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chartsheets/sheet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autoCompressPictures="0"/>
  <mc:AlternateContent xmlns:mc="http://schemas.openxmlformats.org/markup-compatibility/2006">
    <mc:Choice Requires="x15">
      <x15ac:absPath xmlns:x15ac="http://schemas.microsoft.com/office/spreadsheetml/2010/11/ac" url="https://marsdenjacob.sharepoint.com/Shared Documents/All/Clients/SEW/FY202100131 SEW Developer Charges Review/Our assessment/"/>
    </mc:Choice>
  </mc:AlternateContent>
  <xr:revisionPtr revIDLastSave="11" documentId="8_{2440A7FA-7CE7-4C8A-A422-164EBEEB157B}" xr6:coauthVersionLast="47" xr6:coauthVersionMax="47" xr10:uidLastSave="{B3943139-0A8D-4CD9-A7DF-8B4148CD9003}"/>
  <bookViews>
    <workbookView xWindow="28680" yWindow="-120" windowWidth="29040" windowHeight="15840" tabRatio="742" firstSheet="5" activeTab="5" xr2:uid="{00000000-000D-0000-FFFF-FFFF00000000}"/>
  </bookViews>
  <sheets>
    <sheet name="Notes &amp; Assumptions" sheetId="2" r:id="rId1"/>
    <sheet name="Summary NCC estimates" sheetId="42" r:id="rId2"/>
    <sheet name="Key Assumptions" sheetId="41" r:id="rId3"/>
    <sheet name="NCC data" sheetId="30" r:id="rId4"/>
    <sheet name="Pricing data" sheetId="31" r:id="rId5"/>
    <sheet name="Demand data" sheetId="32" r:id="rId6"/>
    <sheet name="30 year Chart4" sheetId="25" state="hidden" r:id="rId7"/>
    <sheet name="30 Year Sewer Model - Clyde " sheetId="20" state="hidden" r:id="rId8"/>
    <sheet name="Interim chart" sheetId="23" state="hidden" r:id="rId9"/>
    <sheet name="Clyde - interim works" sheetId="21" state="hidden" r:id="rId10"/>
    <sheet name="30 Year Sewer Model - All" sheetId="16" state="hidden" r:id="rId11"/>
    <sheet name="Bulk charges" sheetId="27" r:id="rId12"/>
    <sheet name="Historical renewals capex" sheetId="47" r:id="rId13"/>
    <sheet name="Actual - Forecast Renewal capex" sheetId="46" r:id="rId14"/>
    <sheet name="Renewal capex - water" sheetId="52" state="hidden" r:id="rId15"/>
    <sheet name="Net actual infill capex - water" sheetId="57" r:id="rId16"/>
    <sheet name="Renewal capex - sewerage" sheetId="53" state="hidden" r:id="rId17"/>
    <sheet name="Net actual infill capex - sewer" sheetId="59" r:id="rId18"/>
    <sheet name="30 Year Water Model - Casey" sheetId="9" r:id="rId19"/>
    <sheet name="30 Year Water Model - Cardinia" sheetId="6" r:id="rId20"/>
    <sheet name="30 Year Water Model - FB" sheetId="33" r:id="rId21"/>
    <sheet name="30 Year Water Model - Infill" sheetId="34" r:id="rId22"/>
    <sheet name="Water - Infill with renewals" sheetId="54" r:id="rId23"/>
    <sheet name="30 Year Water Model - All" sheetId="15" state="hidden" r:id="rId24"/>
    <sheet name="30 year Sewer Model - Casey" sheetId="35" r:id="rId25"/>
    <sheet name="30 Year Sewer Model - Cardinia" sheetId="3" r:id="rId26"/>
    <sheet name="30 Year Sewer Model - Infill" sheetId="36" r:id="rId27"/>
    <sheet name="Infill sewerage - with renewals" sheetId="56" r:id="rId28"/>
    <sheet name="30 Year Sewer Model - FB" sheetId="38" r:id="rId29"/>
    <sheet name="30 Year RW Model - Casey " sheetId="7" r:id="rId30"/>
    <sheet name="30 Year RW Model - Cardinia" sheetId="10" r:id="rId31"/>
    <sheet name="30 Year RW Model - FB" sheetId="40" r:id="rId32"/>
    <sheet name="30 Year RW Model -All" sheetId="17" state="hidden" r:id="rId33"/>
    <sheet name="30 Year Backlog No Con$ " sheetId="19"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s>
  <calcPr calcId="191028"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 l="1"/>
  <c r="G21" i="3"/>
  <c r="C39" i="27"/>
  <c r="D22" i="42"/>
  <c r="H89" i="30" l="1"/>
  <c r="G89" i="30"/>
  <c r="F89" i="30"/>
  <c r="E89" i="30"/>
  <c r="D89" i="30"/>
  <c r="C89" i="30"/>
  <c r="B89" i="30"/>
  <c r="H88" i="30"/>
  <c r="G88" i="30"/>
  <c r="F88" i="30"/>
  <c r="E88" i="30"/>
  <c r="D88" i="30"/>
  <c r="C88" i="30"/>
  <c r="B88" i="30"/>
  <c r="D41" i="46" l="1"/>
  <c r="I26" i="46"/>
  <c r="I32" i="46" s="1"/>
  <c r="AO74" i="30" l="1"/>
  <c r="AN74" i="30"/>
  <c r="AM74" i="30"/>
  <c r="AL74" i="30"/>
  <c r="AK74" i="30"/>
  <c r="AJ74" i="30"/>
  <c r="AI74" i="30"/>
  <c r="AH74" i="30"/>
  <c r="AG74" i="30"/>
  <c r="AF74" i="30"/>
  <c r="AE74" i="30"/>
  <c r="AD74" i="30"/>
  <c r="AC74" i="30"/>
  <c r="AB74" i="30"/>
  <c r="AA74" i="30"/>
  <c r="Z74" i="30"/>
  <c r="Y74" i="30"/>
  <c r="X74" i="30"/>
  <c r="W74" i="30"/>
  <c r="V74" i="30"/>
  <c r="F74" i="30"/>
  <c r="E74" i="30"/>
  <c r="D74" i="30"/>
  <c r="C74" i="30"/>
  <c r="B74" i="30"/>
  <c r="AO73" i="30"/>
  <c r="AN73" i="30"/>
  <c r="AM73" i="30"/>
  <c r="AL73" i="30"/>
  <c r="AK73" i="30"/>
  <c r="AJ73" i="30"/>
  <c r="AI73" i="30"/>
  <c r="AH73" i="30"/>
  <c r="AG73" i="30"/>
  <c r="AF73" i="30"/>
  <c r="AE73" i="30"/>
  <c r="AD73" i="30"/>
  <c r="AC73" i="30"/>
  <c r="AB73" i="30"/>
  <c r="AA73" i="30"/>
  <c r="Z73" i="30"/>
  <c r="Y73" i="30"/>
  <c r="X73" i="30"/>
  <c r="W73" i="30"/>
  <c r="V73" i="30"/>
  <c r="F73" i="30"/>
  <c r="E73" i="30"/>
  <c r="D73" i="30"/>
  <c r="C73" i="30"/>
  <c r="B73" i="30"/>
  <c r="AO72" i="30"/>
  <c r="AO75" i="30" s="1"/>
  <c r="AN72" i="30"/>
  <c r="AN75" i="30" s="1"/>
  <c r="AM72" i="30"/>
  <c r="AM75" i="30" s="1"/>
  <c r="AL72" i="30"/>
  <c r="AL75" i="30" s="1"/>
  <c r="AK72" i="30"/>
  <c r="AK75" i="30" s="1"/>
  <c r="AJ72" i="30"/>
  <c r="AJ75" i="30" s="1"/>
  <c r="AI72" i="30"/>
  <c r="AI75" i="30" s="1"/>
  <c r="AH72" i="30"/>
  <c r="AH75" i="30" s="1"/>
  <c r="AG72" i="30"/>
  <c r="AG75" i="30" s="1"/>
  <c r="AF72" i="30"/>
  <c r="AF75" i="30" s="1"/>
  <c r="AE72" i="30"/>
  <c r="AE75" i="30" s="1"/>
  <c r="AD72" i="30"/>
  <c r="AD75" i="30" s="1"/>
  <c r="AC72" i="30"/>
  <c r="AC75" i="30" s="1"/>
  <c r="AB72" i="30"/>
  <c r="AB75" i="30" s="1"/>
  <c r="AA72" i="30"/>
  <c r="AA75" i="30" s="1"/>
  <c r="Z72" i="30"/>
  <c r="Z75" i="30" s="1"/>
  <c r="Y72" i="30"/>
  <c r="Y75" i="30" s="1"/>
  <c r="X72" i="30"/>
  <c r="X75" i="30" s="1"/>
  <c r="W72" i="30"/>
  <c r="W75" i="30" s="1"/>
  <c r="V72" i="30"/>
  <c r="V75" i="30" s="1"/>
  <c r="F72" i="30"/>
  <c r="F75" i="30" s="1"/>
  <c r="E72" i="30"/>
  <c r="E75" i="30" s="1"/>
  <c r="D72" i="30"/>
  <c r="D75" i="30" s="1"/>
  <c r="C72" i="30"/>
  <c r="C75" i="30" s="1"/>
  <c r="B72" i="30"/>
  <c r="B75" i="30" s="1"/>
  <c r="AO69" i="30"/>
  <c r="AN69" i="30"/>
  <c r="AM69" i="30"/>
  <c r="AL69"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D80" i="30" s="1"/>
  <c r="C69" i="30"/>
  <c r="C80" i="30" s="1"/>
  <c r="B69" i="30"/>
  <c r="B80" i="30" s="1"/>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D79" i="30" s="1"/>
  <c r="C68" i="30"/>
  <c r="C79" i="30" s="1"/>
  <c r="B68" i="30"/>
  <c r="B79" i="30" s="1"/>
  <c r="AO67" i="30"/>
  <c r="AN67" i="30"/>
  <c r="AM67" i="30"/>
  <c r="AL67" i="30"/>
  <c r="AK67" i="30"/>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D67" i="30"/>
  <c r="D78" i="30" s="1"/>
  <c r="C67" i="30"/>
  <c r="C78" i="30" s="1"/>
  <c r="B67" i="30"/>
  <c r="B78" i="30" s="1"/>
  <c r="K65" i="30"/>
  <c r="K66" i="30" s="1"/>
  <c r="K61" i="30"/>
  <c r="K62" i="30" s="1"/>
  <c r="K63" i="30" s="1"/>
  <c r="U58" i="30"/>
  <c r="T58" i="30"/>
  <c r="S58" i="30"/>
  <c r="R58" i="30"/>
  <c r="Q58" i="30"/>
  <c r="P58" i="30"/>
  <c r="O58" i="30"/>
  <c r="N58" i="30"/>
  <c r="M58" i="30"/>
  <c r="L58" i="30"/>
  <c r="K58" i="30"/>
  <c r="J58" i="30"/>
  <c r="I58" i="30"/>
  <c r="H58" i="30"/>
  <c r="G58" i="30"/>
  <c r="U57" i="30"/>
  <c r="T57" i="30"/>
  <c r="S57" i="30"/>
  <c r="R57" i="30"/>
  <c r="Q57" i="30"/>
  <c r="P57" i="30"/>
  <c r="O57" i="30"/>
  <c r="N57" i="30"/>
  <c r="M57" i="30"/>
  <c r="L57" i="30"/>
  <c r="K57" i="30"/>
  <c r="J57" i="30"/>
  <c r="I57" i="30"/>
  <c r="H57" i="30"/>
  <c r="G57" i="30"/>
  <c r="U56" i="30"/>
  <c r="T56" i="30"/>
  <c r="S56" i="30"/>
  <c r="R56" i="30"/>
  <c r="Q56" i="30"/>
  <c r="P56" i="30"/>
  <c r="O56" i="30"/>
  <c r="N56" i="30"/>
  <c r="M56" i="30"/>
  <c r="L56" i="30"/>
  <c r="K56" i="30"/>
  <c r="J56" i="30"/>
  <c r="I56" i="30"/>
  <c r="H56" i="30"/>
  <c r="G56"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U41" i="30"/>
  <c r="T41" i="30"/>
  <c r="S41" i="30"/>
  <c r="R41" i="30"/>
  <c r="Q41" i="30"/>
  <c r="P41" i="30"/>
  <c r="O41" i="30"/>
  <c r="N41" i="30"/>
  <c r="M41" i="30"/>
  <c r="L41" i="30"/>
  <c r="K41" i="30"/>
  <c r="J41" i="30"/>
  <c r="I41" i="30"/>
  <c r="H41" i="30"/>
  <c r="G41" i="30"/>
  <c r="U40" i="30"/>
  <c r="T40" i="30"/>
  <c r="S40" i="30"/>
  <c r="R40" i="30"/>
  <c r="Q40" i="30"/>
  <c r="P40" i="30"/>
  <c r="O40" i="30"/>
  <c r="N40" i="30"/>
  <c r="M40" i="30"/>
  <c r="L40" i="30"/>
  <c r="K40" i="30"/>
  <c r="J40" i="30"/>
  <c r="I40" i="30"/>
  <c r="H40" i="30"/>
  <c r="G40" i="30"/>
  <c r="U39" i="30"/>
  <c r="T39" i="30"/>
  <c r="S39" i="30"/>
  <c r="R39" i="30"/>
  <c r="Q39" i="30"/>
  <c r="P39" i="30"/>
  <c r="O39" i="30"/>
  <c r="N39" i="30"/>
  <c r="M39" i="30"/>
  <c r="L39" i="30"/>
  <c r="K39" i="30"/>
  <c r="J39" i="30"/>
  <c r="I39" i="30"/>
  <c r="H39" i="30"/>
  <c r="G39"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L36" i="30"/>
  <c r="K36" i="30"/>
  <c r="J36" i="30"/>
  <c r="I36" i="30"/>
  <c r="H36" i="30"/>
  <c r="G36" i="30"/>
  <c r="F36" i="30"/>
  <c r="E36"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N35" i="30"/>
  <c r="M35" i="30"/>
  <c r="L35" i="30"/>
  <c r="K35" i="30"/>
  <c r="J35" i="30"/>
  <c r="I35" i="30"/>
  <c r="H35" i="30"/>
  <c r="G35" i="30"/>
  <c r="F35" i="30"/>
  <c r="E35"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K32" i="30"/>
  <c r="K33" i="30" s="1"/>
  <c r="K28" i="30"/>
  <c r="K29" i="30" s="1"/>
  <c r="K30" i="30" s="1"/>
  <c r="U25" i="30"/>
  <c r="T25" i="30"/>
  <c r="S25" i="30"/>
  <c r="R25" i="30"/>
  <c r="Q25" i="30"/>
  <c r="P25" i="30"/>
  <c r="O25" i="30"/>
  <c r="N25" i="30"/>
  <c r="M25" i="30"/>
  <c r="L25" i="30"/>
  <c r="K25" i="30"/>
  <c r="J25" i="30"/>
  <c r="I25" i="30"/>
  <c r="H25" i="30"/>
  <c r="G25" i="30"/>
  <c r="U24" i="30"/>
  <c r="T24" i="30"/>
  <c r="S24" i="30"/>
  <c r="R24" i="30"/>
  <c r="Q24" i="30"/>
  <c r="P24" i="30"/>
  <c r="O24" i="30"/>
  <c r="N24" i="30"/>
  <c r="M24" i="30"/>
  <c r="L24" i="30"/>
  <c r="K24" i="30"/>
  <c r="J24" i="30"/>
  <c r="I24" i="30"/>
  <c r="H24" i="30"/>
  <c r="G24" i="30"/>
  <c r="U23" i="30"/>
  <c r="T23" i="30"/>
  <c r="S23" i="30"/>
  <c r="R23" i="30"/>
  <c r="Q23" i="30"/>
  <c r="P23" i="30"/>
  <c r="O23" i="30"/>
  <c r="N23" i="30"/>
  <c r="M23" i="30"/>
  <c r="L23" i="30"/>
  <c r="K23" i="30"/>
  <c r="J23" i="30"/>
  <c r="I23" i="30"/>
  <c r="H23" i="30"/>
  <c r="G23" i="30"/>
  <c r="AO20" i="30"/>
  <c r="AO80" i="30" s="1"/>
  <c r="AN20" i="30"/>
  <c r="AM20" i="30"/>
  <c r="AL20" i="30"/>
  <c r="AK20" i="30"/>
  <c r="AK80" i="30" s="1"/>
  <c r="AJ20" i="30"/>
  <c r="AI20" i="30"/>
  <c r="AH20" i="30"/>
  <c r="AH80" i="30" s="1"/>
  <c r="AG20" i="30"/>
  <c r="AG80" i="30" s="1"/>
  <c r="AF20" i="30"/>
  <c r="AE20" i="30"/>
  <c r="AD20" i="30"/>
  <c r="AC20" i="30"/>
  <c r="AC80" i="30" s="1"/>
  <c r="AB20" i="30"/>
  <c r="AA20" i="30"/>
  <c r="Z20" i="30"/>
  <c r="Z80" i="30" s="1"/>
  <c r="Y20" i="30"/>
  <c r="Y80" i="30" s="1"/>
  <c r="X20" i="30"/>
  <c r="W20" i="30"/>
  <c r="V20" i="30"/>
  <c r="U20" i="30"/>
  <c r="U80" i="30" s="1"/>
  <c r="T20" i="30"/>
  <c r="S20" i="30"/>
  <c r="R20" i="30"/>
  <c r="R80" i="30" s="1"/>
  <c r="Q20" i="30"/>
  <c r="Q80" i="30" s="1"/>
  <c r="P20" i="30"/>
  <c r="O20" i="30"/>
  <c r="N20" i="30"/>
  <c r="M20" i="30"/>
  <c r="M80" i="30" s="1"/>
  <c r="L20" i="30"/>
  <c r="K20" i="30"/>
  <c r="J20" i="30"/>
  <c r="J80" i="30" s="1"/>
  <c r="I20" i="30"/>
  <c r="I80" i="30" s="1"/>
  <c r="H20" i="30"/>
  <c r="H80" i="30" s="1"/>
  <c r="G20" i="30"/>
  <c r="G80" i="30" s="1"/>
  <c r="F20" i="30"/>
  <c r="F80" i="30" s="1"/>
  <c r="E20" i="30"/>
  <c r="E80" i="30" s="1"/>
  <c r="AO19" i="30"/>
  <c r="AO79" i="30" s="1"/>
  <c r="AN19" i="30"/>
  <c r="AM19" i="30"/>
  <c r="AL19" i="30"/>
  <c r="AL79" i="30" s="1"/>
  <c r="AK19" i="30"/>
  <c r="AK79" i="30" s="1"/>
  <c r="AJ19" i="30"/>
  <c r="AI19" i="30"/>
  <c r="AH19" i="30"/>
  <c r="AH79" i="30" s="1"/>
  <c r="AG19" i="30"/>
  <c r="AG79" i="30" s="1"/>
  <c r="AF19" i="30"/>
  <c r="AE19" i="30"/>
  <c r="AD19" i="30"/>
  <c r="AD79" i="30" s="1"/>
  <c r="AC19" i="30"/>
  <c r="AC79" i="30" s="1"/>
  <c r="AB19" i="30"/>
  <c r="AA19" i="30"/>
  <c r="Z19" i="30"/>
  <c r="Z79" i="30" s="1"/>
  <c r="Y19" i="30"/>
  <c r="Y79" i="30" s="1"/>
  <c r="X19" i="30"/>
  <c r="W19" i="30"/>
  <c r="V19" i="30"/>
  <c r="V79" i="30" s="1"/>
  <c r="U19" i="30"/>
  <c r="U79" i="30" s="1"/>
  <c r="T19" i="30"/>
  <c r="S19" i="30"/>
  <c r="R19" i="30"/>
  <c r="R79" i="30" s="1"/>
  <c r="Q19" i="30"/>
  <c r="Q79" i="30" s="1"/>
  <c r="P19" i="30"/>
  <c r="O19" i="30"/>
  <c r="N19" i="30"/>
  <c r="N79" i="30" s="1"/>
  <c r="M19" i="30"/>
  <c r="M79" i="30" s="1"/>
  <c r="L19" i="30"/>
  <c r="K19" i="30"/>
  <c r="J19" i="30"/>
  <c r="J79" i="30" s="1"/>
  <c r="J89" i="30" s="1"/>
  <c r="I19" i="30"/>
  <c r="I79" i="30" s="1"/>
  <c r="I89" i="30" s="1"/>
  <c r="H19" i="30"/>
  <c r="H79" i="30" s="1"/>
  <c r="G19" i="30"/>
  <c r="G79" i="30" s="1"/>
  <c r="F19" i="30"/>
  <c r="F79" i="30" s="1"/>
  <c r="E19" i="30"/>
  <c r="E79" i="30" s="1"/>
  <c r="AO18" i="30"/>
  <c r="AN18" i="30"/>
  <c r="AM18" i="30"/>
  <c r="AL18" i="30"/>
  <c r="AL78" i="30" s="1"/>
  <c r="AK18" i="30"/>
  <c r="AK78" i="30" s="1"/>
  <c r="AJ18" i="30"/>
  <c r="AI18" i="30"/>
  <c r="AH18" i="30"/>
  <c r="AH78" i="30" s="1"/>
  <c r="AG18" i="30"/>
  <c r="AF18" i="30"/>
  <c r="AE18" i="30"/>
  <c r="AD18" i="30"/>
  <c r="AD78" i="30" s="1"/>
  <c r="AC18" i="30"/>
  <c r="AC78" i="30" s="1"/>
  <c r="AB18" i="30"/>
  <c r="AA18" i="30"/>
  <c r="Z18" i="30"/>
  <c r="Z78" i="30" s="1"/>
  <c r="Y18" i="30"/>
  <c r="X18" i="30"/>
  <c r="W18" i="30"/>
  <c r="V18" i="30"/>
  <c r="V78" i="30" s="1"/>
  <c r="U18" i="30"/>
  <c r="U78" i="30" s="1"/>
  <c r="T18" i="30"/>
  <c r="S18" i="30"/>
  <c r="R18" i="30"/>
  <c r="R78" i="30" s="1"/>
  <c r="Q18" i="30"/>
  <c r="P18" i="30"/>
  <c r="O18" i="30"/>
  <c r="N18" i="30"/>
  <c r="N78" i="30" s="1"/>
  <c r="M18" i="30"/>
  <c r="M78" i="30" s="1"/>
  <c r="L18" i="30"/>
  <c r="K18" i="30"/>
  <c r="J18" i="30"/>
  <c r="J78" i="30" s="1"/>
  <c r="J88" i="30" s="1"/>
  <c r="I18" i="30"/>
  <c r="H18" i="30"/>
  <c r="H78" i="30" s="1"/>
  <c r="G18" i="30"/>
  <c r="G78" i="30" s="1"/>
  <c r="F18" i="30"/>
  <c r="F78" i="30" s="1"/>
  <c r="E18" i="30"/>
  <c r="E78" i="30" s="1"/>
  <c r="K17" i="30"/>
  <c r="K16" i="30"/>
  <c r="K12" i="30"/>
  <c r="K13" i="30" s="1"/>
  <c r="K14" i="30" s="1"/>
  <c r="U9" i="30"/>
  <c r="T9" i="30"/>
  <c r="S9" i="30"/>
  <c r="S74" i="30" s="1"/>
  <c r="R9" i="30"/>
  <c r="R74" i="30" s="1"/>
  <c r="Q9" i="30"/>
  <c r="Q74" i="30" s="1"/>
  <c r="P9" i="30"/>
  <c r="P74" i="30" s="1"/>
  <c r="O9" i="30"/>
  <c r="O74" i="30" s="1"/>
  <c r="N9" i="30"/>
  <c r="M9" i="30"/>
  <c r="L9" i="30"/>
  <c r="K9" i="30"/>
  <c r="K74" i="30" s="1"/>
  <c r="J9" i="30"/>
  <c r="J74" i="30" s="1"/>
  <c r="I9" i="30"/>
  <c r="I74" i="30" s="1"/>
  <c r="H9" i="30"/>
  <c r="H74" i="30" s="1"/>
  <c r="G9" i="30"/>
  <c r="U8" i="30"/>
  <c r="T8" i="30"/>
  <c r="S8" i="30"/>
  <c r="R8" i="30"/>
  <c r="Q8" i="30"/>
  <c r="Q73" i="30" s="1"/>
  <c r="P8" i="30"/>
  <c r="P73" i="30" s="1"/>
  <c r="O8" i="30"/>
  <c r="O73" i="30" s="1"/>
  <c r="N8" i="30"/>
  <c r="N73" i="30" s="1"/>
  <c r="M8" i="30"/>
  <c r="L8" i="30"/>
  <c r="K8" i="30"/>
  <c r="J8" i="30"/>
  <c r="I8" i="30"/>
  <c r="I73" i="30" s="1"/>
  <c r="H8" i="30"/>
  <c r="H73" i="30" s="1"/>
  <c r="G8" i="30"/>
  <c r="U7" i="30"/>
  <c r="U72" i="30" s="1"/>
  <c r="T7" i="30"/>
  <c r="S7" i="30"/>
  <c r="R7" i="30"/>
  <c r="Q7" i="30"/>
  <c r="P7" i="30"/>
  <c r="P72" i="30" s="1"/>
  <c r="P75" i="30" s="1"/>
  <c r="O7" i="30"/>
  <c r="O72" i="30" s="1"/>
  <c r="O75" i="30" s="1"/>
  <c r="N7" i="30"/>
  <c r="N72" i="30" s="1"/>
  <c r="M7" i="30"/>
  <c r="M72" i="30" s="1"/>
  <c r="L7" i="30"/>
  <c r="K7" i="30"/>
  <c r="J7" i="30"/>
  <c r="I7" i="30"/>
  <c r="H7" i="30"/>
  <c r="H72" i="30" s="1"/>
  <c r="H75" i="30" s="1"/>
  <c r="G7" i="30"/>
  <c r="G72" i="30" s="1"/>
  <c r="M2" i="30"/>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J72" i="30" l="1"/>
  <c r="R72" i="30"/>
  <c r="P78" i="30"/>
  <c r="X78" i="30"/>
  <c r="AF78" i="30"/>
  <c r="AN78" i="30"/>
  <c r="K79" i="30"/>
  <c r="K89" i="30" s="1"/>
  <c r="S79" i="30"/>
  <c r="AA79" i="30"/>
  <c r="AI79" i="30"/>
  <c r="N80" i="30"/>
  <c r="V80" i="30"/>
  <c r="AD80" i="30"/>
  <c r="AL80" i="30"/>
  <c r="K72" i="30"/>
  <c r="K75" i="30" s="1"/>
  <c r="S72" i="30"/>
  <c r="L73" i="30"/>
  <c r="T73" i="30"/>
  <c r="I72" i="30"/>
  <c r="I75" i="30" s="1"/>
  <c r="AM78" i="30"/>
  <c r="M74" i="30"/>
  <c r="U74" i="30"/>
  <c r="I78" i="30"/>
  <c r="I88" i="30" s="1"/>
  <c r="Q78" i="30"/>
  <c r="Y78" i="30"/>
  <c r="AG78" i="30"/>
  <c r="AO78" i="30"/>
  <c r="L79" i="30"/>
  <c r="T79" i="30"/>
  <c r="AB79" i="30"/>
  <c r="AJ79" i="30"/>
  <c r="O80" i="30"/>
  <c r="W80" i="30"/>
  <c r="AE80" i="30"/>
  <c r="AM80" i="30"/>
  <c r="R73" i="30"/>
  <c r="W78" i="30"/>
  <c r="T72" i="30"/>
  <c r="T75" i="30" s="1"/>
  <c r="M73" i="30"/>
  <c r="M75" i="30" s="1"/>
  <c r="U73" i="30"/>
  <c r="U75" i="30" s="1"/>
  <c r="N74" i="30"/>
  <c r="P80" i="30"/>
  <c r="X80" i="30"/>
  <c r="AF80" i="30"/>
  <c r="AN80" i="30"/>
  <c r="L84" i="30"/>
  <c r="K78" i="30"/>
  <c r="K88" i="30" s="1"/>
  <c r="S78" i="30"/>
  <c r="AA78" i="30"/>
  <c r="AI78" i="30"/>
  <c r="K80" i="30"/>
  <c r="S80" i="30"/>
  <c r="AA80" i="30"/>
  <c r="AI80" i="30"/>
  <c r="O78" i="30"/>
  <c r="L72" i="30"/>
  <c r="G74" i="30"/>
  <c r="L85" i="30"/>
  <c r="T78" i="30"/>
  <c r="AB78" i="30"/>
  <c r="AJ78" i="30"/>
  <c r="L80" i="30"/>
  <c r="T80" i="30"/>
  <c r="AB80" i="30"/>
  <c r="AJ80" i="30"/>
  <c r="J73" i="30"/>
  <c r="AE78" i="30"/>
  <c r="G73" i="30"/>
  <c r="G21" i="35"/>
  <c r="L82" i="30"/>
  <c r="O79" i="30"/>
  <c r="W79" i="30"/>
  <c r="AE79" i="30"/>
  <c r="AM79" i="30"/>
  <c r="Q72" i="30"/>
  <c r="Q75" i="30" s="1"/>
  <c r="G75" i="30"/>
  <c r="P79" i="30"/>
  <c r="X79" i="30"/>
  <c r="AF79" i="30"/>
  <c r="AN79" i="30"/>
  <c r="L83" i="30"/>
  <c r="K73" i="30"/>
  <c r="S73" i="30"/>
  <c r="L74" i="30"/>
  <c r="T74" i="30"/>
  <c r="R75" i="30"/>
  <c r="N75" i="30"/>
  <c r="J75" i="30"/>
  <c r="L75" i="30"/>
  <c r="L78" i="30"/>
  <c r="L86" i="30" l="1"/>
  <c r="M82" i="30" s="1"/>
  <c r="S75" i="30"/>
  <c r="M85" i="30"/>
  <c r="M84" i="30"/>
  <c r="M83" i="30"/>
  <c r="N6" i="59" l="1"/>
  <c r="O6" i="59"/>
  <c r="P6" i="59"/>
  <c r="Q6" i="59"/>
  <c r="R6" i="59"/>
  <c r="S6" i="59"/>
  <c r="M6" i="59"/>
  <c r="N6" i="57"/>
  <c r="O6" i="57"/>
  <c r="P6" i="57"/>
  <c r="Q6" i="57"/>
  <c r="R6" i="57"/>
  <c r="S6" i="57"/>
  <c r="M6" i="57"/>
  <c r="P4" i="59"/>
  <c r="O4" i="59"/>
  <c r="N4" i="59"/>
  <c r="M4" i="59"/>
  <c r="L4" i="59"/>
  <c r="K7" i="57"/>
  <c r="E7" i="57"/>
  <c r="J7" i="57"/>
  <c r="H7" i="57"/>
  <c r="G7" i="57"/>
  <c r="F7" i="57"/>
  <c r="P4" i="57"/>
  <c r="O4" i="57"/>
  <c r="N4" i="57"/>
  <c r="M4" i="57"/>
  <c r="L4" i="57"/>
  <c r="L7" i="57" s="1"/>
  <c r="D41" i="53"/>
  <c r="F42" i="53" s="1"/>
  <c r="AH270" i="56"/>
  <c r="L270" i="56"/>
  <c r="K270" i="56"/>
  <c r="M241" i="56"/>
  <c r="G241" i="56"/>
  <c r="AD240" i="56"/>
  <c r="AB240" i="56"/>
  <c r="V240" i="56"/>
  <c r="G240" i="56"/>
  <c r="G239" i="56"/>
  <c r="G237" i="56"/>
  <c r="AK236" i="56"/>
  <c r="AJ236" i="56"/>
  <c r="AI236" i="56"/>
  <c r="AI302" i="56" s="1"/>
  <c r="AH236" i="56"/>
  <c r="AH302" i="56" s="1"/>
  <c r="AG236" i="56"/>
  <c r="AF236" i="56"/>
  <c r="AE236" i="56"/>
  <c r="AD236" i="56"/>
  <c r="AD302" i="56" s="1"/>
  <c r="AC236" i="56"/>
  <c r="AB236" i="56"/>
  <c r="AA236" i="56"/>
  <c r="Z236" i="56"/>
  <c r="Y236" i="56"/>
  <c r="X236" i="56"/>
  <c r="W236" i="56"/>
  <c r="V236" i="56"/>
  <c r="V302" i="56" s="1"/>
  <c r="U236" i="56"/>
  <c r="T236" i="56"/>
  <c r="S236" i="56"/>
  <c r="S302" i="56" s="1"/>
  <c r="R236" i="56"/>
  <c r="Q236" i="56"/>
  <c r="P236" i="56"/>
  <c r="O236" i="56"/>
  <c r="N236" i="56"/>
  <c r="M236" i="56"/>
  <c r="L236" i="56"/>
  <c r="L302" i="56" s="1"/>
  <c r="K236" i="56"/>
  <c r="K302" i="56" s="1"/>
  <c r="J236" i="56"/>
  <c r="I236" i="56"/>
  <c r="H236" i="56"/>
  <c r="H302" i="56" s="1"/>
  <c r="G236" i="56"/>
  <c r="AG227" i="56"/>
  <c r="R227" i="56"/>
  <c r="Q227" i="56"/>
  <c r="J227" i="56"/>
  <c r="G227" i="56"/>
  <c r="G225" i="56"/>
  <c r="G291" i="56" s="1"/>
  <c r="G224" i="56"/>
  <c r="G223" i="56"/>
  <c r="AK214" i="56"/>
  <c r="AK241" i="56" s="1"/>
  <c r="AI214" i="56"/>
  <c r="AI241" i="56" s="1"/>
  <c r="AH214" i="56"/>
  <c r="AH241" i="56" s="1"/>
  <c r="AG214" i="56"/>
  <c r="AG241" i="56" s="1"/>
  <c r="AF214" i="56"/>
  <c r="AF241" i="56" s="1"/>
  <c r="AD214" i="56"/>
  <c r="AD241" i="56" s="1"/>
  <c r="AC214" i="56"/>
  <c r="AC241" i="56" s="1"/>
  <c r="AB214" i="56"/>
  <c r="AB241" i="56" s="1"/>
  <c r="AA214" i="56"/>
  <c r="AA241" i="56" s="1"/>
  <c r="Y214" i="56"/>
  <c r="Y241" i="56" s="1"/>
  <c r="X214" i="56"/>
  <c r="X241" i="56" s="1"/>
  <c r="W214" i="56"/>
  <c r="W241" i="56" s="1"/>
  <c r="V214" i="56"/>
  <c r="V241" i="56" s="1"/>
  <c r="U214" i="56"/>
  <c r="U241" i="56" s="1"/>
  <c r="T214" i="56"/>
  <c r="T241" i="56" s="1"/>
  <c r="T307" i="56" s="1"/>
  <c r="S214" i="56"/>
  <c r="S241" i="56" s="1"/>
  <c r="R214" i="56"/>
  <c r="R241" i="56" s="1"/>
  <c r="Q214" i="56"/>
  <c r="Q241" i="56" s="1"/>
  <c r="P214" i="56"/>
  <c r="P241" i="56" s="1"/>
  <c r="O214" i="56"/>
  <c r="O241" i="56" s="1"/>
  <c r="N214" i="56"/>
  <c r="N241" i="56" s="1"/>
  <c r="M214" i="56"/>
  <c r="L214" i="56"/>
  <c r="L241" i="56" s="1"/>
  <c r="K214" i="56"/>
  <c r="K241" i="56" s="1"/>
  <c r="J214" i="56"/>
  <c r="J241" i="56" s="1"/>
  <c r="I214" i="56"/>
  <c r="I241" i="56" s="1"/>
  <c r="I275" i="56" s="1"/>
  <c r="H214" i="56"/>
  <c r="H241" i="56" s="1"/>
  <c r="AE210" i="56"/>
  <c r="Z210" i="56"/>
  <c r="Z214" i="56" s="1"/>
  <c r="Z241" i="56" s="1"/>
  <c r="U210" i="56"/>
  <c r="AK207" i="56"/>
  <c r="AJ207" i="56"/>
  <c r="AJ227" i="56" s="1"/>
  <c r="AI207" i="56"/>
  <c r="AH207" i="56"/>
  <c r="AH240" i="56" s="1"/>
  <c r="AG207" i="56"/>
  <c r="AG240" i="56" s="1"/>
  <c r="AF207" i="56"/>
  <c r="AE207" i="56"/>
  <c r="AD207" i="56"/>
  <c r="AD227" i="56" s="1"/>
  <c r="AC207" i="56"/>
  <c r="AB207" i="56"/>
  <c r="AB227" i="56" s="1"/>
  <c r="AA207" i="56"/>
  <c r="Z207" i="56"/>
  <c r="Z240" i="56" s="1"/>
  <c r="Y207" i="56"/>
  <c r="Y240" i="56" s="1"/>
  <c r="X207" i="56"/>
  <c r="W207" i="56"/>
  <c r="V207" i="56"/>
  <c r="V227" i="56" s="1"/>
  <c r="U207" i="56"/>
  <c r="T207" i="56"/>
  <c r="T227" i="56" s="1"/>
  <c r="S207" i="56"/>
  <c r="R207" i="56"/>
  <c r="R240" i="56" s="1"/>
  <c r="Q207" i="56"/>
  <c r="Q240" i="56" s="1"/>
  <c r="P207" i="56"/>
  <c r="O207" i="56"/>
  <c r="N207" i="56"/>
  <c r="N227" i="56" s="1"/>
  <c r="M207" i="56"/>
  <c r="L207" i="56"/>
  <c r="L227" i="56" s="1"/>
  <c r="K207" i="56"/>
  <c r="J207" i="56"/>
  <c r="J240" i="56" s="1"/>
  <c r="J274" i="56" s="1"/>
  <c r="I207" i="56"/>
  <c r="I240" i="56" s="1"/>
  <c r="H207" i="56"/>
  <c r="H184" i="56" a="1"/>
  <c r="H184" i="56" s="1"/>
  <c r="C183" i="56"/>
  <c r="H157" i="56"/>
  <c r="AK156" i="56"/>
  <c r="AJ156" i="56"/>
  <c r="AI156" i="56"/>
  <c r="AH156" i="56"/>
  <c r="AG156" i="56"/>
  <c r="AF156" i="56"/>
  <c r="AE156" i="56"/>
  <c r="AD156" i="56"/>
  <c r="AC156" i="56"/>
  <c r="AB156" i="56"/>
  <c r="AA156" i="56"/>
  <c r="Z156" i="56"/>
  <c r="Y156" i="56"/>
  <c r="X156" i="56"/>
  <c r="W156" i="56"/>
  <c r="V156" i="56"/>
  <c r="U156" i="56"/>
  <c r="T156" i="56"/>
  <c r="S156" i="56"/>
  <c r="R156" i="56"/>
  <c r="Q156" i="56"/>
  <c r="P156" i="56"/>
  <c r="O156" i="56"/>
  <c r="N156" i="56"/>
  <c r="M156" i="56"/>
  <c r="L156" i="56"/>
  <c r="K156" i="56"/>
  <c r="J156" i="56"/>
  <c r="I156" i="56"/>
  <c r="H156" i="56"/>
  <c r="H154" i="56"/>
  <c r="H136" i="56"/>
  <c r="AK135" i="56"/>
  <c r="AJ135" i="56"/>
  <c r="AI135" i="56"/>
  <c r="AH135" i="56"/>
  <c r="AG135" i="56"/>
  <c r="AF135" i="56"/>
  <c r="AE135" i="56"/>
  <c r="AD135" i="56"/>
  <c r="AC135" i="56"/>
  <c r="AB135" i="56"/>
  <c r="AA135" i="56"/>
  <c r="Z135" i="56"/>
  <c r="Y135" i="56"/>
  <c r="X135" i="56"/>
  <c r="W135" i="56"/>
  <c r="V135" i="56"/>
  <c r="U135" i="56"/>
  <c r="T135" i="56"/>
  <c r="S135" i="56"/>
  <c r="R135" i="56"/>
  <c r="Q135" i="56"/>
  <c r="P135" i="56"/>
  <c r="O135" i="56"/>
  <c r="N135" i="56"/>
  <c r="M135" i="56"/>
  <c r="L135" i="56"/>
  <c r="K135" i="56"/>
  <c r="J135" i="56"/>
  <c r="I135" i="56"/>
  <c r="H135" i="56"/>
  <c r="H133" i="56"/>
  <c r="I133" i="56" s="1"/>
  <c r="I140" i="56" s="1"/>
  <c r="G124" i="56"/>
  <c r="G123" i="56"/>
  <c r="H122" i="56"/>
  <c r="G103" i="56"/>
  <c r="G102" i="56"/>
  <c r="H101" i="56"/>
  <c r="G91" i="56"/>
  <c r="C87" i="56"/>
  <c r="AG84" i="56"/>
  <c r="AG235" i="56" s="1"/>
  <c r="AE84" i="56"/>
  <c r="AE235" i="56" s="1"/>
  <c r="Y84" i="56"/>
  <c r="Y235" i="56" s="1"/>
  <c r="W84" i="56"/>
  <c r="W235" i="56" s="1"/>
  <c r="Q84" i="56"/>
  <c r="Q235" i="56" s="1"/>
  <c r="I84" i="56"/>
  <c r="I235" i="56" s="1"/>
  <c r="AD82"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AK79" i="56"/>
  <c r="AJ79" i="56"/>
  <c r="AI79" i="56"/>
  <c r="AH79" i="56"/>
  <c r="AG79" i="56"/>
  <c r="AF79" i="56"/>
  <c r="AE79" i="56"/>
  <c r="AD79" i="56"/>
  <c r="AC79" i="56"/>
  <c r="AB79" i="56"/>
  <c r="AA79" i="56"/>
  <c r="Z79" i="56"/>
  <c r="Y79" i="56"/>
  <c r="X79" i="56"/>
  <c r="W79" i="56"/>
  <c r="V79" i="56"/>
  <c r="U79" i="56"/>
  <c r="T79" i="56"/>
  <c r="S79" i="56"/>
  <c r="R79" i="56"/>
  <c r="Q79" i="56"/>
  <c r="P79" i="56"/>
  <c r="O79" i="56"/>
  <c r="N79" i="56"/>
  <c r="M79" i="56"/>
  <c r="L79" i="56"/>
  <c r="K79" i="56"/>
  <c r="J79" i="56"/>
  <c r="I79" i="56"/>
  <c r="H79" i="56"/>
  <c r="G79" i="56"/>
  <c r="P82" i="56" s="1"/>
  <c r="AK78" i="56"/>
  <c r="AJ78" i="56"/>
  <c r="AI78" i="56"/>
  <c r="AH78" i="56"/>
  <c r="AG78" i="56"/>
  <c r="AF78" i="56"/>
  <c r="AE78" i="56"/>
  <c r="AD78" i="56"/>
  <c r="AC78" i="56"/>
  <c r="AB78" i="56"/>
  <c r="AA78" i="56"/>
  <c r="Z78" i="56"/>
  <c r="Y78" i="56"/>
  <c r="X78" i="56"/>
  <c r="W78" i="56"/>
  <c r="V78" i="56"/>
  <c r="U78" i="56"/>
  <c r="T78" i="56"/>
  <c r="S78" i="56"/>
  <c r="R78" i="56"/>
  <c r="Q78" i="56"/>
  <c r="P78" i="56"/>
  <c r="O78" i="56"/>
  <c r="N78" i="56"/>
  <c r="M78" i="56"/>
  <c r="L78" i="56"/>
  <c r="K78" i="56"/>
  <c r="J78" i="56"/>
  <c r="I78" i="56"/>
  <c r="H78" i="56"/>
  <c r="G78" i="56"/>
  <c r="AK75" i="56"/>
  <c r="AJ75" i="56"/>
  <c r="AI75" i="56"/>
  <c r="AH75" i="56"/>
  <c r="AG75" i="56"/>
  <c r="AF75" i="56"/>
  <c r="AE75" i="56"/>
  <c r="AD75" i="56"/>
  <c r="AC75" i="56"/>
  <c r="AB75" i="56"/>
  <c r="AA75" i="56"/>
  <c r="Z75" i="56"/>
  <c r="Y75" i="56"/>
  <c r="X75" i="56"/>
  <c r="W75" i="56"/>
  <c r="V75" i="56"/>
  <c r="U75" i="56"/>
  <c r="T75" i="56"/>
  <c r="S75" i="56"/>
  <c r="R75" i="56"/>
  <c r="Q75" i="56"/>
  <c r="P75" i="56"/>
  <c r="O75" i="56"/>
  <c r="O84" i="56" s="1"/>
  <c r="O235" i="56" s="1"/>
  <c r="N75" i="56"/>
  <c r="M75" i="56"/>
  <c r="L75" i="56"/>
  <c r="K75" i="56"/>
  <c r="J75" i="56"/>
  <c r="I75" i="56"/>
  <c r="H75" i="56"/>
  <c r="G75" i="56"/>
  <c r="G84" i="56" s="1"/>
  <c r="G235" i="56" s="1"/>
  <c r="E73" i="56"/>
  <c r="E80" i="56" s="1"/>
  <c r="E72" i="56"/>
  <c r="E79" i="56" s="1"/>
  <c r="E71" i="56"/>
  <c r="E78" i="56" s="1"/>
  <c r="W68" i="56"/>
  <c r="I68" i="56"/>
  <c r="G68" i="56"/>
  <c r="AK66" i="56"/>
  <c r="AJ66" i="56"/>
  <c r="AI66" i="56"/>
  <c r="AH66" i="56"/>
  <c r="AG66" i="56"/>
  <c r="AF66" i="56"/>
  <c r="AE66" i="56"/>
  <c r="AD66" i="56"/>
  <c r="AC66" i="56"/>
  <c r="AB66" i="56"/>
  <c r="AA66" i="56"/>
  <c r="Z66" i="56"/>
  <c r="Y66" i="56"/>
  <c r="X66" i="56"/>
  <c r="W66" i="56"/>
  <c r="V66" i="56"/>
  <c r="U66" i="56"/>
  <c r="T66" i="56"/>
  <c r="S66" i="56"/>
  <c r="R66" i="56"/>
  <c r="Q66" i="56"/>
  <c r="P66" i="56"/>
  <c r="O66" i="56"/>
  <c r="N66" i="56"/>
  <c r="M66" i="56"/>
  <c r="L66" i="56"/>
  <c r="K66" i="56"/>
  <c r="J66" i="56"/>
  <c r="I66" i="56"/>
  <c r="H66" i="56"/>
  <c r="G66" i="56"/>
  <c r="AK65" i="56"/>
  <c r="AJ65" i="56"/>
  <c r="AI65" i="56"/>
  <c r="AH65" i="56"/>
  <c r="AG65" i="56"/>
  <c r="AF65" i="56"/>
  <c r="AE65" i="56"/>
  <c r="AD65" i="56"/>
  <c r="AC65" i="56"/>
  <c r="AB65" i="56"/>
  <c r="AA65" i="56"/>
  <c r="Z65" i="56"/>
  <c r="Y65" i="56"/>
  <c r="X65" i="56"/>
  <c r="W65" i="56"/>
  <c r="V65" i="56"/>
  <c r="U65" i="56"/>
  <c r="T65" i="56"/>
  <c r="S65" i="56"/>
  <c r="R65" i="56"/>
  <c r="Q65" i="56"/>
  <c r="P65" i="56"/>
  <c r="O65" i="56"/>
  <c r="N65" i="56"/>
  <c r="M65" i="56"/>
  <c r="L65" i="56"/>
  <c r="K65" i="56"/>
  <c r="J65" i="56"/>
  <c r="I65" i="56"/>
  <c r="H65" i="56"/>
  <c r="G65" i="56"/>
  <c r="E65" i="56"/>
  <c r="AK64" i="56"/>
  <c r="AJ64" i="56"/>
  <c r="AI64" i="56"/>
  <c r="AH64" i="56"/>
  <c r="AG64" i="56"/>
  <c r="AF64" i="56"/>
  <c r="AE64" i="56"/>
  <c r="AD64" i="56"/>
  <c r="AC64" i="56"/>
  <c r="AB64" i="56"/>
  <c r="AA64" i="56"/>
  <c r="Z64" i="56"/>
  <c r="Y64" i="56"/>
  <c r="X64" i="56"/>
  <c r="W64" i="56"/>
  <c r="V64" i="56"/>
  <c r="U64" i="56"/>
  <c r="T64" i="56"/>
  <c r="S64" i="56"/>
  <c r="R64" i="56"/>
  <c r="Q64" i="56"/>
  <c r="P64" i="56"/>
  <c r="O64" i="56"/>
  <c r="N64" i="56"/>
  <c r="M64" i="56"/>
  <c r="L64" i="56"/>
  <c r="K64" i="56"/>
  <c r="J64" i="56"/>
  <c r="I64" i="56"/>
  <c r="H64" i="56"/>
  <c r="G64" i="56"/>
  <c r="AI68" i="56" s="1"/>
  <c r="E64" i="56"/>
  <c r="AK61" i="56"/>
  <c r="AJ61" i="56"/>
  <c r="AJ84" i="56" s="1"/>
  <c r="AJ235" i="56" s="1"/>
  <c r="AI61" i="56"/>
  <c r="AI84" i="56" s="1"/>
  <c r="AI235" i="56" s="1"/>
  <c r="AH61" i="56"/>
  <c r="AH84" i="56" s="1"/>
  <c r="AH235" i="56" s="1"/>
  <c r="AG61" i="56"/>
  <c r="AF61" i="56"/>
  <c r="AF84" i="56" s="1"/>
  <c r="AF235" i="56" s="1"/>
  <c r="AE61" i="56"/>
  <c r="AD61" i="56"/>
  <c r="AD84" i="56" s="1"/>
  <c r="AD235" i="56" s="1"/>
  <c r="AC61" i="56"/>
  <c r="AB61" i="56"/>
  <c r="AB84" i="56" s="1"/>
  <c r="AB235" i="56" s="1"/>
  <c r="AA61" i="56"/>
  <c r="AA84" i="56" s="1"/>
  <c r="AA235" i="56" s="1"/>
  <c r="Z61" i="56"/>
  <c r="Z84" i="56" s="1"/>
  <c r="Z235" i="56" s="1"/>
  <c r="Y61" i="56"/>
  <c r="X61" i="56"/>
  <c r="X84" i="56" s="1"/>
  <c r="X235" i="56" s="1"/>
  <c r="W61" i="56"/>
  <c r="V61" i="56"/>
  <c r="V84" i="56" s="1"/>
  <c r="V235" i="56" s="1"/>
  <c r="U61" i="56"/>
  <c r="T61" i="56"/>
  <c r="T84" i="56" s="1"/>
  <c r="T235" i="56" s="1"/>
  <c r="S61" i="56"/>
  <c r="S84" i="56" s="1"/>
  <c r="S235" i="56" s="1"/>
  <c r="R61" i="56"/>
  <c r="R84" i="56" s="1"/>
  <c r="R235" i="56" s="1"/>
  <c r="Q61" i="56"/>
  <c r="P61" i="56"/>
  <c r="P84" i="56" s="1"/>
  <c r="P235" i="56" s="1"/>
  <c r="O61" i="56"/>
  <c r="N61" i="56"/>
  <c r="N84" i="56" s="1"/>
  <c r="N235" i="56" s="1"/>
  <c r="M61" i="56"/>
  <c r="L61" i="56"/>
  <c r="L84" i="56" s="1"/>
  <c r="L235" i="56" s="1"/>
  <c r="K61" i="56"/>
  <c r="K84" i="56" s="1"/>
  <c r="K235" i="56" s="1"/>
  <c r="J61" i="56"/>
  <c r="J84" i="56" s="1"/>
  <c r="J235" i="56" s="1"/>
  <c r="I61" i="56"/>
  <c r="H61" i="56"/>
  <c r="H84" i="56" s="1"/>
  <c r="H235" i="56" s="1"/>
  <c r="G61" i="56"/>
  <c r="E59" i="56"/>
  <c r="E66" i="56" s="1"/>
  <c r="E58" i="56"/>
  <c r="E57" i="56"/>
  <c r="AK48" i="56"/>
  <c r="AJ48" i="56"/>
  <c r="AI48" i="56"/>
  <c r="AH48" i="56"/>
  <c r="AG48" i="56"/>
  <c r="AF48" i="56"/>
  <c r="AE48" i="56"/>
  <c r="AD48" i="56"/>
  <c r="AC48" i="56"/>
  <c r="AB48" i="56"/>
  <c r="AA48" i="56"/>
  <c r="Z48" i="56"/>
  <c r="Y48" i="56"/>
  <c r="X48" i="56"/>
  <c r="W48" i="56"/>
  <c r="V48" i="56"/>
  <c r="U48" i="56"/>
  <c r="T48" i="56"/>
  <c r="S48" i="56"/>
  <c r="R48" i="56"/>
  <c r="Q48" i="56"/>
  <c r="P48" i="56"/>
  <c r="O48" i="56"/>
  <c r="N48" i="56"/>
  <c r="M48" i="56"/>
  <c r="L48" i="56"/>
  <c r="K48" i="56"/>
  <c r="J48" i="56"/>
  <c r="I48" i="56"/>
  <c r="H48" i="56"/>
  <c r="G48" i="56"/>
  <c r="AK47" i="56"/>
  <c r="AJ47" i="56"/>
  <c r="AI47" i="56"/>
  <c r="AH47" i="56"/>
  <c r="AG47" i="56"/>
  <c r="AF47" i="56"/>
  <c r="AE47" i="56"/>
  <c r="AD47" i="56"/>
  <c r="AC47" i="56"/>
  <c r="AB47" i="56"/>
  <c r="AA47" i="56"/>
  <c r="Z47" i="56"/>
  <c r="Y47" i="56"/>
  <c r="X47" i="56"/>
  <c r="W47" i="56"/>
  <c r="V47" i="56"/>
  <c r="U47" i="56"/>
  <c r="T47" i="56"/>
  <c r="S47" i="56"/>
  <c r="R47" i="56"/>
  <c r="Q47" i="56"/>
  <c r="P47" i="56"/>
  <c r="O47" i="56"/>
  <c r="N47" i="56"/>
  <c r="M47" i="56"/>
  <c r="L47" i="56"/>
  <c r="K47" i="56"/>
  <c r="J47" i="56"/>
  <c r="I47" i="56"/>
  <c r="H47" i="56"/>
  <c r="G47" i="56"/>
  <c r="AK46" i="56"/>
  <c r="AJ46" i="56"/>
  <c r="AI46" i="56"/>
  <c r="AH46" i="56"/>
  <c r="AG46" i="56"/>
  <c r="AF46" i="56"/>
  <c r="AE46" i="56"/>
  <c r="AD46" i="56"/>
  <c r="AC46" i="56"/>
  <c r="AB46" i="56"/>
  <c r="AA46" i="56"/>
  <c r="Z46" i="56"/>
  <c r="Y46" i="56"/>
  <c r="X46" i="56"/>
  <c r="W46" i="56"/>
  <c r="V46" i="56"/>
  <c r="U46" i="56"/>
  <c r="T46" i="56"/>
  <c r="S46" i="56"/>
  <c r="R46" i="56"/>
  <c r="Q46" i="56"/>
  <c r="P46" i="56"/>
  <c r="O46" i="56"/>
  <c r="N46" i="56"/>
  <c r="M46" i="56"/>
  <c r="L46" i="56"/>
  <c r="K46" i="56"/>
  <c r="J46" i="56"/>
  <c r="I46" i="56"/>
  <c r="H46" i="56"/>
  <c r="G46" i="56"/>
  <c r="G45" i="56"/>
  <c r="G42" i="56"/>
  <c r="G222" i="56" s="1"/>
  <c r="E40" i="56"/>
  <c r="E48" i="56" s="1"/>
  <c r="E39" i="56"/>
  <c r="E47" i="56" s="1"/>
  <c r="E38" i="56"/>
  <c r="E46" i="56" s="1"/>
  <c r="E37" i="56"/>
  <c r="E45" i="56" s="1"/>
  <c r="AK32" i="56"/>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E32" i="56"/>
  <c r="AK31"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AK30" i="56"/>
  <c r="AJ30" i="56"/>
  <c r="AI30" i="56"/>
  <c r="AH30" i="56"/>
  <c r="AG30" i="56"/>
  <c r="AF30" i="56"/>
  <c r="AE30" i="56"/>
  <c r="AD30" i="56"/>
  <c r="AC30" i="56"/>
  <c r="AB30" i="56"/>
  <c r="AA30" i="56"/>
  <c r="Z30" i="56"/>
  <c r="Y30" i="56"/>
  <c r="X30" i="56"/>
  <c r="W30" i="56"/>
  <c r="V30" i="56"/>
  <c r="U30" i="56"/>
  <c r="T30" i="56"/>
  <c r="S30" i="56"/>
  <c r="R30" i="56"/>
  <c r="Q30" i="56"/>
  <c r="P30" i="56"/>
  <c r="O30" i="56"/>
  <c r="N30" i="56"/>
  <c r="M30" i="56"/>
  <c r="L30" i="56"/>
  <c r="K30" i="56"/>
  <c r="J30" i="56"/>
  <c r="I30" i="56"/>
  <c r="H30" i="56"/>
  <c r="G30" i="56"/>
  <c r="E30" i="56"/>
  <c r="E29" i="56"/>
  <c r="E23" i="56"/>
  <c r="E31" i="56" s="1"/>
  <c r="E22" i="56"/>
  <c r="E21" i="56"/>
  <c r="G15" i="56"/>
  <c r="G14" i="56"/>
  <c r="M4" i="53"/>
  <c r="N4" i="53"/>
  <c r="O4" i="53"/>
  <c r="P4" i="53"/>
  <c r="L4" i="53"/>
  <c r="E45" i="52"/>
  <c r="F6" i="52" s="1"/>
  <c r="F45" i="52"/>
  <c r="G45" i="52"/>
  <c r="H6" i="52" s="1"/>
  <c r="H45" i="52"/>
  <c r="I6" i="52" s="1"/>
  <c r="I45" i="52"/>
  <c r="J6" i="52" s="1"/>
  <c r="J45" i="52"/>
  <c r="K6" i="52" s="1"/>
  <c r="K45" i="52"/>
  <c r="L6" i="52" s="1"/>
  <c r="L45" i="52"/>
  <c r="M6" i="52" s="1"/>
  <c r="M45" i="52"/>
  <c r="N6" i="52" s="1"/>
  <c r="N45" i="52"/>
  <c r="O6" i="52" s="1"/>
  <c r="O45" i="52"/>
  <c r="P6" i="52" s="1"/>
  <c r="P45" i="52"/>
  <c r="Q6" i="52" s="1"/>
  <c r="Q45" i="52"/>
  <c r="R45" i="52"/>
  <c r="S6" i="52" s="1"/>
  <c r="S45" i="52"/>
  <c r="T6" i="52" s="1"/>
  <c r="T45" i="52"/>
  <c r="U6" i="52" s="1"/>
  <c r="U45" i="52"/>
  <c r="V6" i="52" s="1"/>
  <c r="E46" i="52"/>
  <c r="F46" i="52"/>
  <c r="G46" i="52"/>
  <c r="H46" i="52"/>
  <c r="I46" i="52"/>
  <c r="J46" i="52"/>
  <c r="K46" i="52"/>
  <c r="L46" i="52"/>
  <c r="M46" i="52"/>
  <c r="N46" i="52"/>
  <c r="O46" i="52"/>
  <c r="P46" i="52"/>
  <c r="Q46" i="52"/>
  <c r="R46" i="52"/>
  <c r="S46" i="52"/>
  <c r="T46" i="52"/>
  <c r="U46" i="52"/>
  <c r="D46" i="52"/>
  <c r="D45" i="52"/>
  <c r="E6" i="52" s="1"/>
  <c r="E42" i="53"/>
  <c r="H302" i="54"/>
  <c r="I275" i="54"/>
  <c r="AA270" i="54"/>
  <c r="K270" i="54"/>
  <c r="G261" i="54"/>
  <c r="AI241" i="54"/>
  <c r="AC241" i="54"/>
  <c r="AA241" i="54"/>
  <c r="S241" i="54"/>
  <c r="M241" i="54"/>
  <c r="K241" i="54"/>
  <c r="G241" i="54"/>
  <c r="AL240" i="54"/>
  <c r="AJ240" i="54"/>
  <c r="AI240" i="54"/>
  <c r="AA240" i="54"/>
  <c r="N240" i="54"/>
  <c r="L240" i="54"/>
  <c r="G240" i="54"/>
  <c r="G239" i="54"/>
  <c r="G237" i="54"/>
  <c r="AK236" i="54"/>
  <c r="AJ236" i="54"/>
  <c r="AI236" i="54"/>
  <c r="AH236" i="54"/>
  <c r="AG236" i="54"/>
  <c r="AF236" i="54"/>
  <c r="AE236" i="54"/>
  <c r="AD236" i="54"/>
  <c r="AC236" i="54"/>
  <c r="AB236" i="54"/>
  <c r="AA236" i="54"/>
  <c r="AA302" i="54" s="1"/>
  <c r="Z236" i="54"/>
  <c r="Y236" i="54"/>
  <c r="X236" i="54"/>
  <c r="X302" i="54" s="1"/>
  <c r="W236" i="54"/>
  <c r="V236" i="54"/>
  <c r="U236" i="54"/>
  <c r="T236" i="54"/>
  <c r="S236" i="54"/>
  <c r="R236" i="54"/>
  <c r="Q236" i="54"/>
  <c r="P236" i="54"/>
  <c r="O236" i="54"/>
  <c r="N236" i="54"/>
  <c r="M236" i="54"/>
  <c r="L236" i="54"/>
  <c r="K236" i="54"/>
  <c r="K302" i="54" s="1"/>
  <c r="J236" i="54"/>
  <c r="I236" i="54"/>
  <c r="H236" i="54"/>
  <c r="H270" i="54" s="1"/>
  <c r="G236" i="54"/>
  <c r="AK227" i="54"/>
  <c r="AG227" i="54"/>
  <c r="AE227" i="54"/>
  <c r="AC227" i="54"/>
  <c r="Y227" i="54"/>
  <c r="W227" i="54"/>
  <c r="W293" i="54" s="1"/>
  <c r="V227" i="54"/>
  <c r="U227" i="54"/>
  <c r="U261" i="54" s="1"/>
  <c r="Q227" i="54"/>
  <c r="O227" i="54"/>
  <c r="M227" i="54"/>
  <c r="M261" i="54" s="1"/>
  <c r="I227" i="54"/>
  <c r="G227" i="54"/>
  <c r="G293" i="54" s="1"/>
  <c r="G225" i="54"/>
  <c r="G224" i="54"/>
  <c r="G223" i="54"/>
  <c r="AK214" i="54"/>
  <c r="AK241" i="54" s="1"/>
  <c r="AI214" i="54"/>
  <c r="AH214" i="54"/>
  <c r="AH241" i="54" s="1"/>
  <c r="AG214" i="54"/>
  <c r="AG241" i="54" s="1"/>
  <c r="AF214" i="54"/>
  <c r="AF241" i="54" s="1"/>
  <c r="AD214" i="54"/>
  <c r="AD241" i="54" s="1"/>
  <c r="AC214" i="54"/>
  <c r="AB214" i="54"/>
  <c r="AB241" i="54" s="1"/>
  <c r="AA214" i="54"/>
  <c r="Y214" i="54"/>
  <c r="Y241" i="54" s="1"/>
  <c r="Y307" i="54" s="1"/>
  <c r="X214" i="54"/>
  <c r="X241" i="54" s="1"/>
  <c r="W214" i="54"/>
  <c r="W241" i="54" s="1"/>
  <c r="V214" i="54"/>
  <c r="V241" i="54" s="1"/>
  <c r="T214" i="54"/>
  <c r="T241" i="54" s="1"/>
  <c r="S214" i="54"/>
  <c r="R214" i="54"/>
  <c r="R241" i="54" s="1"/>
  <c r="Q214" i="54"/>
  <c r="Q241" i="54" s="1"/>
  <c r="P214" i="54"/>
  <c r="P241" i="54" s="1"/>
  <c r="O214" i="54"/>
  <c r="O241" i="54" s="1"/>
  <c r="N214" i="54"/>
  <c r="N241" i="54" s="1"/>
  <c r="M214" i="54"/>
  <c r="L214" i="54"/>
  <c r="L241" i="54" s="1"/>
  <c r="L307" i="54" s="1"/>
  <c r="K214" i="54"/>
  <c r="J214" i="54"/>
  <c r="J241" i="54" s="1"/>
  <c r="I214" i="54"/>
  <c r="I241" i="54" s="1"/>
  <c r="I307" i="54" s="1"/>
  <c r="H214" i="54"/>
  <c r="H241" i="54" s="1"/>
  <c r="U210" i="54"/>
  <c r="AK207" i="54"/>
  <c r="AK240" i="54" s="1"/>
  <c r="AJ207" i="54"/>
  <c r="AJ227" i="54" s="1"/>
  <c r="AI207" i="54"/>
  <c r="AI227" i="54" s="1"/>
  <c r="AH207" i="54"/>
  <c r="AG207" i="54"/>
  <c r="AG240" i="54" s="1"/>
  <c r="AF207" i="54"/>
  <c r="AF240" i="54" s="1"/>
  <c r="AE207" i="54"/>
  <c r="AE240" i="54" s="1"/>
  <c r="AD207" i="54"/>
  <c r="AD240" i="54" s="1"/>
  <c r="AC207" i="54"/>
  <c r="AC240" i="54" s="1"/>
  <c r="AB207" i="54"/>
  <c r="AB227" i="54" s="1"/>
  <c r="AA207" i="54"/>
  <c r="AA227" i="54" s="1"/>
  <c r="Z207" i="54"/>
  <c r="Y207" i="54"/>
  <c r="Y240" i="54" s="1"/>
  <c r="X207" i="54"/>
  <c r="X240" i="54" s="1"/>
  <c r="W207" i="54"/>
  <c r="W240" i="54" s="1"/>
  <c r="V207" i="54"/>
  <c r="V240" i="54" s="1"/>
  <c r="U207" i="54"/>
  <c r="U240" i="54" s="1"/>
  <c r="T207" i="54"/>
  <c r="T227" i="54" s="1"/>
  <c r="S207" i="54"/>
  <c r="R207" i="54"/>
  <c r="Q207" i="54"/>
  <c r="Q240" i="54" s="1"/>
  <c r="P207" i="54"/>
  <c r="P240" i="54" s="1"/>
  <c r="O207" i="54"/>
  <c r="O240" i="54" s="1"/>
  <c r="N207" i="54"/>
  <c r="N227" i="54" s="1"/>
  <c r="M207" i="54"/>
  <c r="M240" i="54" s="1"/>
  <c r="L207" i="54"/>
  <c r="L227" i="54" s="1"/>
  <c r="K207" i="54"/>
  <c r="J207" i="54"/>
  <c r="I207" i="54"/>
  <c r="I240" i="54" s="1"/>
  <c r="H207" i="54"/>
  <c r="H240" i="54" s="1"/>
  <c r="C183" i="54"/>
  <c r="H162" i="54"/>
  <c r="AK156" i="54"/>
  <c r="AJ156" i="54"/>
  <c r="AI156" i="54"/>
  <c r="AH156" i="54"/>
  <c r="AG156" i="54"/>
  <c r="AF156" i="54"/>
  <c r="AE156" i="54"/>
  <c r="AD156" i="54"/>
  <c r="AC156" i="54"/>
  <c r="AB156" i="54"/>
  <c r="AA156" i="54"/>
  <c r="Z156" i="54"/>
  <c r="Y156" i="54"/>
  <c r="X156" i="54"/>
  <c r="W156" i="54"/>
  <c r="V156" i="54"/>
  <c r="U156" i="54"/>
  <c r="T156" i="54"/>
  <c r="S156" i="54"/>
  <c r="R156" i="54"/>
  <c r="Q156" i="54"/>
  <c r="P156" i="54"/>
  <c r="O156" i="54"/>
  <c r="N156" i="54"/>
  <c r="M156" i="54"/>
  <c r="L156" i="54"/>
  <c r="K156" i="54"/>
  <c r="J156" i="54"/>
  <c r="I156" i="54"/>
  <c r="H156" i="54"/>
  <c r="H154" i="54"/>
  <c r="I140" i="54"/>
  <c r="H140" i="54"/>
  <c r="AK135" i="54"/>
  <c r="AJ135" i="54"/>
  <c r="AI135" i="54"/>
  <c r="AH135" i="54"/>
  <c r="AG135" i="54"/>
  <c r="AF135" i="54"/>
  <c r="AE135" i="54"/>
  <c r="AD135" i="54"/>
  <c r="AC135" i="54"/>
  <c r="AB135" i="54"/>
  <c r="AA135" i="54"/>
  <c r="Z135" i="54"/>
  <c r="Y135" i="54"/>
  <c r="X135" i="54"/>
  <c r="W135" i="54"/>
  <c r="V135" i="54"/>
  <c r="U135" i="54"/>
  <c r="T135" i="54"/>
  <c r="S135" i="54"/>
  <c r="R135" i="54"/>
  <c r="Q135" i="54"/>
  <c r="P135" i="54"/>
  <c r="O135" i="54"/>
  <c r="N135" i="54"/>
  <c r="M135" i="54"/>
  <c r="L135" i="54"/>
  <c r="K135" i="54"/>
  <c r="J135" i="54"/>
  <c r="I135" i="54"/>
  <c r="H135" i="54"/>
  <c r="I133" i="54"/>
  <c r="H133" i="54"/>
  <c r="H141" i="54" s="1"/>
  <c r="G124" i="54"/>
  <c r="G123" i="54"/>
  <c r="H122" i="54"/>
  <c r="G104" i="54"/>
  <c r="G103" i="54"/>
  <c r="G102" i="54"/>
  <c r="H101" i="54"/>
  <c r="I95" i="54"/>
  <c r="J95" i="54" s="1"/>
  <c r="K95" i="54" s="1"/>
  <c r="L95" i="54" s="1"/>
  <c r="M95" i="54" s="1"/>
  <c r="N95" i="54" s="1"/>
  <c r="O95" i="54" s="1"/>
  <c r="P95" i="54" s="1"/>
  <c r="Q95" i="54" s="1"/>
  <c r="R95" i="54" s="1"/>
  <c r="S95" i="54" s="1"/>
  <c r="T95" i="54" s="1"/>
  <c r="U95" i="54" s="1"/>
  <c r="V95" i="54" s="1"/>
  <c r="W95" i="54" s="1"/>
  <c r="X95" i="54" s="1"/>
  <c r="Y95" i="54" s="1"/>
  <c r="Z95" i="54" s="1"/>
  <c r="AA95" i="54" s="1"/>
  <c r="AB95" i="54" s="1"/>
  <c r="AC95" i="54" s="1"/>
  <c r="AD95" i="54" s="1"/>
  <c r="AE95" i="54" s="1"/>
  <c r="AF95" i="54" s="1"/>
  <c r="AG95" i="54" s="1"/>
  <c r="AH95" i="54" s="1"/>
  <c r="AI95" i="54" s="1"/>
  <c r="AJ95" i="54" s="1"/>
  <c r="AK95" i="54" s="1"/>
  <c r="H95" i="54"/>
  <c r="G91" i="54"/>
  <c r="C87" i="54"/>
  <c r="AI84" i="54"/>
  <c r="AI235" i="54" s="1"/>
  <c r="AF84" i="54"/>
  <c r="AF235" i="54" s="1"/>
  <c r="AA84" i="54"/>
  <c r="AA235" i="54" s="1"/>
  <c r="X84" i="54"/>
  <c r="X235" i="54" s="1"/>
  <c r="S84" i="54"/>
  <c r="S235" i="54" s="1"/>
  <c r="P84" i="54"/>
  <c r="P235" i="54" s="1"/>
  <c r="K84" i="54"/>
  <c r="K235" i="54" s="1"/>
  <c r="H84" i="54"/>
  <c r="H235" i="54" s="1"/>
  <c r="O82" i="54"/>
  <c r="G82" i="54"/>
  <c r="AK80" i="54"/>
  <c r="AJ80" i="54"/>
  <c r="AI80" i="54"/>
  <c r="AH80" i="54"/>
  <c r="AG80" i="54"/>
  <c r="AF80" i="54"/>
  <c r="AE80" i="54"/>
  <c r="AD80" i="54"/>
  <c r="AC80" i="54"/>
  <c r="AB80" i="54"/>
  <c r="AA80" i="54"/>
  <c r="Z80" i="54"/>
  <c r="Y80" i="54"/>
  <c r="X80" i="54"/>
  <c r="W80" i="54"/>
  <c r="V80" i="54"/>
  <c r="U80" i="54"/>
  <c r="T80" i="54"/>
  <c r="S80" i="54"/>
  <c r="R80" i="54"/>
  <c r="Q80" i="54"/>
  <c r="P80" i="54"/>
  <c r="O80" i="54"/>
  <c r="N80" i="54"/>
  <c r="M80" i="54"/>
  <c r="L80" i="54"/>
  <c r="K80" i="54"/>
  <c r="J80" i="54"/>
  <c r="I80" i="54"/>
  <c r="H80" i="54"/>
  <c r="G80" i="54"/>
  <c r="AK79" i="54"/>
  <c r="AJ79" i="54"/>
  <c r="AI79" i="54"/>
  <c r="AH79" i="54"/>
  <c r="AG79" i="54"/>
  <c r="AF79" i="54"/>
  <c r="AE79" i="54"/>
  <c r="AD79" i="54"/>
  <c r="AC79" i="54"/>
  <c r="AB79" i="54"/>
  <c r="AA79" i="54"/>
  <c r="Z79" i="54"/>
  <c r="Y79" i="54"/>
  <c r="X79" i="54"/>
  <c r="W79" i="54"/>
  <c r="V79" i="54"/>
  <c r="U79" i="54"/>
  <c r="T79" i="54"/>
  <c r="S79" i="54"/>
  <c r="R79" i="54"/>
  <c r="Q79" i="54"/>
  <c r="P79" i="54"/>
  <c r="O79" i="54"/>
  <c r="N79" i="54"/>
  <c r="M79" i="54"/>
  <c r="L79" i="54"/>
  <c r="K79" i="54"/>
  <c r="J79" i="54"/>
  <c r="I79" i="54"/>
  <c r="H79" i="54"/>
  <c r="G79" i="54"/>
  <c r="E79" i="54"/>
  <c r="AK78" i="54"/>
  <c r="AJ78" i="54"/>
  <c r="AI78" i="54"/>
  <c r="AH78" i="54"/>
  <c r="AG78" i="54"/>
  <c r="AF78" i="54"/>
  <c r="AE78" i="54"/>
  <c r="AD78" i="54"/>
  <c r="AC78" i="54"/>
  <c r="AB78" i="54"/>
  <c r="AA78" i="54"/>
  <c r="Z78" i="54"/>
  <c r="Y78" i="54"/>
  <c r="X78" i="54"/>
  <c r="W78" i="54"/>
  <c r="V78" i="54"/>
  <c r="U78" i="54"/>
  <c r="T78" i="54"/>
  <c r="S78" i="54"/>
  <c r="R78" i="54"/>
  <c r="Q78" i="54"/>
  <c r="P78" i="54"/>
  <c r="O78" i="54"/>
  <c r="N78" i="54"/>
  <c r="M78" i="54"/>
  <c r="L78" i="54"/>
  <c r="K78" i="54"/>
  <c r="J78" i="54"/>
  <c r="I78" i="54"/>
  <c r="AH82" i="54" s="1"/>
  <c r="H78" i="54"/>
  <c r="G78" i="54"/>
  <c r="E78" i="54"/>
  <c r="AK75" i="54"/>
  <c r="AJ75" i="54"/>
  <c r="AI75" i="54"/>
  <c r="AH75" i="54"/>
  <c r="AG75" i="54"/>
  <c r="AF75" i="54"/>
  <c r="AE75" i="54"/>
  <c r="AD75" i="54"/>
  <c r="AC75" i="54"/>
  <c r="AB75" i="54"/>
  <c r="AA75" i="54"/>
  <c r="Z75" i="54"/>
  <c r="Y75" i="54"/>
  <c r="X75" i="54"/>
  <c r="W75" i="54"/>
  <c r="V75" i="54"/>
  <c r="U75" i="54"/>
  <c r="T75" i="54"/>
  <c r="S75" i="54"/>
  <c r="R75" i="54"/>
  <c r="Q75" i="54"/>
  <c r="P75" i="54"/>
  <c r="O75" i="54"/>
  <c r="N75" i="54"/>
  <c r="M75" i="54"/>
  <c r="L75" i="54"/>
  <c r="K75" i="54"/>
  <c r="J75" i="54"/>
  <c r="I75" i="54"/>
  <c r="H75" i="54"/>
  <c r="G75" i="54"/>
  <c r="E73" i="54"/>
  <c r="E80" i="54" s="1"/>
  <c r="E72" i="54"/>
  <c r="E71" i="54"/>
  <c r="G68" i="54"/>
  <c r="G85" i="54" s="1"/>
  <c r="AK66" i="54"/>
  <c r="AJ66" i="54"/>
  <c r="AI66" i="54"/>
  <c r="AH66" i="54"/>
  <c r="AG66" i="54"/>
  <c r="AF66" i="54"/>
  <c r="AE66" i="54"/>
  <c r="AD66" i="54"/>
  <c r="AC66" i="54"/>
  <c r="AB66" i="54"/>
  <c r="AA66" i="54"/>
  <c r="Z66" i="54"/>
  <c r="Y66" i="54"/>
  <c r="X66" i="54"/>
  <c r="W66" i="54"/>
  <c r="V66" i="54"/>
  <c r="U66" i="54"/>
  <c r="T66" i="54"/>
  <c r="S66" i="54"/>
  <c r="R66" i="54"/>
  <c r="Q66" i="54"/>
  <c r="P66" i="54"/>
  <c r="O66" i="54"/>
  <c r="N66" i="54"/>
  <c r="M66" i="54"/>
  <c r="L66" i="54"/>
  <c r="K66" i="54"/>
  <c r="J66" i="54"/>
  <c r="I66" i="54"/>
  <c r="H66" i="54"/>
  <c r="G66" i="54"/>
  <c r="AK65" i="54"/>
  <c r="AJ65" i="54"/>
  <c r="AI65" i="54"/>
  <c r="AH65" i="54"/>
  <c r="AG65" i="54"/>
  <c r="AF65" i="54"/>
  <c r="AE65" i="54"/>
  <c r="AD65" i="54"/>
  <c r="AC65" i="54"/>
  <c r="AB65" i="54"/>
  <c r="AA65" i="54"/>
  <c r="Z65" i="54"/>
  <c r="Y65" i="54"/>
  <c r="X65" i="54"/>
  <c r="W65" i="54"/>
  <c r="V65" i="54"/>
  <c r="U65" i="54"/>
  <c r="T65" i="54"/>
  <c r="S65" i="54"/>
  <c r="R65" i="54"/>
  <c r="Q65" i="54"/>
  <c r="P65" i="54"/>
  <c r="O65" i="54"/>
  <c r="N65" i="54"/>
  <c r="M65" i="54"/>
  <c r="L65" i="54"/>
  <c r="K65" i="54"/>
  <c r="J65" i="54"/>
  <c r="I65" i="54"/>
  <c r="H65" i="54"/>
  <c r="G65" i="54"/>
  <c r="E65" i="54"/>
  <c r="AK64" i="54"/>
  <c r="AJ64" i="54"/>
  <c r="AI64" i="54"/>
  <c r="AH64" i="54"/>
  <c r="AG64" i="54"/>
  <c r="AF64" i="54"/>
  <c r="AE64" i="54"/>
  <c r="AD64" i="54"/>
  <c r="AC64" i="54"/>
  <c r="AB64" i="54"/>
  <c r="AA64" i="54"/>
  <c r="Z64" i="54"/>
  <c r="Y64" i="54"/>
  <c r="X64" i="54"/>
  <c r="W64" i="54"/>
  <c r="V64" i="54"/>
  <c r="U64" i="54"/>
  <c r="T64" i="54"/>
  <c r="S64" i="54"/>
  <c r="R64" i="54"/>
  <c r="Q64" i="54"/>
  <c r="P64" i="54"/>
  <c r="O64" i="54"/>
  <c r="N64" i="54"/>
  <c r="AA68" i="54" s="1"/>
  <c r="M64" i="54"/>
  <c r="L64" i="54"/>
  <c r="K64" i="54"/>
  <c r="J64" i="54"/>
  <c r="I64" i="54"/>
  <c r="H64" i="54"/>
  <c r="G64" i="54"/>
  <c r="AF68" i="54" s="1"/>
  <c r="E64" i="54"/>
  <c r="AK61" i="54"/>
  <c r="AK84" i="54" s="1"/>
  <c r="AK235" i="54" s="1"/>
  <c r="AJ61" i="54"/>
  <c r="AJ84" i="54" s="1"/>
  <c r="AJ235" i="54" s="1"/>
  <c r="AI61" i="54"/>
  <c r="AH61" i="54"/>
  <c r="AH84" i="54" s="1"/>
  <c r="AH235" i="54" s="1"/>
  <c r="AG61" i="54"/>
  <c r="AF61" i="54"/>
  <c r="AE61" i="54"/>
  <c r="AE84" i="54" s="1"/>
  <c r="AE235" i="54" s="1"/>
  <c r="AD61" i="54"/>
  <c r="AD84" i="54" s="1"/>
  <c r="AD235" i="54" s="1"/>
  <c r="AC61" i="54"/>
  <c r="AC84" i="54" s="1"/>
  <c r="AC235" i="54" s="1"/>
  <c r="AB61" i="54"/>
  <c r="AB84" i="54" s="1"/>
  <c r="AB235" i="54" s="1"/>
  <c r="AA61" i="54"/>
  <c r="Z61" i="54"/>
  <c r="Z84" i="54" s="1"/>
  <c r="Z235" i="54" s="1"/>
  <c r="Y61" i="54"/>
  <c r="X61" i="54"/>
  <c r="W61" i="54"/>
  <c r="W84" i="54" s="1"/>
  <c r="W235" i="54" s="1"/>
  <c r="V61" i="54"/>
  <c r="V84" i="54" s="1"/>
  <c r="V235" i="54" s="1"/>
  <c r="U61" i="54"/>
  <c r="U84" i="54" s="1"/>
  <c r="U235" i="54" s="1"/>
  <c r="T61" i="54"/>
  <c r="T84" i="54" s="1"/>
  <c r="T235" i="54" s="1"/>
  <c r="S61" i="54"/>
  <c r="R61" i="54"/>
  <c r="R84" i="54" s="1"/>
  <c r="R235" i="54" s="1"/>
  <c r="Q61" i="54"/>
  <c r="P61" i="54"/>
  <c r="O61" i="54"/>
  <c r="O84" i="54" s="1"/>
  <c r="O235" i="54" s="1"/>
  <c r="N61" i="54"/>
  <c r="N84" i="54" s="1"/>
  <c r="N235" i="54" s="1"/>
  <c r="M61" i="54"/>
  <c r="M84" i="54" s="1"/>
  <c r="M235" i="54" s="1"/>
  <c r="L61" i="54"/>
  <c r="L84" i="54" s="1"/>
  <c r="L235" i="54" s="1"/>
  <c r="K61" i="54"/>
  <c r="J61" i="54"/>
  <c r="J84" i="54" s="1"/>
  <c r="J235" i="54" s="1"/>
  <c r="I61" i="54"/>
  <c r="H61" i="54"/>
  <c r="G61" i="54"/>
  <c r="G84" i="54" s="1"/>
  <c r="G235" i="54" s="1"/>
  <c r="E59" i="54"/>
  <c r="E66" i="54" s="1"/>
  <c r="E58" i="54"/>
  <c r="E57" i="54"/>
  <c r="AK48" i="54"/>
  <c r="AJ48" i="54"/>
  <c r="AI48" i="54"/>
  <c r="AH48" i="54"/>
  <c r="AG48" i="54"/>
  <c r="AF48" i="54"/>
  <c r="AE48" i="54"/>
  <c r="AD48" i="54"/>
  <c r="AC48" i="54"/>
  <c r="AB48" i="54"/>
  <c r="AA48" i="54"/>
  <c r="Z48" i="54"/>
  <c r="Y48" i="54"/>
  <c r="X48" i="54"/>
  <c r="W48" i="54"/>
  <c r="V48" i="54"/>
  <c r="U48" i="54"/>
  <c r="T48" i="54"/>
  <c r="S48" i="54"/>
  <c r="R48" i="54"/>
  <c r="Q48" i="54"/>
  <c r="P48" i="54"/>
  <c r="O48" i="54"/>
  <c r="N48" i="54"/>
  <c r="M48" i="54"/>
  <c r="L48" i="54"/>
  <c r="K48" i="54"/>
  <c r="J48" i="54"/>
  <c r="I48" i="54"/>
  <c r="H48" i="54"/>
  <c r="G48" i="54"/>
  <c r="AK47" i="54"/>
  <c r="AJ47" i="54"/>
  <c r="AI47" i="54"/>
  <c r="AH47" i="54"/>
  <c r="AG47" i="54"/>
  <c r="AF47" i="54"/>
  <c r="AE47" i="54"/>
  <c r="AD47" i="54"/>
  <c r="AC47" i="54"/>
  <c r="AB47" i="54"/>
  <c r="AA47" i="54"/>
  <c r="Z47" i="54"/>
  <c r="Y47" i="54"/>
  <c r="X47" i="54"/>
  <c r="W47" i="54"/>
  <c r="V47" i="54"/>
  <c r="U47" i="54"/>
  <c r="T47" i="54"/>
  <c r="S47" i="54"/>
  <c r="R47" i="54"/>
  <c r="Q47" i="54"/>
  <c r="P47" i="54"/>
  <c r="O47" i="54"/>
  <c r="N47" i="54"/>
  <c r="M47" i="54"/>
  <c r="L47" i="54"/>
  <c r="K47" i="54"/>
  <c r="J47" i="54"/>
  <c r="I47" i="54"/>
  <c r="H47" i="54"/>
  <c r="G47" i="54"/>
  <c r="E47" i="54"/>
  <c r="AK46" i="54"/>
  <c r="AJ46" i="54"/>
  <c r="AI46" i="54"/>
  <c r="AH46" i="54"/>
  <c r="AG46" i="54"/>
  <c r="AF46" i="54"/>
  <c r="AE46" i="54"/>
  <c r="AD46" i="54"/>
  <c r="AC46" i="54"/>
  <c r="AB46" i="54"/>
  <c r="AA46" i="54"/>
  <c r="Z46" i="54"/>
  <c r="Y46" i="54"/>
  <c r="X46" i="54"/>
  <c r="W46" i="54"/>
  <c r="V46" i="54"/>
  <c r="U46" i="54"/>
  <c r="T46" i="54"/>
  <c r="S46" i="54"/>
  <c r="R46" i="54"/>
  <c r="Q46" i="54"/>
  <c r="P46" i="54"/>
  <c r="O46" i="54"/>
  <c r="N46" i="54"/>
  <c r="M46" i="54"/>
  <c r="L46" i="54"/>
  <c r="K46" i="54"/>
  <c r="J46" i="54"/>
  <c r="I46" i="54"/>
  <c r="H46" i="54"/>
  <c r="G46" i="54"/>
  <c r="E46" i="54"/>
  <c r="AK45" i="54"/>
  <c r="AJ45" i="54"/>
  <c r="AI45" i="54"/>
  <c r="AH45" i="54"/>
  <c r="AG45" i="54"/>
  <c r="G45" i="54"/>
  <c r="G50" i="54" s="1"/>
  <c r="E45" i="54"/>
  <c r="AK42" i="54"/>
  <c r="AK222" i="54" s="1"/>
  <c r="AJ42" i="54"/>
  <c r="AJ222" i="54" s="1"/>
  <c r="AI42" i="54"/>
  <c r="AI222" i="54" s="1"/>
  <c r="AH42" i="54"/>
  <c r="AH222" i="54" s="1"/>
  <c r="AG42" i="54"/>
  <c r="AG222" i="54" s="1"/>
  <c r="G42" i="54"/>
  <c r="G222" i="54" s="1"/>
  <c r="E40" i="54"/>
  <c r="E48" i="54" s="1"/>
  <c r="E39" i="54"/>
  <c r="E38" i="54"/>
  <c r="E37" i="54"/>
  <c r="AK32" i="54"/>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E32" i="54"/>
  <c r="AK31"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AK30" i="54"/>
  <c r="AJ30" i="54"/>
  <c r="AI30" i="54"/>
  <c r="AH30" i="54"/>
  <c r="AG30" i="54"/>
  <c r="AF30" i="54"/>
  <c r="AE30" i="54"/>
  <c r="AD30" i="54"/>
  <c r="AC30" i="54"/>
  <c r="AB30" i="54"/>
  <c r="AA30" i="54"/>
  <c r="Z30" i="54"/>
  <c r="Y30" i="54"/>
  <c r="X30" i="54"/>
  <c r="W30" i="54"/>
  <c r="V30" i="54"/>
  <c r="U30" i="54"/>
  <c r="T30" i="54"/>
  <c r="S30" i="54"/>
  <c r="R30" i="54"/>
  <c r="Q30" i="54"/>
  <c r="P30" i="54"/>
  <c r="O30" i="54"/>
  <c r="N30" i="54"/>
  <c r="M30" i="54"/>
  <c r="L30" i="54"/>
  <c r="K30" i="54"/>
  <c r="J30" i="54"/>
  <c r="I30" i="54"/>
  <c r="H30" i="54"/>
  <c r="G30" i="54"/>
  <c r="G29" i="54"/>
  <c r="E23" i="54"/>
  <c r="E31" i="54" s="1"/>
  <c r="E22" i="54"/>
  <c r="E30" i="54" s="1"/>
  <c r="E21" i="54"/>
  <c r="E29" i="54" s="1"/>
  <c r="G15" i="54"/>
  <c r="G14" i="54"/>
  <c r="H12" i="54" s="1"/>
  <c r="H14" i="54" s="1"/>
  <c r="I14" i="54" s="1"/>
  <c r="H6" i="54"/>
  <c r="M4" i="52"/>
  <c r="N4" i="52"/>
  <c r="O4" i="52"/>
  <c r="P4" i="52"/>
  <c r="L4" i="52"/>
  <c r="R6" i="52"/>
  <c r="G6" i="52"/>
  <c r="H102" i="56" l="1"/>
  <c r="I102" i="56" s="1"/>
  <c r="J102" i="56" s="1"/>
  <c r="K102" i="56" s="1"/>
  <c r="L102" i="56" s="1"/>
  <c r="M102" i="56" s="1"/>
  <c r="N102" i="56" s="1"/>
  <c r="O102" i="56" s="1"/>
  <c r="P102" i="56" s="1"/>
  <c r="Q102" i="56" s="1"/>
  <c r="R102" i="56" s="1"/>
  <c r="S102" i="56" s="1"/>
  <c r="T102" i="56" s="1"/>
  <c r="U102" i="56" s="1"/>
  <c r="V102" i="56" s="1"/>
  <c r="W102" i="56" s="1"/>
  <c r="X102" i="56" s="1"/>
  <c r="Y102" i="56" s="1"/>
  <c r="Z102" i="56" s="1"/>
  <c r="AA102" i="56" s="1"/>
  <c r="AB102" i="56" s="1"/>
  <c r="AC102" i="56" s="1"/>
  <c r="AD102" i="56" s="1"/>
  <c r="AE102" i="56" s="1"/>
  <c r="AF102" i="56" s="1"/>
  <c r="AG102" i="56" s="1"/>
  <c r="AH102" i="56" s="1"/>
  <c r="AI102" i="56" s="1"/>
  <c r="AJ102" i="56" s="1"/>
  <c r="AK102" i="56" s="1"/>
  <c r="U21" i="57"/>
  <c r="V21" i="57"/>
  <c r="N21" i="57"/>
  <c r="P20" i="57"/>
  <c r="R20" i="57"/>
  <c r="O20" i="57"/>
  <c r="S20" i="57"/>
  <c r="V20" i="57"/>
  <c r="N20" i="57"/>
  <c r="Q20" i="57"/>
  <c r="U20" i="57"/>
  <c r="M20" i="57"/>
  <c r="K20" i="57"/>
  <c r="T20" i="57"/>
  <c r="L20" i="57"/>
  <c r="V15" i="57"/>
  <c r="N15" i="57"/>
  <c r="F15" i="57"/>
  <c r="I15" i="57"/>
  <c r="O15" i="57"/>
  <c r="U15" i="57"/>
  <c r="M15" i="57"/>
  <c r="H15" i="57"/>
  <c r="T15" i="57"/>
  <c r="L15" i="57"/>
  <c r="P15" i="57"/>
  <c r="G15" i="57"/>
  <c r="S15" i="57"/>
  <c r="K15" i="57"/>
  <c r="R15" i="57"/>
  <c r="J15" i="57"/>
  <c r="Q15" i="57"/>
  <c r="V16" i="57"/>
  <c r="N16" i="57"/>
  <c r="I16" i="57"/>
  <c r="P16" i="57"/>
  <c r="U16" i="57"/>
  <c r="M16" i="57"/>
  <c r="Q16" i="57"/>
  <c r="O16" i="57"/>
  <c r="T16" i="57"/>
  <c r="L16" i="57"/>
  <c r="S16" i="57"/>
  <c r="K16" i="57"/>
  <c r="G16" i="57"/>
  <c r="R16" i="57"/>
  <c r="J16" i="57"/>
  <c r="H16" i="57"/>
  <c r="O14" i="57"/>
  <c r="G14" i="57"/>
  <c r="G32" i="57" s="1"/>
  <c r="Q14" i="57"/>
  <c r="H14" i="57"/>
  <c r="V14" i="57"/>
  <c r="N14" i="57"/>
  <c r="F14" i="57"/>
  <c r="R14" i="57"/>
  <c r="P14" i="57"/>
  <c r="U14" i="57"/>
  <c r="M14" i="57"/>
  <c r="E14" i="57"/>
  <c r="E32" i="57" s="1"/>
  <c r="I14" i="57"/>
  <c r="T14" i="57"/>
  <c r="L14" i="57"/>
  <c r="J14" i="57"/>
  <c r="S14" i="57"/>
  <c r="K14" i="57"/>
  <c r="O17" i="57"/>
  <c r="V17" i="57"/>
  <c r="N17" i="57"/>
  <c r="I17" i="57"/>
  <c r="U17" i="57"/>
  <c r="M17" i="57"/>
  <c r="Q17" i="57"/>
  <c r="P17" i="57"/>
  <c r="T17" i="57"/>
  <c r="L17" i="57"/>
  <c r="J17" i="57"/>
  <c r="S17" i="57"/>
  <c r="K17" i="57"/>
  <c r="R17" i="57"/>
  <c r="H17" i="57"/>
  <c r="I7" i="57"/>
  <c r="T19" i="57"/>
  <c r="L19" i="57"/>
  <c r="S19" i="57"/>
  <c r="K19" i="57"/>
  <c r="V19" i="57"/>
  <c r="U19" i="57"/>
  <c r="R19" i="57"/>
  <c r="J19" i="57"/>
  <c r="N19" i="57"/>
  <c r="M19" i="57"/>
  <c r="Q19" i="57"/>
  <c r="P19" i="57"/>
  <c r="O19" i="57"/>
  <c r="P21" i="57"/>
  <c r="Q21" i="57"/>
  <c r="R21" i="57"/>
  <c r="O21" i="57"/>
  <c r="S21" i="57"/>
  <c r="L21" i="57"/>
  <c r="T21" i="57"/>
  <c r="M21" i="57"/>
  <c r="M42" i="53"/>
  <c r="T43" i="53"/>
  <c r="U6" i="53" s="1"/>
  <c r="L43" i="53"/>
  <c r="M6" i="53" s="1"/>
  <c r="U42" i="53"/>
  <c r="S43" i="53"/>
  <c r="T6" i="53" s="1"/>
  <c r="K43" i="53"/>
  <c r="L6" i="53" s="1"/>
  <c r="T42" i="53"/>
  <c r="L42" i="53"/>
  <c r="R43" i="53"/>
  <c r="S6" i="53" s="1"/>
  <c r="J43" i="53"/>
  <c r="K6" i="53" s="1"/>
  <c r="S42" i="53"/>
  <c r="K42" i="53"/>
  <c r="Q43" i="53"/>
  <c r="R6" i="53" s="1"/>
  <c r="I43" i="53"/>
  <c r="J6" i="53" s="1"/>
  <c r="R42" i="53"/>
  <c r="J42" i="53"/>
  <c r="P43" i="53"/>
  <c r="Q6" i="53" s="1"/>
  <c r="H43" i="53"/>
  <c r="I6" i="53" s="1"/>
  <c r="Q42" i="53"/>
  <c r="I42" i="53"/>
  <c r="D42" i="53"/>
  <c r="O43" i="53"/>
  <c r="P6" i="53" s="1"/>
  <c r="G43" i="53"/>
  <c r="H6" i="53" s="1"/>
  <c r="P42" i="53"/>
  <c r="H42" i="53"/>
  <c r="D43" i="53"/>
  <c r="E6" i="53" s="1"/>
  <c r="N43" i="53"/>
  <c r="O6" i="53" s="1"/>
  <c r="F43" i="53"/>
  <c r="G6" i="53" s="1"/>
  <c r="O42" i="53"/>
  <c r="G42" i="53"/>
  <c r="U43" i="53"/>
  <c r="V6" i="53" s="1"/>
  <c r="M43" i="53"/>
  <c r="N6" i="53" s="1"/>
  <c r="E43" i="53"/>
  <c r="F6" i="53" s="1"/>
  <c r="N42" i="53"/>
  <c r="O269" i="56"/>
  <c r="O301" i="56"/>
  <c r="G301" i="56"/>
  <c r="G269" i="56"/>
  <c r="Q301" i="56"/>
  <c r="Q269" i="56"/>
  <c r="H269" i="56"/>
  <c r="H301" i="56"/>
  <c r="P269" i="56"/>
  <c r="P301" i="56"/>
  <c r="X269" i="56"/>
  <c r="X301" i="56"/>
  <c r="AF301" i="56"/>
  <c r="AF269" i="56"/>
  <c r="AD68" i="56"/>
  <c r="AD85" i="56" s="1"/>
  <c r="V68" i="56"/>
  <c r="N68" i="56"/>
  <c r="AK68" i="56"/>
  <c r="AC68" i="56"/>
  <c r="U68" i="56"/>
  <c r="U85" i="56" s="1"/>
  <c r="M68" i="56"/>
  <c r="AJ68" i="56"/>
  <c r="AB68" i="56"/>
  <c r="T68" i="56"/>
  <c r="T85" i="56" s="1"/>
  <c r="L68" i="56"/>
  <c r="O68" i="56"/>
  <c r="O85" i="56" s="1"/>
  <c r="AK82" i="56"/>
  <c r="AC82" i="56"/>
  <c r="U82" i="56"/>
  <c r="M82" i="56"/>
  <c r="AJ82" i="56"/>
  <c r="AB82" i="56"/>
  <c r="T82" i="56"/>
  <c r="L82" i="56"/>
  <c r="AI82" i="56"/>
  <c r="AI85" i="56" s="1"/>
  <c r="AA82" i="56"/>
  <c r="S82" i="56"/>
  <c r="K82" i="56"/>
  <c r="AH82" i="56"/>
  <c r="Z82" i="56"/>
  <c r="R82" i="56"/>
  <c r="J82" i="56"/>
  <c r="AG82" i="56"/>
  <c r="Y82" i="56"/>
  <c r="Q82" i="56"/>
  <c r="I82" i="56"/>
  <c r="AE82" i="56"/>
  <c r="W82" i="56"/>
  <c r="W85" i="56" s="1"/>
  <c r="O82" i="56"/>
  <c r="G82" i="56"/>
  <c r="G85" i="56" s="1"/>
  <c r="V82" i="56"/>
  <c r="W301" i="56"/>
  <c r="W269" i="56"/>
  <c r="I85" i="56"/>
  <c r="Q68" i="56"/>
  <c r="Q85" i="56" s="1"/>
  <c r="X82" i="56"/>
  <c r="Y301" i="56"/>
  <c r="Y269" i="56"/>
  <c r="J301" i="56"/>
  <c r="J269" i="56"/>
  <c r="AH301" i="56"/>
  <c r="AH269" i="56"/>
  <c r="AE301" i="56"/>
  <c r="AE269" i="56"/>
  <c r="K301" i="56"/>
  <c r="K269" i="56"/>
  <c r="S301" i="56"/>
  <c r="S269" i="56"/>
  <c r="AA301" i="56"/>
  <c r="AA269" i="56"/>
  <c r="AI269" i="56"/>
  <c r="AI301" i="56"/>
  <c r="Y68" i="56"/>
  <c r="AF82" i="56"/>
  <c r="AG301" i="56"/>
  <c r="AG269" i="56"/>
  <c r="Z301" i="56"/>
  <c r="Z269" i="56"/>
  <c r="H12" i="56"/>
  <c r="H14" i="56" s="1"/>
  <c r="F236" i="56"/>
  <c r="F229" i="56"/>
  <c r="G288" i="56"/>
  <c r="G256" i="56"/>
  <c r="L301" i="56"/>
  <c r="L269" i="56"/>
  <c r="T301" i="56"/>
  <c r="T269" i="56"/>
  <c r="AB301" i="56"/>
  <c r="AB269" i="56"/>
  <c r="AJ301" i="56"/>
  <c r="AJ269" i="56"/>
  <c r="AE68" i="56"/>
  <c r="AE85" i="56" s="1"/>
  <c r="H193" i="56"/>
  <c r="I193" i="56" s="1"/>
  <c r="J193" i="56" s="1"/>
  <c r="K193" i="56" s="1"/>
  <c r="L193" i="56" s="1"/>
  <c r="M193" i="56" s="1"/>
  <c r="N193" i="56" s="1"/>
  <c r="O193" i="56" s="1"/>
  <c r="P193" i="56" s="1"/>
  <c r="Q193" i="56" s="1"/>
  <c r="R193" i="56" s="1"/>
  <c r="S193" i="56" s="1"/>
  <c r="T193" i="56" s="1"/>
  <c r="U193" i="56" s="1"/>
  <c r="V193" i="56" s="1"/>
  <c r="W193" i="56" s="1"/>
  <c r="X193" i="56" s="1"/>
  <c r="Y193" i="56" s="1"/>
  <c r="Z193" i="56" s="1"/>
  <c r="AA193" i="56" s="1"/>
  <c r="AB193" i="56" s="1"/>
  <c r="AC193" i="56" s="1"/>
  <c r="AD193" i="56" s="1"/>
  <c r="AE193" i="56" s="1"/>
  <c r="AF193" i="56" s="1"/>
  <c r="AG193" i="56" s="1"/>
  <c r="AH193" i="56" s="1"/>
  <c r="AI193" i="56" s="1"/>
  <c r="AJ193" i="56" s="1"/>
  <c r="AK193" i="56" s="1"/>
  <c r="H167" i="56"/>
  <c r="I167" i="56" s="1"/>
  <c r="J167" i="56" s="1"/>
  <c r="K167" i="56" s="1"/>
  <c r="L167" i="56" s="1"/>
  <c r="M167" i="56" s="1"/>
  <c r="N167" i="56" s="1"/>
  <c r="O167" i="56" s="1"/>
  <c r="P167" i="56" s="1"/>
  <c r="Q167" i="56" s="1"/>
  <c r="R167" i="56" s="1"/>
  <c r="S167" i="56" s="1"/>
  <c r="T167" i="56" s="1"/>
  <c r="U167" i="56" s="1"/>
  <c r="V167" i="56" s="1"/>
  <c r="W167" i="56" s="1"/>
  <c r="X167" i="56" s="1"/>
  <c r="Y167" i="56" s="1"/>
  <c r="Z167" i="56" s="1"/>
  <c r="AA167" i="56" s="1"/>
  <c r="AB167" i="56" s="1"/>
  <c r="AC167" i="56" s="1"/>
  <c r="AD167" i="56" s="1"/>
  <c r="AE167" i="56" s="1"/>
  <c r="AF167" i="56" s="1"/>
  <c r="AG167" i="56" s="1"/>
  <c r="AH167" i="56" s="1"/>
  <c r="AI167" i="56" s="1"/>
  <c r="AJ167" i="56" s="1"/>
  <c r="AK167" i="56" s="1"/>
  <c r="H168" i="56"/>
  <c r="I168" i="56" s="1"/>
  <c r="J168" i="56" s="1"/>
  <c r="K168" i="56" s="1"/>
  <c r="L168" i="56" s="1"/>
  <c r="M168" i="56" s="1"/>
  <c r="N168" i="56" s="1"/>
  <c r="O168" i="56" s="1"/>
  <c r="P168" i="56" s="1"/>
  <c r="Q168" i="56" s="1"/>
  <c r="R168" i="56" s="1"/>
  <c r="S168" i="56" s="1"/>
  <c r="T168" i="56" s="1"/>
  <c r="U168" i="56" s="1"/>
  <c r="V168" i="56" s="1"/>
  <c r="W168" i="56" s="1"/>
  <c r="X168" i="56" s="1"/>
  <c r="Y168" i="56" s="1"/>
  <c r="Z168" i="56" s="1"/>
  <c r="AA168" i="56" s="1"/>
  <c r="AB168" i="56" s="1"/>
  <c r="AC168" i="56" s="1"/>
  <c r="AD168" i="56" s="1"/>
  <c r="AE168" i="56" s="1"/>
  <c r="AF168" i="56" s="1"/>
  <c r="AG168" i="56" s="1"/>
  <c r="AH168" i="56" s="1"/>
  <c r="AI168" i="56" s="1"/>
  <c r="AJ168" i="56" s="1"/>
  <c r="AK168" i="56" s="1"/>
  <c r="H165" i="56"/>
  <c r="I165" i="56" s="1"/>
  <c r="J165" i="56" s="1"/>
  <c r="K165" i="56" s="1"/>
  <c r="L165" i="56" s="1"/>
  <c r="M165" i="56" s="1"/>
  <c r="N165" i="56" s="1"/>
  <c r="O165" i="56" s="1"/>
  <c r="P165" i="56" s="1"/>
  <c r="Q165" i="56" s="1"/>
  <c r="R165" i="56" s="1"/>
  <c r="S165" i="56" s="1"/>
  <c r="T165" i="56" s="1"/>
  <c r="U165" i="56" s="1"/>
  <c r="V165" i="56" s="1"/>
  <c r="W165" i="56" s="1"/>
  <c r="X165" i="56" s="1"/>
  <c r="Y165" i="56" s="1"/>
  <c r="Z165" i="56" s="1"/>
  <c r="AA165" i="56" s="1"/>
  <c r="AB165" i="56" s="1"/>
  <c r="AC165" i="56" s="1"/>
  <c r="AD165" i="56" s="1"/>
  <c r="AE165" i="56" s="1"/>
  <c r="AF165" i="56" s="1"/>
  <c r="AG165" i="56" s="1"/>
  <c r="AH165" i="56" s="1"/>
  <c r="AI165" i="56" s="1"/>
  <c r="AJ165" i="56" s="1"/>
  <c r="AK165" i="56" s="1"/>
  <c r="H104" i="56"/>
  <c r="I104" i="56" s="1"/>
  <c r="J104" i="56" s="1"/>
  <c r="K104" i="56" s="1"/>
  <c r="L104" i="56" s="1"/>
  <c r="M104" i="56" s="1"/>
  <c r="N104" i="56" s="1"/>
  <c r="O104" i="56" s="1"/>
  <c r="P104" i="56" s="1"/>
  <c r="Q104" i="56" s="1"/>
  <c r="R104" i="56" s="1"/>
  <c r="S104" i="56" s="1"/>
  <c r="T104" i="56" s="1"/>
  <c r="U104" i="56" s="1"/>
  <c r="V104" i="56" s="1"/>
  <c r="W104" i="56" s="1"/>
  <c r="X104" i="56" s="1"/>
  <c r="Y104" i="56" s="1"/>
  <c r="Z104" i="56" s="1"/>
  <c r="AA104" i="56" s="1"/>
  <c r="AB104" i="56" s="1"/>
  <c r="AC104" i="56" s="1"/>
  <c r="AD104" i="56" s="1"/>
  <c r="AE104" i="56" s="1"/>
  <c r="AF104" i="56" s="1"/>
  <c r="AG104" i="56" s="1"/>
  <c r="AH104" i="56" s="1"/>
  <c r="AI104" i="56" s="1"/>
  <c r="AJ104" i="56" s="1"/>
  <c r="AK104" i="56" s="1"/>
  <c r="H146" i="56"/>
  <c r="I146" i="56" s="1"/>
  <c r="J146" i="56" s="1"/>
  <c r="K146" i="56" s="1"/>
  <c r="L146" i="56" s="1"/>
  <c r="M146" i="56" s="1"/>
  <c r="N146" i="56" s="1"/>
  <c r="O146" i="56" s="1"/>
  <c r="P146" i="56" s="1"/>
  <c r="Q146" i="56" s="1"/>
  <c r="R146" i="56" s="1"/>
  <c r="S146" i="56" s="1"/>
  <c r="T146" i="56" s="1"/>
  <c r="U146" i="56" s="1"/>
  <c r="V146" i="56" s="1"/>
  <c r="W146" i="56" s="1"/>
  <c r="X146" i="56" s="1"/>
  <c r="Y146" i="56" s="1"/>
  <c r="Z146" i="56" s="1"/>
  <c r="AA146" i="56" s="1"/>
  <c r="AB146" i="56" s="1"/>
  <c r="AC146" i="56" s="1"/>
  <c r="AD146" i="56" s="1"/>
  <c r="AE146" i="56" s="1"/>
  <c r="AF146" i="56" s="1"/>
  <c r="AG146" i="56" s="1"/>
  <c r="AH146" i="56" s="1"/>
  <c r="AI146" i="56" s="1"/>
  <c r="AJ146" i="56" s="1"/>
  <c r="AK146" i="56" s="1"/>
  <c r="H125" i="56"/>
  <c r="I125" i="56" s="1"/>
  <c r="J125" i="56" s="1"/>
  <c r="K125" i="56" s="1"/>
  <c r="L125" i="56" s="1"/>
  <c r="M125" i="56" s="1"/>
  <c r="N125" i="56" s="1"/>
  <c r="O125" i="56" s="1"/>
  <c r="P125" i="56" s="1"/>
  <c r="Q125" i="56" s="1"/>
  <c r="R125" i="56" s="1"/>
  <c r="S125" i="56" s="1"/>
  <c r="T125" i="56" s="1"/>
  <c r="U125" i="56" s="1"/>
  <c r="V125" i="56" s="1"/>
  <c r="W125" i="56" s="1"/>
  <c r="X125" i="56" s="1"/>
  <c r="Y125" i="56" s="1"/>
  <c r="Z125" i="56" s="1"/>
  <c r="AA125" i="56" s="1"/>
  <c r="AB125" i="56" s="1"/>
  <c r="AC125" i="56" s="1"/>
  <c r="AD125" i="56" s="1"/>
  <c r="AE125" i="56" s="1"/>
  <c r="AF125" i="56" s="1"/>
  <c r="AG125" i="56" s="1"/>
  <c r="AH125" i="56" s="1"/>
  <c r="AI125" i="56" s="1"/>
  <c r="AJ125" i="56" s="1"/>
  <c r="AK125" i="56" s="1"/>
  <c r="H105" i="56"/>
  <c r="I105" i="56" s="1"/>
  <c r="J105" i="56" s="1"/>
  <c r="K105" i="56" s="1"/>
  <c r="L105" i="56" s="1"/>
  <c r="M105" i="56" s="1"/>
  <c r="N105" i="56" s="1"/>
  <c r="O105" i="56" s="1"/>
  <c r="P105" i="56" s="1"/>
  <c r="Q105" i="56" s="1"/>
  <c r="R105" i="56" s="1"/>
  <c r="S105" i="56" s="1"/>
  <c r="T105" i="56" s="1"/>
  <c r="U105" i="56" s="1"/>
  <c r="V105" i="56" s="1"/>
  <c r="W105" i="56" s="1"/>
  <c r="X105" i="56" s="1"/>
  <c r="Y105" i="56" s="1"/>
  <c r="Z105" i="56" s="1"/>
  <c r="AA105" i="56" s="1"/>
  <c r="AB105" i="56" s="1"/>
  <c r="AC105" i="56" s="1"/>
  <c r="AD105" i="56" s="1"/>
  <c r="AE105" i="56" s="1"/>
  <c r="AF105" i="56" s="1"/>
  <c r="AG105" i="56" s="1"/>
  <c r="AH105" i="56" s="1"/>
  <c r="AI105" i="56" s="1"/>
  <c r="AJ105" i="56" s="1"/>
  <c r="AK105" i="56" s="1"/>
  <c r="H147" i="56"/>
  <c r="I147" i="56" s="1"/>
  <c r="J147" i="56" s="1"/>
  <c r="K147" i="56" s="1"/>
  <c r="L147" i="56" s="1"/>
  <c r="M147" i="56" s="1"/>
  <c r="N147" i="56" s="1"/>
  <c r="O147" i="56" s="1"/>
  <c r="P147" i="56" s="1"/>
  <c r="Q147" i="56" s="1"/>
  <c r="R147" i="56" s="1"/>
  <c r="S147" i="56" s="1"/>
  <c r="T147" i="56" s="1"/>
  <c r="U147" i="56" s="1"/>
  <c r="V147" i="56" s="1"/>
  <c r="W147" i="56" s="1"/>
  <c r="X147" i="56" s="1"/>
  <c r="Y147" i="56" s="1"/>
  <c r="Z147" i="56" s="1"/>
  <c r="AA147" i="56" s="1"/>
  <c r="AB147" i="56" s="1"/>
  <c r="AC147" i="56" s="1"/>
  <c r="AD147" i="56" s="1"/>
  <c r="AE147" i="56" s="1"/>
  <c r="AF147" i="56" s="1"/>
  <c r="AG147" i="56" s="1"/>
  <c r="AH147" i="56" s="1"/>
  <c r="AI147" i="56" s="1"/>
  <c r="AJ147" i="56" s="1"/>
  <c r="AK147" i="56" s="1"/>
  <c r="H126" i="56"/>
  <c r="I126" i="56" s="1"/>
  <c r="J126" i="56" s="1"/>
  <c r="K126" i="56" s="1"/>
  <c r="L126" i="56" s="1"/>
  <c r="M126" i="56" s="1"/>
  <c r="N126" i="56" s="1"/>
  <c r="O126" i="56" s="1"/>
  <c r="P126" i="56" s="1"/>
  <c r="Q126" i="56" s="1"/>
  <c r="R126" i="56" s="1"/>
  <c r="S126" i="56" s="1"/>
  <c r="T126" i="56" s="1"/>
  <c r="U126" i="56" s="1"/>
  <c r="V126" i="56" s="1"/>
  <c r="W126" i="56" s="1"/>
  <c r="X126" i="56" s="1"/>
  <c r="Y126" i="56" s="1"/>
  <c r="Z126" i="56" s="1"/>
  <c r="AA126" i="56" s="1"/>
  <c r="AB126" i="56" s="1"/>
  <c r="AC126" i="56" s="1"/>
  <c r="AD126" i="56" s="1"/>
  <c r="AE126" i="56" s="1"/>
  <c r="AF126" i="56" s="1"/>
  <c r="AG126" i="56" s="1"/>
  <c r="AH126" i="56" s="1"/>
  <c r="AI126" i="56" s="1"/>
  <c r="AJ126" i="56" s="1"/>
  <c r="AK126" i="56" s="1"/>
  <c r="H166" i="56"/>
  <c r="I166" i="56" s="1"/>
  <c r="J166" i="56" s="1"/>
  <c r="K166" i="56" s="1"/>
  <c r="L166" i="56" s="1"/>
  <c r="M166" i="56" s="1"/>
  <c r="N166" i="56" s="1"/>
  <c r="O166" i="56" s="1"/>
  <c r="P166" i="56" s="1"/>
  <c r="Q166" i="56" s="1"/>
  <c r="R166" i="56" s="1"/>
  <c r="S166" i="56" s="1"/>
  <c r="T166" i="56" s="1"/>
  <c r="U166" i="56" s="1"/>
  <c r="V166" i="56" s="1"/>
  <c r="W166" i="56" s="1"/>
  <c r="X166" i="56" s="1"/>
  <c r="Y166" i="56" s="1"/>
  <c r="Z166" i="56" s="1"/>
  <c r="AA166" i="56" s="1"/>
  <c r="AB166" i="56" s="1"/>
  <c r="AC166" i="56" s="1"/>
  <c r="AD166" i="56" s="1"/>
  <c r="AE166" i="56" s="1"/>
  <c r="AF166" i="56" s="1"/>
  <c r="AG166" i="56" s="1"/>
  <c r="AH166" i="56" s="1"/>
  <c r="AI166" i="56" s="1"/>
  <c r="AJ166" i="56" s="1"/>
  <c r="AK166" i="56" s="1"/>
  <c r="H145" i="56"/>
  <c r="I145" i="56" s="1"/>
  <c r="J145" i="56" s="1"/>
  <c r="K145" i="56" s="1"/>
  <c r="L145" i="56" s="1"/>
  <c r="M145" i="56" s="1"/>
  <c r="N145" i="56" s="1"/>
  <c r="O145" i="56" s="1"/>
  <c r="P145" i="56" s="1"/>
  <c r="Q145" i="56" s="1"/>
  <c r="R145" i="56" s="1"/>
  <c r="S145" i="56" s="1"/>
  <c r="T145" i="56" s="1"/>
  <c r="U145" i="56" s="1"/>
  <c r="V145" i="56" s="1"/>
  <c r="W145" i="56" s="1"/>
  <c r="X145" i="56" s="1"/>
  <c r="Y145" i="56" s="1"/>
  <c r="Z145" i="56" s="1"/>
  <c r="AA145" i="56" s="1"/>
  <c r="AB145" i="56" s="1"/>
  <c r="AC145" i="56" s="1"/>
  <c r="AD145" i="56" s="1"/>
  <c r="AE145" i="56" s="1"/>
  <c r="AF145" i="56" s="1"/>
  <c r="AG145" i="56" s="1"/>
  <c r="AH145" i="56" s="1"/>
  <c r="AI145" i="56" s="1"/>
  <c r="AJ145" i="56" s="1"/>
  <c r="AK145" i="56" s="1"/>
  <c r="H144" i="56"/>
  <c r="I144" i="56" s="1"/>
  <c r="J144" i="56" s="1"/>
  <c r="K144" i="56" s="1"/>
  <c r="L144" i="56" s="1"/>
  <c r="M144" i="56" s="1"/>
  <c r="N144" i="56" s="1"/>
  <c r="O144" i="56" s="1"/>
  <c r="P144" i="56" s="1"/>
  <c r="Q144" i="56" s="1"/>
  <c r="R144" i="56" s="1"/>
  <c r="S144" i="56" s="1"/>
  <c r="T144" i="56" s="1"/>
  <c r="U144" i="56" s="1"/>
  <c r="V144" i="56" s="1"/>
  <c r="W144" i="56" s="1"/>
  <c r="X144" i="56" s="1"/>
  <c r="Y144" i="56" s="1"/>
  <c r="Z144" i="56" s="1"/>
  <c r="AA144" i="56" s="1"/>
  <c r="AB144" i="56" s="1"/>
  <c r="AC144" i="56" s="1"/>
  <c r="AD144" i="56" s="1"/>
  <c r="AE144" i="56" s="1"/>
  <c r="AF144" i="56" s="1"/>
  <c r="AG144" i="56" s="1"/>
  <c r="AH144" i="56" s="1"/>
  <c r="AI144" i="56" s="1"/>
  <c r="AJ144" i="56" s="1"/>
  <c r="AK144" i="56" s="1"/>
  <c r="G16" i="56"/>
  <c r="G50" i="56"/>
  <c r="M84" i="56"/>
  <c r="M235" i="56" s="1"/>
  <c r="U84" i="56"/>
  <c r="U235" i="56" s="1"/>
  <c r="AC84" i="56"/>
  <c r="AC235" i="56" s="1"/>
  <c r="AK84" i="56"/>
  <c r="AK235" i="56" s="1"/>
  <c r="AG68" i="56"/>
  <c r="H82" i="56"/>
  <c r="I301" i="56"/>
  <c r="I269" i="56"/>
  <c r="I103" i="56"/>
  <c r="J103" i="56" s="1"/>
  <c r="K103" i="56" s="1"/>
  <c r="L103" i="56" s="1"/>
  <c r="M103" i="56" s="1"/>
  <c r="N103" i="56" s="1"/>
  <c r="O103" i="56" s="1"/>
  <c r="P103" i="56" s="1"/>
  <c r="Q103" i="56" s="1"/>
  <c r="R103" i="56" s="1"/>
  <c r="S103" i="56" s="1"/>
  <c r="T103" i="56" s="1"/>
  <c r="U103" i="56" s="1"/>
  <c r="V103" i="56" s="1"/>
  <c r="W103" i="56" s="1"/>
  <c r="X103" i="56" s="1"/>
  <c r="Y103" i="56" s="1"/>
  <c r="Z103" i="56" s="1"/>
  <c r="AA103" i="56" s="1"/>
  <c r="AB103" i="56" s="1"/>
  <c r="AC103" i="56" s="1"/>
  <c r="AD103" i="56" s="1"/>
  <c r="AE103" i="56" s="1"/>
  <c r="AF103" i="56" s="1"/>
  <c r="AG103" i="56" s="1"/>
  <c r="AH103" i="56" s="1"/>
  <c r="AI103" i="56" s="1"/>
  <c r="AJ103" i="56" s="1"/>
  <c r="AK103" i="56" s="1"/>
  <c r="R301" i="56"/>
  <c r="R269" i="56"/>
  <c r="N301" i="56"/>
  <c r="N269" i="56"/>
  <c r="V301" i="56"/>
  <c r="V269" i="56"/>
  <c r="AD301" i="56"/>
  <c r="AD269" i="56"/>
  <c r="N82" i="56"/>
  <c r="H123" i="56"/>
  <c r="I123" i="56" s="1"/>
  <c r="J123" i="56" s="1"/>
  <c r="K123" i="56" s="1"/>
  <c r="L123" i="56" s="1"/>
  <c r="M123" i="56" s="1"/>
  <c r="N123" i="56" s="1"/>
  <c r="O123" i="56" s="1"/>
  <c r="P123" i="56" s="1"/>
  <c r="Q123" i="56" s="1"/>
  <c r="R123" i="56" s="1"/>
  <c r="S123" i="56" s="1"/>
  <c r="T123" i="56" s="1"/>
  <c r="U123" i="56" s="1"/>
  <c r="V123" i="56" s="1"/>
  <c r="W123" i="56" s="1"/>
  <c r="X123" i="56" s="1"/>
  <c r="Y123" i="56" s="1"/>
  <c r="Z123" i="56" s="1"/>
  <c r="AA123" i="56" s="1"/>
  <c r="AB123" i="56" s="1"/>
  <c r="AC123" i="56" s="1"/>
  <c r="AD123" i="56" s="1"/>
  <c r="AE123" i="56" s="1"/>
  <c r="AF123" i="56" s="1"/>
  <c r="AG123" i="56" s="1"/>
  <c r="AH123" i="56" s="1"/>
  <c r="AI123" i="56" s="1"/>
  <c r="AJ123" i="56" s="1"/>
  <c r="AK123" i="56" s="1"/>
  <c r="H68" i="56"/>
  <c r="H85" i="56" s="1"/>
  <c r="P68" i="56"/>
  <c r="P85" i="56" s="1"/>
  <c r="X68" i="56"/>
  <c r="X85" i="56" s="1"/>
  <c r="AF68" i="56"/>
  <c r="AF85" i="56" s="1"/>
  <c r="H124" i="56"/>
  <c r="I124" i="56" s="1"/>
  <c r="J124" i="56" s="1"/>
  <c r="K124" i="56" s="1"/>
  <c r="L124" i="56" s="1"/>
  <c r="M124" i="56" s="1"/>
  <c r="N124" i="56" s="1"/>
  <c r="O124" i="56" s="1"/>
  <c r="P124" i="56" s="1"/>
  <c r="Q124" i="56" s="1"/>
  <c r="R124" i="56" s="1"/>
  <c r="S124" i="56" s="1"/>
  <c r="T124" i="56" s="1"/>
  <c r="U124" i="56" s="1"/>
  <c r="V124" i="56" s="1"/>
  <c r="W124" i="56" s="1"/>
  <c r="X124" i="56" s="1"/>
  <c r="Y124" i="56" s="1"/>
  <c r="Z124" i="56" s="1"/>
  <c r="AA124" i="56" s="1"/>
  <c r="AB124" i="56" s="1"/>
  <c r="AC124" i="56" s="1"/>
  <c r="AD124" i="56" s="1"/>
  <c r="AE124" i="56" s="1"/>
  <c r="AF124" i="56" s="1"/>
  <c r="AG124" i="56" s="1"/>
  <c r="AH124" i="56" s="1"/>
  <c r="AI124" i="56" s="1"/>
  <c r="AJ124" i="56" s="1"/>
  <c r="AK124" i="56" s="1"/>
  <c r="J68" i="56"/>
  <c r="R68" i="56"/>
  <c r="R85" i="56" s="1"/>
  <c r="Z68" i="56"/>
  <c r="Z85" i="56" s="1"/>
  <c r="AH68" i="56"/>
  <c r="AH85" i="56" s="1"/>
  <c r="K68" i="56"/>
  <c r="K85" i="56" s="1"/>
  <c r="S68" i="56"/>
  <c r="S85" i="56" s="1"/>
  <c r="AA68" i="56"/>
  <c r="H240" i="56"/>
  <c r="H227" i="56"/>
  <c r="P240" i="56"/>
  <c r="P227" i="56"/>
  <c r="X240" i="56"/>
  <c r="X227" i="56"/>
  <c r="AF240" i="56"/>
  <c r="AF227" i="56"/>
  <c r="AE214" i="56"/>
  <c r="AE241" i="56" s="1"/>
  <c r="AJ210" i="56"/>
  <c r="AJ214" i="56" s="1"/>
  <c r="AJ241" i="56" s="1"/>
  <c r="I141" i="56"/>
  <c r="I149" i="56" s="1"/>
  <c r="I142" i="56"/>
  <c r="I136" i="56"/>
  <c r="J133" i="56"/>
  <c r="AH307" i="56"/>
  <c r="AH275" i="56"/>
  <c r="H140" i="56"/>
  <c r="H161" i="56"/>
  <c r="M307" i="56"/>
  <c r="M275" i="56"/>
  <c r="AG293" i="56"/>
  <c r="AG261" i="56"/>
  <c r="H142" i="56"/>
  <c r="V306" i="56"/>
  <c r="V274" i="56"/>
  <c r="S307" i="56"/>
  <c r="S275" i="56"/>
  <c r="H141" i="56"/>
  <c r="H162" i="56"/>
  <c r="H163" i="56"/>
  <c r="M227" i="56"/>
  <c r="M240" i="56"/>
  <c r="U227" i="56"/>
  <c r="U240" i="56"/>
  <c r="AC227" i="56"/>
  <c r="AC240" i="56"/>
  <c r="AK240" i="56"/>
  <c r="AK227" i="56"/>
  <c r="AC307" i="56"/>
  <c r="AC275" i="56"/>
  <c r="I154" i="56"/>
  <c r="O240" i="56"/>
  <c r="O227" i="56"/>
  <c r="W227" i="56"/>
  <c r="W240" i="56"/>
  <c r="AE227" i="56"/>
  <c r="AE240" i="56"/>
  <c r="Z275" i="56"/>
  <c r="Z307" i="56"/>
  <c r="N307" i="56"/>
  <c r="N275" i="56"/>
  <c r="V307" i="56"/>
  <c r="V275" i="56"/>
  <c r="I270" i="56"/>
  <c r="I302" i="56"/>
  <c r="Q270" i="56"/>
  <c r="Q302" i="56"/>
  <c r="Y270" i="56"/>
  <c r="Y302" i="56"/>
  <c r="AG270" i="56"/>
  <c r="AG302" i="56"/>
  <c r="AD306" i="56"/>
  <c r="AD274" i="56"/>
  <c r="AI307" i="56"/>
  <c r="AI275" i="56"/>
  <c r="J293" i="56"/>
  <c r="J261" i="56"/>
  <c r="R275" i="56"/>
  <c r="R307" i="56"/>
  <c r="AA307" i="56"/>
  <c r="AA275" i="56"/>
  <c r="AK307" i="56"/>
  <c r="AK275" i="56"/>
  <c r="Q293" i="56"/>
  <c r="Q261" i="56"/>
  <c r="K307" i="56"/>
  <c r="K275" i="56"/>
  <c r="R293" i="56"/>
  <c r="R261" i="56"/>
  <c r="G306" i="56"/>
  <c r="G274" i="56"/>
  <c r="U307" i="56"/>
  <c r="U275" i="56"/>
  <c r="AD307" i="56"/>
  <c r="AD275" i="56"/>
  <c r="AB306" i="56"/>
  <c r="AB274" i="56"/>
  <c r="N293" i="56"/>
  <c r="N261" i="56"/>
  <c r="V261" i="56"/>
  <c r="V293" i="56"/>
  <c r="AD293" i="56"/>
  <c r="AD261" i="56"/>
  <c r="L307" i="56"/>
  <c r="L275" i="56"/>
  <c r="AB307" i="56"/>
  <c r="AB275" i="56"/>
  <c r="AH227" i="56"/>
  <c r="J302" i="56"/>
  <c r="J270" i="56"/>
  <c r="R302" i="56"/>
  <c r="R270" i="56"/>
  <c r="Z302" i="56"/>
  <c r="Z270" i="56"/>
  <c r="I306" i="56"/>
  <c r="I274" i="56"/>
  <c r="Q306" i="56"/>
  <c r="Q274" i="56"/>
  <c r="Y306" i="56"/>
  <c r="Y274" i="56"/>
  <c r="AG306" i="56"/>
  <c r="AG274" i="56"/>
  <c r="O307" i="56"/>
  <c r="O275" i="56"/>
  <c r="W307" i="56"/>
  <c r="W275" i="56"/>
  <c r="L240" i="56"/>
  <c r="R274" i="56"/>
  <c r="R306" i="56"/>
  <c r="Z274" i="56"/>
  <c r="Z306" i="56"/>
  <c r="AH306" i="56"/>
  <c r="AH274" i="56"/>
  <c r="H307" i="56"/>
  <c r="H275" i="56"/>
  <c r="P307" i="56"/>
  <c r="P275" i="56"/>
  <c r="X307" i="56"/>
  <c r="X275" i="56"/>
  <c r="AF307" i="56"/>
  <c r="AL307" i="56" s="1"/>
  <c r="AF275" i="56"/>
  <c r="AL275" i="56" s="1"/>
  <c r="AL241" i="56"/>
  <c r="Y227" i="56"/>
  <c r="G303" i="56"/>
  <c r="G271" i="56"/>
  <c r="N240" i="56"/>
  <c r="AJ240" i="56"/>
  <c r="G259" i="56"/>
  <c r="T275" i="56"/>
  <c r="K240" i="56"/>
  <c r="K227" i="56"/>
  <c r="S240" i="56"/>
  <c r="S227" i="56"/>
  <c r="AA240" i="56"/>
  <c r="AA227" i="56"/>
  <c r="AI240" i="56"/>
  <c r="AI227" i="56"/>
  <c r="Q275" i="56"/>
  <c r="Q307" i="56"/>
  <c r="Y275" i="56"/>
  <c r="Y307" i="56"/>
  <c r="AG307" i="56"/>
  <c r="AG275" i="56"/>
  <c r="G290" i="56"/>
  <c r="G258" i="56"/>
  <c r="G238" i="56"/>
  <c r="G293" i="56"/>
  <c r="G261" i="56"/>
  <c r="Z227" i="56"/>
  <c r="G302" i="56"/>
  <c r="G270" i="56"/>
  <c r="O302" i="56"/>
  <c r="O270" i="56"/>
  <c r="W302" i="56"/>
  <c r="W270" i="56"/>
  <c r="AE302" i="56"/>
  <c r="AE270" i="56"/>
  <c r="G305" i="56"/>
  <c r="G273" i="56"/>
  <c r="J306" i="56"/>
  <c r="L293" i="56"/>
  <c r="L261" i="56"/>
  <c r="T293" i="56"/>
  <c r="T261" i="56"/>
  <c r="AB293" i="56"/>
  <c r="AB261" i="56"/>
  <c r="AJ293" i="56"/>
  <c r="AJ261" i="56"/>
  <c r="J275" i="56"/>
  <c r="J307" i="56"/>
  <c r="G289" i="56"/>
  <c r="G257" i="56"/>
  <c r="I227" i="56"/>
  <c r="T240" i="56"/>
  <c r="G307" i="56"/>
  <c r="G275" i="56"/>
  <c r="I307" i="56"/>
  <c r="P302" i="56"/>
  <c r="P270" i="56"/>
  <c r="X302" i="56"/>
  <c r="X270" i="56"/>
  <c r="AF302" i="56"/>
  <c r="AF270" i="56"/>
  <c r="H270" i="56"/>
  <c r="AI270" i="56"/>
  <c r="AA302" i="56"/>
  <c r="AA270" i="56"/>
  <c r="S270" i="56"/>
  <c r="T302" i="56"/>
  <c r="T270" i="56"/>
  <c r="AB270" i="56"/>
  <c r="AB302" i="56"/>
  <c r="AJ302" i="56"/>
  <c r="AJ270" i="56"/>
  <c r="V270" i="56"/>
  <c r="M302" i="56"/>
  <c r="M270" i="56"/>
  <c r="U302" i="56"/>
  <c r="U270" i="56"/>
  <c r="AC302" i="56"/>
  <c r="AC270" i="56"/>
  <c r="AK302" i="56"/>
  <c r="AK270" i="56"/>
  <c r="N302" i="56"/>
  <c r="N270" i="56"/>
  <c r="AD270" i="56"/>
  <c r="J14" i="54"/>
  <c r="K14" i="54" s="1"/>
  <c r="V301" i="54"/>
  <c r="V269" i="54"/>
  <c r="H168" i="54"/>
  <c r="I168" i="54" s="1"/>
  <c r="J168" i="54" s="1"/>
  <c r="K168" i="54" s="1"/>
  <c r="L168" i="54" s="1"/>
  <c r="M168" i="54" s="1"/>
  <c r="N168" i="54" s="1"/>
  <c r="O168" i="54" s="1"/>
  <c r="P168" i="54" s="1"/>
  <c r="Q168" i="54" s="1"/>
  <c r="R168" i="54" s="1"/>
  <c r="S168" i="54" s="1"/>
  <c r="T168" i="54" s="1"/>
  <c r="U168" i="54" s="1"/>
  <c r="V168" i="54" s="1"/>
  <c r="W168" i="54" s="1"/>
  <c r="X168" i="54" s="1"/>
  <c r="Y168" i="54" s="1"/>
  <c r="Z168" i="54" s="1"/>
  <c r="AA168" i="54" s="1"/>
  <c r="AB168" i="54" s="1"/>
  <c r="AC168" i="54" s="1"/>
  <c r="AD168" i="54" s="1"/>
  <c r="AE168" i="54" s="1"/>
  <c r="AF168" i="54" s="1"/>
  <c r="AG168" i="54" s="1"/>
  <c r="AH168" i="54" s="1"/>
  <c r="AI168" i="54" s="1"/>
  <c r="AJ168" i="54" s="1"/>
  <c r="AK168" i="54" s="1"/>
  <c r="H147" i="54"/>
  <c r="I147" i="54" s="1"/>
  <c r="J147" i="54" s="1"/>
  <c r="K147" i="54" s="1"/>
  <c r="L147" i="54" s="1"/>
  <c r="M147" i="54" s="1"/>
  <c r="N147" i="54" s="1"/>
  <c r="O147" i="54" s="1"/>
  <c r="P147" i="54" s="1"/>
  <c r="Q147" i="54" s="1"/>
  <c r="R147" i="54" s="1"/>
  <c r="S147" i="54" s="1"/>
  <c r="T147" i="54" s="1"/>
  <c r="U147" i="54" s="1"/>
  <c r="V147" i="54" s="1"/>
  <c r="W147" i="54" s="1"/>
  <c r="X147" i="54" s="1"/>
  <c r="Y147" i="54" s="1"/>
  <c r="Z147" i="54" s="1"/>
  <c r="AA147" i="54" s="1"/>
  <c r="AB147" i="54" s="1"/>
  <c r="AC147" i="54" s="1"/>
  <c r="AD147" i="54" s="1"/>
  <c r="AE147" i="54" s="1"/>
  <c r="AF147" i="54" s="1"/>
  <c r="AG147" i="54" s="1"/>
  <c r="AH147" i="54" s="1"/>
  <c r="AI147" i="54" s="1"/>
  <c r="AJ147" i="54" s="1"/>
  <c r="AK147" i="54" s="1"/>
  <c r="H165" i="54"/>
  <c r="I165" i="54" s="1"/>
  <c r="J165" i="54" s="1"/>
  <c r="K165" i="54" s="1"/>
  <c r="L165" i="54" s="1"/>
  <c r="M165" i="54" s="1"/>
  <c r="N165" i="54" s="1"/>
  <c r="O165" i="54" s="1"/>
  <c r="P165" i="54" s="1"/>
  <c r="Q165" i="54" s="1"/>
  <c r="R165" i="54" s="1"/>
  <c r="S165" i="54" s="1"/>
  <c r="T165" i="54" s="1"/>
  <c r="U165" i="54" s="1"/>
  <c r="V165" i="54" s="1"/>
  <c r="W165" i="54" s="1"/>
  <c r="X165" i="54" s="1"/>
  <c r="Y165" i="54" s="1"/>
  <c r="Z165" i="54" s="1"/>
  <c r="AA165" i="54" s="1"/>
  <c r="AB165" i="54" s="1"/>
  <c r="AC165" i="54" s="1"/>
  <c r="AD165" i="54" s="1"/>
  <c r="AE165" i="54" s="1"/>
  <c r="AF165" i="54" s="1"/>
  <c r="AG165" i="54" s="1"/>
  <c r="AH165" i="54" s="1"/>
  <c r="AI165" i="54" s="1"/>
  <c r="AJ165" i="54" s="1"/>
  <c r="AK165" i="54" s="1"/>
  <c r="H144" i="54"/>
  <c r="I144" i="54" s="1"/>
  <c r="J144" i="54" s="1"/>
  <c r="K144" i="54" s="1"/>
  <c r="L144" i="54" s="1"/>
  <c r="M144" i="54" s="1"/>
  <c r="N144" i="54" s="1"/>
  <c r="O144" i="54" s="1"/>
  <c r="P144" i="54" s="1"/>
  <c r="Q144" i="54" s="1"/>
  <c r="R144" i="54" s="1"/>
  <c r="S144" i="54" s="1"/>
  <c r="T144" i="54" s="1"/>
  <c r="U144" i="54" s="1"/>
  <c r="V144" i="54" s="1"/>
  <c r="W144" i="54" s="1"/>
  <c r="X144" i="54" s="1"/>
  <c r="Y144" i="54" s="1"/>
  <c r="Z144" i="54" s="1"/>
  <c r="AA144" i="54" s="1"/>
  <c r="AB144" i="54" s="1"/>
  <c r="AC144" i="54" s="1"/>
  <c r="AD144" i="54" s="1"/>
  <c r="AE144" i="54" s="1"/>
  <c r="AF144" i="54" s="1"/>
  <c r="AG144" i="54" s="1"/>
  <c r="AH144" i="54" s="1"/>
  <c r="AI144" i="54" s="1"/>
  <c r="AJ144" i="54" s="1"/>
  <c r="AK144" i="54" s="1"/>
  <c r="H146" i="54"/>
  <c r="I146" i="54" s="1"/>
  <c r="J146" i="54" s="1"/>
  <c r="K146" i="54" s="1"/>
  <c r="L146" i="54" s="1"/>
  <c r="M146" i="54" s="1"/>
  <c r="N146" i="54" s="1"/>
  <c r="O146" i="54" s="1"/>
  <c r="P146" i="54" s="1"/>
  <c r="Q146" i="54" s="1"/>
  <c r="R146" i="54" s="1"/>
  <c r="S146" i="54" s="1"/>
  <c r="T146" i="54" s="1"/>
  <c r="U146" i="54" s="1"/>
  <c r="V146" i="54" s="1"/>
  <c r="W146" i="54" s="1"/>
  <c r="X146" i="54" s="1"/>
  <c r="Y146" i="54" s="1"/>
  <c r="Z146" i="54" s="1"/>
  <c r="AA146" i="54" s="1"/>
  <c r="AB146" i="54" s="1"/>
  <c r="AC146" i="54" s="1"/>
  <c r="AD146" i="54" s="1"/>
  <c r="AE146" i="54" s="1"/>
  <c r="AF146" i="54" s="1"/>
  <c r="AG146" i="54" s="1"/>
  <c r="AH146" i="54" s="1"/>
  <c r="AI146" i="54" s="1"/>
  <c r="AJ146" i="54" s="1"/>
  <c r="AK146" i="54" s="1"/>
  <c r="H193" i="54"/>
  <c r="I193" i="54" s="1"/>
  <c r="J193" i="54" s="1"/>
  <c r="K193" i="54" s="1"/>
  <c r="L193" i="54" s="1"/>
  <c r="M193" i="54" s="1"/>
  <c r="N193" i="54" s="1"/>
  <c r="O193" i="54" s="1"/>
  <c r="P193" i="54" s="1"/>
  <c r="Q193" i="54" s="1"/>
  <c r="R193" i="54" s="1"/>
  <c r="S193" i="54" s="1"/>
  <c r="T193" i="54" s="1"/>
  <c r="U193" i="54" s="1"/>
  <c r="V193" i="54" s="1"/>
  <c r="W193" i="54" s="1"/>
  <c r="X193" i="54" s="1"/>
  <c r="Y193" i="54" s="1"/>
  <c r="Z193" i="54" s="1"/>
  <c r="AA193" i="54" s="1"/>
  <c r="AB193" i="54" s="1"/>
  <c r="AC193" i="54" s="1"/>
  <c r="AD193" i="54" s="1"/>
  <c r="AE193" i="54" s="1"/>
  <c r="AF193" i="54" s="1"/>
  <c r="AG193" i="54" s="1"/>
  <c r="AH193" i="54" s="1"/>
  <c r="AI193" i="54" s="1"/>
  <c r="AJ193" i="54" s="1"/>
  <c r="AK193" i="54" s="1"/>
  <c r="H145" i="54"/>
  <c r="I145" i="54" s="1"/>
  <c r="J145" i="54" s="1"/>
  <c r="K145" i="54" s="1"/>
  <c r="L145" i="54" s="1"/>
  <c r="M145" i="54" s="1"/>
  <c r="N145" i="54" s="1"/>
  <c r="O145" i="54" s="1"/>
  <c r="P145" i="54" s="1"/>
  <c r="Q145" i="54" s="1"/>
  <c r="R145" i="54" s="1"/>
  <c r="S145" i="54" s="1"/>
  <c r="T145" i="54" s="1"/>
  <c r="U145" i="54" s="1"/>
  <c r="V145" i="54" s="1"/>
  <c r="W145" i="54" s="1"/>
  <c r="X145" i="54" s="1"/>
  <c r="Y145" i="54" s="1"/>
  <c r="Z145" i="54" s="1"/>
  <c r="AA145" i="54" s="1"/>
  <c r="AB145" i="54" s="1"/>
  <c r="AC145" i="54" s="1"/>
  <c r="AD145" i="54" s="1"/>
  <c r="AE145" i="54" s="1"/>
  <c r="AF145" i="54" s="1"/>
  <c r="AG145" i="54" s="1"/>
  <c r="AH145" i="54" s="1"/>
  <c r="AI145" i="54" s="1"/>
  <c r="AJ145" i="54" s="1"/>
  <c r="AK145" i="54" s="1"/>
  <c r="H167" i="54"/>
  <c r="I167" i="54" s="1"/>
  <c r="J167" i="54" s="1"/>
  <c r="K167" i="54" s="1"/>
  <c r="L167" i="54" s="1"/>
  <c r="M167" i="54" s="1"/>
  <c r="N167" i="54" s="1"/>
  <c r="O167" i="54" s="1"/>
  <c r="P167" i="54" s="1"/>
  <c r="Q167" i="54" s="1"/>
  <c r="R167" i="54" s="1"/>
  <c r="S167" i="54" s="1"/>
  <c r="T167" i="54" s="1"/>
  <c r="U167" i="54" s="1"/>
  <c r="V167" i="54" s="1"/>
  <c r="W167" i="54" s="1"/>
  <c r="X167" i="54" s="1"/>
  <c r="Y167" i="54" s="1"/>
  <c r="Z167" i="54" s="1"/>
  <c r="AA167" i="54" s="1"/>
  <c r="AB167" i="54" s="1"/>
  <c r="AC167" i="54" s="1"/>
  <c r="AD167" i="54" s="1"/>
  <c r="AE167" i="54" s="1"/>
  <c r="AF167" i="54" s="1"/>
  <c r="AG167" i="54" s="1"/>
  <c r="AH167" i="54" s="1"/>
  <c r="AI167" i="54" s="1"/>
  <c r="AJ167" i="54" s="1"/>
  <c r="AK167" i="54" s="1"/>
  <c r="H125" i="54"/>
  <c r="I125" i="54" s="1"/>
  <c r="J125" i="54" s="1"/>
  <c r="K125" i="54" s="1"/>
  <c r="L125" i="54" s="1"/>
  <c r="M125" i="54" s="1"/>
  <c r="N125" i="54" s="1"/>
  <c r="O125" i="54" s="1"/>
  <c r="P125" i="54" s="1"/>
  <c r="Q125" i="54" s="1"/>
  <c r="R125" i="54" s="1"/>
  <c r="S125" i="54" s="1"/>
  <c r="T125" i="54" s="1"/>
  <c r="U125" i="54" s="1"/>
  <c r="V125" i="54" s="1"/>
  <c r="W125" i="54" s="1"/>
  <c r="X125" i="54" s="1"/>
  <c r="Y125" i="54" s="1"/>
  <c r="Z125" i="54" s="1"/>
  <c r="AA125" i="54" s="1"/>
  <c r="AB125" i="54" s="1"/>
  <c r="AC125" i="54" s="1"/>
  <c r="AD125" i="54" s="1"/>
  <c r="AE125" i="54" s="1"/>
  <c r="AF125" i="54" s="1"/>
  <c r="AG125" i="54" s="1"/>
  <c r="AH125" i="54" s="1"/>
  <c r="AI125" i="54" s="1"/>
  <c r="AJ125" i="54" s="1"/>
  <c r="AK125" i="54" s="1"/>
  <c r="H105" i="54"/>
  <c r="I105" i="54" s="1"/>
  <c r="J105" i="54" s="1"/>
  <c r="K105" i="54" s="1"/>
  <c r="L105" i="54" s="1"/>
  <c r="M105" i="54" s="1"/>
  <c r="N105" i="54" s="1"/>
  <c r="O105" i="54" s="1"/>
  <c r="P105" i="54" s="1"/>
  <c r="Q105" i="54" s="1"/>
  <c r="R105" i="54" s="1"/>
  <c r="S105" i="54" s="1"/>
  <c r="T105" i="54" s="1"/>
  <c r="U105" i="54" s="1"/>
  <c r="V105" i="54" s="1"/>
  <c r="W105" i="54" s="1"/>
  <c r="X105" i="54" s="1"/>
  <c r="Y105" i="54" s="1"/>
  <c r="Z105" i="54" s="1"/>
  <c r="AA105" i="54" s="1"/>
  <c r="AB105" i="54" s="1"/>
  <c r="AC105" i="54" s="1"/>
  <c r="AD105" i="54" s="1"/>
  <c r="AE105" i="54" s="1"/>
  <c r="AF105" i="54" s="1"/>
  <c r="AG105" i="54" s="1"/>
  <c r="AH105" i="54" s="1"/>
  <c r="AI105" i="54" s="1"/>
  <c r="AJ105" i="54" s="1"/>
  <c r="AK105" i="54" s="1"/>
  <c r="H166" i="54"/>
  <c r="I166" i="54" s="1"/>
  <c r="J166" i="54" s="1"/>
  <c r="K166" i="54" s="1"/>
  <c r="L166" i="54" s="1"/>
  <c r="M166" i="54" s="1"/>
  <c r="N166" i="54" s="1"/>
  <c r="O166" i="54" s="1"/>
  <c r="P166" i="54" s="1"/>
  <c r="Q166" i="54" s="1"/>
  <c r="R166" i="54" s="1"/>
  <c r="S166" i="54" s="1"/>
  <c r="T166" i="54" s="1"/>
  <c r="U166" i="54" s="1"/>
  <c r="V166" i="54" s="1"/>
  <c r="W166" i="54" s="1"/>
  <c r="X166" i="54" s="1"/>
  <c r="Y166" i="54" s="1"/>
  <c r="Z166" i="54" s="1"/>
  <c r="AA166" i="54" s="1"/>
  <c r="AB166" i="54" s="1"/>
  <c r="AC166" i="54" s="1"/>
  <c r="AD166" i="54" s="1"/>
  <c r="AE166" i="54" s="1"/>
  <c r="AF166" i="54" s="1"/>
  <c r="AG166" i="54" s="1"/>
  <c r="AH166" i="54" s="1"/>
  <c r="AI166" i="54" s="1"/>
  <c r="AJ166" i="54" s="1"/>
  <c r="AK166" i="54" s="1"/>
  <c r="H126" i="54"/>
  <c r="I126" i="54" s="1"/>
  <c r="J126" i="54" s="1"/>
  <c r="K126" i="54" s="1"/>
  <c r="L126" i="54" s="1"/>
  <c r="M126" i="54" s="1"/>
  <c r="N126" i="54" s="1"/>
  <c r="O126" i="54" s="1"/>
  <c r="P126" i="54" s="1"/>
  <c r="Q126" i="54" s="1"/>
  <c r="R126" i="54" s="1"/>
  <c r="S126" i="54" s="1"/>
  <c r="T126" i="54" s="1"/>
  <c r="U126" i="54" s="1"/>
  <c r="V126" i="54" s="1"/>
  <c r="W126" i="54" s="1"/>
  <c r="X126" i="54" s="1"/>
  <c r="Y126" i="54" s="1"/>
  <c r="Z126" i="54" s="1"/>
  <c r="AA126" i="54" s="1"/>
  <c r="AB126" i="54" s="1"/>
  <c r="AC126" i="54" s="1"/>
  <c r="AD126" i="54" s="1"/>
  <c r="AE126" i="54" s="1"/>
  <c r="AF126" i="54" s="1"/>
  <c r="AG126" i="54" s="1"/>
  <c r="AH126" i="54" s="1"/>
  <c r="AI126" i="54" s="1"/>
  <c r="AJ126" i="54" s="1"/>
  <c r="AK126" i="54" s="1"/>
  <c r="H124" i="54"/>
  <c r="I124" i="54" s="1"/>
  <c r="J124" i="54" s="1"/>
  <c r="K124" i="54" s="1"/>
  <c r="L124" i="54" s="1"/>
  <c r="M124" i="54" s="1"/>
  <c r="N124" i="54" s="1"/>
  <c r="O124" i="54" s="1"/>
  <c r="P124" i="54" s="1"/>
  <c r="Q124" i="54" s="1"/>
  <c r="R124" i="54" s="1"/>
  <c r="S124" i="54" s="1"/>
  <c r="T124" i="54" s="1"/>
  <c r="U124" i="54" s="1"/>
  <c r="V124" i="54" s="1"/>
  <c r="W124" i="54" s="1"/>
  <c r="X124" i="54" s="1"/>
  <c r="Y124" i="54" s="1"/>
  <c r="Z124" i="54" s="1"/>
  <c r="AA124" i="54" s="1"/>
  <c r="AB124" i="54" s="1"/>
  <c r="AC124" i="54" s="1"/>
  <c r="AD124" i="54" s="1"/>
  <c r="AE124" i="54" s="1"/>
  <c r="AF124" i="54" s="1"/>
  <c r="AG124" i="54" s="1"/>
  <c r="AH124" i="54" s="1"/>
  <c r="AI124" i="54" s="1"/>
  <c r="AJ124" i="54" s="1"/>
  <c r="AK124" i="54" s="1"/>
  <c r="H103" i="54"/>
  <c r="I103" i="54" s="1"/>
  <c r="J103" i="54" s="1"/>
  <c r="K103" i="54" s="1"/>
  <c r="L103" i="54" s="1"/>
  <c r="M103" i="54" s="1"/>
  <c r="N103" i="54" s="1"/>
  <c r="O103" i="54" s="1"/>
  <c r="P103" i="54" s="1"/>
  <c r="Q103" i="54" s="1"/>
  <c r="R103" i="54" s="1"/>
  <c r="S103" i="54" s="1"/>
  <c r="T103" i="54" s="1"/>
  <c r="U103" i="54" s="1"/>
  <c r="V103" i="54" s="1"/>
  <c r="W103" i="54" s="1"/>
  <c r="X103" i="54" s="1"/>
  <c r="Y103" i="54" s="1"/>
  <c r="Z103" i="54" s="1"/>
  <c r="AA103" i="54" s="1"/>
  <c r="AB103" i="54" s="1"/>
  <c r="AC103" i="54" s="1"/>
  <c r="AD103" i="54" s="1"/>
  <c r="AE103" i="54" s="1"/>
  <c r="AF103" i="54" s="1"/>
  <c r="AG103" i="54" s="1"/>
  <c r="AH103" i="54" s="1"/>
  <c r="AI103" i="54" s="1"/>
  <c r="AJ103" i="54" s="1"/>
  <c r="AK103" i="54" s="1"/>
  <c r="AG288" i="54"/>
  <c r="AG256" i="54"/>
  <c r="G288" i="54"/>
  <c r="G256" i="54"/>
  <c r="M301" i="54"/>
  <c r="M269" i="54"/>
  <c r="U301" i="54"/>
  <c r="U269" i="54"/>
  <c r="AC301" i="54"/>
  <c r="AC269" i="54"/>
  <c r="AK301" i="54"/>
  <c r="AK269" i="54"/>
  <c r="X68" i="54"/>
  <c r="AD82" i="54"/>
  <c r="J82" i="54"/>
  <c r="K301" i="54"/>
  <c r="K269" i="54"/>
  <c r="F229" i="54"/>
  <c r="F236" i="54"/>
  <c r="O301" i="54"/>
  <c r="O269" i="54"/>
  <c r="AE68" i="54"/>
  <c r="S301" i="54"/>
  <c r="S269" i="54"/>
  <c r="H102" i="54"/>
  <c r="I102" i="54" s="1"/>
  <c r="J102" i="54" s="1"/>
  <c r="K102" i="54" s="1"/>
  <c r="L102" i="54" s="1"/>
  <c r="M102" i="54" s="1"/>
  <c r="N102" i="54" s="1"/>
  <c r="O102" i="54" s="1"/>
  <c r="P102" i="54" s="1"/>
  <c r="Q102" i="54" s="1"/>
  <c r="R102" i="54" s="1"/>
  <c r="S102" i="54" s="1"/>
  <c r="T102" i="54" s="1"/>
  <c r="U102" i="54" s="1"/>
  <c r="V102" i="54" s="1"/>
  <c r="W102" i="54" s="1"/>
  <c r="X102" i="54" s="1"/>
  <c r="Y102" i="54" s="1"/>
  <c r="Z102" i="54" s="1"/>
  <c r="AA102" i="54" s="1"/>
  <c r="AB102" i="54" s="1"/>
  <c r="AC102" i="54" s="1"/>
  <c r="AD102" i="54" s="1"/>
  <c r="AE102" i="54" s="1"/>
  <c r="AF102" i="54" s="1"/>
  <c r="AG102" i="54" s="1"/>
  <c r="AH102" i="54" s="1"/>
  <c r="AI102" i="54" s="1"/>
  <c r="AJ102" i="54" s="1"/>
  <c r="AK102" i="54" s="1"/>
  <c r="AH288" i="54"/>
  <c r="AH256" i="54"/>
  <c r="K68" i="54"/>
  <c r="W82" i="54"/>
  <c r="X269" i="54"/>
  <c r="X301" i="54"/>
  <c r="H123" i="54"/>
  <c r="I123" i="54" s="1"/>
  <c r="J123" i="54" s="1"/>
  <c r="K123" i="54" s="1"/>
  <c r="L123" i="54" s="1"/>
  <c r="M123" i="54" s="1"/>
  <c r="N123" i="54" s="1"/>
  <c r="O123" i="54" s="1"/>
  <c r="P123" i="54" s="1"/>
  <c r="Q123" i="54" s="1"/>
  <c r="R123" i="54" s="1"/>
  <c r="S123" i="54" s="1"/>
  <c r="T123" i="54" s="1"/>
  <c r="U123" i="54" s="1"/>
  <c r="V123" i="54" s="1"/>
  <c r="W123" i="54" s="1"/>
  <c r="X123" i="54" s="1"/>
  <c r="Y123" i="54" s="1"/>
  <c r="Z123" i="54" s="1"/>
  <c r="AA123" i="54" s="1"/>
  <c r="AB123" i="54" s="1"/>
  <c r="AC123" i="54" s="1"/>
  <c r="AD123" i="54" s="1"/>
  <c r="AE123" i="54" s="1"/>
  <c r="AF123" i="54" s="1"/>
  <c r="AG123" i="54" s="1"/>
  <c r="AH123" i="54" s="1"/>
  <c r="AI123" i="54" s="1"/>
  <c r="AJ123" i="54" s="1"/>
  <c r="AK123" i="54" s="1"/>
  <c r="AD301" i="54"/>
  <c r="AD269" i="54"/>
  <c r="G16" i="54"/>
  <c r="G301" i="54"/>
  <c r="G269" i="54"/>
  <c r="AD68" i="54"/>
  <c r="AD85" i="54" s="1"/>
  <c r="V68" i="54"/>
  <c r="N68" i="54"/>
  <c r="AK68" i="54"/>
  <c r="AK85" i="54" s="1"/>
  <c r="AC68" i="54"/>
  <c r="U68" i="54"/>
  <c r="M68" i="54"/>
  <c r="AJ68" i="54"/>
  <c r="AJ85" i="54" s="1"/>
  <c r="AB68" i="54"/>
  <c r="AB85" i="54" s="1"/>
  <c r="T68" i="54"/>
  <c r="L68" i="54"/>
  <c r="AH68" i="54"/>
  <c r="AH85" i="54" s="1"/>
  <c r="Z68" i="54"/>
  <c r="Z85" i="54" s="1"/>
  <c r="R68" i="54"/>
  <c r="J68" i="54"/>
  <c r="J85" i="54" s="1"/>
  <c r="AG68" i="54"/>
  <c r="AG85" i="54" s="1"/>
  <c r="Y68" i="54"/>
  <c r="Y85" i="54" s="1"/>
  <c r="Q68" i="54"/>
  <c r="I68" i="54"/>
  <c r="H68" i="54"/>
  <c r="H85" i="54" s="1"/>
  <c r="R82" i="54"/>
  <c r="G34" i="54"/>
  <c r="G226" i="54" s="1"/>
  <c r="AI288" i="54"/>
  <c r="AI256" i="54"/>
  <c r="I84" i="54"/>
  <c r="I235" i="54" s="1"/>
  <c r="F235" i="54" s="1"/>
  <c r="Q84" i="54"/>
  <c r="Q235" i="54" s="1"/>
  <c r="Y84" i="54"/>
  <c r="Y235" i="54" s="1"/>
  <c r="AG84" i="54"/>
  <c r="AG235" i="54" s="1"/>
  <c r="O68" i="54"/>
  <c r="O85" i="54" s="1"/>
  <c r="AI68" i="54"/>
  <c r="Z82" i="54"/>
  <c r="AA301" i="54"/>
  <c r="AA269" i="54"/>
  <c r="N301" i="54"/>
  <c r="N269" i="54"/>
  <c r="AE301" i="54"/>
  <c r="AE269" i="54"/>
  <c r="AJ288" i="54"/>
  <c r="AJ256" i="54"/>
  <c r="J301" i="54"/>
  <c r="J269" i="54"/>
  <c r="R301" i="54"/>
  <c r="R269" i="54"/>
  <c r="Z301" i="54"/>
  <c r="Z269" i="54"/>
  <c r="AH301" i="54"/>
  <c r="AH269" i="54"/>
  <c r="P68" i="54"/>
  <c r="AE82" i="54"/>
  <c r="AF301" i="54"/>
  <c r="AF269" i="54"/>
  <c r="AK288" i="54"/>
  <c r="AK256" i="54"/>
  <c r="S68" i="54"/>
  <c r="AI301" i="54"/>
  <c r="AI269" i="54"/>
  <c r="P269" i="54"/>
  <c r="P301" i="54"/>
  <c r="W301" i="54"/>
  <c r="W269" i="54"/>
  <c r="L301" i="54"/>
  <c r="L269" i="54"/>
  <c r="T301" i="54"/>
  <c r="T269" i="54"/>
  <c r="AB301" i="54"/>
  <c r="AB269" i="54"/>
  <c r="AJ301" i="54"/>
  <c r="AJ269" i="54"/>
  <c r="W68" i="54"/>
  <c r="W85" i="54" s="1"/>
  <c r="H269" i="54"/>
  <c r="H301" i="54"/>
  <c r="H104" i="54"/>
  <c r="I104" i="54" s="1"/>
  <c r="J104" i="54" s="1"/>
  <c r="K104" i="54" s="1"/>
  <c r="L104" i="54" s="1"/>
  <c r="M104" i="54" s="1"/>
  <c r="N104" i="54" s="1"/>
  <c r="O104" i="54" s="1"/>
  <c r="P104" i="54" s="1"/>
  <c r="Q104" i="54" s="1"/>
  <c r="R104" i="54" s="1"/>
  <c r="S104" i="54" s="1"/>
  <c r="T104" i="54" s="1"/>
  <c r="U104" i="54" s="1"/>
  <c r="V104" i="54" s="1"/>
  <c r="W104" i="54" s="1"/>
  <c r="X104" i="54" s="1"/>
  <c r="Y104" i="54" s="1"/>
  <c r="Z104" i="54" s="1"/>
  <c r="AA104" i="54" s="1"/>
  <c r="AB104" i="54" s="1"/>
  <c r="AC104" i="54" s="1"/>
  <c r="AD104" i="54" s="1"/>
  <c r="AE104" i="54" s="1"/>
  <c r="AF104" i="54" s="1"/>
  <c r="AG104" i="54" s="1"/>
  <c r="AH104" i="54" s="1"/>
  <c r="AI104" i="54" s="1"/>
  <c r="AJ104" i="54" s="1"/>
  <c r="AK104" i="54" s="1"/>
  <c r="AF307" i="54"/>
  <c r="AL307" i="54" s="1"/>
  <c r="AF275" i="54"/>
  <c r="AL275" i="54" s="1"/>
  <c r="AL241" i="54"/>
  <c r="AI306" i="54"/>
  <c r="AI274" i="54"/>
  <c r="H82" i="54"/>
  <c r="P82" i="54"/>
  <c r="X82" i="54"/>
  <c r="AF82" i="54"/>
  <c r="AF85" i="54" s="1"/>
  <c r="I82" i="54"/>
  <c r="Q82" i="54"/>
  <c r="Y82" i="54"/>
  <c r="AG82" i="54"/>
  <c r="I154" i="54"/>
  <c r="H163" i="54"/>
  <c r="H157" i="54"/>
  <c r="H161" i="54"/>
  <c r="H170" i="54" s="1"/>
  <c r="N293" i="54"/>
  <c r="N261" i="54"/>
  <c r="V306" i="54"/>
  <c r="V274" i="54"/>
  <c r="AD306" i="54"/>
  <c r="AD274" i="54"/>
  <c r="Q293" i="54"/>
  <c r="Q261" i="54"/>
  <c r="G305" i="54"/>
  <c r="G273" i="54"/>
  <c r="K82" i="54"/>
  <c r="S82" i="54"/>
  <c r="AA82" i="54"/>
  <c r="AA85" i="54" s="1"/>
  <c r="AI82" i="54"/>
  <c r="I141" i="54"/>
  <c r="I149" i="54" s="1"/>
  <c r="I142" i="54"/>
  <c r="I150" i="54" s="1"/>
  <c r="I136" i="54"/>
  <c r="L82" i="54"/>
  <c r="T82" i="54"/>
  <c r="AB82" i="54"/>
  <c r="AJ82" i="54"/>
  <c r="J133" i="54"/>
  <c r="M82" i="54"/>
  <c r="U82" i="54"/>
  <c r="AC82" i="54"/>
  <c r="AK82" i="54"/>
  <c r="N82" i="54"/>
  <c r="V82" i="54"/>
  <c r="AA306" i="54"/>
  <c r="AA274" i="54"/>
  <c r="O306" i="54"/>
  <c r="O274" i="54"/>
  <c r="W306" i="54"/>
  <c r="W274" i="54"/>
  <c r="AE306" i="54"/>
  <c r="AE274" i="54"/>
  <c r="O307" i="54"/>
  <c r="O275" i="54"/>
  <c r="X307" i="54"/>
  <c r="X275" i="54"/>
  <c r="G290" i="54"/>
  <c r="G258" i="54"/>
  <c r="G238" i="54"/>
  <c r="G291" i="54"/>
  <c r="G259" i="54"/>
  <c r="AJ274" i="54"/>
  <c r="AJ306" i="54"/>
  <c r="G289" i="54"/>
  <c r="G257" i="54"/>
  <c r="AI307" i="54"/>
  <c r="AI275" i="54"/>
  <c r="Y293" i="54"/>
  <c r="Y261" i="54"/>
  <c r="J240" i="54"/>
  <c r="F240" i="54" s="1"/>
  <c r="J227" i="54"/>
  <c r="R240" i="54"/>
  <c r="R227" i="54"/>
  <c r="Z240" i="54"/>
  <c r="Z227" i="54"/>
  <c r="AH240" i="54"/>
  <c r="AH227" i="54"/>
  <c r="J275" i="54"/>
  <c r="J307" i="54"/>
  <c r="R275" i="54"/>
  <c r="R307" i="54"/>
  <c r="AB307" i="54"/>
  <c r="AB275" i="54"/>
  <c r="I293" i="54"/>
  <c r="I261" i="54"/>
  <c r="K307" i="54"/>
  <c r="K275" i="54"/>
  <c r="K227" i="54"/>
  <c r="K240" i="54"/>
  <c r="S227" i="54"/>
  <c r="S240" i="54"/>
  <c r="AA293" i="54"/>
  <c r="AA261" i="54"/>
  <c r="AI293" i="54"/>
  <c r="AI261" i="54"/>
  <c r="AE293" i="54"/>
  <c r="AE261" i="54"/>
  <c r="G303" i="54"/>
  <c r="G271" i="54"/>
  <c r="L306" i="54"/>
  <c r="L274" i="54"/>
  <c r="H142" i="54"/>
  <c r="H149" i="54" s="1"/>
  <c r="H136" i="54"/>
  <c r="O293" i="54"/>
  <c r="O261" i="54"/>
  <c r="AG293" i="54"/>
  <c r="AG261" i="54"/>
  <c r="G302" i="54"/>
  <c r="G270" i="54"/>
  <c r="O302" i="54"/>
  <c r="O270" i="54"/>
  <c r="W302" i="54"/>
  <c r="W270" i="54"/>
  <c r="AE302" i="54"/>
  <c r="AE270" i="54"/>
  <c r="N306" i="54"/>
  <c r="N274" i="54"/>
  <c r="S307" i="54"/>
  <c r="S275" i="54"/>
  <c r="L293" i="54"/>
  <c r="L261" i="54"/>
  <c r="T293" i="54"/>
  <c r="T261" i="54"/>
  <c r="AB293" i="54"/>
  <c r="AB261" i="54"/>
  <c r="AJ293" i="54"/>
  <c r="AJ261" i="54"/>
  <c r="T307" i="54"/>
  <c r="T275" i="54"/>
  <c r="AK307" i="54"/>
  <c r="AK275" i="54"/>
  <c r="I270" i="54"/>
  <c r="I302" i="54"/>
  <c r="Q270" i="54"/>
  <c r="Q302" i="54"/>
  <c r="Y302" i="54"/>
  <c r="Y270" i="54"/>
  <c r="AG270" i="54"/>
  <c r="AG302" i="54"/>
  <c r="M306" i="54"/>
  <c r="M274" i="54"/>
  <c r="U306" i="54"/>
  <c r="U274" i="54"/>
  <c r="AC306" i="54"/>
  <c r="AC274" i="54"/>
  <c r="AK306" i="54"/>
  <c r="AK274" i="54"/>
  <c r="V307" i="54"/>
  <c r="V275" i="54"/>
  <c r="AD307" i="54"/>
  <c r="AD275" i="54"/>
  <c r="V293" i="54"/>
  <c r="V261" i="54"/>
  <c r="T240" i="54"/>
  <c r="AA307" i="54"/>
  <c r="AA275" i="54"/>
  <c r="W261" i="54"/>
  <c r="U214" i="54"/>
  <c r="U241" i="54" s="1"/>
  <c r="Z210" i="54"/>
  <c r="N307" i="54"/>
  <c r="N275" i="54"/>
  <c r="W307" i="54"/>
  <c r="W275" i="54"/>
  <c r="AC307" i="54"/>
  <c r="AC275" i="54"/>
  <c r="H306" i="54"/>
  <c r="H274" i="54"/>
  <c r="P306" i="54"/>
  <c r="P274" i="54"/>
  <c r="X306" i="54"/>
  <c r="X274" i="54"/>
  <c r="AF306" i="54"/>
  <c r="AL306" i="54" s="1"/>
  <c r="AF274" i="54"/>
  <c r="AL274" i="54" s="1"/>
  <c r="H307" i="54"/>
  <c r="H275" i="54"/>
  <c r="P307" i="54"/>
  <c r="P275" i="54"/>
  <c r="AG307" i="54"/>
  <c r="AG275" i="54"/>
  <c r="AB240" i="54"/>
  <c r="M307" i="54"/>
  <c r="M275" i="54"/>
  <c r="L275" i="54"/>
  <c r="I306" i="54"/>
  <c r="I274" i="54"/>
  <c r="Q306" i="54"/>
  <c r="Q274" i="54"/>
  <c r="Y306" i="54"/>
  <c r="Y274" i="54"/>
  <c r="AG306" i="54"/>
  <c r="AG274" i="54"/>
  <c r="Q307" i="54"/>
  <c r="Q275" i="54"/>
  <c r="AH307" i="54"/>
  <c r="AH275" i="54"/>
  <c r="AD227" i="54"/>
  <c r="N302" i="54"/>
  <c r="N270" i="54"/>
  <c r="V302" i="54"/>
  <c r="V270" i="54"/>
  <c r="AD302" i="54"/>
  <c r="AD270" i="54"/>
  <c r="Y275" i="54"/>
  <c r="H227" i="54"/>
  <c r="F227" i="54" s="1"/>
  <c r="P227" i="54"/>
  <c r="X227" i="54"/>
  <c r="AF227" i="54"/>
  <c r="P302" i="54"/>
  <c r="P270" i="54"/>
  <c r="AF302" i="54"/>
  <c r="AF270" i="54"/>
  <c r="J302" i="54"/>
  <c r="J270" i="54"/>
  <c r="R302" i="54"/>
  <c r="R270" i="54"/>
  <c r="Z302" i="54"/>
  <c r="Z270" i="54"/>
  <c r="AH302" i="54"/>
  <c r="AH270" i="54"/>
  <c r="G306" i="54"/>
  <c r="G274" i="54"/>
  <c r="S302" i="54"/>
  <c r="S270" i="54"/>
  <c r="AI302" i="54"/>
  <c r="AI270" i="54"/>
  <c r="G307" i="54"/>
  <c r="G275" i="54"/>
  <c r="X270" i="54"/>
  <c r="M293" i="54"/>
  <c r="L302" i="54"/>
  <c r="L270" i="54"/>
  <c r="T302" i="54"/>
  <c r="T270" i="54"/>
  <c r="AB302" i="54"/>
  <c r="AB270" i="54"/>
  <c r="AJ302" i="54"/>
  <c r="AJ270" i="54"/>
  <c r="U293" i="54"/>
  <c r="AC261" i="54"/>
  <c r="AC293" i="54"/>
  <c r="AK293" i="54"/>
  <c r="AK261" i="54"/>
  <c r="M302" i="54"/>
  <c r="M270" i="54"/>
  <c r="U302" i="54"/>
  <c r="U270" i="54"/>
  <c r="AC302" i="54"/>
  <c r="AC270" i="54"/>
  <c r="AK302" i="54"/>
  <c r="AK270" i="54"/>
  <c r="H171" i="54" l="1"/>
  <c r="H171" i="56"/>
  <c r="F32" i="57"/>
  <c r="P14" i="59"/>
  <c r="H14" i="59"/>
  <c r="O14" i="59"/>
  <c r="G14" i="59"/>
  <c r="V14" i="59"/>
  <c r="N14" i="59"/>
  <c r="F14" i="59"/>
  <c r="T14" i="59"/>
  <c r="U14" i="59"/>
  <c r="M14" i="59"/>
  <c r="E14" i="59"/>
  <c r="E32" i="59" s="1"/>
  <c r="L14" i="59"/>
  <c r="S14" i="59"/>
  <c r="K14" i="59"/>
  <c r="Q14" i="59"/>
  <c r="R14" i="59"/>
  <c r="J14" i="59"/>
  <c r="I14" i="59"/>
  <c r="P17" i="59"/>
  <c r="H17" i="59"/>
  <c r="O17" i="59"/>
  <c r="V17" i="59"/>
  <c r="N17" i="59"/>
  <c r="T17" i="59"/>
  <c r="U17" i="59"/>
  <c r="M17" i="59"/>
  <c r="L17" i="59"/>
  <c r="S17" i="59"/>
  <c r="K17" i="59"/>
  <c r="Q17" i="59"/>
  <c r="R17" i="59"/>
  <c r="J17" i="59"/>
  <c r="I17" i="59"/>
  <c r="R18" i="59"/>
  <c r="J18" i="59"/>
  <c r="Q18" i="59"/>
  <c r="I18" i="59"/>
  <c r="P18" i="59"/>
  <c r="V18" i="59"/>
  <c r="O18" i="59"/>
  <c r="N18" i="59"/>
  <c r="U18" i="59"/>
  <c r="M18" i="59"/>
  <c r="S18" i="59"/>
  <c r="T18" i="59"/>
  <c r="L18" i="59"/>
  <c r="K18" i="59"/>
  <c r="O15" i="59"/>
  <c r="G15" i="59"/>
  <c r="V15" i="59"/>
  <c r="N15" i="59"/>
  <c r="F15" i="59"/>
  <c r="U15" i="59"/>
  <c r="M15" i="59"/>
  <c r="S15" i="59"/>
  <c r="T15" i="59"/>
  <c r="L15" i="59"/>
  <c r="K15" i="59"/>
  <c r="R15" i="59"/>
  <c r="J15" i="59"/>
  <c r="P15" i="59"/>
  <c r="Q15" i="59"/>
  <c r="I15" i="59"/>
  <c r="H15" i="59"/>
  <c r="Q20" i="59"/>
  <c r="P20" i="59"/>
  <c r="O20" i="59"/>
  <c r="M20" i="59"/>
  <c r="V20" i="59"/>
  <c r="N20" i="59"/>
  <c r="U20" i="59"/>
  <c r="T20" i="59"/>
  <c r="L20" i="59"/>
  <c r="R20" i="59"/>
  <c r="S20" i="59"/>
  <c r="K20" i="59"/>
  <c r="V21" i="59"/>
  <c r="N21" i="59"/>
  <c r="U21" i="59"/>
  <c r="M21" i="59"/>
  <c r="T21" i="59"/>
  <c r="L21" i="59"/>
  <c r="R21" i="59"/>
  <c r="S21" i="59"/>
  <c r="Q21" i="59"/>
  <c r="O21" i="59"/>
  <c r="P21" i="59"/>
  <c r="O16" i="59"/>
  <c r="G16" i="59"/>
  <c r="V16" i="59"/>
  <c r="N16" i="59"/>
  <c r="U16" i="59"/>
  <c r="M16" i="59"/>
  <c r="S16" i="59"/>
  <c r="T16" i="59"/>
  <c r="L16" i="59"/>
  <c r="K16" i="59"/>
  <c r="R16" i="59"/>
  <c r="J16" i="59"/>
  <c r="P16" i="59"/>
  <c r="Q16" i="59"/>
  <c r="I16" i="59"/>
  <c r="H16" i="59"/>
  <c r="U19" i="59"/>
  <c r="M19" i="59"/>
  <c r="T19" i="59"/>
  <c r="L19" i="59"/>
  <c r="S19" i="59"/>
  <c r="K19" i="59"/>
  <c r="R19" i="59"/>
  <c r="J19" i="59"/>
  <c r="Q19" i="59"/>
  <c r="P19" i="59"/>
  <c r="N19" i="59"/>
  <c r="O19" i="59"/>
  <c r="V19" i="59"/>
  <c r="H32" i="57"/>
  <c r="K32" i="57"/>
  <c r="Q18" i="57"/>
  <c r="I18" i="57"/>
  <c r="I32" i="57" s="1"/>
  <c r="T18" i="57"/>
  <c r="S18" i="57"/>
  <c r="R18" i="57"/>
  <c r="P18" i="57"/>
  <c r="L18" i="57"/>
  <c r="L32" i="57" s="1"/>
  <c r="K18" i="57"/>
  <c r="J18" i="57"/>
  <c r="O18" i="57"/>
  <c r="V18" i="57"/>
  <c r="N18" i="57"/>
  <c r="U18" i="57"/>
  <c r="M18" i="57"/>
  <c r="J32" i="57"/>
  <c r="Y293" i="56"/>
  <c r="Y261" i="56"/>
  <c r="L306" i="56"/>
  <c r="L274" i="56"/>
  <c r="AK306" i="56"/>
  <c r="AK274" i="56"/>
  <c r="M301" i="56"/>
  <c r="M269" i="56"/>
  <c r="AI306" i="56"/>
  <c r="AI274" i="56"/>
  <c r="AH293" i="56"/>
  <c r="AH261" i="56"/>
  <c r="U306" i="56"/>
  <c r="U274" i="56"/>
  <c r="AE307" i="56"/>
  <c r="AE275" i="56"/>
  <c r="H306" i="56"/>
  <c r="H274" i="56"/>
  <c r="J85" i="56"/>
  <c r="F241" i="56"/>
  <c r="L85" i="56"/>
  <c r="N85" i="56"/>
  <c r="K293" i="56"/>
  <c r="K261" i="56"/>
  <c r="O293" i="56"/>
  <c r="O261" i="56"/>
  <c r="P293" i="56"/>
  <c r="P261" i="56"/>
  <c r="F227" i="56"/>
  <c r="AA293" i="56"/>
  <c r="AA261" i="56"/>
  <c r="AJ306" i="56"/>
  <c r="AJ274" i="56"/>
  <c r="AE306" i="56"/>
  <c r="AE274" i="56"/>
  <c r="I162" i="56"/>
  <c r="I157" i="56"/>
  <c r="J154" i="56"/>
  <c r="I161" i="56"/>
  <c r="I170" i="56" s="1"/>
  <c r="I171" i="56"/>
  <c r="I163" i="56"/>
  <c r="U293" i="56"/>
  <c r="U261" i="56"/>
  <c r="AF293" i="56"/>
  <c r="AF261" i="56"/>
  <c r="AG85" i="56"/>
  <c r="V85" i="56"/>
  <c r="K306" i="56"/>
  <c r="K274" i="56"/>
  <c r="O306" i="56"/>
  <c r="O274" i="56"/>
  <c r="Y85" i="56"/>
  <c r="T306" i="56"/>
  <c r="T274" i="56"/>
  <c r="AA306" i="56"/>
  <c r="AA274" i="56"/>
  <c r="N306" i="56"/>
  <c r="N274" i="56"/>
  <c r="AE293" i="56"/>
  <c r="AE261" i="56"/>
  <c r="M306" i="56"/>
  <c r="M274" i="56"/>
  <c r="H170" i="56"/>
  <c r="AF306" i="56"/>
  <c r="AL306" i="56" s="1"/>
  <c r="AF274" i="56"/>
  <c r="AL274" i="56" s="1"/>
  <c r="AL240" i="56"/>
  <c r="F240" i="56" s="1"/>
  <c r="AA85" i="56"/>
  <c r="I150" i="56"/>
  <c r="AK301" i="56"/>
  <c r="AK269" i="56"/>
  <c r="F235" i="56"/>
  <c r="I14" i="56"/>
  <c r="AB85" i="56"/>
  <c r="AC306" i="56"/>
  <c r="AC274" i="56"/>
  <c r="AC85" i="56"/>
  <c r="J142" i="56"/>
  <c r="J136" i="56"/>
  <c r="J141" i="56"/>
  <c r="J140" i="56"/>
  <c r="J150" i="56" s="1"/>
  <c r="K133" i="56"/>
  <c r="I293" i="56"/>
  <c r="I261" i="56"/>
  <c r="Z293" i="56"/>
  <c r="Z261" i="56"/>
  <c r="S261" i="56"/>
  <c r="S293" i="56"/>
  <c r="W306" i="56"/>
  <c r="W274" i="56"/>
  <c r="M293" i="56"/>
  <c r="M261" i="56"/>
  <c r="H150" i="56"/>
  <c r="X293" i="56"/>
  <c r="X261" i="56"/>
  <c r="AC301" i="56"/>
  <c r="AC269" i="56"/>
  <c r="AJ85" i="56"/>
  <c r="G304" i="56"/>
  <c r="G272" i="56"/>
  <c r="P306" i="56"/>
  <c r="P274" i="56"/>
  <c r="AI293" i="56"/>
  <c r="AI261" i="56"/>
  <c r="AC293" i="56"/>
  <c r="AC261" i="56"/>
  <c r="AJ307" i="56"/>
  <c r="AJ275" i="56"/>
  <c r="H293" i="56"/>
  <c r="H261" i="56"/>
  <c r="AK85" i="56"/>
  <c r="S306" i="56"/>
  <c r="S274" i="56"/>
  <c r="W293" i="56"/>
  <c r="W261" i="56"/>
  <c r="AK293" i="56"/>
  <c r="AK261" i="56"/>
  <c r="H149" i="56"/>
  <c r="X306" i="56"/>
  <c r="X274" i="56"/>
  <c r="U301" i="56"/>
  <c r="U269" i="56"/>
  <c r="M85" i="56"/>
  <c r="G304" i="54"/>
  <c r="G272" i="54"/>
  <c r="AE210" i="54"/>
  <c r="Z214" i="54"/>
  <c r="Z241" i="54" s="1"/>
  <c r="K306" i="54"/>
  <c r="K274" i="54"/>
  <c r="Z306" i="54"/>
  <c r="Z274" i="54"/>
  <c r="P85" i="54"/>
  <c r="I85" i="54"/>
  <c r="L85" i="54"/>
  <c r="N85" i="54"/>
  <c r="G230" i="54"/>
  <c r="S293" i="54"/>
  <c r="S261" i="54"/>
  <c r="Z293" i="54"/>
  <c r="Z261" i="54"/>
  <c r="K85" i="54"/>
  <c r="U307" i="54"/>
  <c r="U275" i="54"/>
  <c r="H150" i="54"/>
  <c r="K293" i="54"/>
  <c r="K261" i="54"/>
  <c r="R293" i="54"/>
  <c r="R261" i="54"/>
  <c r="AI85" i="54"/>
  <c r="Q85" i="54"/>
  <c r="T85" i="54"/>
  <c r="V85" i="54"/>
  <c r="AD293" i="54"/>
  <c r="AD261" i="54"/>
  <c r="AB306" i="54"/>
  <c r="AB274" i="54"/>
  <c r="J293" i="54"/>
  <c r="J261" i="54"/>
  <c r="S85" i="54"/>
  <c r="AG301" i="54"/>
  <c r="AG269" i="54"/>
  <c r="AE85" i="54"/>
  <c r="R274" i="54"/>
  <c r="R306" i="54"/>
  <c r="AF293" i="54"/>
  <c r="AF261" i="54"/>
  <c r="J274" i="54"/>
  <c r="J306" i="54"/>
  <c r="J136" i="54"/>
  <c r="J140" i="54"/>
  <c r="J141" i="54"/>
  <c r="J150" i="54" s="1"/>
  <c r="K133" i="54"/>
  <c r="J142" i="54"/>
  <c r="Y301" i="54"/>
  <c r="Y269" i="54"/>
  <c r="M85" i="54"/>
  <c r="X293" i="54"/>
  <c r="X261" i="54"/>
  <c r="T306" i="54"/>
  <c r="T274" i="54"/>
  <c r="AH293" i="54"/>
  <c r="AH261" i="54"/>
  <c r="Q301" i="54"/>
  <c r="Q269" i="54"/>
  <c r="R85" i="54"/>
  <c r="U85" i="54"/>
  <c r="H293" i="54"/>
  <c r="H261" i="54"/>
  <c r="G292" i="54"/>
  <c r="G260" i="54"/>
  <c r="P293" i="54"/>
  <c r="P261" i="54"/>
  <c r="S306" i="54"/>
  <c r="S274" i="54"/>
  <c r="AH274" i="54"/>
  <c r="AH306" i="54"/>
  <c r="I162" i="54"/>
  <c r="I161" i="54"/>
  <c r="I170" i="54" s="1"/>
  <c r="I163" i="54"/>
  <c r="I157" i="54"/>
  <c r="J154" i="54"/>
  <c r="I301" i="54"/>
  <c r="I269" i="54"/>
  <c r="AC85" i="54"/>
  <c r="X85" i="54"/>
  <c r="L14" i="54"/>
  <c r="F32" i="59" l="1"/>
  <c r="K32" i="59"/>
  <c r="G32" i="59"/>
  <c r="I32" i="59"/>
  <c r="L32" i="59"/>
  <c r="J32" i="59"/>
  <c r="H32" i="59"/>
  <c r="J163" i="56"/>
  <c r="J171" i="56"/>
  <c r="J157" i="56"/>
  <c r="J162" i="56"/>
  <c r="J161" i="56"/>
  <c r="K154" i="56"/>
  <c r="K142" i="56"/>
  <c r="K136" i="56"/>
  <c r="K140" i="56"/>
  <c r="K149" i="56" s="1"/>
  <c r="K141" i="56"/>
  <c r="L133" i="56"/>
  <c r="J14" i="56"/>
  <c r="J149" i="56"/>
  <c r="AE214" i="54"/>
  <c r="AE241" i="54" s="1"/>
  <c r="AJ210" i="54"/>
  <c r="AJ214" i="54" s="1"/>
  <c r="AJ241" i="54" s="1"/>
  <c r="M14" i="54"/>
  <c r="K142" i="54"/>
  <c r="K141" i="54"/>
  <c r="K140" i="54"/>
  <c r="K149" i="54" s="1"/>
  <c r="L133" i="54"/>
  <c r="K136" i="54"/>
  <c r="K150" i="54"/>
  <c r="G231" i="54"/>
  <c r="J157" i="54"/>
  <c r="J171" i="54"/>
  <c r="J161" i="54"/>
  <c r="J163" i="54"/>
  <c r="K154" i="54"/>
  <c r="J162" i="54"/>
  <c r="J149" i="54"/>
  <c r="I171" i="54"/>
  <c r="Z275" i="54"/>
  <c r="Z307" i="54"/>
  <c r="F241" i="54"/>
  <c r="K150" i="56" l="1"/>
  <c r="K163" i="56"/>
  <c r="K171" i="56" s="1"/>
  <c r="K157" i="56"/>
  <c r="K162" i="56"/>
  <c r="K161" i="56"/>
  <c r="L154" i="56"/>
  <c r="L136" i="56"/>
  <c r="L140" i="56"/>
  <c r="L149" i="56" s="1"/>
  <c r="M133" i="56"/>
  <c r="L142" i="56"/>
  <c r="L141" i="56"/>
  <c r="J170" i="56"/>
  <c r="K14" i="56"/>
  <c r="L140" i="54"/>
  <c r="L150" i="54" s="1"/>
  <c r="L141" i="54"/>
  <c r="M133" i="54"/>
  <c r="L142" i="54"/>
  <c r="L136" i="54"/>
  <c r="G242" i="54"/>
  <c r="K163" i="54"/>
  <c r="L154" i="54"/>
  <c r="K161" i="54"/>
  <c r="K170" i="54" s="1"/>
  <c r="K171" i="54"/>
  <c r="K157" i="54"/>
  <c r="K162" i="54"/>
  <c r="N14" i="54"/>
  <c r="AJ307" i="54"/>
  <c r="AJ275" i="54"/>
  <c r="J170" i="54"/>
  <c r="AE307" i="54"/>
  <c r="AE275" i="54"/>
  <c r="L14" i="56" l="1"/>
  <c r="L171" i="56"/>
  <c r="L157" i="56"/>
  <c r="L162" i="56"/>
  <c r="L161" i="56"/>
  <c r="L163" i="56"/>
  <c r="M154" i="56"/>
  <c r="K170" i="56"/>
  <c r="L150" i="56"/>
  <c r="M136" i="56"/>
  <c r="M140" i="56"/>
  <c r="N133" i="56"/>
  <c r="M141" i="56"/>
  <c r="M142" i="56"/>
  <c r="L161" i="54"/>
  <c r="L162" i="54"/>
  <c r="L163" i="54"/>
  <c r="L171" i="54" s="1"/>
  <c r="L157" i="54"/>
  <c r="M154" i="54"/>
  <c r="L149" i="54"/>
  <c r="M136" i="54"/>
  <c r="N133" i="54"/>
  <c r="M141" i="54"/>
  <c r="M140" i="54"/>
  <c r="M149" i="54" s="1"/>
  <c r="M150" i="54"/>
  <c r="M142" i="54"/>
  <c r="O14" i="54"/>
  <c r="G243" i="54"/>
  <c r="N150" i="56" l="1"/>
  <c r="N140" i="56"/>
  <c r="O133" i="56"/>
  <c r="N141" i="56"/>
  <c r="N136" i="56"/>
  <c r="N142" i="56"/>
  <c r="M14" i="56"/>
  <c r="M149" i="56"/>
  <c r="M150" i="56"/>
  <c r="M162" i="56"/>
  <c r="M157" i="56"/>
  <c r="M161" i="56"/>
  <c r="M163" i="56"/>
  <c r="N154" i="56"/>
  <c r="L170" i="56"/>
  <c r="P14" i="54"/>
  <c r="L170" i="54"/>
  <c r="N141" i="54"/>
  <c r="N150" i="54" s="1"/>
  <c r="N142" i="54"/>
  <c r="N140" i="54"/>
  <c r="O133" i="54"/>
  <c r="N136" i="54"/>
  <c r="M157" i="54"/>
  <c r="N154" i="54"/>
  <c r="M163" i="54"/>
  <c r="M162" i="54"/>
  <c r="M161" i="54"/>
  <c r="M170" i="54" s="1"/>
  <c r="M170" i="56" l="1"/>
  <c r="N149" i="56"/>
  <c r="M171" i="56"/>
  <c r="N14" i="56"/>
  <c r="N162" i="56"/>
  <c r="N161" i="56"/>
  <c r="N170" i="56" s="1"/>
  <c r="N163" i="56"/>
  <c r="O154" i="56"/>
  <c r="N157" i="56"/>
  <c r="O150" i="56"/>
  <c r="O140" i="56"/>
  <c r="P133" i="56"/>
  <c r="O141" i="56"/>
  <c r="O142" i="56"/>
  <c r="O136" i="56"/>
  <c r="O140" i="54"/>
  <c r="O142" i="54"/>
  <c r="O136" i="54"/>
  <c r="P133" i="54"/>
  <c r="O141" i="54"/>
  <c r="N149" i="54"/>
  <c r="M171" i="54"/>
  <c r="N162" i="54"/>
  <c r="N163" i="54"/>
  <c r="N171" i="54" s="1"/>
  <c r="N157" i="54"/>
  <c r="O154" i="54"/>
  <c r="N161" i="54"/>
  <c r="Q14" i="54"/>
  <c r="N171" i="56" l="1"/>
  <c r="O14" i="56"/>
  <c r="Q133" i="56"/>
  <c r="P141" i="56"/>
  <c r="P142" i="56"/>
  <c r="P140" i="56"/>
  <c r="P136" i="56"/>
  <c r="O163" i="56"/>
  <c r="O161" i="56"/>
  <c r="O170" i="56" s="1"/>
  <c r="O162" i="56"/>
  <c r="P154" i="56"/>
  <c r="O157" i="56"/>
  <c r="O149" i="56"/>
  <c r="P142" i="54"/>
  <c r="P136" i="54"/>
  <c r="Q133" i="54"/>
  <c r="P141" i="54"/>
  <c r="P140" i="54"/>
  <c r="P149" i="54" s="1"/>
  <c r="O149" i="54"/>
  <c r="O150" i="54"/>
  <c r="R14" i="54"/>
  <c r="N170" i="54"/>
  <c r="O161" i="54"/>
  <c r="O170" i="54" s="1"/>
  <c r="O163" i="54"/>
  <c r="O157" i="54"/>
  <c r="P154" i="54"/>
  <c r="O162" i="54"/>
  <c r="P14" i="56" l="1"/>
  <c r="Q141" i="56"/>
  <c r="Q142" i="56"/>
  <c r="Q136" i="56"/>
  <c r="R133" i="56"/>
  <c r="Q140" i="56"/>
  <c r="Q149" i="56" s="1"/>
  <c r="Q150" i="56"/>
  <c r="P149" i="56"/>
  <c r="O171" i="56"/>
  <c r="P162" i="56"/>
  <c r="P163" i="56"/>
  <c r="Q154" i="56"/>
  <c r="P161" i="56"/>
  <c r="P170" i="56" s="1"/>
  <c r="P157" i="56"/>
  <c r="P150" i="56"/>
  <c r="P150" i="54"/>
  <c r="S14" i="54"/>
  <c r="Q141" i="54"/>
  <c r="Q140" i="54"/>
  <c r="Q150" i="54" s="1"/>
  <c r="Q142" i="54"/>
  <c r="Q136" i="54"/>
  <c r="R133" i="54"/>
  <c r="O171" i="54"/>
  <c r="Q154" i="54"/>
  <c r="P163" i="54"/>
  <c r="P157" i="54"/>
  <c r="P171" i="54"/>
  <c r="P162" i="54"/>
  <c r="P161" i="54"/>
  <c r="P170" i="54" s="1"/>
  <c r="Q162" i="56" l="1"/>
  <c r="Q163" i="56"/>
  <c r="Q157" i="56"/>
  <c r="R154" i="56"/>
  <c r="Q161" i="56"/>
  <c r="R142" i="56"/>
  <c r="R136" i="56"/>
  <c r="R141" i="56"/>
  <c r="R140" i="56"/>
  <c r="S133" i="56"/>
  <c r="Q14" i="56"/>
  <c r="P171" i="56"/>
  <c r="Q149" i="54"/>
  <c r="Q162" i="54"/>
  <c r="Q161" i="54"/>
  <c r="Q170" i="54" s="1"/>
  <c r="Q157" i="54"/>
  <c r="Q163" i="54"/>
  <c r="R154" i="54"/>
  <c r="Q171" i="54"/>
  <c r="R136" i="54"/>
  <c r="R140" i="54"/>
  <c r="R142" i="54"/>
  <c r="R141" i="54"/>
  <c r="R150" i="54" s="1"/>
  <c r="S133" i="54"/>
  <c r="T14" i="54"/>
  <c r="R14" i="56" l="1"/>
  <c r="Q170" i="56"/>
  <c r="S142" i="56"/>
  <c r="S136" i="56"/>
  <c r="S140" i="56"/>
  <c r="S141" i="56"/>
  <c r="T133" i="56"/>
  <c r="R163" i="56"/>
  <c r="R162" i="56"/>
  <c r="R157" i="56"/>
  <c r="S154" i="56"/>
  <c r="R161" i="56"/>
  <c r="R171" i="56" s="1"/>
  <c r="R149" i="56"/>
  <c r="R150" i="56"/>
  <c r="Q171" i="56"/>
  <c r="S142" i="54"/>
  <c r="S150" i="54" s="1"/>
  <c r="S136" i="54"/>
  <c r="S141" i="54"/>
  <c r="S140" i="54"/>
  <c r="T133" i="54"/>
  <c r="R157" i="54"/>
  <c r="R161" i="54"/>
  <c r="R162" i="54"/>
  <c r="R163" i="54"/>
  <c r="S154" i="54"/>
  <c r="R149" i="54"/>
  <c r="U14" i="54"/>
  <c r="S14" i="56" l="1"/>
  <c r="R170" i="56"/>
  <c r="S149" i="56"/>
  <c r="S163" i="56"/>
  <c r="S157" i="56"/>
  <c r="S161" i="56"/>
  <c r="S162" i="56"/>
  <c r="T154" i="56"/>
  <c r="S150" i="56"/>
  <c r="T136" i="56"/>
  <c r="T140" i="56"/>
  <c r="U133" i="56"/>
  <c r="T142" i="56"/>
  <c r="T150" i="56" s="1"/>
  <c r="T141" i="56"/>
  <c r="S163" i="54"/>
  <c r="T154" i="54"/>
  <c r="S162" i="54"/>
  <c r="S161" i="54"/>
  <c r="S170" i="54" s="1"/>
  <c r="S157" i="54"/>
  <c r="T150" i="54"/>
  <c r="T140" i="54"/>
  <c r="T141" i="54"/>
  <c r="T142" i="54"/>
  <c r="U133" i="54"/>
  <c r="T136" i="54"/>
  <c r="R170" i="54"/>
  <c r="S149" i="54"/>
  <c r="V14" i="54"/>
  <c r="R171" i="54"/>
  <c r="T149" i="56" l="1"/>
  <c r="T163" i="56"/>
  <c r="T171" i="56" s="1"/>
  <c r="T157" i="56"/>
  <c r="T161" i="56"/>
  <c r="U154" i="56"/>
  <c r="T162" i="56"/>
  <c r="T14" i="56"/>
  <c r="S170" i="56"/>
  <c r="U136" i="56"/>
  <c r="U140" i="56"/>
  <c r="U150" i="56" s="1"/>
  <c r="V133" i="56"/>
  <c r="U141" i="56"/>
  <c r="U142" i="56"/>
  <c r="S171" i="56"/>
  <c r="S171" i="54"/>
  <c r="T161" i="54"/>
  <c r="T162" i="54"/>
  <c r="T163" i="54"/>
  <c r="U154" i="54"/>
  <c r="T157" i="54"/>
  <c r="U136" i="54"/>
  <c r="V133" i="54"/>
  <c r="U142" i="54"/>
  <c r="U141" i="54"/>
  <c r="U140" i="54"/>
  <c r="U149" i="54" s="1"/>
  <c r="W14" i="54"/>
  <c r="T149" i="54"/>
  <c r="U14" i="56" l="1"/>
  <c r="U162" i="56"/>
  <c r="U157" i="56"/>
  <c r="U161" i="56"/>
  <c r="V154" i="56"/>
  <c r="U163" i="56"/>
  <c r="U171" i="56" s="1"/>
  <c r="V140" i="56"/>
  <c r="V150" i="56" s="1"/>
  <c r="W133" i="56"/>
  <c r="V141" i="56"/>
  <c r="V136" i="56"/>
  <c r="V142" i="56"/>
  <c r="U149" i="56"/>
  <c r="T170" i="56"/>
  <c r="T170" i="54"/>
  <c r="T171" i="54"/>
  <c r="U150" i="54"/>
  <c r="U157" i="54"/>
  <c r="V154" i="54"/>
  <c r="U161" i="54"/>
  <c r="U170" i="54" s="1"/>
  <c r="U163" i="54"/>
  <c r="U162" i="54"/>
  <c r="X14" i="54"/>
  <c r="V141" i="54"/>
  <c r="V142" i="54"/>
  <c r="V136" i="54"/>
  <c r="W133" i="54"/>
  <c r="V140" i="54"/>
  <c r="V149" i="54" s="1"/>
  <c r="W140" i="56" l="1"/>
  <c r="W149" i="56" s="1"/>
  <c r="X133" i="56"/>
  <c r="W141" i="56"/>
  <c r="W142" i="56"/>
  <c r="W136" i="56"/>
  <c r="U170" i="56"/>
  <c r="V162" i="56"/>
  <c r="V161" i="56"/>
  <c r="W154" i="56"/>
  <c r="V157" i="56"/>
  <c r="V163" i="56"/>
  <c r="V14" i="56"/>
  <c r="V149" i="56"/>
  <c r="Y14" i="54"/>
  <c r="V150" i="54"/>
  <c r="V162" i="54"/>
  <c r="V171" i="54" s="1"/>
  <c r="V163" i="54"/>
  <c r="V161" i="54"/>
  <c r="V157" i="54"/>
  <c r="W154" i="54"/>
  <c r="U171" i="54"/>
  <c r="W140" i="54"/>
  <c r="W141" i="54"/>
  <c r="W150" i="54" s="1"/>
  <c r="X133" i="54"/>
  <c r="W142" i="54"/>
  <c r="W136" i="54"/>
  <c r="W150" i="56" l="1"/>
  <c r="W163" i="56"/>
  <c r="W171" i="56" s="1"/>
  <c r="W161" i="56"/>
  <c r="X154" i="56"/>
  <c r="W157" i="56"/>
  <c r="W162" i="56"/>
  <c r="V170" i="56"/>
  <c r="Y133" i="56"/>
  <c r="X141" i="56"/>
  <c r="X150" i="56" s="1"/>
  <c r="X142" i="56"/>
  <c r="X140" i="56"/>
  <c r="X136" i="56"/>
  <c r="W14" i="56"/>
  <c r="V171" i="56"/>
  <c r="Z14" i="54"/>
  <c r="X142" i="54"/>
  <c r="X136" i="54"/>
  <c r="X141" i="54"/>
  <c r="X140" i="54"/>
  <c r="X149" i="54" s="1"/>
  <c r="Y133" i="54"/>
  <c r="W149" i="54"/>
  <c r="W161" i="54"/>
  <c r="W170" i="54" s="1"/>
  <c r="W163" i="54"/>
  <c r="W157" i="54"/>
  <c r="X154" i="54"/>
  <c r="W162" i="54"/>
  <c r="V170" i="54"/>
  <c r="X14" i="56" l="1"/>
  <c r="Y141" i="56"/>
  <c r="Y142" i="56"/>
  <c r="Y136" i="56"/>
  <c r="Z133" i="56"/>
  <c r="Y140" i="56"/>
  <c r="X162" i="56"/>
  <c r="X163" i="56"/>
  <c r="Y154" i="56"/>
  <c r="X161" i="56"/>
  <c r="X170" i="56" s="1"/>
  <c r="X157" i="56"/>
  <c r="X149" i="56"/>
  <c r="W170" i="56"/>
  <c r="W171" i="54"/>
  <c r="Y154" i="54"/>
  <c r="X163" i="54"/>
  <c r="X157" i="54"/>
  <c r="X161" i="54"/>
  <c r="X170" i="54" s="1"/>
  <c r="X162" i="54"/>
  <c r="AA14" i="54"/>
  <c r="Y141" i="54"/>
  <c r="Z133" i="54"/>
  <c r="Y140" i="54"/>
  <c r="Y150" i="54" s="1"/>
  <c r="Y142" i="54"/>
  <c r="Y136" i="54"/>
  <c r="X150" i="54"/>
  <c r="X171" i="56" l="1"/>
  <c r="Y162" i="56"/>
  <c r="Y157" i="56"/>
  <c r="Z154" i="56"/>
  <c r="Y163" i="56"/>
  <c r="Y161" i="56"/>
  <c r="Y170" i="56" s="1"/>
  <c r="Y14" i="56"/>
  <c r="Y149" i="56"/>
  <c r="Y150" i="56"/>
  <c r="Z142" i="56"/>
  <c r="Z136" i="56"/>
  <c r="Z141" i="56"/>
  <c r="Z150" i="56"/>
  <c r="AA133" i="56"/>
  <c r="Z140" i="56"/>
  <c r="AB14" i="54"/>
  <c r="Y162" i="54"/>
  <c r="Y163" i="54"/>
  <c r="Y157" i="54"/>
  <c r="Z154" i="54"/>
  <c r="Y161" i="54"/>
  <c r="Y170" i="54" s="1"/>
  <c r="Z136" i="54"/>
  <c r="Z140" i="54"/>
  <c r="Z141" i="54"/>
  <c r="Z142" i="54"/>
  <c r="AA133" i="54"/>
  <c r="Y149" i="54"/>
  <c r="X171" i="54"/>
  <c r="Z14" i="56" l="1"/>
  <c r="Z163" i="56"/>
  <c r="Z171" i="56"/>
  <c r="Z157" i="56"/>
  <c r="Z162" i="56"/>
  <c r="AA154" i="56"/>
  <c r="Z161" i="56"/>
  <c r="Y171" i="56"/>
  <c r="AA142" i="56"/>
  <c r="AA136" i="56"/>
  <c r="AA140" i="56"/>
  <c r="AA149" i="56" s="1"/>
  <c r="AB133" i="56"/>
  <c r="AA141" i="56"/>
  <c r="Z149" i="56"/>
  <c r="Y171" i="54"/>
  <c r="Z157" i="54"/>
  <c r="Z161" i="54"/>
  <c r="Z163" i="54"/>
  <c r="AA154" i="54"/>
  <c r="Z162" i="54"/>
  <c r="Z149" i="54"/>
  <c r="Z150" i="54"/>
  <c r="AA142" i="54"/>
  <c r="AA140" i="54"/>
  <c r="AA149" i="54" s="1"/>
  <c r="AA150" i="54"/>
  <c r="AA141" i="54"/>
  <c r="AA136" i="54"/>
  <c r="AB133" i="54"/>
  <c r="AC14" i="54"/>
  <c r="AA150" i="56" l="1"/>
  <c r="AA14" i="56"/>
  <c r="Z170" i="56"/>
  <c r="AB136" i="56"/>
  <c r="AB140" i="56"/>
  <c r="AC133" i="56"/>
  <c r="AB142" i="56"/>
  <c r="AB141" i="56"/>
  <c r="AA163" i="56"/>
  <c r="AA157" i="56"/>
  <c r="AA162" i="56"/>
  <c r="AA161" i="56"/>
  <c r="AA170" i="56" s="1"/>
  <c r="AB154" i="56"/>
  <c r="AB140" i="54"/>
  <c r="AB150" i="54" s="1"/>
  <c r="AB141" i="54"/>
  <c r="AB142" i="54"/>
  <c r="AB136" i="54"/>
  <c r="AC133" i="54"/>
  <c r="Z170" i="54"/>
  <c r="Z171" i="54"/>
  <c r="AA163" i="54"/>
  <c r="AB154" i="54"/>
  <c r="AA157" i="54"/>
  <c r="AA171" i="54"/>
  <c r="AA162" i="54"/>
  <c r="AA161" i="54"/>
  <c r="AD14" i="54"/>
  <c r="AB14" i="56" l="1"/>
  <c r="AC136" i="56"/>
  <c r="AC140" i="56"/>
  <c r="AD133" i="56"/>
  <c r="AC141" i="56"/>
  <c r="AC150" i="56" s="1"/>
  <c r="AC142" i="56"/>
  <c r="AA171" i="56"/>
  <c r="AB149" i="56"/>
  <c r="AB157" i="56"/>
  <c r="AB162" i="56"/>
  <c r="AB161" i="56"/>
  <c r="AB163" i="56"/>
  <c r="AC154" i="56"/>
  <c r="AB150" i="56"/>
  <c r="AE14" i="54"/>
  <c r="AB149" i="54"/>
  <c r="AB161" i="54"/>
  <c r="AB171" i="54" s="1"/>
  <c r="AB162" i="54"/>
  <c r="AB163" i="54"/>
  <c r="AB157" i="54"/>
  <c r="AC154" i="54"/>
  <c r="AC136" i="54"/>
  <c r="AD133" i="54"/>
  <c r="AC142" i="54"/>
  <c r="AC141" i="54"/>
  <c r="AC140" i="54"/>
  <c r="AC149" i="54" s="1"/>
  <c r="AA170" i="54"/>
  <c r="AB170" i="56" l="1"/>
  <c r="AC14" i="56"/>
  <c r="AB171" i="56"/>
  <c r="AD140" i="56"/>
  <c r="AE133" i="56"/>
  <c r="AD141" i="56"/>
  <c r="AD136" i="56"/>
  <c r="AD142" i="56"/>
  <c r="AC162" i="56"/>
  <c r="AC157" i="56"/>
  <c r="AC161" i="56"/>
  <c r="AC170" i="56" s="1"/>
  <c r="AC163" i="56"/>
  <c r="AD154" i="56"/>
  <c r="AC149" i="56"/>
  <c r="AC150" i="54"/>
  <c r="AF14" i="54"/>
  <c r="AB170" i="54"/>
  <c r="AD141" i="54"/>
  <c r="AD142" i="54"/>
  <c r="AD150" i="54" s="1"/>
  <c r="AD140" i="54"/>
  <c r="AD136" i="54"/>
  <c r="AE133" i="54"/>
  <c r="AC157" i="54"/>
  <c r="AD154" i="54"/>
  <c r="AC162" i="54"/>
  <c r="AC163" i="54"/>
  <c r="AC161" i="54"/>
  <c r="AC170" i="54" s="1"/>
  <c r="AD14" i="56" l="1"/>
  <c r="AE140" i="56"/>
  <c r="AF133" i="56"/>
  <c r="AE141" i="56"/>
  <c r="AE142" i="56"/>
  <c r="AE136" i="56"/>
  <c r="AC171" i="56"/>
  <c r="AD149" i="56"/>
  <c r="AD161" i="56"/>
  <c r="AD162" i="56"/>
  <c r="AD171" i="56" s="1"/>
  <c r="AD163" i="56"/>
  <c r="AE154" i="56"/>
  <c r="AD157" i="56"/>
  <c r="AD150" i="56"/>
  <c r="AE140" i="54"/>
  <c r="AE142" i="54"/>
  <c r="AE150" i="54" s="1"/>
  <c r="AE136" i="54"/>
  <c r="AF133" i="54"/>
  <c r="AE141" i="54"/>
  <c r="AC171" i="54"/>
  <c r="AD149" i="54"/>
  <c r="AG14" i="54"/>
  <c r="AH14" i="54" s="1"/>
  <c r="AI14" i="54" s="1"/>
  <c r="AJ14" i="54" s="1"/>
  <c r="AK14" i="54" s="1"/>
  <c r="AD162" i="54"/>
  <c r="AD163" i="54"/>
  <c r="AD161" i="54"/>
  <c r="AD170" i="54" s="1"/>
  <c r="AE154" i="54"/>
  <c r="AD157" i="54"/>
  <c r="AE163" i="56" l="1"/>
  <c r="AE161" i="56"/>
  <c r="AE170" i="56" s="1"/>
  <c r="AE162" i="56"/>
  <c r="AF154" i="56"/>
  <c r="AE157" i="56"/>
  <c r="AD170" i="56"/>
  <c r="AG133" i="56"/>
  <c r="AF141" i="56"/>
  <c r="AF142" i="56"/>
  <c r="AF140" i="56"/>
  <c r="AF149" i="56" s="1"/>
  <c r="AF136" i="56"/>
  <c r="AE149" i="56"/>
  <c r="AE150" i="56"/>
  <c r="AE14" i="56"/>
  <c r="AE149" i="54"/>
  <c r="AD171" i="54"/>
  <c r="AG133" i="54"/>
  <c r="AF142" i="54"/>
  <c r="AF136" i="54"/>
  <c r="AF141" i="54"/>
  <c r="AF140" i="54"/>
  <c r="AF149" i="54" s="1"/>
  <c r="AE161" i="54"/>
  <c r="AE162" i="54"/>
  <c r="AE163" i="54"/>
  <c r="AF154" i="54"/>
  <c r="AE157" i="54"/>
  <c r="AF150" i="56" l="1"/>
  <c r="AF162" i="56"/>
  <c r="AF163" i="56"/>
  <c r="AG154" i="56"/>
  <c r="AF161" i="56"/>
  <c r="AF170" i="56" s="1"/>
  <c r="AF157" i="56"/>
  <c r="AF14" i="56"/>
  <c r="AG141" i="56"/>
  <c r="AG142" i="56"/>
  <c r="AG136" i="56"/>
  <c r="AH133" i="56"/>
  <c r="AG150" i="56"/>
  <c r="AG140" i="56"/>
  <c r="AE171" i="56"/>
  <c r="AE170" i="54"/>
  <c r="AF150" i="54"/>
  <c r="AG154" i="54"/>
  <c r="AF163" i="54"/>
  <c r="AF157" i="54"/>
  <c r="AF162" i="54"/>
  <c r="AF161" i="54"/>
  <c r="AF170" i="54" s="1"/>
  <c r="AG141" i="54"/>
  <c r="AG150" i="54"/>
  <c r="AG142" i="54"/>
  <c r="AH133" i="54"/>
  <c r="AG136" i="54"/>
  <c r="AG140" i="54"/>
  <c r="AE171" i="54"/>
  <c r="AG162" i="56" l="1"/>
  <c r="AG161" i="56"/>
  <c r="AG170" i="56" s="1"/>
  <c r="AG163" i="56"/>
  <c r="AG157" i="56"/>
  <c r="AH154" i="56"/>
  <c r="AG14" i="56"/>
  <c r="AF171" i="56"/>
  <c r="AH142" i="56"/>
  <c r="AH136" i="56"/>
  <c r="AH141" i="56"/>
  <c r="AI133" i="56"/>
  <c r="AH140" i="56"/>
  <c r="AH150" i="56" s="1"/>
  <c r="AG149" i="56"/>
  <c r="AG162" i="54"/>
  <c r="AG161" i="54"/>
  <c r="AG163" i="54"/>
  <c r="AG157" i="54"/>
  <c r="AG171" i="54"/>
  <c r="AH154" i="54"/>
  <c r="AG149" i="54"/>
  <c r="AF171" i="54"/>
  <c r="AH136" i="54"/>
  <c r="AH140" i="54"/>
  <c r="AH142" i="54"/>
  <c r="AH141" i="54"/>
  <c r="AI133" i="54"/>
  <c r="AH149" i="56" l="1"/>
  <c r="AI142" i="56"/>
  <c r="AI136" i="56"/>
  <c r="AI140" i="56"/>
  <c r="AJ133" i="56"/>
  <c r="AI141" i="56"/>
  <c r="AI150" i="56" s="1"/>
  <c r="AH163" i="56"/>
  <c r="AH162" i="56"/>
  <c r="AH157" i="56"/>
  <c r="AH161" i="56"/>
  <c r="AH171" i="56" s="1"/>
  <c r="AI154" i="56"/>
  <c r="AH14" i="56"/>
  <c r="AG171" i="56"/>
  <c r="AH157" i="54"/>
  <c r="AH171" i="54"/>
  <c r="AH161" i="54"/>
  <c r="AH163" i="54"/>
  <c r="AI154" i="54"/>
  <c r="AH162" i="54"/>
  <c r="AG170" i="54"/>
  <c r="AH149" i="54"/>
  <c r="AH150" i="54"/>
  <c r="AI142" i="54"/>
  <c r="AI136" i="54"/>
  <c r="AJ133" i="54"/>
  <c r="AI141" i="54"/>
  <c r="AI140" i="54"/>
  <c r="AI150" i="54" s="1"/>
  <c r="AI14" i="56" l="1"/>
  <c r="AI149" i="56"/>
  <c r="AJ136" i="56"/>
  <c r="AJ140" i="56"/>
  <c r="AJ150" i="56" s="1"/>
  <c r="AK133" i="56"/>
  <c r="AJ142" i="56"/>
  <c r="AJ141" i="56"/>
  <c r="AI163" i="56"/>
  <c r="AI157" i="56"/>
  <c r="AI162" i="56"/>
  <c r="AI161" i="56"/>
  <c r="AJ154" i="56"/>
  <c r="AH170" i="56"/>
  <c r="AI149" i="54"/>
  <c r="AI163" i="54"/>
  <c r="AJ154" i="54"/>
  <c r="AI161" i="54"/>
  <c r="AI170" i="54" s="1"/>
  <c r="AI157" i="54"/>
  <c r="AI162" i="54"/>
  <c r="AJ150" i="54"/>
  <c r="AJ140" i="54"/>
  <c r="AJ141" i="54"/>
  <c r="AJ136" i="54"/>
  <c r="AJ142" i="54"/>
  <c r="AK133" i="54"/>
  <c r="AH170" i="54"/>
  <c r="AJ14" i="56" l="1"/>
  <c r="AI170" i="56"/>
  <c r="AJ161" i="56"/>
  <c r="AJ163" i="56"/>
  <c r="AJ157" i="56"/>
  <c r="AK154" i="56"/>
  <c r="AJ162" i="56"/>
  <c r="AJ171" i="56" s="1"/>
  <c r="AI171" i="56"/>
  <c r="AK136" i="56"/>
  <c r="AK140" i="56"/>
  <c r="AK149" i="56" s="1"/>
  <c r="AK141" i="56"/>
  <c r="AK142" i="56"/>
  <c r="AJ149" i="56"/>
  <c r="AJ161" i="54"/>
  <c r="AJ162" i="54"/>
  <c r="AJ163" i="54"/>
  <c r="AJ157" i="54"/>
  <c r="AK154" i="54"/>
  <c r="AK136" i="54"/>
  <c r="AK141" i="54"/>
  <c r="AK140" i="54"/>
  <c r="AK142" i="54"/>
  <c r="AK150" i="54"/>
  <c r="AJ149" i="54"/>
  <c r="AI171" i="54"/>
  <c r="AK162" i="56" l="1"/>
  <c r="AK157" i="56"/>
  <c r="AK163" i="56"/>
  <c r="AK161" i="56"/>
  <c r="AK170" i="56" s="1"/>
  <c r="AK14" i="56"/>
  <c r="AJ170" i="56"/>
  <c r="AK150" i="56"/>
  <c r="AJ170" i="54"/>
  <c r="AJ171" i="54"/>
  <c r="AK157" i="54"/>
  <c r="AK161" i="54"/>
  <c r="AK163" i="54"/>
  <c r="AK162" i="54"/>
  <c r="AK171" i="54" s="1"/>
  <c r="AK149" i="54"/>
  <c r="AK171" i="56" l="1"/>
  <c r="AK170" i="54"/>
  <c r="H101" i="38" l="1"/>
  <c r="H122" i="38"/>
  <c r="H122" i="36"/>
  <c r="H101" i="36"/>
  <c r="H122" i="3"/>
  <c r="H101" i="3"/>
  <c r="H122" i="35"/>
  <c r="H101" i="35"/>
  <c r="H122" i="33"/>
  <c r="H101" i="33"/>
  <c r="H122" i="6"/>
  <c r="H101" i="6"/>
  <c r="H101" i="9"/>
  <c r="H122" i="9" s="1"/>
  <c r="R27" i="32"/>
  <c r="S27" i="32" s="1"/>
  <c r="T27" i="32" s="1"/>
  <c r="U27" i="32" s="1"/>
  <c r="V27" i="32" s="1"/>
  <c r="W27" i="32" s="1"/>
  <c r="X27" i="32" s="1"/>
  <c r="Y27" i="32" s="1"/>
  <c r="Z27" i="32" s="1"/>
  <c r="AA27" i="32" s="1"/>
  <c r="AB27" i="32" s="1"/>
  <c r="AC27" i="32" s="1"/>
  <c r="AD27" i="32" s="1"/>
  <c r="AE27" i="32" s="1"/>
  <c r="AF27" i="32" s="1"/>
  <c r="AG27" i="32" s="1"/>
  <c r="AH27" i="32" s="1"/>
  <c r="AI27" i="32" s="1"/>
  <c r="AJ27" i="32" s="1"/>
  <c r="P27" i="32"/>
  <c r="O27" i="32"/>
  <c r="N27" i="32"/>
  <c r="M27" i="32"/>
  <c r="L27" i="32"/>
  <c r="K27" i="32"/>
  <c r="J27" i="32"/>
  <c r="I27" i="32"/>
  <c r="H27" i="32"/>
  <c r="G27" i="32"/>
  <c r="F27" i="32"/>
  <c r="E27"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M26" i="32" s="1"/>
  <c r="K25" i="32"/>
  <c r="J25" i="32"/>
  <c r="I25" i="32"/>
  <c r="H25" i="32"/>
  <c r="G25" i="32"/>
  <c r="F25" i="32"/>
  <c r="E25" i="32"/>
  <c r="E21" i="32"/>
  <c r="E18" i="32"/>
  <c r="E15" i="32"/>
  <c r="E12" i="32"/>
  <c r="H95" i="56" s="1"/>
  <c r="I95" i="56" s="1"/>
  <c r="J95" i="56" s="1"/>
  <c r="K95" i="56" s="1"/>
  <c r="L95" i="56" s="1"/>
  <c r="M95" i="56" s="1"/>
  <c r="N95" i="56" s="1"/>
  <c r="O95" i="56" s="1"/>
  <c r="P95" i="56" s="1"/>
  <c r="Q95" i="56" s="1"/>
  <c r="R95" i="56" s="1"/>
  <c r="S95" i="56" s="1"/>
  <c r="T95" i="56" s="1"/>
  <c r="U95" i="56" s="1"/>
  <c r="V95" i="56" s="1"/>
  <c r="W95" i="56" s="1"/>
  <c r="X95" i="56" s="1"/>
  <c r="Y95" i="56" s="1"/>
  <c r="Z95" i="56" s="1"/>
  <c r="AA95" i="56" s="1"/>
  <c r="AB95" i="56" s="1"/>
  <c r="AC95" i="56" s="1"/>
  <c r="AD95" i="56" s="1"/>
  <c r="AE95" i="56" s="1"/>
  <c r="AF95" i="56" s="1"/>
  <c r="AG95" i="56" s="1"/>
  <c r="AH95" i="56" s="1"/>
  <c r="AI95" i="56" s="1"/>
  <c r="AJ95" i="56" s="1"/>
  <c r="AK95" i="56" s="1"/>
  <c r="AJ4" i="32"/>
  <c r="AJ6" i="32" s="1"/>
  <c r="AJ7" i="32" s="1"/>
  <c r="AI4" i="32"/>
  <c r="AI6" i="32" s="1"/>
  <c r="AI7" i="32" s="1"/>
  <c r="AH4" i="32"/>
  <c r="AH6" i="32" s="1"/>
  <c r="AH7" i="32" s="1"/>
  <c r="AG4" i="32"/>
  <c r="AG6" i="32" s="1"/>
  <c r="AG7" i="32" s="1"/>
  <c r="AF4" i="32"/>
  <c r="AF6" i="32" s="1"/>
  <c r="AF7" i="32" s="1"/>
  <c r="AE4" i="32"/>
  <c r="AE6" i="32" s="1"/>
  <c r="AE7" i="32" s="1"/>
  <c r="AD4" i="32"/>
  <c r="AD6" i="32" s="1"/>
  <c r="AD7" i="32" s="1"/>
  <c r="AC4" i="32"/>
  <c r="AC6" i="32" s="1"/>
  <c r="AC7" i="32" s="1"/>
  <c r="AB4" i="32"/>
  <c r="AB6" i="32" s="1"/>
  <c r="AB7" i="32" s="1"/>
  <c r="AA4" i="32"/>
  <c r="AA6" i="32" s="1"/>
  <c r="AA7" i="32" s="1"/>
  <c r="Z4" i="32"/>
  <c r="Z6" i="32" s="1"/>
  <c r="Z7" i="32" s="1"/>
  <c r="Y4" i="32"/>
  <c r="Y6" i="32" s="1"/>
  <c r="Y7" i="32" s="1"/>
  <c r="X4" i="32"/>
  <c r="X6" i="32" s="1"/>
  <c r="X7" i="32" s="1"/>
  <c r="W4" i="32"/>
  <c r="W6" i="32" s="1"/>
  <c r="W7" i="32" s="1"/>
  <c r="V4" i="32"/>
  <c r="V6" i="32" s="1"/>
  <c r="V7" i="32" s="1"/>
  <c r="U4" i="32"/>
  <c r="U6" i="32" s="1"/>
  <c r="U7" i="32" s="1"/>
  <c r="T4" i="32"/>
  <c r="T6" i="32" s="1"/>
  <c r="T7" i="32" s="1"/>
  <c r="S4" i="32"/>
  <c r="S6" i="32" s="1"/>
  <c r="S7" i="32" s="1"/>
  <c r="R4" i="32"/>
  <c r="R6" i="32" s="1"/>
  <c r="R7" i="32" s="1"/>
  <c r="Q4" i="32"/>
  <c r="Q6" i="32" s="1"/>
  <c r="Q7" i="32" s="1"/>
  <c r="P4" i="32"/>
  <c r="P6" i="32" s="1"/>
  <c r="P7" i="32" s="1"/>
  <c r="O4" i="32"/>
  <c r="O6" i="32" s="1"/>
  <c r="O7" i="32" s="1"/>
  <c r="N4" i="32"/>
  <c r="N6" i="32" s="1"/>
  <c r="N7" i="32" s="1"/>
  <c r="M4" i="32"/>
  <c r="M6" i="32" s="1"/>
  <c r="M7" i="32" s="1"/>
  <c r="L4" i="32"/>
  <c r="L6" i="32" s="1"/>
  <c r="L7" i="32" s="1"/>
  <c r="K4" i="32"/>
  <c r="K6" i="32" s="1"/>
  <c r="K7" i="32" s="1"/>
  <c r="J4" i="32"/>
  <c r="J6" i="32" s="1"/>
  <c r="J7" i="32" s="1"/>
  <c r="I4" i="32"/>
  <c r="I6" i="32" s="1"/>
  <c r="I7" i="32" s="1"/>
  <c r="H4" i="32"/>
  <c r="H6" i="32" s="1"/>
  <c r="H7" i="32" s="1"/>
  <c r="G4" i="32"/>
  <c r="G6" i="32" s="1"/>
  <c r="G7" i="32" s="1"/>
  <c r="F4" i="32"/>
  <c r="F6" i="32" s="1"/>
  <c r="F7" i="32" s="1"/>
  <c r="E34" i="42"/>
  <c r="E36" i="42" s="1"/>
  <c r="F34" i="42"/>
  <c r="F36" i="42" s="1"/>
  <c r="G34" i="42"/>
  <c r="G36" i="42" s="1"/>
  <c r="H34" i="42"/>
  <c r="H36" i="42" s="1"/>
  <c r="E35" i="42"/>
  <c r="F35" i="42"/>
  <c r="G35" i="42"/>
  <c r="H35" i="42"/>
  <c r="D35" i="42"/>
  <c r="D34" i="42"/>
  <c r="E30" i="42"/>
  <c r="F30" i="42"/>
  <c r="G30" i="42"/>
  <c r="H30" i="42"/>
  <c r="E31" i="42"/>
  <c r="F31" i="42"/>
  <c r="G31" i="42"/>
  <c r="H31" i="42"/>
  <c r="D31" i="42"/>
  <c r="D30" i="42"/>
  <c r="E26" i="42"/>
  <c r="F26" i="42"/>
  <c r="G26" i="42"/>
  <c r="H26" i="42"/>
  <c r="E27" i="42"/>
  <c r="F27" i="42"/>
  <c r="G27" i="42"/>
  <c r="H27" i="42"/>
  <c r="E28" i="42"/>
  <c r="F28" i="42"/>
  <c r="G28" i="42"/>
  <c r="H28" i="42"/>
  <c r="D27" i="42"/>
  <c r="D28" i="42"/>
  <c r="D26" i="42"/>
  <c r="E22" i="42"/>
  <c r="F22" i="42"/>
  <c r="G22" i="42"/>
  <c r="H22" i="42"/>
  <c r="E23" i="42"/>
  <c r="F23" i="42"/>
  <c r="G23" i="42"/>
  <c r="H23" i="42"/>
  <c r="E24" i="42"/>
  <c r="F24" i="42"/>
  <c r="G24" i="42"/>
  <c r="H24" i="42"/>
  <c r="D23" i="42"/>
  <c r="D24" i="42"/>
  <c r="V6" i="59"/>
  <c r="D36" i="42" l="1"/>
  <c r="D37" i="42"/>
  <c r="F26" i="32"/>
  <c r="H26" i="32"/>
  <c r="I26" i="32"/>
  <c r="J26" i="32"/>
  <c r="N26" i="32"/>
  <c r="P26" i="32"/>
  <c r="Q26" i="32"/>
  <c r="R26" i="32"/>
  <c r="V26" i="32"/>
  <c r="Y26" i="32"/>
  <c r="Z26" i="32"/>
  <c r="AD26" i="32"/>
  <c r="AF26" i="32"/>
  <c r="AG26" i="32"/>
  <c r="AH26" i="32"/>
  <c r="AC26" i="32"/>
  <c r="AE26" i="32"/>
  <c r="X26" i="32"/>
  <c r="AA111" i="56"/>
  <c r="AA114" i="56" s="1"/>
  <c r="AA90" i="56"/>
  <c r="AA111" i="54"/>
  <c r="AA114" i="54" s="1"/>
  <c r="AA90" i="54"/>
  <c r="L90" i="54"/>
  <c r="L111" i="56"/>
  <c r="L114" i="56" s="1"/>
  <c r="L90" i="56"/>
  <c r="L111" i="54"/>
  <c r="L114" i="54" s="1"/>
  <c r="N116" i="56"/>
  <c r="L116" i="54"/>
  <c r="U6" i="59"/>
  <c r="V4" i="52"/>
  <c r="V4" i="57"/>
  <c r="J111" i="56"/>
  <c r="J114" i="56" s="1"/>
  <c r="J90" i="56"/>
  <c r="J111" i="54"/>
  <c r="J114" i="54" s="1"/>
  <c r="J90" i="54"/>
  <c r="R111" i="56"/>
  <c r="R114" i="56" s="1"/>
  <c r="R90" i="56"/>
  <c r="R111" i="54"/>
  <c r="R114" i="54" s="1"/>
  <c r="R90" i="54"/>
  <c r="Z111" i="56"/>
  <c r="Z114" i="56" s="1"/>
  <c r="Z90" i="56"/>
  <c r="Z111" i="54"/>
  <c r="Z114" i="54" s="1"/>
  <c r="Z90" i="54"/>
  <c r="AH90" i="56"/>
  <c r="AH90" i="54"/>
  <c r="J116" i="54"/>
  <c r="L116" i="56"/>
  <c r="S111" i="56"/>
  <c r="S114" i="56" s="1"/>
  <c r="S90" i="56"/>
  <c r="S111" i="54"/>
  <c r="S114" i="54" s="1"/>
  <c r="S90" i="54"/>
  <c r="S26" i="32"/>
  <c r="AA26" i="32"/>
  <c r="Q4" i="57"/>
  <c r="Q4" i="52"/>
  <c r="R4" i="53"/>
  <c r="R4" i="59"/>
  <c r="M90" i="54"/>
  <c r="M111" i="56"/>
  <c r="M114" i="56" s="1"/>
  <c r="M90" i="56"/>
  <c r="M111" i="54"/>
  <c r="M114" i="54" s="1"/>
  <c r="U90" i="54"/>
  <c r="U111" i="56"/>
  <c r="U114" i="56" s="1"/>
  <c r="U90" i="56"/>
  <c r="U111" i="54"/>
  <c r="U114" i="54" s="1"/>
  <c r="AC90" i="54"/>
  <c r="AC111" i="56"/>
  <c r="AC114" i="56" s="1"/>
  <c r="AC90" i="56"/>
  <c r="AC111" i="54"/>
  <c r="AC114" i="54" s="1"/>
  <c r="AK90" i="54"/>
  <c r="AK90" i="56"/>
  <c r="T26" i="32"/>
  <c r="AJ26" i="32"/>
  <c r="O116" i="56"/>
  <c r="M116" i="54"/>
  <c r="K26" i="32"/>
  <c r="AI26" i="32"/>
  <c r="R4" i="57"/>
  <c r="R4" i="52"/>
  <c r="S4" i="59"/>
  <c r="S4" i="53"/>
  <c r="N111" i="56"/>
  <c r="N114" i="56" s="1"/>
  <c r="N90" i="56"/>
  <c r="N111" i="54"/>
  <c r="N114" i="54" s="1"/>
  <c r="N90" i="54"/>
  <c r="V111" i="56"/>
  <c r="V114" i="56" s="1"/>
  <c r="V90" i="56"/>
  <c r="V111" i="54"/>
  <c r="V114" i="54" s="1"/>
  <c r="V90" i="54"/>
  <c r="AD111" i="56"/>
  <c r="AD114" i="56" s="1"/>
  <c r="AD90" i="56"/>
  <c r="AD111" i="54"/>
  <c r="AD114" i="54" s="1"/>
  <c r="AD90" i="54"/>
  <c r="H116" i="56"/>
  <c r="P116" i="56"/>
  <c r="N116" i="54"/>
  <c r="AI90" i="56"/>
  <c r="AI90" i="54"/>
  <c r="T6" i="57"/>
  <c r="AB90" i="54"/>
  <c r="AB111" i="56"/>
  <c r="AB114" i="56" s="1"/>
  <c r="AB90" i="56"/>
  <c r="AB111" i="54"/>
  <c r="AB114" i="54" s="1"/>
  <c r="S4" i="52"/>
  <c r="S4" i="57"/>
  <c r="T4" i="59"/>
  <c r="T4" i="53"/>
  <c r="V6" i="57"/>
  <c r="O111" i="56"/>
  <c r="O114" i="56" s="1"/>
  <c r="O90" i="56"/>
  <c r="O111" i="54"/>
  <c r="O114" i="54" s="1"/>
  <c r="O90" i="54"/>
  <c r="W111" i="56"/>
  <c r="W114" i="56" s="1"/>
  <c r="W90" i="56"/>
  <c r="W111" i="54"/>
  <c r="W114" i="54" s="1"/>
  <c r="W90" i="54"/>
  <c r="AE111" i="56"/>
  <c r="AE114" i="56" s="1"/>
  <c r="AE90" i="56"/>
  <c r="AE111" i="54"/>
  <c r="AE114" i="54" s="1"/>
  <c r="AE90" i="54"/>
  <c r="I116" i="56"/>
  <c r="Q116" i="56"/>
  <c r="O116" i="54"/>
  <c r="K116" i="54"/>
  <c r="M116" i="56"/>
  <c r="T90" i="54"/>
  <c r="T111" i="56"/>
  <c r="T114" i="56" s="1"/>
  <c r="T90" i="56"/>
  <c r="T111" i="54"/>
  <c r="T114" i="54" s="1"/>
  <c r="G21" i="9"/>
  <c r="T4" i="57"/>
  <c r="T4" i="52"/>
  <c r="U4" i="59"/>
  <c r="U4" i="53"/>
  <c r="H111" i="56"/>
  <c r="H90" i="56"/>
  <c r="H111" i="54"/>
  <c r="H90" i="54"/>
  <c r="P111" i="56"/>
  <c r="P114" i="56" s="1"/>
  <c r="P90" i="56"/>
  <c r="P111" i="54"/>
  <c r="P114" i="54" s="1"/>
  <c r="P90" i="54"/>
  <c r="X111" i="56"/>
  <c r="X114" i="56" s="1"/>
  <c r="X90" i="56"/>
  <c r="X111" i="54"/>
  <c r="X114" i="54" s="1"/>
  <c r="X90" i="54"/>
  <c r="AF111" i="56"/>
  <c r="AF114" i="56" s="1"/>
  <c r="AF90" i="56"/>
  <c r="AF111" i="54"/>
  <c r="AF114" i="54" s="1"/>
  <c r="AF90" i="54"/>
  <c r="G26" i="32"/>
  <c r="O26" i="32"/>
  <c r="W26" i="32"/>
  <c r="J116" i="56"/>
  <c r="H116" i="54"/>
  <c r="R116" i="56"/>
  <c r="P116" i="54"/>
  <c r="K111" i="56"/>
  <c r="K114" i="56" s="1"/>
  <c r="K90" i="56"/>
  <c r="K111" i="54"/>
  <c r="K114" i="54" s="1"/>
  <c r="K90" i="54"/>
  <c r="Q4" i="53"/>
  <c r="Q4" i="59"/>
  <c r="AJ90" i="54"/>
  <c r="AJ90" i="56"/>
  <c r="T6" i="59"/>
  <c r="U4" i="52"/>
  <c r="U4" i="57"/>
  <c r="V4" i="53"/>
  <c r="V4" i="59"/>
  <c r="I111" i="56"/>
  <c r="I114" i="56" s="1"/>
  <c r="I90" i="56"/>
  <c r="I111" i="54"/>
  <c r="I114" i="54" s="1"/>
  <c r="I90" i="54"/>
  <c r="Q111" i="56"/>
  <c r="Q114" i="56" s="1"/>
  <c r="Q90" i="56"/>
  <c r="Q111" i="54"/>
  <c r="Q114" i="54" s="1"/>
  <c r="Q90" i="54"/>
  <c r="Y111" i="56"/>
  <c r="Y114" i="56" s="1"/>
  <c r="Y90" i="56"/>
  <c r="Y111" i="54"/>
  <c r="Y114" i="54" s="1"/>
  <c r="Y90" i="54"/>
  <c r="AG90" i="56"/>
  <c r="AG90" i="54"/>
  <c r="I116" i="54"/>
  <c r="K116" i="56"/>
  <c r="Q116" i="54"/>
  <c r="R116" i="54" s="1"/>
  <c r="S116" i="54" s="1"/>
  <c r="T116" i="54" s="1"/>
  <c r="U116" i="54" s="1"/>
  <c r="V116" i="54" s="1"/>
  <c r="W116" i="54" s="1"/>
  <c r="X116" i="54" s="1"/>
  <c r="Y116" i="54" s="1"/>
  <c r="Z116" i="54" s="1"/>
  <c r="AA116" i="54" s="1"/>
  <c r="AB116" i="54" s="1"/>
  <c r="AC116" i="54" s="1"/>
  <c r="AD116" i="54" s="1"/>
  <c r="AE116" i="54" s="1"/>
  <c r="AF116" i="54" s="1"/>
  <c r="AG116" i="54" s="1"/>
  <c r="AH116" i="54" s="1"/>
  <c r="AI116" i="54" s="1"/>
  <c r="AJ116" i="54" s="1"/>
  <c r="AK116" i="54" s="1"/>
  <c r="S116" i="56"/>
  <c r="T116" i="56" s="1"/>
  <c r="U116" i="56" s="1"/>
  <c r="V116" i="56" s="1"/>
  <c r="W116" i="56" s="1"/>
  <c r="X116" i="56" s="1"/>
  <c r="Y116" i="56" s="1"/>
  <c r="Z116" i="56" s="1"/>
  <c r="AA116" i="56" s="1"/>
  <c r="AB116" i="56" s="1"/>
  <c r="AC116" i="56" s="1"/>
  <c r="AD116" i="56" s="1"/>
  <c r="AE116" i="56" s="1"/>
  <c r="AF116" i="56" s="1"/>
  <c r="AG116" i="56" s="1"/>
  <c r="AH116" i="56" s="1"/>
  <c r="AI116" i="56" s="1"/>
  <c r="AJ116" i="56" s="1"/>
  <c r="AK116" i="56" s="1"/>
  <c r="H25" i="42"/>
  <c r="D29" i="42"/>
  <c r="G33" i="42"/>
  <c r="D33" i="42"/>
  <c r="F33" i="42"/>
  <c r="G25" i="42"/>
  <c r="E33" i="42"/>
  <c r="E29" i="42"/>
  <c r="H33" i="42"/>
  <c r="H29" i="42"/>
  <c r="F25" i="42"/>
  <c r="G29" i="42"/>
  <c r="E25" i="42"/>
  <c r="F29" i="42"/>
  <c r="U26" i="32"/>
  <c r="L26" i="32"/>
  <c r="AB26" i="32"/>
  <c r="D25" i="42"/>
  <c r="Y93" i="56" l="1"/>
  <c r="Y174" i="56" s="1"/>
  <c r="Y217" i="56" s="1"/>
  <c r="Y37" i="56"/>
  <c r="AB93" i="54"/>
  <c r="AB174" i="54" s="1"/>
  <c r="AB217" i="54" s="1"/>
  <c r="AB37" i="54"/>
  <c r="R93" i="56"/>
  <c r="R174" i="56" s="1"/>
  <c r="R217" i="56" s="1"/>
  <c r="R37" i="56"/>
  <c r="H112" i="54"/>
  <c r="H114" i="54"/>
  <c r="O93" i="56"/>
  <c r="O174" i="56" s="1"/>
  <c r="O217" i="56" s="1"/>
  <c r="O37" i="56"/>
  <c r="AD93" i="54"/>
  <c r="AD174" i="54" s="1"/>
  <c r="AD217" i="54" s="1"/>
  <c r="AD37" i="54"/>
  <c r="V93" i="54"/>
  <c r="V174" i="54" s="1"/>
  <c r="V217" i="54" s="1"/>
  <c r="V37" i="54"/>
  <c r="N93" i="54"/>
  <c r="N174" i="54" s="1"/>
  <c r="N217" i="54" s="1"/>
  <c r="N37" i="54"/>
  <c r="AC93" i="56"/>
  <c r="AC174" i="56" s="1"/>
  <c r="AC217" i="56" s="1"/>
  <c r="AC37" i="56"/>
  <c r="U93" i="56"/>
  <c r="U174" i="56" s="1"/>
  <c r="U217" i="56" s="1"/>
  <c r="U37" i="56"/>
  <c r="M93" i="56"/>
  <c r="M174" i="56" s="1"/>
  <c r="M217" i="56" s="1"/>
  <c r="M37" i="56"/>
  <c r="AA93" i="54"/>
  <c r="AA174" i="54" s="1"/>
  <c r="AA217" i="54" s="1"/>
  <c r="AA37" i="54"/>
  <c r="Q93" i="56"/>
  <c r="Q174" i="56" s="1"/>
  <c r="Q217" i="56" s="1"/>
  <c r="Q37" i="56"/>
  <c r="AH93" i="54"/>
  <c r="AH111" i="54"/>
  <c r="AH114" i="54" s="1"/>
  <c r="L93" i="54"/>
  <c r="L174" i="54" s="1"/>
  <c r="L217" i="54" s="1"/>
  <c r="L37" i="54"/>
  <c r="K93" i="56"/>
  <c r="K174" i="56" s="1"/>
  <c r="K217" i="56" s="1"/>
  <c r="K37" i="56"/>
  <c r="H112" i="56"/>
  <c r="H114" i="56"/>
  <c r="S93" i="54"/>
  <c r="S174" i="54" s="1"/>
  <c r="S217" i="54" s="1"/>
  <c r="S37" i="54"/>
  <c r="I93" i="56"/>
  <c r="I174" i="56" s="1"/>
  <c r="I217" i="56" s="1"/>
  <c r="I37" i="56"/>
  <c r="AF93" i="56"/>
  <c r="AF174" i="56" s="1"/>
  <c r="AF217" i="56" s="1"/>
  <c r="AF37" i="56"/>
  <c r="AG111" i="56"/>
  <c r="AG114" i="56" s="1"/>
  <c r="AG93" i="56"/>
  <c r="AG37" i="56"/>
  <c r="AJ111" i="56"/>
  <c r="AJ114" i="56" s="1"/>
  <c r="AJ93" i="56"/>
  <c r="AJ37" i="56"/>
  <c r="AE93" i="54"/>
  <c r="AE174" i="54" s="1"/>
  <c r="AE217" i="54" s="1"/>
  <c r="AE37" i="54"/>
  <c r="AI111" i="56"/>
  <c r="AI114" i="56" s="1"/>
  <c r="AI93" i="56"/>
  <c r="AI37" i="56"/>
  <c r="AD93" i="56"/>
  <c r="AD174" i="56" s="1"/>
  <c r="AD217" i="56" s="1"/>
  <c r="AD37" i="56"/>
  <c r="V93" i="56"/>
  <c r="V174" i="56" s="1"/>
  <c r="V217" i="56" s="1"/>
  <c r="V37" i="56"/>
  <c r="N93" i="56"/>
  <c r="N174" i="56" s="1"/>
  <c r="N217" i="56" s="1"/>
  <c r="N37" i="56"/>
  <c r="AK111" i="56"/>
  <c r="AK114" i="56" s="1"/>
  <c r="AK93" i="56"/>
  <c r="AK37" i="56"/>
  <c r="AH111" i="56"/>
  <c r="AH114" i="56" s="1"/>
  <c r="AH93" i="56"/>
  <c r="AH37" i="56"/>
  <c r="AA93" i="56"/>
  <c r="AA174" i="56" s="1"/>
  <c r="AA217" i="56" s="1"/>
  <c r="AA37" i="56"/>
  <c r="AG93" i="54"/>
  <c r="AG111" i="54"/>
  <c r="AG114" i="54" s="1"/>
  <c r="P93" i="56"/>
  <c r="P174" i="56" s="1"/>
  <c r="P217" i="56" s="1"/>
  <c r="P37" i="56"/>
  <c r="T93" i="54"/>
  <c r="T174" i="54" s="1"/>
  <c r="T217" i="54" s="1"/>
  <c r="T37" i="54"/>
  <c r="W93" i="54"/>
  <c r="W174" i="54" s="1"/>
  <c r="W217" i="54" s="1"/>
  <c r="W37" i="54"/>
  <c r="AB93" i="56"/>
  <c r="AB174" i="56" s="1"/>
  <c r="AB217" i="56" s="1"/>
  <c r="AB37" i="56"/>
  <c r="U6" i="57"/>
  <c r="L93" i="56"/>
  <c r="L174" i="56" s="1"/>
  <c r="L217" i="56" s="1"/>
  <c r="L37" i="56"/>
  <c r="AJ93" i="54"/>
  <c r="AJ111" i="54"/>
  <c r="AJ114" i="54" s="1"/>
  <c r="O93" i="54"/>
  <c r="O174" i="54" s="1"/>
  <c r="O217" i="54" s="1"/>
  <c r="O37" i="54"/>
  <c r="AK111" i="54"/>
  <c r="AK114" i="54" s="1"/>
  <c r="AK93" i="54"/>
  <c r="AC93" i="54"/>
  <c r="AC174" i="54" s="1"/>
  <c r="AC217" i="54" s="1"/>
  <c r="AC37" i="54"/>
  <c r="U93" i="54"/>
  <c r="U174" i="54" s="1"/>
  <c r="U217" i="54" s="1"/>
  <c r="U37" i="54"/>
  <c r="M93" i="54"/>
  <c r="M174" i="54" s="1"/>
  <c r="M217" i="54" s="1"/>
  <c r="M37" i="54"/>
  <c r="S93" i="56"/>
  <c r="S174" i="56" s="1"/>
  <c r="S217" i="56" s="1"/>
  <c r="S37" i="56"/>
  <c r="H93" i="56"/>
  <c r="H91" i="56"/>
  <c r="H37" i="56"/>
  <c r="Z93" i="56"/>
  <c r="Z174" i="56" s="1"/>
  <c r="Z217" i="56" s="1"/>
  <c r="Z37" i="56"/>
  <c r="Y93" i="54"/>
  <c r="Y174" i="54" s="1"/>
  <c r="Y217" i="54" s="1"/>
  <c r="Y37" i="54"/>
  <c r="Q93" i="54"/>
  <c r="Q174" i="54" s="1"/>
  <c r="Q217" i="54" s="1"/>
  <c r="Q37" i="54"/>
  <c r="I93" i="54"/>
  <c r="I174" i="54" s="1"/>
  <c r="I217" i="54" s="1"/>
  <c r="I37" i="54"/>
  <c r="AF93" i="54"/>
  <c r="AF174" i="54" s="1"/>
  <c r="AF217" i="54" s="1"/>
  <c r="AF37" i="54"/>
  <c r="X93" i="54"/>
  <c r="X174" i="54" s="1"/>
  <c r="X217" i="54" s="1"/>
  <c r="X37" i="54"/>
  <c r="P93" i="54"/>
  <c r="P174" i="54" s="1"/>
  <c r="P217" i="54" s="1"/>
  <c r="P37" i="54"/>
  <c r="H93" i="54"/>
  <c r="H91" i="54"/>
  <c r="H37" i="54"/>
  <c r="AE93" i="56"/>
  <c r="AE174" i="56" s="1"/>
  <c r="AE217" i="56" s="1"/>
  <c r="AE37" i="56"/>
  <c r="Z93" i="54"/>
  <c r="Z174" i="54" s="1"/>
  <c r="Z217" i="54" s="1"/>
  <c r="Z37" i="54"/>
  <c r="R93" i="54"/>
  <c r="R174" i="54" s="1"/>
  <c r="R217" i="54" s="1"/>
  <c r="R37" i="54"/>
  <c r="J93" i="54"/>
  <c r="J174" i="54" s="1"/>
  <c r="J217" i="54" s="1"/>
  <c r="J37" i="54"/>
  <c r="X93" i="56"/>
  <c r="X174" i="56" s="1"/>
  <c r="X217" i="56" s="1"/>
  <c r="X37" i="56"/>
  <c r="AI93" i="54"/>
  <c r="AI111" i="54"/>
  <c r="AI114" i="54" s="1"/>
  <c r="J93" i="56"/>
  <c r="J174" i="56" s="1"/>
  <c r="J217" i="56" s="1"/>
  <c r="J37" i="56"/>
  <c r="K93" i="54"/>
  <c r="K174" i="54" s="1"/>
  <c r="K217" i="54" s="1"/>
  <c r="K37" i="54"/>
  <c r="T93" i="56"/>
  <c r="T174" i="56" s="1"/>
  <c r="T217" i="56" s="1"/>
  <c r="T37" i="56"/>
  <c r="W93" i="56"/>
  <c r="W174" i="56" s="1"/>
  <c r="W217" i="56" s="1"/>
  <c r="W37" i="56"/>
  <c r="AK174" i="54" l="1"/>
  <c r="AK217" i="54" s="1"/>
  <c r="AI174" i="54"/>
  <c r="AI217" i="54" s="1"/>
  <c r="AH174" i="56"/>
  <c r="AH217" i="56" s="1"/>
  <c r="AI174" i="56"/>
  <c r="AI217" i="56" s="1"/>
  <c r="R45" i="54"/>
  <c r="R42" i="54"/>
  <c r="R222" i="54" s="1"/>
  <c r="AF45" i="56"/>
  <c r="AF42" i="56"/>
  <c r="AF222" i="56" s="1"/>
  <c r="X45" i="54"/>
  <c r="X42" i="54"/>
  <c r="X222" i="54" s="1"/>
  <c r="I45" i="54"/>
  <c r="I42" i="54"/>
  <c r="I222" i="54" s="1"/>
  <c r="H45" i="56"/>
  <c r="H42" i="56"/>
  <c r="H222" i="56" s="1"/>
  <c r="AA45" i="56"/>
  <c r="AA42" i="56"/>
  <c r="AA222" i="56" s="1"/>
  <c r="AK174" i="56"/>
  <c r="AK217" i="56" s="1"/>
  <c r="AI45" i="56"/>
  <c r="AI42" i="56"/>
  <c r="AI222" i="56" s="1"/>
  <c r="U45" i="56"/>
  <c r="U42" i="56"/>
  <c r="U222" i="56" s="1"/>
  <c r="AD45" i="54"/>
  <c r="AD42" i="54"/>
  <c r="AD222" i="54" s="1"/>
  <c r="R45" i="56"/>
  <c r="R42" i="56"/>
  <c r="R222" i="56" s="1"/>
  <c r="J45" i="56"/>
  <c r="J42" i="56"/>
  <c r="J222" i="56" s="1"/>
  <c r="AF42" i="54"/>
  <c r="AF222" i="54" s="1"/>
  <c r="AF45" i="54"/>
  <c r="Q42" i="54"/>
  <c r="Q222" i="54" s="1"/>
  <c r="Q45" i="54"/>
  <c r="H174" i="56"/>
  <c r="H217" i="56" s="1"/>
  <c r="AH45" i="56"/>
  <c r="AH42" i="56"/>
  <c r="AH222" i="56" s="1"/>
  <c r="N42" i="56"/>
  <c r="N222" i="56" s="1"/>
  <c r="N45" i="56"/>
  <c r="H121" i="56"/>
  <c r="H115" i="56"/>
  <c r="H119" i="56"/>
  <c r="H120" i="56"/>
  <c r="H129" i="56" s="1"/>
  <c r="I112" i="56"/>
  <c r="AH174" i="54"/>
  <c r="AH217" i="54" s="1"/>
  <c r="AC42" i="56"/>
  <c r="AC222" i="56" s="1"/>
  <c r="AC45" i="56"/>
  <c r="H115" i="54"/>
  <c r="I112" i="54"/>
  <c r="H119" i="54"/>
  <c r="H120" i="54"/>
  <c r="H121" i="54"/>
  <c r="H94" i="56"/>
  <c r="H175" i="56" s="1"/>
  <c r="H98" i="56"/>
  <c r="H99" i="56"/>
  <c r="H100" i="56"/>
  <c r="I91" i="56"/>
  <c r="Z45" i="54"/>
  <c r="Z42" i="54"/>
  <c r="Z222" i="54" s="1"/>
  <c r="H45" i="54"/>
  <c r="H42" i="54"/>
  <c r="H222" i="54" s="1"/>
  <c r="M42" i="54"/>
  <c r="M222" i="54" s="1"/>
  <c r="M45" i="54"/>
  <c r="O45" i="54"/>
  <c r="O42" i="54"/>
  <c r="O222" i="54" s="1"/>
  <c r="AJ174" i="54"/>
  <c r="AJ217" i="54" s="1"/>
  <c r="AB42" i="56"/>
  <c r="AB222" i="56" s="1"/>
  <c r="AB45" i="56"/>
  <c r="T45" i="54"/>
  <c r="T42" i="54"/>
  <c r="T222" i="54" s="1"/>
  <c r="AJ42" i="56"/>
  <c r="AJ222" i="56" s="1"/>
  <c r="AJ45" i="56"/>
  <c r="I45" i="56"/>
  <c r="I42" i="56"/>
  <c r="I222" i="56" s="1"/>
  <c r="K45" i="56"/>
  <c r="K42" i="56"/>
  <c r="K222" i="56" s="1"/>
  <c r="T45" i="56"/>
  <c r="T42" i="56"/>
  <c r="T222" i="56" s="1"/>
  <c r="H99" i="54"/>
  <c r="H100" i="54"/>
  <c r="H94" i="54"/>
  <c r="I91" i="54"/>
  <c r="H98" i="54"/>
  <c r="Y42" i="54"/>
  <c r="Y222" i="54" s="1"/>
  <c r="Y45" i="54"/>
  <c r="P45" i="56"/>
  <c r="P42" i="56"/>
  <c r="P222" i="56" s="1"/>
  <c r="V42" i="56"/>
  <c r="V222" i="56" s="1"/>
  <c r="V45" i="56"/>
  <c r="AJ174" i="56"/>
  <c r="AJ217" i="56" s="1"/>
  <c r="N45" i="54"/>
  <c r="N42" i="54"/>
  <c r="N222" i="54" s="1"/>
  <c r="AB45" i="54"/>
  <c r="AB42" i="54"/>
  <c r="AB222" i="54" s="1"/>
  <c r="AE45" i="56"/>
  <c r="AE42" i="56"/>
  <c r="AE222" i="56" s="1"/>
  <c r="S42" i="54"/>
  <c r="S222" i="54" s="1"/>
  <c r="S45" i="54"/>
  <c r="X45" i="56"/>
  <c r="X42" i="56"/>
  <c r="X222" i="56" s="1"/>
  <c r="H174" i="54"/>
  <c r="H217" i="54" s="1"/>
  <c r="U45" i="54"/>
  <c r="U42" i="54"/>
  <c r="U222" i="54" s="1"/>
  <c r="AE42" i="54"/>
  <c r="AE222" i="54" s="1"/>
  <c r="AE45" i="54"/>
  <c r="Q42" i="56"/>
  <c r="Q222" i="56" s="1"/>
  <c r="Q45" i="56"/>
  <c r="S42" i="56"/>
  <c r="S222" i="56" s="1"/>
  <c r="S45" i="56"/>
  <c r="W45" i="56"/>
  <c r="W42" i="56"/>
  <c r="W222" i="56" s="1"/>
  <c r="P45" i="54"/>
  <c r="P42" i="54"/>
  <c r="P222" i="54" s="1"/>
  <c r="Z42" i="56"/>
  <c r="Z222" i="56" s="1"/>
  <c r="Z45" i="56"/>
  <c r="L45" i="56"/>
  <c r="L42" i="56"/>
  <c r="L222" i="56" s="1"/>
  <c r="AD45" i="56"/>
  <c r="AD42" i="56"/>
  <c r="AD222" i="56" s="1"/>
  <c r="AG42" i="56"/>
  <c r="AG222" i="56" s="1"/>
  <c r="AG45" i="56"/>
  <c r="M45" i="56"/>
  <c r="M42" i="56"/>
  <c r="M222" i="56" s="1"/>
  <c r="V42" i="54"/>
  <c r="V222" i="54" s="1"/>
  <c r="V45" i="54"/>
  <c r="Y45" i="56"/>
  <c r="Y42" i="56"/>
  <c r="Y222" i="56" s="1"/>
  <c r="K45" i="54"/>
  <c r="K42" i="54"/>
  <c r="K222" i="54" s="1"/>
  <c r="J45" i="54"/>
  <c r="J42" i="54"/>
  <c r="J222" i="54" s="1"/>
  <c r="AC45" i="54"/>
  <c r="AC42" i="54"/>
  <c r="AC222" i="54" s="1"/>
  <c r="W45" i="54"/>
  <c r="W42" i="54"/>
  <c r="W222" i="54" s="1"/>
  <c r="AG174" i="54"/>
  <c r="AG217" i="54" s="1"/>
  <c r="AK42" i="56"/>
  <c r="AK222" i="56" s="1"/>
  <c r="AK45" i="56"/>
  <c r="AG174" i="56"/>
  <c r="AG217" i="56" s="1"/>
  <c r="L45" i="54"/>
  <c r="L42" i="54"/>
  <c r="L222" i="54" s="1"/>
  <c r="AA45" i="54"/>
  <c r="AA42" i="54"/>
  <c r="AA222" i="54" s="1"/>
  <c r="O45" i="56"/>
  <c r="O42" i="56"/>
  <c r="O222" i="56" s="1"/>
  <c r="H128" i="54" l="1"/>
  <c r="H108" i="54"/>
  <c r="Y50" i="56"/>
  <c r="Q50" i="56"/>
  <c r="W288" i="54"/>
  <c r="W256" i="54"/>
  <c r="K288" i="54"/>
  <c r="K256" i="54"/>
  <c r="AD50" i="56"/>
  <c r="Q288" i="56"/>
  <c r="Q256" i="56"/>
  <c r="N50" i="54"/>
  <c r="T256" i="56"/>
  <c r="T288" i="56"/>
  <c r="K288" i="56"/>
  <c r="K256" i="56"/>
  <c r="T288" i="54"/>
  <c r="T256" i="54"/>
  <c r="M288" i="54"/>
  <c r="M256" i="54"/>
  <c r="I115" i="54"/>
  <c r="J112" i="54"/>
  <c r="I119" i="54"/>
  <c r="I120" i="54"/>
  <c r="I121" i="54"/>
  <c r="I120" i="56"/>
  <c r="J112" i="56"/>
  <c r="I121" i="56"/>
  <c r="I115" i="56"/>
  <c r="I119" i="56"/>
  <c r="AH288" i="56"/>
  <c r="AH256" i="56"/>
  <c r="Q50" i="54"/>
  <c r="R256" i="56"/>
  <c r="R288" i="56"/>
  <c r="N256" i="54"/>
  <c r="N288" i="54"/>
  <c r="AA288" i="54"/>
  <c r="AA256" i="54"/>
  <c r="W50" i="54"/>
  <c r="V50" i="54"/>
  <c r="Z50" i="56"/>
  <c r="S50" i="54"/>
  <c r="T50" i="56"/>
  <c r="T50" i="54"/>
  <c r="AH50" i="56"/>
  <c r="Q288" i="54"/>
  <c r="Q256" i="54"/>
  <c r="R50" i="56"/>
  <c r="AA288" i="56"/>
  <c r="AA256" i="56"/>
  <c r="H288" i="56"/>
  <c r="H256" i="56"/>
  <c r="F222" i="56"/>
  <c r="AI50" i="56"/>
  <c r="AA50" i="54"/>
  <c r="V256" i="54"/>
  <c r="V288" i="54"/>
  <c r="Z288" i="56"/>
  <c r="Z256" i="56"/>
  <c r="S288" i="54"/>
  <c r="S256" i="54"/>
  <c r="V50" i="56"/>
  <c r="I256" i="56"/>
  <c r="I288" i="56"/>
  <c r="AB50" i="56"/>
  <c r="AD288" i="54"/>
  <c r="AD256" i="54"/>
  <c r="AA50" i="56"/>
  <c r="H50" i="56"/>
  <c r="I50" i="56"/>
  <c r="J50" i="56"/>
  <c r="K50" i="56"/>
  <c r="L50" i="56"/>
  <c r="N50" i="56"/>
  <c r="M50" i="56"/>
  <c r="O50" i="56"/>
  <c r="AK50" i="56"/>
  <c r="AD288" i="56"/>
  <c r="AD256" i="56"/>
  <c r="L288" i="54"/>
  <c r="L256" i="54"/>
  <c r="M288" i="56"/>
  <c r="M256" i="56"/>
  <c r="L256" i="56"/>
  <c r="L288" i="56"/>
  <c r="P256" i="54"/>
  <c r="P288" i="54"/>
  <c r="X288" i="56"/>
  <c r="X256" i="56"/>
  <c r="AE256" i="56"/>
  <c r="AE288" i="56"/>
  <c r="V288" i="56"/>
  <c r="V256" i="56"/>
  <c r="H107" i="54"/>
  <c r="H176" i="54" s="1"/>
  <c r="AB288" i="56"/>
  <c r="AB256" i="56"/>
  <c r="H288" i="54"/>
  <c r="H256" i="54"/>
  <c r="F222" i="54"/>
  <c r="J91" i="56"/>
  <c r="I99" i="56"/>
  <c r="I100" i="56"/>
  <c r="I98" i="56"/>
  <c r="I94" i="56"/>
  <c r="I175" i="56" s="1"/>
  <c r="H128" i="56"/>
  <c r="AF288" i="54"/>
  <c r="AF256" i="54"/>
  <c r="AD50" i="54"/>
  <c r="I288" i="54"/>
  <c r="I256" i="54"/>
  <c r="AF288" i="56"/>
  <c r="AF256" i="56"/>
  <c r="Y288" i="54"/>
  <c r="Y256" i="54"/>
  <c r="AK288" i="56"/>
  <c r="AK256" i="56"/>
  <c r="AC288" i="54"/>
  <c r="AC256" i="54"/>
  <c r="J288" i="54"/>
  <c r="J256" i="54"/>
  <c r="U288" i="54"/>
  <c r="U256" i="54"/>
  <c r="X50" i="56"/>
  <c r="AE50" i="56"/>
  <c r="P256" i="56"/>
  <c r="P288" i="56"/>
  <c r="I94" i="54"/>
  <c r="J91" i="54"/>
  <c r="I98" i="54"/>
  <c r="I99" i="54"/>
  <c r="I100" i="54"/>
  <c r="AJ50" i="56"/>
  <c r="I50" i="54"/>
  <c r="K50" i="54"/>
  <c r="H50" i="54"/>
  <c r="J50" i="54"/>
  <c r="L50" i="54"/>
  <c r="M50" i="54"/>
  <c r="P50" i="54"/>
  <c r="AF50" i="54"/>
  <c r="AK50" i="54"/>
  <c r="AH50" i="54"/>
  <c r="AI50" i="54"/>
  <c r="AJ50" i="54"/>
  <c r="AG50" i="54"/>
  <c r="H129" i="54"/>
  <c r="AC50" i="56"/>
  <c r="U288" i="56"/>
  <c r="U256" i="56"/>
  <c r="AF50" i="56"/>
  <c r="O288" i="56"/>
  <c r="O256" i="56"/>
  <c r="AC50" i="54"/>
  <c r="AG50" i="56"/>
  <c r="W256" i="56"/>
  <c r="W288" i="56"/>
  <c r="S50" i="56"/>
  <c r="AE50" i="54"/>
  <c r="U50" i="54"/>
  <c r="AB256" i="54"/>
  <c r="AB288" i="54"/>
  <c r="P50" i="56"/>
  <c r="H175" i="54"/>
  <c r="AJ256" i="56"/>
  <c r="AJ288" i="56"/>
  <c r="O288" i="54"/>
  <c r="O256" i="54"/>
  <c r="Z288" i="54"/>
  <c r="Z256" i="54"/>
  <c r="H108" i="56"/>
  <c r="H177" i="56" s="1"/>
  <c r="AC288" i="56"/>
  <c r="AC256" i="56"/>
  <c r="U50" i="56"/>
  <c r="X288" i="54"/>
  <c r="X256" i="54"/>
  <c r="R288" i="54"/>
  <c r="R256" i="54"/>
  <c r="N288" i="56"/>
  <c r="N256" i="56"/>
  <c r="Y288" i="56"/>
  <c r="Y256" i="56"/>
  <c r="AG288" i="56"/>
  <c r="AG256" i="56"/>
  <c r="W50" i="56"/>
  <c r="S256" i="56"/>
  <c r="S288" i="56"/>
  <c r="AE288" i="54"/>
  <c r="AE256" i="54"/>
  <c r="AB50" i="54"/>
  <c r="Y50" i="54"/>
  <c r="O50" i="54"/>
  <c r="Z50" i="54"/>
  <c r="H107" i="56"/>
  <c r="H176" i="56" s="1"/>
  <c r="J288" i="56"/>
  <c r="J256" i="56"/>
  <c r="AI256" i="56"/>
  <c r="AI288" i="56"/>
  <c r="X50" i="54"/>
  <c r="R50" i="54"/>
  <c r="I129" i="54" l="1"/>
  <c r="I175" i="54"/>
  <c r="I129" i="56"/>
  <c r="H177" i="54"/>
  <c r="H223" i="54" s="1"/>
  <c r="H179" i="54"/>
  <c r="I108" i="54"/>
  <c r="I177" i="54" s="1"/>
  <c r="I237" i="54" s="1"/>
  <c r="H237" i="54"/>
  <c r="H181" i="54"/>
  <c r="H223" i="56"/>
  <c r="H237" i="56"/>
  <c r="H180" i="56"/>
  <c r="J120" i="56"/>
  <c r="J121" i="56"/>
  <c r="J115" i="56"/>
  <c r="K112" i="56"/>
  <c r="J119" i="56"/>
  <c r="J94" i="56"/>
  <c r="J98" i="56"/>
  <c r="J99" i="56"/>
  <c r="K91" i="56"/>
  <c r="J100" i="56"/>
  <c r="J94" i="54"/>
  <c r="J98" i="54"/>
  <c r="J99" i="54"/>
  <c r="J100" i="54"/>
  <c r="K91" i="54"/>
  <c r="I108" i="56"/>
  <c r="I177" i="56" s="1"/>
  <c r="I180" i="56" s="1"/>
  <c r="I128" i="56"/>
  <c r="I128" i="54"/>
  <c r="H181" i="56"/>
  <c r="H179" i="56"/>
  <c r="I107" i="54"/>
  <c r="I107" i="56"/>
  <c r="J115" i="54"/>
  <c r="K112" i="54"/>
  <c r="J120" i="54"/>
  <c r="J119" i="54"/>
  <c r="J121" i="54"/>
  <c r="J129" i="54" l="1"/>
  <c r="I176" i="56"/>
  <c r="I179" i="56" s="1"/>
  <c r="I176" i="54"/>
  <c r="I179" i="54" s="1"/>
  <c r="H180" i="54"/>
  <c r="I180" i="54"/>
  <c r="I223" i="54"/>
  <c r="J108" i="54"/>
  <c r="J177" i="54" s="1"/>
  <c r="J129" i="56"/>
  <c r="J107" i="56"/>
  <c r="J175" i="56"/>
  <c r="H289" i="56"/>
  <c r="H257" i="56"/>
  <c r="K120" i="54"/>
  <c r="L112" i="54"/>
  <c r="K119" i="54"/>
  <c r="K115" i="54"/>
  <c r="K121" i="54"/>
  <c r="H303" i="56"/>
  <c r="H271" i="56"/>
  <c r="I237" i="56"/>
  <c r="I223" i="56"/>
  <c r="I181" i="56"/>
  <c r="J107" i="54"/>
  <c r="J108" i="56"/>
  <c r="J128" i="56"/>
  <c r="J176" i="56" s="1"/>
  <c r="J179" i="56" s="1"/>
  <c r="I271" i="54"/>
  <c r="I303" i="54"/>
  <c r="H289" i="54"/>
  <c r="H257" i="54"/>
  <c r="K100" i="54"/>
  <c r="K99" i="54"/>
  <c r="L91" i="54"/>
  <c r="K94" i="54"/>
  <c r="K175" i="54" s="1"/>
  <c r="K98" i="54"/>
  <c r="J128" i="54"/>
  <c r="J175" i="54"/>
  <c r="I181" i="54"/>
  <c r="K100" i="56"/>
  <c r="K99" i="56"/>
  <c r="K94" i="56"/>
  <c r="K98" i="56"/>
  <c r="K108" i="56" s="1"/>
  <c r="L91" i="56"/>
  <c r="K120" i="56"/>
  <c r="K121" i="56"/>
  <c r="K115" i="56"/>
  <c r="K119" i="56"/>
  <c r="L112" i="56"/>
  <c r="I289" i="54"/>
  <c r="I257" i="54"/>
  <c r="H303" i="54"/>
  <c r="H271" i="54"/>
  <c r="J177" i="56" l="1"/>
  <c r="K129" i="54"/>
  <c r="K129" i="56"/>
  <c r="K108" i="54"/>
  <c r="K177" i="54" s="1"/>
  <c r="K177" i="56"/>
  <c r="K237" i="56" s="1"/>
  <c r="K107" i="56"/>
  <c r="K175" i="56"/>
  <c r="K128" i="56"/>
  <c r="K176" i="56" s="1"/>
  <c r="L121" i="56"/>
  <c r="L115" i="56"/>
  <c r="M112" i="56"/>
  <c r="L119" i="56"/>
  <c r="L120" i="56"/>
  <c r="J176" i="54"/>
  <c r="J179" i="54" s="1"/>
  <c r="L99" i="54"/>
  <c r="L100" i="54"/>
  <c r="L94" i="54"/>
  <c r="L98" i="54"/>
  <c r="L107" i="54" s="1"/>
  <c r="M91" i="54"/>
  <c r="L108" i="54"/>
  <c r="J237" i="56"/>
  <c r="J223" i="56"/>
  <c r="J181" i="56"/>
  <c r="J180" i="56"/>
  <c r="K128" i="54"/>
  <c r="L99" i="56"/>
  <c r="M91" i="56"/>
  <c r="L100" i="56"/>
  <c r="L98" i="56"/>
  <c r="L94" i="56"/>
  <c r="L119" i="54"/>
  <c r="M112" i="54"/>
  <c r="L120" i="54"/>
  <c r="L121" i="54"/>
  <c r="L115" i="54"/>
  <c r="I289" i="56"/>
  <c r="I257" i="56"/>
  <c r="K107" i="54"/>
  <c r="I303" i="56"/>
  <c r="I271" i="56"/>
  <c r="J237" i="54"/>
  <c r="J223" i="54"/>
  <c r="J180" i="54"/>
  <c r="J181" i="54"/>
  <c r="K237" i="54" l="1"/>
  <c r="K223" i="54"/>
  <c r="K180" i="54"/>
  <c r="K223" i="56"/>
  <c r="K289" i="56" s="1"/>
  <c r="K181" i="56"/>
  <c r="K180" i="56"/>
  <c r="L175" i="56"/>
  <c r="L128" i="54"/>
  <c r="L176" i="54" s="1"/>
  <c r="K179" i="56"/>
  <c r="L107" i="56"/>
  <c r="M98" i="54"/>
  <c r="M99" i="54"/>
  <c r="N91" i="54"/>
  <c r="M94" i="54"/>
  <c r="M100" i="54"/>
  <c r="K257" i="56"/>
  <c r="L129" i="54"/>
  <c r="L177" i="54" s="1"/>
  <c r="M121" i="56"/>
  <c r="M115" i="56"/>
  <c r="N112" i="56"/>
  <c r="M120" i="56"/>
  <c r="M119" i="56"/>
  <c r="M129" i="56" s="1"/>
  <c r="J257" i="54"/>
  <c r="J289" i="54"/>
  <c r="K176" i="54"/>
  <c r="L175" i="54"/>
  <c r="K289" i="54"/>
  <c r="K257" i="54"/>
  <c r="J271" i="56"/>
  <c r="J303" i="56"/>
  <c r="J271" i="54"/>
  <c r="J303" i="54"/>
  <c r="M98" i="56"/>
  <c r="M100" i="56"/>
  <c r="M94" i="56"/>
  <c r="M99" i="56"/>
  <c r="N91" i="56"/>
  <c r="L128" i="56"/>
  <c r="L108" i="56"/>
  <c r="K303" i="54"/>
  <c r="K271" i="54"/>
  <c r="K303" i="56"/>
  <c r="K271" i="56"/>
  <c r="M120" i="54"/>
  <c r="M115" i="54"/>
  <c r="M121" i="54"/>
  <c r="N112" i="54"/>
  <c r="M119" i="54"/>
  <c r="J257" i="56"/>
  <c r="J289" i="56"/>
  <c r="L129" i="56"/>
  <c r="M108" i="56" l="1"/>
  <c r="M177" i="56" s="1"/>
  <c r="M128" i="54"/>
  <c r="L176" i="56"/>
  <c r="L179" i="56" s="1"/>
  <c r="M237" i="56"/>
  <c r="M223" i="56"/>
  <c r="M175" i="54"/>
  <c r="L177" i="56"/>
  <c r="N98" i="56"/>
  <c r="N100" i="56"/>
  <c r="N99" i="56"/>
  <c r="O91" i="56"/>
  <c r="N94" i="56"/>
  <c r="L179" i="54"/>
  <c r="N94" i="54"/>
  <c r="N99" i="54"/>
  <c r="O91" i="54"/>
  <c r="N98" i="54"/>
  <c r="N100" i="54"/>
  <c r="M175" i="56"/>
  <c r="M180" i="56" s="1"/>
  <c r="M107" i="54"/>
  <c r="N120" i="54"/>
  <c r="N121" i="54"/>
  <c r="N115" i="54"/>
  <c r="O112" i="54"/>
  <c r="N119" i="54"/>
  <c r="K179" i="54"/>
  <c r="K181" i="54"/>
  <c r="L237" i="54"/>
  <c r="L181" i="54"/>
  <c r="L180" i="54"/>
  <c r="L223" i="54"/>
  <c r="M128" i="56"/>
  <c r="M108" i="54"/>
  <c r="M107" i="56"/>
  <c r="M129" i="54"/>
  <c r="N120" i="56"/>
  <c r="N121" i="56"/>
  <c r="N115" i="56"/>
  <c r="O112" i="56"/>
  <c r="N119" i="56"/>
  <c r="N175" i="54" l="1"/>
  <c r="N129" i="54"/>
  <c r="M176" i="54"/>
  <c r="M179" i="54" s="1"/>
  <c r="N107" i="54"/>
  <c r="N128" i="56"/>
  <c r="N107" i="56"/>
  <c r="M177" i="54"/>
  <c r="L257" i="54"/>
  <c r="L289" i="54"/>
  <c r="N108" i="56"/>
  <c r="O99" i="54"/>
  <c r="O100" i="54"/>
  <c r="P91" i="54"/>
  <c r="O98" i="54"/>
  <c r="O94" i="54"/>
  <c r="N128" i="54"/>
  <c r="N175" i="56"/>
  <c r="P112" i="56"/>
  <c r="O119" i="56"/>
  <c r="O120" i="56"/>
  <c r="O121" i="56"/>
  <c r="O115" i="56"/>
  <c r="L223" i="56"/>
  <c r="L180" i="56"/>
  <c r="L237" i="56"/>
  <c r="L181" i="56"/>
  <c r="N129" i="56"/>
  <c r="O121" i="54"/>
  <c r="P112" i="54"/>
  <c r="O120" i="54"/>
  <c r="O119" i="54"/>
  <c r="O129" i="54" s="1"/>
  <c r="O115" i="54"/>
  <c r="O98" i="56"/>
  <c r="O99" i="56"/>
  <c r="P91" i="56"/>
  <c r="O100" i="56"/>
  <c r="O94" i="56"/>
  <c r="M289" i="56"/>
  <c r="M257" i="56"/>
  <c r="L303" i="54"/>
  <c r="L271" i="54"/>
  <c r="M303" i="56"/>
  <c r="M271" i="56"/>
  <c r="M176" i="56"/>
  <c r="N108" i="54"/>
  <c r="N176" i="54" l="1"/>
  <c r="N179" i="54" s="1"/>
  <c r="N177" i="54"/>
  <c r="N223" i="54" s="1"/>
  <c r="N176" i="56"/>
  <c r="N179" i="56" s="1"/>
  <c r="N177" i="56"/>
  <c r="N181" i="56" s="1"/>
  <c r="O108" i="54"/>
  <c r="O177" i="54" s="1"/>
  <c r="O237" i="54" s="1"/>
  <c r="N181" i="54"/>
  <c r="N237" i="54"/>
  <c r="N180" i="54"/>
  <c r="M223" i="54"/>
  <c r="M237" i="54"/>
  <c r="M181" i="54"/>
  <c r="M180" i="54"/>
  <c r="N180" i="56"/>
  <c r="N237" i="56"/>
  <c r="N223" i="56"/>
  <c r="O108" i="56"/>
  <c r="O107" i="56"/>
  <c r="O128" i="56"/>
  <c r="O175" i="56"/>
  <c r="O128" i="54"/>
  <c r="L303" i="56"/>
  <c r="L271" i="56"/>
  <c r="O175" i="54"/>
  <c r="O107" i="54"/>
  <c r="P119" i="56"/>
  <c r="P120" i="56"/>
  <c r="P121" i="56"/>
  <c r="P115" i="56"/>
  <c r="Q112" i="56"/>
  <c r="M179" i="56"/>
  <c r="M181" i="56"/>
  <c r="P94" i="56"/>
  <c r="P98" i="56"/>
  <c r="P100" i="56"/>
  <c r="P99" i="56"/>
  <c r="Q91" i="56"/>
  <c r="P108" i="56"/>
  <c r="P119" i="54"/>
  <c r="Q112" i="54"/>
  <c r="P121" i="54"/>
  <c r="P120" i="54"/>
  <c r="P115" i="54"/>
  <c r="L257" i="56"/>
  <c r="L289" i="56"/>
  <c r="P98" i="54"/>
  <c r="P99" i="54"/>
  <c r="P100" i="54"/>
  <c r="P94" i="54"/>
  <c r="Q91" i="54"/>
  <c r="O129" i="56"/>
  <c r="O177" i="56" s="1"/>
  <c r="P175" i="54" l="1"/>
  <c r="P128" i="54"/>
  <c r="O180" i="54"/>
  <c r="O223" i="54"/>
  <c r="O289" i="54" s="1"/>
  <c r="P175" i="56"/>
  <c r="P128" i="56"/>
  <c r="O176" i="54"/>
  <c r="O179" i="54" s="1"/>
  <c r="N289" i="54"/>
  <c r="N257" i="54"/>
  <c r="R112" i="56"/>
  <c r="Q119" i="56"/>
  <c r="Q121" i="56"/>
  <c r="Q120" i="56"/>
  <c r="Q115" i="56"/>
  <c r="N271" i="54"/>
  <c r="N303" i="54"/>
  <c r="R91" i="54"/>
  <c r="Q98" i="54"/>
  <c r="Q99" i="54"/>
  <c r="Q100" i="54"/>
  <c r="Q94" i="54"/>
  <c r="Q98" i="56"/>
  <c r="Q94" i="56"/>
  <c r="R91" i="56"/>
  <c r="Q100" i="56"/>
  <c r="Q99" i="56"/>
  <c r="O223" i="56"/>
  <c r="O180" i="56"/>
  <c r="O237" i="56"/>
  <c r="P129" i="54"/>
  <c r="R112" i="54"/>
  <c r="Q119" i="54"/>
  <c r="Q121" i="54"/>
  <c r="Q120" i="54"/>
  <c r="Q115" i="54"/>
  <c r="N289" i="56"/>
  <c r="N257" i="56"/>
  <c r="N303" i="56"/>
  <c r="N271" i="56"/>
  <c r="P108" i="54"/>
  <c r="P107" i="54"/>
  <c r="P176" i="54" s="1"/>
  <c r="P179" i="54" s="1"/>
  <c r="M303" i="54"/>
  <c r="M271" i="54"/>
  <c r="P107" i="56"/>
  <c r="P176" i="56" s="1"/>
  <c r="P179" i="56" s="1"/>
  <c r="P129" i="56"/>
  <c r="P177" i="56" s="1"/>
  <c r="O176" i="56"/>
  <c r="O179" i="56" s="1"/>
  <c r="M289" i="54"/>
  <c r="M257" i="54"/>
  <c r="O303" i="54"/>
  <c r="O271" i="54"/>
  <c r="Q129" i="54" l="1"/>
  <c r="Q129" i="56"/>
  <c r="Q175" i="56"/>
  <c r="P177" i="54"/>
  <c r="P181" i="54" s="1"/>
  <c r="O257" i="54"/>
  <c r="Q175" i="54"/>
  <c r="O181" i="54"/>
  <c r="Q107" i="54"/>
  <c r="P180" i="56"/>
  <c r="P181" i="56"/>
  <c r="P237" i="56"/>
  <c r="P223" i="56"/>
  <c r="R119" i="54"/>
  <c r="R121" i="54"/>
  <c r="R120" i="54"/>
  <c r="R115" i="54"/>
  <c r="S112" i="54"/>
  <c r="R99" i="56"/>
  <c r="S91" i="56"/>
  <c r="R100" i="56"/>
  <c r="R98" i="56"/>
  <c r="R94" i="56"/>
  <c r="Q108" i="54"/>
  <c r="Q177" i="54" s="1"/>
  <c r="O271" i="56"/>
  <c r="O303" i="56"/>
  <c r="Q107" i="56"/>
  <c r="R100" i="54"/>
  <c r="R94" i="54"/>
  <c r="S91" i="54"/>
  <c r="R98" i="54"/>
  <c r="R99" i="54"/>
  <c r="Q128" i="56"/>
  <c r="O181" i="56"/>
  <c r="R121" i="56"/>
  <c r="R119" i="56"/>
  <c r="R115" i="56"/>
  <c r="S112" i="56"/>
  <c r="R120" i="56"/>
  <c r="P180" i="54"/>
  <c r="P237" i="54"/>
  <c r="P223" i="54"/>
  <c r="Q128" i="54"/>
  <c r="Q176" i="54" s="1"/>
  <c r="Q179" i="54" s="1"/>
  <c r="O289" i="56"/>
  <c r="O257" i="56"/>
  <c r="Q108" i="56"/>
  <c r="Q177" i="56" s="1"/>
  <c r="R175" i="54" l="1"/>
  <c r="R107" i="54"/>
  <c r="R108" i="56"/>
  <c r="R129" i="54"/>
  <c r="R108" i="54"/>
  <c r="Q176" i="56"/>
  <c r="Q179" i="56" s="1"/>
  <c r="R129" i="56"/>
  <c r="P289" i="54"/>
  <c r="P257" i="54"/>
  <c r="P271" i="54"/>
  <c r="P303" i="54"/>
  <c r="S120" i="54"/>
  <c r="T112" i="54"/>
  <c r="S121" i="54"/>
  <c r="S119" i="54"/>
  <c r="S115" i="54"/>
  <c r="S120" i="56"/>
  <c r="S115" i="56"/>
  <c r="S119" i="56"/>
  <c r="S121" i="56"/>
  <c r="T112" i="56"/>
  <c r="Q223" i="54"/>
  <c r="Q180" i="54"/>
  <c r="Q237" i="54"/>
  <c r="Q181" i="54"/>
  <c r="R175" i="56"/>
  <c r="S100" i="54"/>
  <c r="T91" i="54"/>
  <c r="S98" i="54"/>
  <c r="S94" i="54"/>
  <c r="S99" i="54"/>
  <c r="Q223" i="56"/>
  <c r="Q180" i="56"/>
  <c r="Q237" i="56"/>
  <c r="R128" i="56"/>
  <c r="P303" i="56"/>
  <c r="P271" i="56"/>
  <c r="R128" i="54"/>
  <c r="R176" i="54" s="1"/>
  <c r="R107" i="56"/>
  <c r="P289" i="56"/>
  <c r="P257" i="56"/>
  <c r="T91" i="56"/>
  <c r="S99" i="56"/>
  <c r="S100" i="56"/>
  <c r="S94" i="56"/>
  <c r="S98" i="56"/>
  <c r="Q181" i="56" l="1"/>
  <c r="R176" i="56"/>
  <c r="R177" i="56"/>
  <c r="R237" i="56" s="1"/>
  <c r="R179" i="56"/>
  <c r="S129" i="56"/>
  <c r="S175" i="56"/>
  <c r="S175" i="54"/>
  <c r="S108" i="56"/>
  <c r="S177" i="56" s="1"/>
  <c r="S180" i="56" s="1"/>
  <c r="S107" i="54"/>
  <c r="R177" i="54"/>
  <c r="S129" i="54"/>
  <c r="R179" i="54"/>
  <c r="Q257" i="54"/>
  <c r="Q289" i="54"/>
  <c r="Q271" i="56"/>
  <c r="Q303" i="56"/>
  <c r="Q303" i="54"/>
  <c r="Q271" i="54"/>
  <c r="T99" i="56"/>
  <c r="U91" i="56"/>
  <c r="T100" i="56"/>
  <c r="T98" i="56"/>
  <c r="T94" i="56"/>
  <c r="T98" i="54"/>
  <c r="T94" i="54"/>
  <c r="T99" i="54"/>
  <c r="T100" i="54"/>
  <c r="U91" i="54"/>
  <c r="S108" i="54"/>
  <c r="S177" i="54" s="1"/>
  <c r="R223" i="56"/>
  <c r="R180" i="56"/>
  <c r="Q289" i="56"/>
  <c r="Q257" i="56"/>
  <c r="T115" i="56"/>
  <c r="U112" i="56"/>
  <c r="T119" i="56"/>
  <c r="T120" i="56"/>
  <c r="T121" i="56"/>
  <c r="T120" i="54"/>
  <c r="T115" i="54"/>
  <c r="T121" i="54"/>
  <c r="U112" i="54"/>
  <c r="T119" i="54"/>
  <c r="S107" i="56"/>
  <c r="S128" i="56"/>
  <c r="S128" i="54"/>
  <c r="S223" i="56" l="1"/>
  <c r="R181" i="56"/>
  <c r="S237" i="56"/>
  <c r="S176" i="54"/>
  <c r="S179" i="54" s="1"/>
  <c r="T175" i="54"/>
  <c r="S176" i="56"/>
  <c r="S179" i="56" s="1"/>
  <c r="T175" i="56"/>
  <c r="T107" i="56"/>
  <c r="T108" i="56"/>
  <c r="R180" i="54"/>
  <c r="R237" i="54"/>
  <c r="R223" i="54"/>
  <c r="T129" i="54"/>
  <c r="R181" i="54"/>
  <c r="T107" i="54"/>
  <c r="S237" i="54"/>
  <c r="S223" i="54"/>
  <c r="S180" i="54"/>
  <c r="R289" i="56"/>
  <c r="R257" i="56"/>
  <c r="T128" i="54"/>
  <c r="S257" i="56"/>
  <c r="S289" i="56"/>
  <c r="U120" i="54"/>
  <c r="V112" i="54"/>
  <c r="U121" i="54"/>
  <c r="U115" i="54"/>
  <c r="U119" i="54"/>
  <c r="V91" i="54"/>
  <c r="U94" i="54"/>
  <c r="U100" i="54"/>
  <c r="U98" i="54"/>
  <c r="U99" i="54"/>
  <c r="U121" i="56"/>
  <c r="U115" i="56"/>
  <c r="V112" i="56"/>
  <c r="U120" i="56"/>
  <c r="U119" i="56"/>
  <c r="U100" i="56"/>
  <c r="U98" i="56"/>
  <c r="U94" i="56"/>
  <c r="U99" i="56"/>
  <c r="U108" i="56" s="1"/>
  <c r="V91" i="56"/>
  <c r="T128" i="56"/>
  <c r="T108" i="54"/>
  <c r="T129" i="56"/>
  <c r="R271" i="56"/>
  <c r="R303" i="56"/>
  <c r="S303" i="56"/>
  <c r="S271" i="56"/>
  <c r="S181" i="56" l="1"/>
  <c r="S181" i="54"/>
  <c r="T176" i="54"/>
  <c r="T179" i="54" s="1"/>
  <c r="T177" i="56"/>
  <c r="T223" i="56" s="1"/>
  <c r="T177" i="54"/>
  <c r="T176" i="56"/>
  <c r="T179" i="56" s="1"/>
  <c r="U129" i="54"/>
  <c r="U128" i="54"/>
  <c r="U129" i="56"/>
  <c r="U177" i="56" s="1"/>
  <c r="R257" i="54"/>
  <c r="R289" i="54"/>
  <c r="R303" i="54"/>
  <c r="R271" i="54"/>
  <c r="T237" i="56"/>
  <c r="T181" i="56"/>
  <c r="T180" i="56"/>
  <c r="S289" i="54"/>
  <c r="S257" i="54"/>
  <c r="U107" i="54"/>
  <c r="S303" i="54"/>
  <c r="S271" i="54"/>
  <c r="U128" i="56"/>
  <c r="U108" i="54"/>
  <c r="U177" i="54" s="1"/>
  <c r="V100" i="56"/>
  <c r="W91" i="56"/>
  <c r="V94" i="56"/>
  <c r="V98" i="56"/>
  <c r="V99" i="56"/>
  <c r="U175" i="56"/>
  <c r="U175" i="54"/>
  <c r="V121" i="54"/>
  <c r="V115" i="54"/>
  <c r="V119" i="54"/>
  <c r="W112" i="54"/>
  <c r="V120" i="54"/>
  <c r="T180" i="54"/>
  <c r="T223" i="54"/>
  <c r="T237" i="54"/>
  <c r="T181" i="54"/>
  <c r="U107" i="56"/>
  <c r="V98" i="54"/>
  <c r="V99" i="54"/>
  <c r="V100" i="54"/>
  <c r="V94" i="54"/>
  <c r="W91" i="54"/>
  <c r="V119" i="56"/>
  <c r="V120" i="56"/>
  <c r="V115" i="56"/>
  <c r="V121" i="56"/>
  <c r="W112" i="56"/>
  <c r="U176" i="54" l="1"/>
  <c r="U179" i="54" s="1"/>
  <c r="V129" i="54"/>
  <c r="V175" i="54"/>
  <c r="V108" i="56"/>
  <c r="V107" i="56"/>
  <c r="V175" i="56"/>
  <c r="V108" i="54"/>
  <c r="V177" i="54" s="1"/>
  <c r="V223" i="54" s="1"/>
  <c r="W120" i="56"/>
  <c r="W121" i="56"/>
  <c r="X112" i="56"/>
  <c r="W119" i="56"/>
  <c r="W115" i="56"/>
  <c r="T303" i="54"/>
  <c r="T271" i="54"/>
  <c r="U237" i="56"/>
  <c r="U223" i="56"/>
  <c r="U180" i="56"/>
  <c r="U176" i="56"/>
  <c r="U179" i="56" s="1"/>
  <c r="W94" i="54"/>
  <c r="W99" i="54"/>
  <c r="X91" i="54"/>
  <c r="W98" i="54"/>
  <c r="W100" i="54"/>
  <c r="T289" i="54"/>
  <c r="T257" i="54"/>
  <c r="T303" i="56"/>
  <c r="T271" i="56"/>
  <c r="V128" i="54"/>
  <c r="W98" i="56"/>
  <c r="W99" i="56"/>
  <c r="W100" i="56"/>
  <c r="X91" i="56"/>
  <c r="W94" i="56"/>
  <c r="T289" i="56"/>
  <c r="T257" i="56"/>
  <c r="V107" i="54"/>
  <c r="W121" i="54"/>
  <c r="X112" i="54"/>
  <c r="W120" i="54"/>
  <c r="W119" i="54"/>
  <c r="W115" i="54"/>
  <c r="V129" i="56"/>
  <c r="V177" i="56" s="1"/>
  <c r="V128" i="56"/>
  <c r="V176" i="56" s="1"/>
  <c r="U237" i="54"/>
  <c r="U181" i="54"/>
  <c r="U223" i="54"/>
  <c r="U180" i="54"/>
  <c r="W107" i="56" l="1"/>
  <c r="W108" i="54"/>
  <c r="V237" i="54"/>
  <c r="V180" i="54"/>
  <c r="V176" i="54"/>
  <c r="V179" i="54" s="1"/>
  <c r="W175" i="54"/>
  <c r="W128" i="56"/>
  <c r="W176" i="56" s="1"/>
  <c r="W128" i="54"/>
  <c r="U181" i="56"/>
  <c r="V181" i="56"/>
  <c r="V179" i="56"/>
  <c r="V237" i="56"/>
  <c r="V223" i="56"/>
  <c r="V180" i="56"/>
  <c r="U289" i="56"/>
  <c r="U257" i="56"/>
  <c r="Y112" i="54"/>
  <c r="X119" i="54"/>
  <c r="X115" i="54"/>
  <c r="X120" i="54"/>
  <c r="X121" i="54"/>
  <c r="W175" i="56"/>
  <c r="U271" i="56"/>
  <c r="U303" i="56"/>
  <c r="V181" i="54"/>
  <c r="U289" i="54"/>
  <c r="U257" i="54"/>
  <c r="X98" i="56"/>
  <c r="X99" i="56"/>
  <c r="Y91" i="56"/>
  <c r="X100" i="56"/>
  <c r="X94" i="56"/>
  <c r="W129" i="54"/>
  <c r="W177" i="54" s="1"/>
  <c r="W108" i="56"/>
  <c r="W107" i="54"/>
  <c r="V271" i="54"/>
  <c r="V303" i="54"/>
  <c r="U303" i="54"/>
  <c r="U271" i="54"/>
  <c r="X115" i="56"/>
  <c r="X121" i="56"/>
  <c r="Y112" i="56"/>
  <c r="X120" i="56"/>
  <c r="X119" i="56"/>
  <c r="V289" i="54"/>
  <c r="V257" i="54"/>
  <c r="X94" i="54"/>
  <c r="Y91" i="54"/>
  <c r="X98" i="54"/>
  <c r="X99" i="54"/>
  <c r="X100" i="54"/>
  <c r="W129" i="56"/>
  <c r="W176" i="54" l="1"/>
  <c r="X129" i="54"/>
  <c r="W179" i="56"/>
  <c r="X108" i="56"/>
  <c r="X129" i="56"/>
  <c r="W179" i="54"/>
  <c r="W180" i="54"/>
  <c r="W237" i="54"/>
  <c r="W223" i="54"/>
  <c r="W181" i="54"/>
  <c r="V289" i="56"/>
  <c r="V257" i="56"/>
  <c r="V303" i="56"/>
  <c r="V271" i="56"/>
  <c r="X175" i="54"/>
  <c r="Z91" i="56"/>
  <c r="Y99" i="56"/>
  <c r="Y100" i="56"/>
  <c r="Y98" i="56"/>
  <c r="Y94" i="56"/>
  <c r="X107" i="54"/>
  <c r="X175" i="56"/>
  <c r="Y99" i="54"/>
  <c r="Y100" i="54"/>
  <c r="Y94" i="54"/>
  <c r="Z91" i="54"/>
  <c r="Y98" i="54"/>
  <c r="X107" i="56"/>
  <c r="X128" i="54"/>
  <c r="W177" i="56"/>
  <c r="Z112" i="56"/>
  <c r="Y119" i="56"/>
  <c r="Y120" i="56"/>
  <c r="Y115" i="56"/>
  <c r="Y121" i="56"/>
  <c r="Y121" i="54"/>
  <c r="Z112" i="54"/>
  <c r="Y119" i="54"/>
  <c r="Y120" i="54"/>
  <c r="Y115" i="54"/>
  <c r="X128" i="56"/>
  <c r="X108" i="54"/>
  <c r="X177" i="54" s="1"/>
  <c r="X176" i="56" l="1"/>
  <c r="Y129" i="54"/>
  <c r="X177" i="56"/>
  <c r="Y108" i="54"/>
  <c r="X180" i="56"/>
  <c r="X223" i="56"/>
  <c r="X257" i="56" s="1"/>
  <c r="X181" i="56"/>
  <c r="X237" i="56"/>
  <c r="X303" i="56" s="1"/>
  <c r="X179" i="56"/>
  <c r="Z119" i="56"/>
  <c r="Z120" i="56"/>
  <c r="Z121" i="56"/>
  <c r="Z115" i="56"/>
  <c r="AA112" i="56"/>
  <c r="W223" i="56"/>
  <c r="W237" i="56"/>
  <c r="W181" i="56"/>
  <c r="W180" i="56"/>
  <c r="X237" i="54"/>
  <c r="X223" i="54"/>
  <c r="X180" i="54"/>
  <c r="Y107" i="54"/>
  <c r="Z98" i="54"/>
  <c r="Z99" i="54"/>
  <c r="Z94" i="54"/>
  <c r="Z100" i="54"/>
  <c r="AA91" i="54"/>
  <c r="X176" i="54"/>
  <c r="X179" i="54" s="1"/>
  <c r="Y175" i="56"/>
  <c r="W289" i="54"/>
  <c r="W257" i="54"/>
  <c r="Y177" i="54"/>
  <c r="Y128" i="56"/>
  <c r="Y128" i="54"/>
  <c r="Y129" i="56"/>
  <c r="Y175" i="54"/>
  <c r="Y108" i="56"/>
  <c r="Y107" i="56"/>
  <c r="W271" i="54"/>
  <c r="W303" i="54"/>
  <c r="Z98" i="56"/>
  <c r="Z94" i="56"/>
  <c r="Z99" i="56"/>
  <c r="AA91" i="56"/>
  <c r="Z100" i="56"/>
  <c r="Z120" i="54"/>
  <c r="AA112" i="54"/>
  <c r="Z121" i="54"/>
  <c r="Z115" i="54"/>
  <c r="Z119" i="54"/>
  <c r="Y176" i="54" l="1"/>
  <c r="X289" i="56"/>
  <c r="X271" i="56"/>
  <c r="Y176" i="56"/>
  <c r="Y179" i="56" s="1"/>
  <c r="Y179" i="54"/>
  <c r="Z129" i="56"/>
  <c r="Y177" i="56"/>
  <c r="Y181" i="56" s="1"/>
  <c r="Z175" i="56"/>
  <c r="Z129" i="54"/>
  <c r="AB91" i="54"/>
  <c r="AA98" i="54"/>
  <c r="AA99" i="54"/>
  <c r="AA100" i="54"/>
  <c r="AA94" i="54"/>
  <c r="AB112" i="54"/>
  <c r="AA119" i="54"/>
  <c r="AA121" i="54"/>
  <c r="AA115" i="54"/>
  <c r="AA120" i="54"/>
  <c r="AA115" i="56"/>
  <c r="AA119" i="56"/>
  <c r="AB112" i="56"/>
  <c r="AA121" i="56"/>
  <c r="AA120" i="56"/>
  <c r="W303" i="56"/>
  <c r="W271" i="56"/>
  <c r="Z107" i="56"/>
  <c r="Z175" i="54"/>
  <c r="Z107" i="54"/>
  <c r="W257" i="56"/>
  <c r="W289" i="56"/>
  <c r="Y181" i="54"/>
  <c r="Y223" i="54"/>
  <c r="Y180" i="54"/>
  <c r="Y237" i="54"/>
  <c r="X181" i="54"/>
  <c r="Z108" i="56"/>
  <c r="X289" i="54"/>
  <c r="X257" i="54"/>
  <c r="Z128" i="54"/>
  <c r="Z176" i="54" s="1"/>
  <c r="AA100" i="56"/>
  <c r="AA99" i="56"/>
  <c r="AA94" i="56"/>
  <c r="AB91" i="56"/>
  <c r="AA98" i="56"/>
  <c r="Z108" i="54"/>
  <c r="X303" i="54"/>
  <c r="X271" i="54"/>
  <c r="Z128" i="56"/>
  <c r="Y237" i="56" l="1"/>
  <c r="Z179" i="54"/>
  <c r="Y180" i="56"/>
  <c r="Y223" i="56"/>
  <c r="Z177" i="54"/>
  <c r="Z223" i="54" s="1"/>
  <c r="Z177" i="56"/>
  <c r="AA175" i="56"/>
  <c r="AA108" i="56"/>
  <c r="Z176" i="56"/>
  <c r="Z179" i="56" s="1"/>
  <c r="Y271" i="54"/>
  <c r="Y303" i="54"/>
  <c r="AB120" i="56"/>
  <c r="AB121" i="56"/>
  <c r="AB115" i="56"/>
  <c r="AC112" i="56"/>
  <c r="AB119" i="56"/>
  <c r="AA107" i="54"/>
  <c r="AA128" i="56"/>
  <c r="AA128" i="54"/>
  <c r="AB98" i="54"/>
  <c r="AB99" i="54"/>
  <c r="AB100" i="54"/>
  <c r="AB94" i="54"/>
  <c r="AC91" i="54"/>
  <c r="AA107" i="56"/>
  <c r="Y257" i="54"/>
  <c r="Y289" i="54"/>
  <c r="AB120" i="54"/>
  <c r="AB121" i="54"/>
  <c r="AB115" i="54"/>
  <c r="AC112" i="54"/>
  <c r="AB119" i="54"/>
  <c r="Z180" i="54"/>
  <c r="AB100" i="56"/>
  <c r="AB98" i="56"/>
  <c r="AC91" i="56"/>
  <c r="AB99" i="56"/>
  <c r="AB94" i="56"/>
  <c r="Y303" i="56"/>
  <c r="Y271" i="56"/>
  <c r="AA108" i="54"/>
  <c r="Z180" i="56"/>
  <c r="Z237" i="56"/>
  <c r="Z223" i="56"/>
  <c r="AA129" i="56"/>
  <c r="AA129" i="54"/>
  <c r="AA175" i="54"/>
  <c r="Y289" i="56"/>
  <c r="Y257" i="56"/>
  <c r="Z181" i="56" l="1"/>
  <c r="Z181" i="54"/>
  <c r="Z237" i="54"/>
  <c r="AB128" i="56"/>
  <c r="AB175" i="54"/>
  <c r="AA177" i="56"/>
  <c r="AA237" i="56" s="1"/>
  <c r="AB107" i="56"/>
  <c r="AB176" i="56" s="1"/>
  <c r="AA176" i="54"/>
  <c r="AA179" i="54" s="1"/>
  <c r="AB128" i="54"/>
  <c r="AB129" i="56"/>
  <c r="AC100" i="54"/>
  <c r="AC94" i="54"/>
  <c r="AC98" i="54"/>
  <c r="AC99" i="54"/>
  <c r="AD91" i="54"/>
  <c r="Z289" i="56"/>
  <c r="Z257" i="56"/>
  <c r="AC119" i="54"/>
  <c r="AC120" i="54"/>
  <c r="AC115" i="54"/>
  <c r="AC121" i="54"/>
  <c r="AD112" i="54"/>
  <c r="AC119" i="56"/>
  <c r="AC121" i="56"/>
  <c r="AC115" i="56"/>
  <c r="AC120" i="56"/>
  <c r="AD112" i="56"/>
  <c r="AB108" i="54"/>
  <c r="AB107" i="54"/>
  <c r="AA177" i="54"/>
  <c r="AB175" i="56"/>
  <c r="Z271" i="54"/>
  <c r="Z303" i="54"/>
  <c r="Z289" i="54"/>
  <c r="Z257" i="54"/>
  <c r="Z271" i="56"/>
  <c r="Z303" i="56"/>
  <c r="AB108" i="56"/>
  <c r="AB177" i="56" s="1"/>
  <c r="AC94" i="56"/>
  <c r="AD91" i="56"/>
  <c r="AC99" i="56"/>
  <c r="AC98" i="56"/>
  <c r="AC100" i="56"/>
  <c r="AB129" i="54"/>
  <c r="AA176" i="56"/>
  <c r="AA179" i="56" s="1"/>
  <c r="AA180" i="56" l="1"/>
  <c r="AA223" i="56"/>
  <c r="AC175" i="56"/>
  <c r="AC129" i="56"/>
  <c r="AB179" i="56"/>
  <c r="AC107" i="54"/>
  <c r="AC108" i="56"/>
  <c r="AC177" i="56" s="1"/>
  <c r="AB176" i="54"/>
  <c r="AB179" i="54" s="1"/>
  <c r="AA303" i="56"/>
  <c r="AA271" i="56"/>
  <c r="AD115" i="56"/>
  <c r="AE112" i="56"/>
  <c r="AD119" i="56"/>
  <c r="AD120" i="56"/>
  <c r="AD121" i="56"/>
  <c r="AC128" i="54"/>
  <c r="AC176" i="54" s="1"/>
  <c r="AA237" i="54"/>
  <c r="AA223" i="54"/>
  <c r="AA180" i="54"/>
  <c r="AA181" i="54"/>
  <c r="AB177" i="54"/>
  <c r="AA289" i="56"/>
  <c r="AA257" i="56"/>
  <c r="AB181" i="56"/>
  <c r="AB223" i="56"/>
  <c r="AB180" i="56"/>
  <c r="AB237" i="56"/>
  <c r="AC128" i="56"/>
  <c r="AC129" i="54"/>
  <c r="AC108" i="54"/>
  <c r="AE91" i="56"/>
  <c r="AD94" i="56"/>
  <c r="AD99" i="56"/>
  <c r="AD98" i="56"/>
  <c r="AD100" i="56"/>
  <c r="AC175" i="54"/>
  <c r="AC107" i="56"/>
  <c r="AC176" i="56" s="1"/>
  <c r="AC179" i="56" s="1"/>
  <c r="AE112" i="54"/>
  <c r="AD119" i="54"/>
  <c r="AD120" i="54"/>
  <c r="AD121" i="54"/>
  <c r="AD115" i="54"/>
  <c r="AE91" i="54"/>
  <c r="AD99" i="54"/>
  <c r="AD98" i="54"/>
  <c r="AD100" i="54"/>
  <c r="AD94" i="54"/>
  <c r="AA181" i="56"/>
  <c r="AD108" i="56" l="1"/>
  <c r="AC177" i="54"/>
  <c r="AC223" i="54" s="1"/>
  <c r="AD129" i="56"/>
  <c r="AD175" i="56"/>
  <c r="AD128" i="54"/>
  <c r="AD108" i="54"/>
  <c r="AC181" i="54"/>
  <c r="AC179" i="54"/>
  <c r="AB289" i="56"/>
  <c r="AB257" i="56"/>
  <c r="AE115" i="54"/>
  <c r="AF112" i="54"/>
  <c r="AE121" i="54"/>
  <c r="AE119" i="54"/>
  <c r="AE120" i="54"/>
  <c r="AE99" i="56"/>
  <c r="AF91" i="56"/>
  <c r="AE94" i="56"/>
  <c r="AE100" i="56"/>
  <c r="AE98" i="56"/>
  <c r="AA289" i="54"/>
  <c r="AA257" i="54"/>
  <c r="AC180" i="54"/>
  <c r="AC237" i="54"/>
  <c r="AA303" i="54"/>
  <c r="AA271" i="54"/>
  <c r="AD129" i="54"/>
  <c r="AB303" i="56"/>
  <c r="AB271" i="56"/>
  <c r="AD128" i="56"/>
  <c r="AC180" i="56"/>
  <c r="AC181" i="56"/>
  <c r="AC223" i="56"/>
  <c r="AC237" i="56"/>
  <c r="AD107" i="54"/>
  <c r="AF91" i="54"/>
  <c r="AE98" i="54"/>
  <c r="AE99" i="54"/>
  <c r="AE100" i="54"/>
  <c r="AE94" i="54"/>
  <c r="AD175" i="54"/>
  <c r="AD107" i="56"/>
  <c r="AB237" i="54"/>
  <c r="AB180" i="54"/>
  <c r="AB223" i="54"/>
  <c r="AB181" i="54"/>
  <c r="AF112" i="56"/>
  <c r="AE119" i="56"/>
  <c r="AE121" i="56"/>
  <c r="AE115" i="56"/>
  <c r="AE120" i="56"/>
  <c r="AD177" i="54" l="1"/>
  <c r="AE175" i="54"/>
  <c r="AD176" i="56"/>
  <c r="AD179" i="56" s="1"/>
  <c r="AD177" i="56"/>
  <c r="AD181" i="56" s="1"/>
  <c r="AD176" i="54"/>
  <c r="AD181" i="54" s="1"/>
  <c r="AD237" i="56"/>
  <c r="AD271" i="56" s="1"/>
  <c r="AE129" i="56"/>
  <c r="AE129" i="54"/>
  <c r="AE107" i="54"/>
  <c r="AE175" i="56"/>
  <c r="AC257" i="56"/>
  <c r="AC289" i="56"/>
  <c r="AC303" i="56"/>
  <c r="AC271" i="56"/>
  <c r="AC303" i="54"/>
  <c r="AC271" i="54"/>
  <c r="AE128" i="54"/>
  <c r="AG91" i="54"/>
  <c r="AF100" i="54"/>
  <c r="AF94" i="54"/>
  <c r="AF99" i="54"/>
  <c r="AF98" i="54"/>
  <c r="AG112" i="54"/>
  <c r="AF119" i="54"/>
  <c r="AF120" i="54"/>
  <c r="AF121" i="54"/>
  <c r="AF115" i="54"/>
  <c r="AD179" i="54"/>
  <c r="AE108" i="56"/>
  <c r="AE107" i="56"/>
  <c r="AB257" i="54"/>
  <c r="AB289" i="54"/>
  <c r="AD223" i="54"/>
  <c r="AD180" i="54"/>
  <c r="AD237" i="54"/>
  <c r="AB271" i="54"/>
  <c r="AB303" i="54"/>
  <c r="AF100" i="56"/>
  <c r="AF94" i="56"/>
  <c r="AF98" i="56"/>
  <c r="AF99" i="56"/>
  <c r="AG91" i="56"/>
  <c r="AE128" i="56"/>
  <c r="AG112" i="56"/>
  <c r="AF119" i="56"/>
  <c r="AF115" i="56"/>
  <c r="AF120" i="56"/>
  <c r="AF121" i="56"/>
  <c r="AE108" i="54"/>
  <c r="AC289" i="54"/>
  <c r="AC257" i="54"/>
  <c r="AF175" i="54" l="1"/>
  <c r="AD180" i="56"/>
  <c r="AD303" i="56"/>
  <c r="AD223" i="56"/>
  <c r="AD257" i="56" s="1"/>
  <c r="AE177" i="56"/>
  <c r="AE177" i="54"/>
  <c r="AE223" i="54" s="1"/>
  <c r="AF129" i="54"/>
  <c r="AD289" i="56"/>
  <c r="AF108" i="54"/>
  <c r="AE176" i="54"/>
  <c r="AE179" i="54" s="1"/>
  <c r="AF107" i="56"/>
  <c r="AF175" i="56"/>
  <c r="AF128" i="54"/>
  <c r="AF108" i="56"/>
  <c r="AG115" i="54"/>
  <c r="AG120" i="54"/>
  <c r="AG119" i="54"/>
  <c r="AH112" i="54"/>
  <c r="AG121" i="54"/>
  <c r="AG100" i="56"/>
  <c r="AG98" i="56"/>
  <c r="AG94" i="56"/>
  <c r="AH91" i="56"/>
  <c r="AG99" i="56"/>
  <c r="AG108" i="56" s="1"/>
  <c r="AF129" i="56"/>
  <c r="AD303" i="54"/>
  <c r="AD271" i="54"/>
  <c r="AG100" i="54"/>
  <c r="AG98" i="54"/>
  <c r="AG94" i="54"/>
  <c r="AH91" i="54"/>
  <c r="AG99" i="54"/>
  <c r="AE180" i="54"/>
  <c r="AF128" i="56"/>
  <c r="AD289" i="54"/>
  <c r="AD257" i="54"/>
  <c r="AE180" i="56"/>
  <c r="AE237" i="56"/>
  <c r="AE223" i="56"/>
  <c r="AH112" i="56"/>
  <c r="AG119" i="56"/>
  <c r="AG115" i="56"/>
  <c r="AG120" i="56"/>
  <c r="AG121" i="56"/>
  <c r="AF107" i="54"/>
  <c r="AF176" i="54" s="1"/>
  <c r="AF179" i="54" s="1"/>
  <c r="AE176" i="56"/>
  <c r="AE179" i="56" s="1"/>
  <c r="AE181" i="54" l="1"/>
  <c r="AE237" i="54"/>
  <c r="AF177" i="54"/>
  <c r="AF177" i="56"/>
  <c r="AG128" i="54"/>
  <c r="AG175" i="54"/>
  <c r="AF176" i="56"/>
  <c r="AF179" i="56" s="1"/>
  <c r="AG107" i="54"/>
  <c r="AG176" i="54" s="1"/>
  <c r="AG129" i="56"/>
  <c r="AF223" i="56"/>
  <c r="AG177" i="56"/>
  <c r="AE257" i="54"/>
  <c r="AE289" i="54"/>
  <c r="AG107" i="56"/>
  <c r="AG129" i="54"/>
  <c r="AG128" i="56"/>
  <c r="AE289" i="56"/>
  <c r="AE257" i="56"/>
  <c r="AH100" i="54"/>
  <c r="AH94" i="54"/>
  <c r="AI91" i="54"/>
  <c r="AH98" i="54"/>
  <c r="AH99" i="54"/>
  <c r="AF181" i="54"/>
  <c r="AF223" i="54"/>
  <c r="AF237" i="54"/>
  <c r="AF180" i="54"/>
  <c r="AH119" i="56"/>
  <c r="AH120" i="56"/>
  <c r="AH121" i="56"/>
  <c r="AI112" i="56"/>
  <c r="AH115" i="56"/>
  <c r="AE303" i="56"/>
  <c r="AE271" i="56"/>
  <c r="AI112" i="54"/>
  <c r="AH121" i="54"/>
  <c r="AH119" i="54"/>
  <c r="AH120" i="54"/>
  <c r="AH115" i="54"/>
  <c r="AE181" i="56"/>
  <c r="AH99" i="56"/>
  <c r="AH100" i="56"/>
  <c r="AH94" i="56"/>
  <c r="AI91" i="56"/>
  <c r="AH98" i="56"/>
  <c r="AE303" i="54"/>
  <c r="AE271" i="54"/>
  <c r="AG108" i="54"/>
  <c r="AG175" i="56"/>
  <c r="AF181" i="56" l="1"/>
  <c r="AF237" i="56"/>
  <c r="AF180" i="56"/>
  <c r="AH108" i="56"/>
  <c r="AG179" i="54"/>
  <c r="AG176" i="56"/>
  <c r="AG179" i="56" s="1"/>
  <c r="AH128" i="54"/>
  <c r="AH128" i="56"/>
  <c r="AF303" i="54"/>
  <c r="AF271" i="54"/>
  <c r="AH129" i="56"/>
  <c r="AF289" i="54"/>
  <c r="AF257" i="54"/>
  <c r="AH108" i="54"/>
  <c r="AF257" i="56"/>
  <c r="AF289" i="56"/>
  <c r="AI119" i="54"/>
  <c r="AI121" i="54"/>
  <c r="AI120" i="54"/>
  <c r="AI115" i="54"/>
  <c r="AJ112" i="54"/>
  <c r="AH107" i="56"/>
  <c r="AI121" i="56"/>
  <c r="AI115" i="56"/>
  <c r="AI119" i="56"/>
  <c r="AJ112" i="56"/>
  <c r="AI120" i="56"/>
  <c r="AH107" i="54"/>
  <c r="AG177" i="54"/>
  <c r="AF303" i="56"/>
  <c r="AF271" i="56"/>
  <c r="AI100" i="56"/>
  <c r="AI99" i="56"/>
  <c r="AI94" i="56"/>
  <c r="AI98" i="56"/>
  <c r="AJ91" i="56"/>
  <c r="AH129" i="54"/>
  <c r="AH177" i="54" s="1"/>
  <c r="AJ91" i="54"/>
  <c r="AI99" i="54"/>
  <c r="AI100" i="54"/>
  <c r="AI98" i="54"/>
  <c r="AI94" i="54"/>
  <c r="AH175" i="56"/>
  <c r="AH175" i="54"/>
  <c r="AG223" i="56"/>
  <c r="AG181" i="56"/>
  <c r="AG180" i="56"/>
  <c r="AG237" i="56"/>
  <c r="AI175" i="54" l="1"/>
  <c r="AI175" i="56"/>
  <c r="AH177" i="56"/>
  <c r="AH237" i="56" s="1"/>
  <c r="AI108" i="56"/>
  <c r="AI129" i="56"/>
  <c r="AI128" i="54"/>
  <c r="AH176" i="56"/>
  <c r="AH179" i="56" s="1"/>
  <c r="AH176" i="54"/>
  <c r="AH181" i="54" s="1"/>
  <c r="AI107" i="54"/>
  <c r="AI108" i="54"/>
  <c r="AI107" i="56"/>
  <c r="AG180" i="54"/>
  <c r="AG223" i="54"/>
  <c r="AG181" i="54"/>
  <c r="AG237" i="54"/>
  <c r="AI129" i="54"/>
  <c r="AI177" i="56"/>
  <c r="AJ121" i="54"/>
  <c r="AJ115" i="54"/>
  <c r="AK112" i="54"/>
  <c r="AJ119" i="54"/>
  <c r="AJ120" i="54"/>
  <c r="AG303" i="56"/>
  <c r="AG271" i="56"/>
  <c r="AJ98" i="54"/>
  <c r="AJ94" i="54"/>
  <c r="AJ99" i="54"/>
  <c r="AJ100" i="54"/>
  <c r="AK91" i="54"/>
  <c r="AJ115" i="56"/>
  <c r="AJ120" i="56"/>
  <c r="AJ119" i="56"/>
  <c r="AK112" i="56"/>
  <c r="AJ121" i="56"/>
  <c r="AJ98" i="56"/>
  <c r="AJ94" i="56"/>
  <c r="AK91" i="56"/>
  <c r="AJ99" i="56"/>
  <c r="AJ100" i="56"/>
  <c r="AI128" i="56"/>
  <c r="AG289" i="56"/>
  <c r="AG257" i="56"/>
  <c r="AH223" i="54"/>
  <c r="AH237" i="54"/>
  <c r="AH180" i="54"/>
  <c r="AJ108" i="56" l="1"/>
  <c r="AJ175" i="54"/>
  <c r="AH179" i="54"/>
  <c r="AH223" i="56"/>
  <c r="AI176" i="54"/>
  <c r="AI179" i="54" s="1"/>
  <c r="AH180" i="56"/>
  <c r="AH181" i="56"/>
  <c r="AJ129" i="54"/>
  <c r="AI177" i="54"/>
  <c r="AI181" i="54" s="1"/>
  <c r="AJ128" i="54"/>
  <c r="AG271" i="54"/>
  <c r="AG303" i="54"/>
  <c r="AK115" i="54"/>
  <c r="AK121" i="54"/>
  <c r="AK119" i="54"/>
  <c r="AK120" i="54"/>
  <c r="AK98" i="56"/>
  <c r="AK100" i="56"/>
  <c r="AK94" i="56"/>
  <c r="AK99" i="56"/>
  <c r="AJ107" i="54"/>
  <c r="AG289" i="54"/>
  <c r="AG257" i="54"/>
  <c r="AH303" i="54"/>
  <c r="AH271" i="54"/>
  <c r="AJ175" i="56"/>
  <c r="AK121" i="56"/>
  <c r="AK115" i="56"/>
  <c r="AK120" i="56"/>
  <c r="AK119" i="56"/>
  <c r="AI237" i="56"/>
  <c r="AI180" i="56"/>
  <c r="AI223" i="56"/>
  <c r="AH257" i="54"/>
  <c r="AH289" i="54"/>
  <c r="AJ107" i="56"/>
  <c r="AJ128" i="56"/>
  <c r="AJ176" i="56" s="1"/>
  <c r="AH257" i="56"/>
  <c r="AH289" i="56"/>
  <c r="AJ129" i="56"/>
  <c r="AJ177" i="56" s="1"/>
  <c r="AJ108" i="54"/>
  <c r="AI176" i="56"/>
  <c r="AI179" i="56" s="1"/>
  <c r="AH271" i="56"/>
  <c r="AH303" i="56"/>
  <c r="AK100" i="54"/>
  <c r="AK94" i="54"/>
  <c r="AK175" i="54" s="1"/>
  <c r="AK98" i="54"/>
  <c r="AK99" i="54"/>
  <c r="AI223" i="54"/>
  <c r="AI180" i="54" l="1"/>
  <c r="AI237" i="54"/>
  <c r="AK175" i="56"/>
  <c r="AJ177" i="54"/>
  <c r="AJ180" i="54" s="1"/>
  <c r="AK129" i="56"/>
  <c r="AI181" i="56"/>
  <c r="AJ179" i="56"/>
  <c r="AK128" i="54"/>
  <c r="AJ176" i="54"/>
  <c r="AJ179" i="54" s="1"/>
  <c r="AJ237" i="56"/>
  <c r="AJ181" i="56"/>
  <c r="AJ223" i="56"/>
  <c r="AJ180" i="56"/>
  <c r="AI271" i="56"/>
  <c r="AI303" i="56"/>
  <c r="AK107" i="56"/>
  <c r="AK107" i="54"/>
  <c r="AJ181" i="54"/>
  <c r="AJ223" i="54"/>
  <c r="AK128" i="56"/>
  <c r="AI303" i="54"/>
  <c r="AI271" i="54"/>
  <c r="AI289" i="54"/>
  <c r="AI257" i="54"/>
  <c r="AK129" i="54"/>
  <c r="AK108" i="54"/>
  <c r="AI289" i="56"/>
  <c r="AI257" i="56"/>
  <c r="AK108" i="56"/>
  <c r="AK177" i="56" s="1"/>
  <c r="AJ237" i="54" l="1"/>
  <c r="AK176" i="54"/>
  <c r="AK179" i="54" s="1"/>
  <c r="AK177" i="54"/>
  <c r="AK181" i="54" s="1"/>
  <c r="AK176" i="56"/>
  <c r="AK179" i="56" s="1"/>
  <c r="AJ257" i="54"/>
  <c r="AJ289" i="54"/>
  <c r="AJ303" i="54"/>
  <c r="AJ271" i="54"/>
  <c r="AJ257" i="56"/>
  <c r="AJ289" i="56"/>
  <c r="AK223" i="56"/>
  <c r="AK180" i="56"/>
  <c r="AK237" i="56"/>
  <c r="AJ303" i="56"/>
  <c r="AJ271" i="56"/>
  <c r="AK181" i="56" l="1"/>
  <c r="AK180" i="54"/>
  <c r="AK223" i="54"/>
  <c r="AK289" i="54" s="1"/>
  <c r="AK237" i="54"/>
  <c r="AL237" i="54" s="1"/>
  <c r="F237" i="54" s="1"/>
  <c r="F223" i="54"/>
  <c r="AK257" i="56"/>
  <c r="AK289" i="56"/>
  <c r="F223" i="56"/>
  <c r="AK303" i="56"/>
  <c r="AL303" i="56" s="1"/>
  <c r="AK271" i="56"/>
  <c r="AL271" i="56" s="1"/>
  <c r="AL237" i="56"/>
  <c r="F237" i="56" s="1"/>
  <c r="O183" i="3"/>
  <c r="AK257" i="54" l="1"/>
  <c r="AK271" i="54"/>
  <c r="AL271" i="54" s="1"/>
  <c r="AK303" i="54"/>
  <c r="AL303" i="54" s="1"/>
  <c r="P183" i="3"/>
  <c r="Q183" i="3" s="1"/>
  <c r="R183" i="3" l="1"/>
  <c r="S183" i="3" l="1"/>
  <c r="T183" i="3" l="1"/>
  <c r="U183" i="3" l="1"/>
  <c r="V183" i="3" l="1"/>
  <c r="W183" i="3" l="1"/>
  <c r="X183" i="3" l="1"/>
  <c r="Y183" i="3" l="1"/>
  <c r="Z183" i="3" l="1"/>
  <c r="AA183" i="3" l="1"/>
  <c r="AB183" i="3" l="1"/>
  <c r="AC183" i="3" l="1"/>
  <c r="AD183" i="3" l="1"/>
  <c r="AE183" i="3" l="1"/>
  <c r="AF183" i="3" l="1"/>
  <c r="AG183" i="3" l="1"/>
  <c r="AH183" i="3" l="1"/>
  <c r="AI183" i="3" l="1"/>
  <c r="AJ183" i="3" l="1"/>
  <c r="AK183" i="3" l="1"/>
  <c r="D42" i="46" l="1"/>
  <c r="D43" i="46" s="1"/>
  <c r="I37" i="46" s="1"/>
  <c r="C13" i="41" l="1"/>
  <c r="D32" i="46" l="1"/>
  <c r="D30" i="46"/>
  <c r="D37" i="46" l="1"/>
  <c r="R5" i="57" l="1"/>
  <c r="R7" i="57" s="1"/>
  <c r="R5" i="52"/>
  <c r="R7" i="52" s="1"/>
  <c r="B32" i="47"/>
  <c r="B33" i="47"/>
  <c r="S27" i="52" l="1"/>
  <c r="S28" i="52"/>
  <c r="R27" i="52"/>
  <c r="U27" i="52"/>
  <c r="U28" i="52"/>
  <c r="T28" i="52"/>
  <c r="V28" i="52"/>
  <c r="V27" i="52"/>
  <c r="T27" i="52"/>
  <c r="V27" i="57"/>
  <c r="U27" i="57"/>
  <c r="T28" i="57"/>
  <c r="T27" i="57"/>
  <c r="V28" i="57"/>
  <c r="S28" i="57"/>
  <c r="S27" i="57"/>
  <c r="R27" i="57"/>
  <c r="U28" i="57"/>
  <c r="H33" i="47"/>
  <c r="P33" i="47"/>
  <c r="I33" i="47"/>
  <c r="Q33" i="47"/>
  <c r="J33" i="47"/>
  <c r="L33" i="47"/>
  <c r="K33" i="47"/>
  <c r="D33" i="47"/>
  <c r="E33" i="47"/>
  <c r="M33" i="47"/>
  <c r="F33" i="47"/>
  <c r="O33" i="47"/>
  <c r="N33" i="47"/>
  <c r="G33" i="47"/>
  <c r="E32" i="47"/>
  <c r="M32" i="47"/>
  <c r="L32" i="47"/>
  <c r="F32" i="47"/>
  <c r="N32" i="47"/>
  <c r="Q32" i="47"/>
  <c r="G32" i="47"/>
  <c r="O32" i="47"/>
  <c r="D32" i="47"/>
  <c r="H32" i="47"/>
  <c r="P32" i="47"/>
  <c r="I32" i="47"/>
  <c r="J32" i="47"/>
  <c r="K32" i="47"/>
  <c r="B31" i="47"/>
  <c r="D28" i="47"/>
  <c r="E28" i="47"/>
  <c r="F28" i="47"/>
  <c r="G28" i="47"/>
  <c r="H28" i="47"/>
  <c r="I28" i="47"/>
  <c r="J28" i="47"/>
  <c r="K28" i="47"/>
  <c r="L28" i="47"/>
  <c r="M28" i="47"/>
  <c r="N28" i="47"/>
  <c r="O28" i="47"/>
  <c r="P28" i="47"/>
  <c r="Q28" i="47"/>
  <c r="E27" i="47"/>
  <c r="F27" i="47"/>
  <c r="G27" i="47"/>
  <c r="H27" i="47"/>
  <c r="I27" i="47"/>
  <c r="J27" i="47"/>
  <c r="K27" i="47"/>
  <c r="L27" i="47"/>
  <c r="M27" i="47"/>
  <c r="N27" i="47"/>
  <c r="O27" i="47"/>
  <c r="P27" i="47"/>
  <c r="Q27" i="47"/>
  <c r="D27" i="47"/>
  <c r="E26" i="47"/>
  <c r="F26" i="47"/>
  <c r="G26" i="47"/>
  <c r="H26" i="47"/>
  <c r="I26" i="47"/>
  <c r="J26" i="47"/>
  <c r="K26" i="47"/>
  <c r="L26" i="47"/>
  <c r="M26" i="47"/>
  <c r="N26" i="47"/>
  <c r="O26" i="47"/>
  <c r="P26" i="47"/>
  <c r="Q26" i="47"/>
  <c r="D26" i="47"/>
  <c r="E25" i="47"/>
  <c r="F25" i="47"/>
  <c r="G25" i="47"/>
  <c r="H25" i="47"/>
  <c r="I25" i="47"/>
  <c r="J25" i="47"/>
  <c r="K25" i="47"/>
  <c r="L25" i="47"/>
  <c r="M25" i="47"/>
  <c r="N25" i="47"/>
  <c r="O25" i="47"/>
  <c r="P25" i="47"/>
  <c r="Q25" i="47"/>
  <c r="D25" i="47"/>
  <c r="J31" i="47" l="1"/>
  <c r="F31" i="47"/>
  <c r="D31" i="47"/>
  <c r="D37" i="47" s="1"/>
  <c r="K31" i="47"/>
  <c r="N31" i="47"/>
  <c r="L31" i="47"/>
  <c r="I31" i="47"/>
  <c r="E31" i="47"/>
  <c r="M31" i="47"/>
  <c r="G31" i="47"/>
  <c r="O31" i="47"/>
  <c r="P31" i="47"/>
  <c r="Q31" i="47"/>
  <c r="H31" i="47"/>
  <c r="L34" i="47" l="1"/>
  <c r="L37" i="47"/>
  <c r="P34" i="47"/>
  <c r="P37" i="47"/>
  <c r="E34" i="47"/>
  <c r="E37" i="47"/>
  <c r="H34" i="47"/>
  <c r="H37" i="47"/>
  <c r="N34" i="47"/>
  <c r="N37" i="47"/>
  <c r="O34" i="47"/>
  <c r="O37" i="47"/>
  <c r="D34" i="47"/>
  <c r="G34" i="47"/>
  <c r="G37" i="47"/>
  <c r="F34" i="47"/>
  <c r="F37" i="47"/>
  <c r="I34" i="47"/>
  <c r="I37" i="47"/>
  <c r="Q34" i="47"/>
  <c r="Q37" i="47"/>
  <c r="K34" i="47"/>
  <c r="K37" i="47"/>
  <c r="M34" i="47"/>
  <c r="M37" i="47"/>
  <c r="J34" i="47"/>
  <c r="J37" i="47"/>
  <c r="D45" i="46"/>
  <c r="E36" i="46"/>
  <c r="F36" i="46" s="1"/>
  <c r="G36" i="46" s="1"/>
  <c r="H36" i="46" s="1"/>
  <c r="E31" i="46"/>
  <c r="F31" i="46" s="1"/>
  <c r="G31" i="46" s="1"/>
  <c r="H31" i="46" s="1"/>
  <c r="R29" i="46"/>
  <c r="Q29" i="46"/>
  <c r="P29" i="46"/>
  <c r="O29" i="46"/>
  <c r="N29" i="46"/>
  <c r="M29" i="46"/>
  <c r="L29" i="46"/>
  <c r="K29" i="46"/>
  <c r="J29" i="46"/>
  <c r="I29" i="46"/>
  <c r="H29" i="46"/>
  <c r="G29" i="46"/>
  <c r="F29" i="46"/>
  <c r="E29" i="46"/>
  <c r="D29" i="46"/>
  <c r="R28" i="46"/>
  <c r="Q28" i="46"/>
  <c r="P28" i="46"/>
  <c r="O28" i="46"/>
  <c r="N28" i="46"/>
  <c r="M28" i="46"/>
  <c r="L28" i="46"/>
  <c r="K28" i="46"/>
  <c r="J28" i="46"/>
  <c r="I28" i="46"/>
  <c r="H28" i="46"/>
  <c r="G28" i="46"/>
  <c r="F28" i="46"/>
  <c r="E28" i="46"/>
  <c r="D28" i="46"/>
  <c r="R27" i="46"/>
  <c r="Q27" i="46"/>
  <c r="P27" i="46"/>
  <c r="O27" i="46"/>
  <c r="N27" i="46"/>
  <c r="M27" i="46"/>
  <c r="M33" i="46" s="1"/>
  <c r="L27" i="46"/>
  <c r="K27" i="46"/>
  <c r="J27" i="46"/>
  <c r="I27" i="46"/>
  <c r="H27" i="46"/>
  <c r="G27" i="46"/>
  <c r="F27" i="46"/>
  <c r="E27" i="46"/>
  <c r="E33" i="46" s="1"/>
  <c r="D27" i="46"/>
  <c r="R26" i="46"/>
  <c r="Q26" i="46"/>
  <c r="P26" i="46"/>
  <c r="O26" i="46"/>
  <c r="N26" i="46"/>
  <c r="M26" i="46"/>
  <c r="L26" i="46"/>
  <c r="K26" i="46"/>
  <c r="J26" i="46"/>
  <c r="H26" i="46"/>
  <c r="G26" i="46"/>
  <c r="F26" i="46"/>
  <c r="E26" i="46"/>
  <c r="D26" i="46"/>
  <c r="AC1" i="46"/>
  <c r="AD1" i="46" s="1"/>
  <c r="AE1" i="46" s="1"/>
  <c r="AF1" i="46" s="1"/>
  <c r="AG1" i="46" s="1"/>
  <c r="AH1" i="46" s="1"/>
  <c r="AI1" i="46" s="1"/>
  <c r="AJ1" i="46" s="1"/>
  <c r="AK1" i="46" s="1"/>
  <c r="AL1" i="46" s="1"/>
  <c r="E37" i="42" l="1"/>
  <c r="AL29" i="46"/>
  <c r="E32" i="46"/>
  <c r="M32" i="46"/>
  <c r="F30" i="46"/>
  <c r="N32" i="46"/>
  <c r="G33" i="46"/>
  <c r="O33" i="46"/>
  <c r="H30" i="46"/>
  <c r="AH26" i="46"/>
  <c r="I33" i="46"/>
  <c r="Q33" i="46"/>
  <c r="K33" i="46"/>
  <c r="L32" i="46"/>
  <c r="AA28" i="46"/>
  <c r="S28" i="46"/>
  <c r="J30" i="46"/>
  <c r="R30" i="46"/>
  <c r="T28" i="46"/>
  <c r="F32" i="46"/>
  <c r="F34" i="46" s="1"/>
  <c r="I30" i="46"/>
  <c r="R33" i="46"/>
  <c r="K30" i="46"/>
  <c r="D33" i="46"/>
  <c r="L33" i="46"/>
  <c r="X29" i="46"/>
  <c r="Y26" i="46"/>
  <c r="AG28" i="46"/>
  <c r="AB28" i="46"/>
  <c r="J33" i="46"/>
  <c r="F33" i="46"/>
  <c r="AJ27" i="46"/>
  <c r="AI28" i="46"/>
  <c r="AJ28" i="46"/>
  <c r="E30" i="46"/>
  <c r="AL26" i="46"/>
  <c r="G30" i="46"/>
  <c r="AE26" i="46"/>
  <c r="H33" i="46"/>
  <c r="P33" i="46"/>
  <c r="AH28" i="46"/>
  <c r="AH32" i="46" s="1"/>
  <c r="M30" i="46"/>
  <c r="E34" i="46"/>
  <c r="M34" i="46"/>
  <c r="X26" i="46"/>
  <c r="AF26" i="46"/>
  <c r="U27" i="46"/>
  <c r="AC27" i="46"/>
  <c r="AK27" i="46"/>
  <c r="Z28" i="46"/>
  <c r="W29" i="46"/>
  <c r="AE29" i="46"/>
  <c r="L30" i="46"/>
  <c r="Y29" i="46"/>
  <c r="AG29" i="46"/>
  <c r="N30" i="46"/>
  <c r="G32" i="46"/>
  <c r="O32" i="46"/>
  <c r="AE27" i="46"/>
  <c r="S26" i="46"/>
  <c r="AA26" i="46"/>
  <c r="AI26" i="46"/>
  <c r="X27" i="46"/>
  <c r="AF27" i="46"/>
  <c r="U28" i="46"/>
  <c r="AC28" i="46"/>
  <c r="AK28" i="46"/>
  <c r="Z29" i="46"/>
  <c r="AH29" i="46"/>
  <c r="O30" i="46"/>
  <c r="H32" i="46"/>
  <c r="P32" i="46"/>
  <c r="V27" i="46"/>
  <c r="AD27" i="46"/>
  <c r="AL27" i="46"/>
  <c r="AF29" i="46"/>
  <c r="W27" i="46"/>
  <c r="T26" i="46"/>
  <c r="AB26" i="46"/>
  <c r="AJ26" i="46"/>
  <c r="Y27" i="46"/>
  <c r="AG27" i="46"/>
  <c r="V28" i="46"/>
  <c r="AD28" i="46"/>
  <c r="AL28" i="46"/>
  <c r="S29" i="46"/>
  <c r="AA29" i="46"/>
  <c r="AI29" i="46"/>
  <c r="P30" i="46"/>
  <c r="Q32" i="46"/>
  <c r="N33" i="46"/>
  <c r="AG26" i="46"/>
  <c r="U26" i="46"/>
  <c r="AC26" i="46"/>
  <c r="AK26" i="46"/>
  <c r="Z27" i="46"/>
  <c r="Z33" i="46" s="1"/>
  <c r="AH27" i="46"/>
  <c r="AH33" i="46" s="1"/>
  <c r="W28" i="46"/>
  <c r="AE28" i="46"/>
  <c r="T29" i="46"/>
  <c r="AB29" i="46"/>
  <c r="AJ29" i="46"/>
  <c r="Q30" i="46"/>
  <c r="J32" i="46"/>
  <c r="R32" i="46"/>
  <c r="Z26" i="46"/>
  <c r="V26" i="46"/>
  <c r="AD26" i="46"/>
  <c r="S27" i="46"/>
  <c r="S33" i="46" s="1"/>
  <c r="AA27" i="46"/>
  <c r="AI27" i="46"/>
  <c r="X28" i="46"/>
  <c r="AF28" i="46"/>
  <c r="U29" i="46"/>
  <c r="AC29" i="46"/>
  <c r="AK29" i="46"/>
  <c r="K32" i="46"/>
  <c r="W26" i="46"/>
  <c r="T27" i="46"/>
  <c r="T33" i="46" s="1"/>
  <c r="AB27" i="46"/>
  <c r="Y28" i="46"/>
  <c r="Y32" i="46" s="1"/>
  <c r="V29" i="46"/>
  <c r="AD29" i="46"/>
  <c r="H21" i="54" l="1"/>
  <c r="F37" i="42"/>
  <c r="Y30" i="46"/>
  <c r="AL32" i="46"/>
  <c r="L34" i="46"/>
  <c r="AJ33" i="46"/>
  <c r="AI33" i="46"/>
  <c r="D34" i="46"/>
  <c r="AA33" i="46"/>
  <c r="N34" i="46"/>
  <c r="AE32" i="46"/>
  <c r="AG33" i="46"/>
  <c r="AD33" i="46"/>
  <c r="AB33" i="46"/>
  <c r="Y33" i="46"/>
  <c r="Y34" i="46" s="1"/>
  <c r="AL33" i="46"/>
  <c r="AE33" i="46"/>
  <c r="R34" i="46"/>
  <c r="W30" i="46"/>
  <c r="W32" i="46"/>
  <c r="V33" i="46"/>
  <c r="G34" i="46"/>
  <c r="AK30" i="46"/>
  <c r="AK32" i="46"/>
  <c r="AJ32" i="46"/>
  <c r="AJ30" i="46"/>
  <c r="AF33" i="46"/>
  <c r="AK33" i="46"/>
  <c r="AC30" i="46"/>
  <c r="AC32" i="46"/>
  <c r="AB32" i="46"/>
  <c r="AB30" i="46"/>
  <c r="H34" i="46"/>
  <c r="X33" i="46"/>
  <c r="AC33" i="46"/>
  <c r="AH34" i="46"/>
  <c r="Z30" i="46"/>
  <c r="Z32" i="46"/>
  <c r="AE30" i="46"/>
  <c r="J34" i="46"/>
  <c r="P34" i="46"/>
  <c r="K34" i="46"/>
  <c r="U30" i="46"/>
  <c r="U32" i="46"/>
  <c r="T32" i="46"/>
  <c r="T30" i="46"/>
  <c r="AI30" i="46"/>
  <c r="AI32" i="46"/>
  <c r="U33" i="46"/>
  <c r="AH30" i="46"/>
  <c r="Q34" i="46"/>
  <c r="I34" i="46"/>
  <c r="O34" i="46"/>
  <c r="AD32" i="46"/>
  <c r="AD30" i="46"/>
  <c r="AG30" i="46"/>
  <c r="AG32" i="46"/>
  <c r="W33" i="46"/>
  <c r="AA30" i="46"/>
  <c r="AA32" i="46"/>
  <c r="AF30" i="46"/>
  <c r="AF32" i="46"/>
  <c r="AL30" i="46"/>
  <c r="V32" i="46"/>
  <c r="V30" i="46"/>
  <c r="S30" i="46"/>
  <c r="S32" i="46"/>
  <c r="X30" i="46"/>
  <c r="X32" i="46"/>
  <c r="AE34" i="46" l="1"/>
  <c r="AL34" i="46"/>
  <c r="H29" i="54"/>
  <c r="H34" i="54" s="1"/>
  <c r="H226" i="54" s="1"/>
  <c r="H26" i="54"/>
  <c r="H234" i="54" s="1"/>
  <c r="H37" i="42"/>
  <c r="G37" i="42"/>
  <c r="W34" i="46"/>
  <c r="AF34" i="46"/>
  <c r="AD34" i="46"/>
  <c r="Z34" i="46"/>
  <c r="AK34" i="46"/>
  <c r="AG34" i="46"/>
  <c r="X34" i="46"/>
  <c r="AI34" i="46"/>
  <c r="AB34" i="46"/>
  <c r="AA34" i="46"/>
  <c r="AC34" i="46"/>
  <c r="S34" i="46"/>
  <c r="U34" i="46"/>
  <c r="V34" i="46"/>
  <c r="AJ34" i="46"/>
  <c r="T34" i="46"/>
  <c r="H268" i="54" l="1"/>
  <c r="H300" i="54"/>
  <c r="H292" i="54"/>
  <c r="H260" i="54"/>
  <c r="G192" i="10" l="1"/>
  <c r="G192" i="7"/>
  <c r="G192" i="40"/>
  <c r="C11" i="41"/>
  <c r="G192" i="54" l="1"/>
  <c r="H192" i="54" s="1"/>
  <c r="I192" i="54" s="1"/>
  <c r="H200" i="54"/>
  <c r="C12" i="41"/>
  <c r="K42" i="41"/>
  <c r="L42" i="41"/>
  <c r="M42" i="41"/>
  <c r="N42" i="41"/>
  <c r="O42" i="41"/>
  <c r="P42" i="41"/>
  <c r="Q42" i="41"/>
  <c r="R42" i="41"/>
  <c r="S42" i="41"/>
  <c r="T42" i="41"/>
  <c r="J42" i="41"/>
  <c r="R41" i="41"/>
  <c r="Q41" i="41"/>
  <c r="P41" i="41"/>
  <c r="O41" i="41"/>
  <c r="N41" i="41"/>
  <c r="M41" i="41"/>
  <c r="L41" i="41"/>
  <c r="K41" i="41"/>
  <c r="S40" i="41"/>
  <c r="G192" i="56" l="1"/>
  <c r="H192" i="56" s="1"/>
  <c r="H200" i="56" s="1"/>
  <c r="H239" i="54"/>
  <c r="H225" i="54"/>
  <c r="J192" i="54"/>
  <c r="I200" i="54"/>
  <c r="S41" i="41"/>
  <c r="T41" i="41"/>
  <c r="I192" i="56" l="1"/>
  <c r="I239" i="54"/>
  <c r="I225" i="54"/>
  <c r="K192" i="54"/>
  <c r="J200" i="54"/>
  <c r="H291" i="54"/>
  <c r="H259" i="54"/>
  <c r="H305" i="54"/>
  <c r="H273" i="54"/>
  <c r="H239" i="56"/>
  <c r="H225" i="56"/>
  <c r="J192" i="56"/>
  <c r="I200" i="56"/>
  <c r="I305" i="54" l="1"/>
  <c r="I273" i="54"/>
  <c r="H305" i="56"/>
  <c r="H273" i="56"/>
  <c r="I239" i="56"/>
  <c r="I225" i="56"/>
  <c r="I291" i="54"/>
  <c r="I259" i="54"/>
  <c r="J225" i="54"/>
  <c r="J239" i="54"/>
  <c r="K192" i="56"/>
  <c r="J200" i="56"/>
  <c r="H259" i="56"/>
  <c r="H291" i="56"/>
  <c r="L192" i="54"/>
  <c r="K200" i="54"/>
  <c r="D46" i="46"/>
  <c r="D47" i="46" s="1"/>
  <c r="M192" i="54" l="1"/>
  <c r="L200" i="54"/>
  <c r="J273" i="54"/>
  <c r="J305" i="54"/>
  <c r="I273" i="56"/>
  <c r="I305" i="56"/>
  <c r="K239" i="54"/>
  <c r="K225" i="54"/>
  <c r="J259" i="54"/>
  <c r="J291" i="54"/>
  <c r="J239" i="56"/>
  <c r="J225" i="56"/>
  <c r="I259" i="56"/>
  <c r="I291" i="56"/>
  <c r="L192" i="56"/>
  <c r="K200" i="56"/>
  <c r="O38" i="47"/>
  <c r="I38" i="47"/>
  <c r="M38" i="47"/>
  <c r="F38" i="47"/>
  <c r="E38" i="47"/>
  <c r="H38" i="47"/>
  <c r="G38" i="47"/>
  <c r="N38" i="47"/>
  <c r="L38" i="47"/>
  <c r="J38" i="47"/>
  <c r="P38" i="47"/>
  <c r="K38" i="47"/>
  <c r="Q38" i="47"/>
  <c r="D38" i="47"/>
  <c r="H37" i="46"/>
  <c r="N37" i="46"/>
  <c r="J37" i="46"/>
  <c r="P37" i="46"/>
  <c r="R37" i="46"/>
  <c r="E37" i="46"/>
  <c r="K37" i="46"/>
  <c r="Q37" i="46"/>
  <c r="AH37" i="46"/>
  <c r="M37" i="46"/>
  <c r="G37" i="46"/>
  <c r="L37" i="46"/>
  <c r="F37" i="46"/>
  <c r="O37" i="46"/>
  <c r="Y37" i="46"/>
  <c r="AL37" i="46"/>
  <c r="U37" i="46"/>
  <c r="AK37" i="46"/>
  <c r="AE37" i="46"/>
  <c r="T37" i="46"/>
  <c r="AA37" i="46"/>
  <c r="AC37" i="46"/>
  <c r="W37" i="46"/>
  <c r="AG37" i="46"/>
  <c r="AF37" i="46"/>
  <c r="AB37" i="46"/>
  <c r="AJ37" i="46"/>
  <c r="AI37" i="46"/>
  <c r="X37" i="46"/>
  <c r="AD37" i="46"/>
  <c r="S37" i="46"/>
  <c r="V37" i="46"/>
  <c r="Z37" i="46"/>
  <c r="K38" i="46"/>
  <c r="I38" i="46"/>
  <c r="G38" i="46"/>
  <c r="Q38" i="46"/>
  <c r="O38" i="46"/>
  <c r="M38" i="46"/>
  <c r="E38" i="46"/>
  <c r="AH38" i="46"/>
  <c r="F38" i="46"/>
  <c r="Z38" i="46"/>
  <c r="N38" i="46"/>
  <c r="S38" i="46"/>
  <c r="J38" i="46"/>
  <c r="L38" i="46"/>
  <c r="R38" i="46"/>
  <c r="T38" i="46"/>
  <c r="P38" i="46"/>
  <c r="H38" i="46"/>
  <c r="D38" i="46"/>
  <c r="W38" i="46"/>
  <c r="AF38" i="46"/>
  <c r="X38" i="46"/>
  <c r="Y38" i="46"/>
  <c r="U38" i="46"/>
  <c r="AD38" i="46"/>
  <c r="AK38" i="46"/>
  <c r="AA38" i="46"/>
  <c r="AC38" i="46"/>
  <c r="AL38" i="46"/>
  <c r="AG38" i="46"/>
  <c r="AJ38" i="46"/>
  <c r="V38" i="46"/>
  <c r="AB38" i="46"/>
  <c r="AE38" i="46"/>
  <c r="AI38" i="46"/>
  <c r="H116" i="9"/>
  <c r="I116" i="9"/>
  <c r="J116" i="9"/>
  <c r="K116" i="9"/>
  <c r="H95" i="40"/>
  <c r="H95" i="10"/>
  <c r="AC21" i="56" l="1"/>
  <c r="L21" i="54"/>
  <c r="AD21" i="56"/>
  <c r="AJ21" i="56"/>
  <c r="V5" i="53"/>
  <c r="V7" i="53" s="1"/>
  <c r="V31" i="53" s="1"/>
  <c r="V5" i="59"/>
  <c r="V7" i="59" s="1"/>
  <c r="V31" i="59" s="1"/>
  <c r="Y21" i="56"/>
  <c r="H21" i="56"/>
  <c r="AI21" i="54"/>
  <c r="AD21" i="54"/>
  <c r="U5" i="52"/>
  <c r="U7" i="52" s="1"/>
  <c r="U5" i="57"/>
  <c r="U7" i="57" s="1"/>
  <c r="I21" i="54"/>
  <c r="AJ21" i="54"/>
  <c r="U21" i="56"/>
  <c r="T21" i="56"/>
  <c r="S21" i="56"/>
  <c r="AG21" i="56"/>
  <c r="Y21" i="54"/>
  <c r="AE21" i="54"/>
  <c r="T21" i="54"/>
  <c r="AG21" i="54"/>
  <c r="M21" i="54"/>
  <c r="N5" i="59"/>
  <c r="N7" i="59" s="1"/>
  <c r="N5" i="57"/>
  <c r="N7" i="57" s="1"/>
  <c r="T5" i="53"/>
  <c r="T7" i="53" s="1"/>
  <c r="T5" i="59"/>
  <c r="T7" i="59" s="1"/>
  <c r="AI21" i="56"/>
  <c r="X21" i="56"/>
  <c r="Q21" i="56"/>
  <c r="S5" i="59"/>
  <c r="S7" i="59" s="1"/>
  <c r="S5" i="53"/>
  <c r="S7" i="53" s="1"/>
  <c r="U21" i="54"/>
  <c r="AF21" i="54"/>
  <c r="AK21" i="54"/>
  <c r="P21" i="54"/>
  <c r="V5" i="57"/>
  <c r="V5" i="52"/>
  <c r="V7" i="52" s="1"/>
  <c r="V31" i="52" s="1"/>
  <c r="AF21" i="56"/>
  <c r="W21" i="56"/>
  <c r="K21" i="56"/>
  <c r="L21" i="56"/>
  <c r="R21" i="54"/>
  <c r="V21" i="54"/>
  <c r="X21" i="54"/>
  <c r="J21" i="54"/>
  <c r="AA21" i="56"/>
  <c r="AA21" i="54"/>
  <c r="AK21" i="56"/>
  <c r="AE21" i="56"/>
  <c r="I21" i="56"/>
  <c r="N21" i="56"/>
  <c r="AC21" i="54"/>
  <c r="AB21" i="54"/>
  <c r="N21" i="54"/>
  <c r="S5" i="57"/>
  <c r="S7" i="57" s="1"/>
  <c r="S5" i="52"/>
  <c r="S7" i="52" s="1"/>
  <c r="Q5" i="59"/>
  <c r="Q7" i="59" s="1"/>
  <c r="Q5" i="57"/>
  <c r="Q7" i="57" s="1"/>
  <c r="O21" i="56"/>
  <c r="O5" i="59"/>
  <c r="O7" i="59" s="1"/>
  <c r="O5" i="57"/>
  <c r="O7" i="57" s="1"/>
  <c r="AB21" i="56"/>
  <c r="V21" i="56"/>
  <c r="R21" i="56"/>
  <c r="P21" i="56"/>
  <c r="W21" i="54"/>
  <c r="Z21" i="54"/>
  <c r="T5" i="57"/>
  <c r="T7" i="57" s="1"/>
  <c r="T5" i="52"/>
  <c r="T7" i="52" s="1"/>
  <c r="Q21" i="54"/>
  <c r="J21" i="56"/>
  <c r="AH21" i="56"/>
  <c r="Z21" i="56"/>
  <c r="R5" i="59"/>
  <c r="R7" i="59" s="1"/>
  <c r="R5" i="53"/>
  <c r="R7" i="53" s="1"/>
  <c r="M21" i="56"/>
  <c r="U5" i="53"/>
  <c r="U7" i="53" s="1"/>
  <c r="U30" i="53" s="1"/>
  <c r="U5" i="59"/>
  <c r="U7" i="59" s="1"/>
  <c r="U30" i="59" s="1"/>
  <c r="AH21" i="54"/>
  <c r="S21" i="54"/>
  <c r="K21" i="54"/>
  <c r="O21" i="54"/>
  <c r="P5" i="59"/>
  <c r="P7" i="59" s="1"/>
  <c r="P5" i="57"/>
  <c r="P7" i="57" s="1"/>
  <c r="M5" i="59"/>
  <c r="M7" i="59" s="1"/>
  <c r="M5" i="57"/>
  <c r="K5" i="53"/>
  <c r="K7" i="53" s="1"/>
  <c r="K5" i="52"/>
  <c r="K7" i="52" s="1"/>
  <c r="L239" i="54"/>
  <c r="L225" i="54"/>
  <c r="P5" i="52"/>
  <c r="P7" i="52" s="1"/>
  <c r="P5" i="53"/>
  <c r="P7" i="53" s="1"/>
  <c r="M5" i="52"/>
  <c r="M7" i="52" s="1"/>
  <c r="M5" i="53"/>
  <c r="M7" i="53" s="1"/>
  <c r="M192" i="56"/>
  <c r="L200" i="56"/>
  <c r="K259" i="54"/>
  <c r="K291" i="54"/>
  <c r="N192" i="54"/>
  <c r="M200" i="54"/>
  <c r="J5" i="52"/>
  <c r="J7" i="52" s="1"/>
  <c r="J5" i="53"/>
  <c r="J7" i="53" s="1"/>
  <c r="I5" i="53"/>
  <c r="I7" i="53" s="1"/>
  <c r="I5" i="52"/>
  <c r="I7" i="52" s="1"/>
  <c r="K305" i="54"/>
  <c r="K273" i="54"/>
  <c r="O5" i="52"/>
  <c r="O7" i="52" s="1"/>
  <c r="O5" i="53"/>
  <c r="O7" i="53" s="1"/>
  <c r="G5" i="52"/>
  <c r="G7" i="52" s="1"/>
  <c r="G5" i="53"/>
  <c r="G7" i="53" s="1"/>
  <c r="J305" i="56"/>
  <c r="J273" i="56"/>
  <c r="K239" i="56"/>
  <c r="K225" i="56"/>
  <c r="L5" i="52"/>
  <c r="L7" i="52" s="1"/>
  <c r="L5" i="53"/>
  <c r="L7" i="53" s="1"/>
  <c r="N5" i="52"/>
  <c r="N7" i="52" s="1"/>
  <c r="N5" i="53"/>
  <c r="N7" i="53" s="1"/>
  <c r="J291" i="56"/>
  <c r="J259" i="56"/>
  <c r="H5" i="52"/>
  <c r="H7" i="52" s="1"/>
  <c r="H5" i="53"/>
  <c r="H7" i="53" s="1"/>
  <c r="F5" i="52"/>
  <c r="F7" i="52" s="1"/>
  <c r="F5" i="53"/>
  <c r="F7" i="53" s="1"/>
  <c r="Q5" i="53"/>
  <c r="Q7" i="53" s="1"/>
  <c r="Q5" i="52"/>
  <c r="Q7" i="52" s="1"/>
  <c r="E5" i="52"/>
  <c r="E7" i="52" s="1"/>
  <c r="E5" i="53"/>
  <c r="E7" i="53" s="1"/>
  <c r="V7" i="57" l="1"/>
  <c r="V31" i="57" s="1"/>
  <c r="W5" i="57"/>
  <c r="M7" i="57"/>
  <c r="R26" i="59"/>
  <c r="V26" i="59"/>
  <c r="U26" i="59"/>
  <c r="T26" i="59"/>
  <c r="S26" i="59"/>
  <c r="Q26" i="59"/>
  <c r="V25" i="59"/>
  <c r="U25" i="59"/>
  <c r="T25" i="59"/>
  <c r="S25" i="59"/>
  <c r="R25" i="59"/>
  <c r="P25" i="59"/>
  <c r="Q25" i="59"/>
  <c r="S26" i="54"/>
  <c r="S234" i="54" s="1"/>
  <c r="S29" i="54"/>
  <c r="AH29" i="56"/>
  <c r="AH26" i="56"/>
  <c r="AH234" i="56" s="1"/>
  <c r="R29" i="56"/>
  <c r="R26" i="56"/>
  <c r="R234" i="56" s="1"/>
  <c r="V24" i="57"/>
  <c r="R24" i="57"/>
  <c r="Q24" i="57"/>
  <c r="P24" i="57"/>
  <c r="T24" i="57"/>
  <c r="S24" i="57"/>
  <c r="O24" i="57"/>
  <c r="U24" i="57"/>
  <c r="W7" i="57"/>
  <c r="Q26" i="57"/>
  <c r="U26" i="57"/>
  <c r="S26" i="57"/>
  <c r="V26" i="57"/>
  <c r="T26" i="57"/>
  <c r="R26" i="57"/>
  <c r="I29" i="56"/>
  <c r="I26" i="56"/>
  <c r="I234" i="56" s="1"/>
  <c r="K29" i="56"/>
  <c r="K26" i="56"/>
  <c r="K234" i="56" s="1"/>
  <c r="U28" i="59"/>
  <c r="T28" i="59"/>
  <c r="S28" i="59"/>
  <c r="V28" i="59"/>
  <c r="T23" i="59"/>
  <c r="N23" i="59"/>
  <c r="U23" i="59"/>
  <c r="P23" i="59"/>
  <c r="V23" i="59"/>
  <c r="Q23" i="59"/>
  <c r="O23" i="59"/>
  <c r="S23" i="59"/>
  <c r="R23" i="59"/>
  <c r="AG29" i="56"/>
  <c r="AG26" i="56"/>
  <c r="AG234" i="56" s="1"/>
  <c r="M29" i="54"/>
  <c r="M26" i="54"/>
  <c r="M234" i="54" s="1"/>
  <c r="AH29" i="54"/>
  <c r="AH26" i="54"/>
  <c r="AH234" i="54" s="1"/>
  <c r="R27" i="53"/>
  <c r="U27" i="53"/>
  <c r="V27" i="53"/>
  <c r="S27" i="53"/>
  <c r="T27" i="53"/>
  <c r="J29" i="56"/>
  <c r="J26" i="56"/>
  <c r="J234" i="56" s="1"/>
  <c r="V29" i="56"/>
  <c r="V26" i="56"/>
  <c r="V234" i="56" s="1"/>
  <c r="AC29" i="54"/>
  <c r="AC26" i="54"/>
  <c r="AC234" i="54" s="1"/>
  <c r="AA29" i="54"/>
  <c r="AA26" i="54"/>
  <c r="AA234" i="54" s="1"/>
  <c r="R29" i="54"/>
  <c r="R26" i="54"/>
  <c r="R234" i="54" s="1"/>
  <c r="AE29" i="54"/>
  <c r="AE26" i="54"/>
  <c r="AE234" i="54" s="1"/>
  <c r="U29" i="56"/>
  <c r="U26" i="56"/>
  <c r="U234" i="56" s="1"/>
  <c r="W29" i="54"/>
  <c r="W26" i="54"/>
  <c r="W234" i="54" s="1"/>
  <c r="Q26" i="56"/>
  <c r="Q234" i="56" s="1"/>
  <c r="Q29" i="56"/>
  <c r="R27" i="59"/>
  <c r="S27" i="59"/>
  <c r="V27" i="59"/>
  <c r="U27" i="59"/>
  <c r="T27" i="59"/>
  <c r="O29" i="56"/>
  <c r="O26" i="56"/>
  <c r="O234" i="56" s="1"/>
  <c r="AE29" i="56"/>
  <c r="AE26" i="56"/>
  <c r="AE234" i="56" s="1"/>
  <c r="S29" i="56"/>
  <c r="S26" i="56"/>
  <c r="S234" i="56" s="1"/>
  <c r="L26" i="54"/>
  <c r="L234" i="54" s="1"/>
  <c r="L29" i="54"/>
  <c r="Q29" i="54"/>
  <c r="Q26" i="54"/>
  <c r="Q234" i="54" s="1"/>
  <c r="AF26" i="54"/>
  <c r="AF234" i="54" s="1"/>
  <c r="AF29" i="54"/>
  <c r="Z29" i="56"/>
  <c r="Z26" i="56"/>
  <c r="Z234" i="56" s="1"/>
  <c r="V29" i="52"/>
  <c r="U29" i="52"/>
  <c r="T29" i="52"/>
  <c r="N29" i="54"/>
  <c r="N26" i="54"/>
  <c r="N234" i="54" s="1"/>
  <c r="AA26" i="56"/>
  <c r="AA234" i="56" s="1"/>
  <c r="AA29" i="56"/>
  <c r="W29" i="56"/>
  <c r="W26" i="56"/>
  <c r="W234" i="56" s="1"/>
  <c r="P29" i="54"/>
  <c r="P26" i="54"/>
  <c r="P234" i="54" s="1"/>
  <c r="U29" i="54"/>
  <c r="U26" i="54"/>
  <c r="U234" i="54" s="1"/>
  <c r="X29" i="56"/>
  <c r="X26" i="56"/>
  <c r="X234" i="56" s="1"/>
  <c r="T29" i="59"/>
  <c r="V29" i="59"/>
  <c r="U29" i="59"/>
  <c r="V30" i="59"/>
  <c r="AG29" i="54"/>
  <c r="AG26" i="54"/>
  <c r="AG234" i="54" s="1"/>
  <c r="V30" i="57"/>
  <c r="U30" i="57"/>
  <c r="H29" i="56"/>
  <c r="H26" i="56"/>
  <c r="H234" i="56" s="1"/>
  <c r="AJ29" i="56"/>
  <c r="AJ26" i="56"/>
  <c r="AJ234" i="56" s="1"/>
  <c r="I29" i="54"/>
  <c r="I26" i="54"/>
  <c r="I234" i="54" s="1"/>
  <c r="V22" i="57"/>
  <c r="S22" i="57"/>
  <c r="O22" i="57"/>
  <c r="N22" i="57"/>
  <c r="M22" i="57"/>
  <c r="M32" i="57" s="1"/>
  <c r="R22" i="57"/>
  <c r="U22" i="57"/>
  <c r="Q22" i="57"/>
  <c r="T22" i="57"/>
  <c r="P22" i="57"/>
  <c r="K29" i="54"/>
  <c r="K26" i="54"/>
  <c r="K234" i="54" s="1"/>
  <c r="V29" i="57"/>
  <c r="T29" i="57"/>
  <c r="U29" i="57"/>
  <c r="P29" i="56"/>
  <c r="P26" i="56"/>
  <c r="P234" i="56" s="1"/>
  <c r="AB29" i="56"/>
  <c r="AB26" i="56"/>
  <c r="AB234" i="56" s="1"/>
  <c r="X29" i="54"/>
  <c r="X26" i="54"/>
  <c r="X234" i="54" s="1"/>
  <c r="T29" i="53"/>
  <c r="V30" i="53"/>
  <c r="Y29" i="54"/>
  <c r="Y26" i="54"/>
  <c r="Y234" i="54" s="1"/>
  <c r="AJ26" i="54"/>
  <c r="AJ234" i="54" s="1"/>
  <c r="AJ29" i="54"/>
  <c r="V30" i="52"/>
  <c r="U30" i="52"/>
  <c r="O29" i="54"/>
  <c r="O26" i="54"/>
  <c r="O234" i="54" s="1"/>
  <c r="Q24" i="59"/>
  <c r="S24" i="59"/>
  <c r="O24" i="59"/>
  <c r="P24" i="59"/>
  <c r="V24" i="59"/>
  <c r="T24" i="59"/>
  <c r="U24" i="59"/>
  <c r="R24" i="59"/>
  <c r="J29" i="54"/>
  <c r="J26" i="54"/>
  <c r="J234" i="54" s="1"/>
  <c r="M22" i="59"/>
  <c r="M32" i="59" s="1"/>
  <c r="R22" i="59"/>
  <c r="R32" i="59" s="1"/>
  <c r="Q22" i="59"/>
  <c r="Q32" i="59" s="1"/>
  <c r="P22" i="59"/>
  <c r="O22" i="59"/>
  <c r="O32" i="59" s="1"/>
  <c r="T22" i="59"/>
  <c r="W7" i="59"/>
  <c r="U22" i="59"/>
  <c r="N22" i="59"/>
  <c r="N32" i="59" s="1"/>
  <c r="V22" i="59"/>
  <c r="S22" i="59"/>
  <c r="S32" i="59" s="1"/>
  <c r="Z29" i="54"/>
  <c r="Z26" i="54"/>
  <c r="Z234" i="54" s="1"/>
  <c r="N29" i="56"/>
  <c r="N26" i="56"/>
  <c r="N234" i="56" s="1"/>
  <c r="L26" i="56"/>
  <c r="L234" i="56" s="1"/>
  <c r="L29" i="56"/>
  <c r="AF29" i="56"/>
  <c r="AF26" i="56"/>
  <c r="AF234" i="56" s="1"/>
  <c r="AK26" i="54"/>
  <c r="AK234" i="54" s="1"/>
  <c r="AK29" i="54"/>
  <c r="T29" i="56"/>
  <c r="T26" i="56"/>
  <c r="T234" i="56" s="1"/>
  <c r="AC29" i="56"/>
  <c r="AC26" i="56"/>
  <c r="AC234" i="56" s="1"/>
  <c r="AI26" i="54"/>
  <c r="AI234" i="54" s="1"/>
  <c r="AI29" i="54"/>
  <c r="T25" i="57"/>
  <c r="S25" i="57"/>
  <c r="V25" i="57"/>
  <c r="R25" i="57"/>
  <c r="Q25" i="57"/>
  <c r="P25" i="57"/>
  <c r="U25" i="57"/>
  <c r="M26" i="56"/>
  <c r="M234" i="56" s="1"/>
  <c r="M29" i="56"/>
  <c r="AB26" i="54"/>
  <c r="AB234" i="54" s="1"/>
  <c r="AB29" i="54"/>
  <c r="AK26" i="56"/>
  <c r="AK234" i="56" s="1"/>
  <c r="AK29" i="56"/>
  <c r="V26" i="54"/>
  <c r="V234" i="54" s="1"/>
  <c r="V29" i="54"/>
  <c r="U28" i="53"/>
  <c r="V28" i="53"/>
  <c r="T28" i="53"/>
  <c r="S28" i="53"/>
  <c r="V29" i="53"/>
  <c r="U29" i="53"/>
  <c r="AI29" i="56"/>
  <c r="AI26" i="56"/>
  <c r="AI234" i="56" s="1"/>
  <c r="R23" i="57"/>
  <c r="U23" i="57"/>
  <c r="T23" i="57"/>
  <c r="Q23" i="57"/>
  <c r="S23" i="57"/>
  <c r="P23" i="57"/>
  <c r="O23" i="57"/>
  <c r="V23" i="57"/>
  <c r="N23" i="57"/>
  <c r="T29" i="54"/>
  <c r="T26" i="54"/>
  <c r="T234" i="54" s="1"/>
  <c r="AD29" i="54"/>
  <c r="AD26" i="54"/>
  <c r="AD234" i="54" s="1"/>
  <c r="Y29" i="56"/>
  <c r="Y26" i="56"/>
  <c r="Y234" i="56" s="1"/>
  <c r="AD29" i="56"/>
  <c r="AD26" i="56"/>
  <c r="AD234" i="56" s="1"/>
  <c r="Q26" i="52"/>
  <c r="R26" i="52"/>
  <c r="S26" i="52"/>
  <c r="V26" i="52"/>
  <c r="U26" i="52"/>
  <c r="T26" i="52"/>
  <c r="L273" i="54"/>
  <c r="L305" i="54"/>
  <c r="Q26" i="53"/>
  <c r="R26" i="53"/>
  <c r="S26" i="53"/>
  <c r="U26" i="53"/>
  <c r="V26" i="53"/>
  <c r="T26" i="53"/>
  <c r="I18" i="52"/>
  <c r="Q18" i="52"/>
  <c r="L18" i="52"/>
  <c r="M18" i="52"/>
  <c r="P18" i="52"/>
  <c r="S18" i="52"/>
  <c r="O18" i="52"/>
  <c r="K18" i="52"/>
  <c r="V18" i="52"/>
  <c r="R18" i="52"/>
  <c r="T18" i="52"/>
  <c r="N18" i="52"/>
  <c r="J18" i="52"/>
  <c r="U18" i="52"/>
  <c r="L239" i="56"/>
  <c r="L225" i="56"/>
  <c r="P20" i="52"/>
  <c r="K20" i="52"/>
  <c r="N20" i="52"/>
  <c r="R20" i="52"/>
  <c r="V20" i="52"/>
  <c r="L20" i="52"/>
  <c r="O20" i="52"/>
  <c r="T20" i="52"/>
  <c r="S20" i="52"/>
  <c r="M20" i="52"/>
  <c r="U20" i="52"/>
  <c r="Q20" i="52"/>
  <c r="T15" i="53"/>
  <c r="M15" i="53"/>
  <c r="R15" i="53"/>
  <c r="Q15" i="53"/>
  <c r="N15" i="53"/>
  <c r="G15" i="53"/>
  <c r="O15" i="53"/>
  <c r="U15" i="53"/>
  <c r="K15" i="53"/>
  <c r="P15" i="53"/>
  <c r="V15" i="53"/>
  <c r="L15" i="53"/>
  <c r="J15" i="53"/>
  <c r="F15" i="53"/>
  <c r="H15" i="53"/>
  <c r="I15" i="53"/>
  <c r="S15" i="53"/>
  <c r="N23" i="53"/>
  <c r="P23" i="53"/>
  <c r="S23" i="53"/>
  <c r="T23" i="53"/>
  <c r="R23" i="53"/>
  <c r="U23" i="53"/>
  <c r="Q23" i="53"/>
  <c r="V23" i="53"/>
  <c r="O23" i="53"/>
  <c r="V16" i="53"/>
  <c r="T16" i="53"/>
  <c r="K16" i="53"/>
  <c r="G16" i="53"/>
  <c r="O16" i="53"/>
  <c r="U16" i="53"/>
  <c r="L16" i="53"/>
  <c r="H16" i="53"/>
  <c r="P16" i="53"/>
  <c r="S16" i="53"/>
  <c r="I16" i="53"/>
  <c r="J16" i="53"/>
  <c r="R16" i="53"/>
  <c r="M16" i="53"/>
  <c r="N16" i="53"/>
  <c r="Q16" i="53"/>
  <c r="N18" i="53"/>
  <c r="J18" i="53"/>
  <c r="U18" i="53"/>
  <c r="V18" i="53"/>
  <c r="M18" i="53"/>
  <c r="S18" i="53"/>
  <c r="Q18" i="53"/>
  <c r="R18" i="53"/>
  <c r="K18" i="53"/>
  <c r="I18" i="53"/>
  <c r="T18" i="53"/>
  <c r="P18" i="53"/>
  <c r="L18" i="53"/>
  <c r="O18" i="53"/>
  <c r="N192" i="56"/>
  <c r="M200" i="56"/>
  <c r="P20" i="53"/>
  <c r="L20" i="53"/>
  <c r="T20" i="53"/>
  <c r="S20" i="53"/>
  <c r="M20" i="53"/>
  <c r="U20" i="53"/>
  <c r="Q20" i="53"/>
  <c r="R20" i="53"/>
  <c r="N20" i="53"/>
  <c r="K20" i="53"/>
  <c r="V20" i="53"/>
  <c r="O20" i="53"/>
  <c r="F15" i="52"/>
  <c r="V15" i="52"/>
  <c r="R15" i="52"/>
  <c r="N15" i="52"/>
  <c r="J15" i="52"/>
  <c r="S15" i="52"/>
  <c r="U15" i="52"/>
  <c r="Q15" i="52"/>
  <c r="M15" i="52"/>
  <c r="I15" i="52"/>
  <c r="G15" i="52"/>
  <c r="T15" i="52"/>
  <c r="P15" i="52"/>
  <c r="L15" i="52"/>
  <c r="H15" i="52"/>
  <c r="O15" i="52"/>
  <c r="K15" i="52"/>
  <c r="N23" i="52"/>
  <c r="R23" i="52"/>
  <c r="S23" i="52"/>
  <c r="Q23" i="52"/>
  <c r="P23" i="52"/>
  <c r="O23" i="52"/>
  <c r="T23" i="52"/>
  <c r="V23" i="52"/>
  <c r="U23" i="52"/>
  <c r="V16" i="52"/>
  <c r="G16" i="52"/>
  <c r="O16" i="52"/>
  <c r="J16" i="52"/>
  <c r="L16" i="52"/>
  <c r="P16" i="52"/>
  <c r="N16" i="52"/>
  <c r="K16" i="52"/>
  <c r="T16" i="52"/>
  <c r="U16" i="52"/>
  <c r="S16" i="52"/>
  <c r="H16" i="52"/>
  <c r="R16" i="52"/>
  <c r="I16" i="52"/>
  <c r="M16" i="52"/>
  <c r="Q16" i="52"/>
  <c r="T19" i="53"/>
  <c r="O19" i="53"/>
  <c r="U19" i="53"/>
  <c r="M19" i="53"/>
  <c r="L19" i="53"/>
  <c r="S19" i="53"/>
  <c r="R19" i="53"/>
  <c r="K19" i="53"/>
  <c r="J19" i="53"/>
  <c r="Q19" i="53"/>
  <c r="N19" i="53"/>
  <c r="P19" i="53"/>
  <c r="V19" i="53"/>
  <c r="P22" i="53"/>
  <c r="R22" i="53"/>
  <c r="Q22" i="53"/>
  <c r="O22" i="53"/>
  <c r="V22" i="53"/>
  <c r="N22" i="53"/>
  <c r="M22" i="53"/>
  <c r="T22" i="53"/>
  <c r="S22" i="53"/>
  <c r="U22" i="53"/>
  <c r="O24" i="53"/>
  <c r="P24" i="53"/>
  <c r="V24" i="53"/>
  <c r="S24" i="53"/>
  <c r="U24" i="53"/>
  <c r="T24" i="53"/>
  <c r="R24" i="53"/>
  <c r="Q24" i="53"/>
  <c r="M22" i="52"/>
  <c r="R22" i="52"/>
  <c r="T22" i="52"/>
  <c r="Q22" i="52"/>
  <c r="P22" i="52"/>
  <c r="O22" i="52"/>
  <c r="V22" i="52"/>
  <c r="U22" i="52"/>
  <c r="S22" i="52"/>
  <c r="N22" i="52"/>
  <c r="L21" i="52"/>
  <c r="T21" i="52"/>
  <c r="U21" i="52"/>
  <c r="M21" i="52"/>
  <c r="N21" i="52"/>
  <c r="P21" i="52"/>
  <c r="S21" i="52"/>
  <c r="V21" i="52"/>
  <c r="R21" i="52"/>
  <c r="Q21" i="52"/>
  <c r="O21" i="52"/>
  <c r="T19" i="52"/>
  <c r="J19" i="52"/>
  <c r="L19" i="52"/>
  <c r="S19" i="52"/>
  <c r="Q19" i="52"/>
  <c r="V19" i="52"/>
  <c r="N19" i="52"/>
  <c r="U19" i="52"/>
  <c r="O19" i="52"/>
  <c r="P19" i="52"/>
  <c r="K19" i="52"/>
  <c r="M19" i="52"/>
  <c r="R19" i="52"/>
  <c r="N17" i="53"/>
  <c r="H17" i="53"/>
  <c r="V17" i="53"/>
  <c r="K17" i="53"/>
  <c r="O17" i="53"/>
  <c r="M17" i="53"/>
  <c r="P17" i="53"/>
  <c r="I17" i="53"/>
  <c r="J17" i="53"/>
  <c r="S17" i="53"/>
  <c r="L17" i="53"/>
  <c r="U17" i="53"/>
  <c r="Q17" i="53"/>
  <c r="T17" i="53"/>
  <c r="R17" i="53"/>
  <c r="R24" i="52"/>
  <c r="O24" i="52"/>
  <c r="P24" i="52"/>
  <c r="V24" i="52"/>
  <c r="S24" i="52"/>
  <c r="T24" i="52"/>
  <c r="Q24" i="52"/>
  <c r="U24" i="52"/>
  <c r="M239" i="54"/>
  <c r="M225" i="54"/>
  <c r="S25" i="53"/>
  <c r="U25" i="53"/>
  <c r="R25" i="53"/>
  <c r="P25" i="53"/>
  <c r="V25" i="53"/>
  <c r="Q25" i="53"/>
  <c r="T25" i="53"/>
  <c r="N14" i="53"/>
  <c r="T14" i="53"/>
  <c r="L14" i="53"/>
  <c r="G14" i="53"/>
  <c r="G32" i="53" s="1"/>
  <c r="R14" i="53"/>
  <c r="Q14" i="53"/>
  <c r="U14" i="53"/>
  <c r="J14" i="53"/>
  <c r="S14" i="53"/>
  <c r="H14" i="53"/>
  <c r="E14" i="53"/>
  <c r="E32" i="53" s="1"/>
  <c r="I14" i="53"/>
  <c r="O14" i="53"/>
  <c r="K14" i="53"/>
  <c r="W7" i="53"/>
  <c r="P14" i="53"/>
  <c r="F14" i="53"/>
  <c r="F32" i="53" s="1"/>
  <c r="V14" i="53"/>
  <c r="M14" i="53"/>
  <c r="H17" i="52"/>
  <c r="U17" i="52"/>
  <c r="Q17" i="52"/>
  <c r="N17" i="52"/>
  <c r="M17" i="52"/>
  <c r="I17" i="52"/>
  <c r="V17" i="52"/>
  <c r="J17" i="52"/>
  <c r="T17" i="52"/>
  <c r="P17" i="52"/>
  <c r="L17" i="52"/>
  <c r="S17" i="52"/>
  <c r="O17" i="52"/>
  <c r="K17" i="52"/>
  <c r="R17" i="52"/>
  <c r="K259" i="56"/>
  <c r="K291" i="56"/>
  <c r="O192" i="54"/>
  <c r="N200" i="54"/>
  <c r="P25" i="52"/>
  <c r="U25" i="52"/>
  <c r="S25" i="52"/>
  <c r="R25" i="52"/>
  <c r="T25" i="52"/>
  <c r="Q25" i="52"/>
  <c r="V25" i="52"/>
  <c r="O14" i="52"/>
  <c r="E14" i="52"/>
  <c r="E32" i="52" s="1"/>
  <c r="J14" i="52"/>
  <c r="V14" i="52"/>
  <c r="W7" i="52"/>
  <c r="N14" i="52"/>
  <c r="U14" i="52"/>
  <c r="H14" i="52"/>
  <c r="R14" i="52"/>
  <c r="L14" i="52"/>
  <c r="F14" i="52"/>
  <c r="F32" i="52" s="1"/>
  <c r="G14" i="52"/>
  <c r="M14" i="52"/>
  <c r="P14" i="52"/>
  <c r="Q14" i="52"/>
  <c r="S14" i="52"/>
  <c r="I14" i="52"/>
  <c r="K14" i="52"/>
  <c r="T14" i="52"/>
  <c r="K273" i="56"/>
  <c r="K305" i="56"/>
  <c r="L291" i="54"/>
  <c r="L259" i="54"/>
  <c r="U21" i="53"/>
  <c r="S21" i="53"/>
  <c r="Q21" i="53"/>
  <c r="R21" i="53"/>
  <c r="V21" i="53"/>
  <c r="L21" i="53"/>
  <c r="M21" i="53"/>
  <c r="N21" i="53"/>
  <c r="T21" i="53"/>
  <c r="O21" i="53"/>
  <c r="P21" i="53"/>
  <c r="AG90" i="40"/>
  <c r="AH90" i="40"/>
  <c r="AI90" i="40"/>
  <c r="AJ90" i="40"/>
  <c r="AK90" i="40"/>
  <c r="AG90" i="10"/>
  <c r="AH90" i="10"/>
  <c r="AI90" i="10"/>
  <c r="AJ90" i="10"/>
  <c r="AK90" i="10"/>
  <c r="AG90" i="7"/>
  <c r="AH90" i="7"/>
  <c r="AI90" i="7"/>
  <c r="AJ90" i="7"/>
  <c r="AK90" i="7"/>
  <c r="J32" i="52" l="1"/>
  <c r="V32" i="59"/>
  <c r="U32" i="59"/>
  <c r="T32" i="52"/>
  <c r="J32" i="53"/>
  <c r="T32" i="59"/>
  <c r="I32" i="52"/>
  <c r="R32" i="52"/>
  <c r="O32" i="52"/>
  <c r="K32" i="53"/>
  <c r="P32" i="59"/>
  <c r="AD300" i="56"/>
  <c r="AD268" i="56"/>
  <c r="T300" i="54"/>
  <c r="T268" i="54"/>
  <c r="V300" i="54"/>
  <c r="V268" i="54"/>
  <c r="AC300" i="56"/>
  <c r="AC268" i="56"/>
  <c r="N268" i="56"/>
  <c r="N300" i="56"/>
  <c r="O300" i="54"/>
  <c r="O268" i="54"/>
  <c r="X300" i="54"/>
  <c r="X268" i="54"/>
  <c r="U32" i="57"/>
  <c r="AK34" i="54"/>
  <c r="AK226" i="54" s="1"/>
  <c r="AH34" i="54"/>
  <c r="AH226" i="54" s="1"/>
  <c r="R34" i="54"/>
  <c r="R226" i="54" s="1"/>
  <c r="Q34" i="54"/>
  <c r="Q226" i="54" s="1"/>
  <c r="Y34" i="54"/>
  <c r="Y226" i="54" s="1"/>
  <c r="N34" i="54"/>
  <c r="N226" i="54" s="1"/>
  <c r="U34" i="54"/>
  <c r="U226" i="54" s="1"/>
  <c r="O34" i="54"/>
  <c r="O226" i="54" s="1"/>
  <c r="AB34" i="54"/>
  <c r="AB226" i="54" s="1"/>
  <c r="I34" i="54"/>
  <c r="I226" i="54" s="1"/>
  <c r="S34" i="54"/>
  <c r="S226" i="54" s="1"/>
  <c r="X34" i="54"/>
  <c r="X226" i="54" s="1"/>
  <c r="L34" i="54"/>
  <c r="L226" i="54" s="1"/>
  <c r="Z34" i="54"/>
  <c r="Z226" i="54" s="1"/>
  <c r="AG34" i="54"/>
  <c r="AG226" i="54" s="1"/>
  <c r="M34" i="54"/>
  <c r="M226" i="54" s="1"/>
  <c r="AE34" i="54"/>
  <c r="AE226" i="54" s="1"/>
  <c r="K34" i="54"/>
  <c r="K226" i="54" s="1"/>
  <c r="AF34" i="54"/>
  <c r="AF226" i="54" s="1"/>
  <c r="P34" i="54"/>
  <c r="P226" i="54" s="1"/>
  <c r="J34" i="54"/>
  <c r="J226" i="54" s="1"/>
  <c r="AJ34" i="54"/>
  <c r="AJ226" i="54" s="1"/>
  <c r="T34" i="54"/>
  <c r="T226" i="54" s="1"/>
  <c r="W34" i="54"/>
  <c r="W226" i="54" s="1"/>
  <c r="AA34" i="54"/>
  <c r="AA226" i="54" s="1"/>
  <c r="AI34" i="54"/>
  <c r="AI226" i="54" s="1"/>
  <c r="AC34" i="54"/>
  <c r="AC226" i="54" s="1"/>
  <c r="AD34" i="54"/>
  <c r="AD226" i="54" s="1"/>
  <c r="V34" i="54"/>
  <c r="V226" i="54" s="1"/>
  <c r="S300" i="56"/>
  <c r="S268" i="56"/>
  <c r="R300" i="56"/>
  <c r="R268" i="56"/>
  <c r="AK268" i="54"/>
  <c r="AK300" i="54"/>
  <c r="R32" i="57"/>
  <c r="AJ268" i="56"/>
  <c r="AJ300" i="56"/>
  <c r="X300" i="56"/>
  <c r="X268" i="56"/>
  <c r="AF300" i="54"/>
  <c r="AF268" i="54"/>
  <c r="V300" i="56"/>
  <c r="V268" i="56"/>
  <c r="S268" i="54"/>
  <c r="S300" i="54"/>
  <c r="Y268" i="56"/>
  <c r="Y300" i="56"/>
  <c r="M300" i="56"/>
  <c r="M268" i="56"/>
  <c r="AF268" i="56"/>
  <c r="AF300" i="56"/>
  <c r="AB300" i="56"/>
  <c r="AB268" i="56"/>
  <c r="AE268" i="56"/>
  <c r="AE300" i="56"/>
  <c r="Q300" i="56"/>
  <c r="Q268" i="56"/>
  <c r="AI300" i="56"/>
  <c r="AI268" i="56"/>
  <c r="AJ300" i="54"/>
  <c r="AJ268" i="54"/>
  <c r="K300" i="54"/>
  <c r="K268" i="54"/>
  <c r="N32" i="57"/>
  <c r="H268" i="56"/>
  <c r="H300" i="56"/>
  <c r="AG300" i="54"/>
  <c r="AG268" i="54"/>
  <c r="U300" i="54"/>
  <c r="U268" i="54"/>
  <c r="AA268" i="54"/>
  <c r="AA300" i="54"/>
  <c r="AD268" i="54"/>
  <c r="AD300" i="54"/>
  <c r="T300" i="56"/>
  <c r="T268" i="56"/>
  <c r="Y300" i="54"/>
  <c r="Y268" i="54"/>
  <c r="P300" i="56"/>
  <c r="P268" i="56"/>
  <c r="O32" i="57"/>
  <c r="AA300" i="56"/>
  <c r="AA268" i="56"/>
  <c r="Q300" i="54"/>
  <c r="Q268" i="54"/>
  <c r="AG300" i="56"/>
  <c r="AG268" i="56"/>
  <c r="AH300" i="56"/>
  <c r="AH268" i="56"/>
  <c r="AK300" i="56"/>
  <c r="AK268" i="56"/>
  <c r="AI300" i="54"/>
  <c r="AI268" i="54"/>
  <c r="L300" i="56"/>
  <c r="L268" i="56"/>
  <c r="P32" i="57"/>
  <c r="S32" i="57"/>
  <c r="P300" i="54"/>
  <c r="P268" i="54"/>
  <c r="W300" i="54"/>
  <c r="W268" i="54"/>
  <c r="U300" i="56"/>
  <c r="U268" i="56"/>
  <c r="AC300" i="54"/>
  <c r="AC268" i="54"/>
  <c r="I300" i="56"/>
  <c r="I268" i="56"/>
  <c r="Z300" i="54"/>
  <c r="Z268" i="54"/>
  <c r="J300" i="54"/>
  <c r="J268" i="54"/>
  <c r="T32" i="57"/>
  <c r="V32" i="57"/>
  <c r="Z300" i="56"/>
  <c r="Z268" i="56"/>
  <c r="O268" i="56"/>
  <c r="O300" i="56"/>
  <c r="AH300" i="54"/>
  <c r="AH268" i="54"/>
  <c r="M300" i="54"/>
  <c r="M268" i="54"/>
  <c r="AB300" i="54"/>
  <c r="AB268" i="54"/>
  <c r="Q32" i="57"/>
  <c r="I300" i="54"/>
  <c r="I268" i="54"/>
  <c r="W300" i="56"/>
  <c r="W268" i="56"/>
  <c r="N268" i="54"/>
  <c r="N300" i="54"/>
  <c r="L300" i="54"/>
  <c r="L268" i="54"/>
  <c r="AE300" i="54"/>
  <c r="AE268" i="54"/>
  <c r="R300" i="54"/>
  <c r="R268" i="54"/>
  <c r="J300" i="56"/>
  <c r="J268" i="56"/>
  <c r="K300" i="56"/>
  <c r="K268" i="56"/>
  <c r="N239" i="54"/>
  <c r="N225" i="54"/>
  <c r="Q32" i="53"/>
  <c r="S32" i="52"/>
  <c r="H32" i="52"/>
  <c r="P192" i="54"/>
  <c r="O200" i="54"/>
  <c r="O32" i="53"/>
  <c r="R32" i="53"/>
  <c r="Q32" i="52"/>
  <c r="I32" i="53"/>
  <c r="P32" i="52"/>
  <c r="N32" i="52"/>
  <c r="M32" i="53"/>
  <c r="L32" i="53"/>
  <c r="L291" i="56"/>
  <c r="L259" i="56"/>
  <c r="U32" i="52"/>
  <c r="M32" i="52"/>
  <c r="V32" i="53"/>
  <c r="H32" i="53"/>
  <c r="T32" i="53"/>
  <c r="L305" i="56"/>
  <c r="L273" i="56"/>
  <c r="G32" i="52"/>
  <c r="V32" i="52"/>
  <c r="S32" i="53"/>
  <c r="N32" i="53"/>
  <c r="M259" i="54"/>
  <c r="M291" i="54"/>
  <c r="M239" i="56"/>
  <c r="M225" i="56"/>
  <c r="P32" i="53"/>
  <c r="M273" i="54"/>
  <c r="M305" i="54"/>
  <c r="O192" i="56"/>
  <c r="N200" i="56"/>
  <c r="K32" i="52"/>
  <c r="L32" i="52"/>
  <c r="U32" i="53"/>
  <c r="W32" i="59" l="1"/>
  <c r="W33" i="59" s="1"/>
  <c r="G21" i="56" s="1"/>
  <c r="W32" i="52"/>
  <c r="W32" i="53"/>
  <c r="W33" i="53" s="1"/>
  <c r="Y292" i="54"/>
  <c r="Y260" i="54"/>
  <c r="AD292" i="54"/>
  <c r="AD260" i="54"/>
  <c r="P292" i="54"/>
  <c r="P260" i="54"/>
  <c r="X260" i="54"/>
  <c r="X292" i="54"/>
  <c r="Q292" i="54"/>
  <c r="Q260" i="54"/>
  <c r="L260" i="54"/>
  <c r="L292" i="54"/>
  <c r="AC292" i="54"/>
  <c r="AC260" i="54"/>
  <c r="AF292" i="54"/>
  <c r="AF260" i="54"/>
  <c r="S260" i="54"/>
  <c r="S292" i="54"/>
  <c r="R260" i="54"/>
  <c r="R292" i="54"/>
  <c r="AI292" i="54"/>
  <c r="AI260" i="54"/>
  <c r="K292" i="54"/>
  <c r="K260" i="54"/>
  <c r="I292" i="54"/>
  <c r="I260" i="54"/>
  <c r="F226" i="54"/>
  <c r="AH292" i="54"/>
  <c r="AH260" i="54"/>
  <c r="AA292" i="54"/>
  <c r="AA260" i="54"/>
  <c r="AE260" i="54"/>
  <c r="AE292" i="54"/>
  <c r="AB260" i="54"/>
  <c r="AB292" i="54"/>
  <c r="AK260" i="54"/>
  <c r="AK292" i="54"/>
  <c r="W260" i="54"/>
  <c r="W292" i="54"/>
  <c r="M292" i="54"/>
  <c r="M260" i="54"/>
  <c r="O292" i="54"/>
  <c r="O260" i="54"/>
  <c r="V260" i="54"/>
  <c r="V292" i="54"/>
  <c r="T260" i="54"/>
  <c r="T292" i="54"/>
  <c r="AG292" i="54"/>
  <c r="AG260" i="54"/>
  <c r="U292" i="54"/>
  <c r="U260" i="54"/>
  <c r="J260" i="54"/>
  <c r="J292" i="54"/>
  <c r="W33" i="52"/>
  <c r="W32" i="57"/>
  <c r="W33" i="57" s="1"/>
  <c r="G21" i="54" s="1"/>
  <c r="AJ292" i="54"/>
  <c r="AJ260" i="54"/>
  <c r="Z292" i="54"/>
  <c r="Z260" i="54"/>
  <c r="N292" i="54"/>
  <c r="N260" i="54"/>
  <c r="G29" i="56"/>
  <c r="G26" i="56"/>
  <c r="G234" i="56" s="1"/>
  <c r="N259" i="54"/>
  <c r="N291" i="54"/>
  <c r="N273" i="54"/>
  <c r="N305" i="54"/>
  <c r="N239" i="56"/>
  <c r="N225" i="56"/>
  <c r="O239" i="54"/>
  <c r="O225" i="54"/>
  <c r="M273" i="56"/>
  <c r="M305" i="56"/>
  <c r="P192" i="56"/>
  <c r="O200" i="56"/>
  <c r="Q192" i="54"/>
  <c r="P200" i="54"/>
  <c r="M291" i="56"/>
  <c r="M259" i="56"/>
  <c r="I90" i="7"/>
  <c r="J90" i="7"/>
  <c r="K90" i="7"/>
  <c r="L90" i="7"/>
  <c r="M90" i="7"/>
  <c r="N90" i="7"/>
  <c r="O90" i="7"/>
  <c r="P90" i="7"/>
  <c r="Q90" i="7"/>
  <c r="R90" i="7"/>
  <c r="S90" i="7"/>
  <c r="T90" i="7"/>
  <c r="U90" i="7"/>
  <c r="V90" i="7"/>
  <c r="W90" i="7"/>
  <c r="X90" i="7"/>
  <c r="Y90" i="7"/>
  <c r="Z90" i="7"/>
  <c r="AA90" i="7"/>
  <c r="AB90" i="7"/>
  <c r="AC90" i="7"/>
  <c r="AD90" i="7"/>
  <c r="AE90" i="7"/>
  <c r="AF90" i="7"/>
  <c r="H90" i="7"/>
  <c r="D14" i="42"/>
  <c r="D10" i="42"/>
  <c r="G26" i="54" l="1"/>
  <c r="G234" i="54" s="1"/>
  <c r="O225" i="56"/>
  <c r="O239" i="56"/>
  <c r="Q192" i="56"/>
  <c r="P200" i="56"/>
  <c r="O259" i="54"/>
  <c r="O291" i="54"/>
  <c r="O305" i="54"/>
  <c r="O273" i="54"/>
  <c r="G268" i="56"/>
  <c r="G300" i="56"/>
  <c r="F234" i="56"/>
  <c r="R192" i="54"/>
  <c r="Q200" i="54"/>
  <c r="N305" i="56"/>
  <c r="N273" i="56"/>
  <c r="P225" i="54"/>
  <c r="P239" i="54"/>
  <c r="N259" i="56"/>
  <c r="N291" i="56"/>
  <c r="K34" i="56"/>
  <c r="K226" i="56" s="1"/>
  <c r="Z34" i="56"/>
  <c r="Z226" i="56" s="1"/>
  <c r="M34" i="56"/>
  <c r="M226" i="56" s="1"/>
  <c r="S34" i="56"/>
  <c r="S226" i="56" s="1"/>
  <c r="J34" i="56"/>
  <c r="J226" i="56" s="1"/>
  <c r="AE34" i="56"/>
  <c r="AE226" i="56" s="1"/>
  <c r="AI34" i="56"/>
  <c r="AI226" i="56" s="1"/>
  <c r="U34" i="56"/>
  <c r="U226" i="56" s="1"/>
  <c r="Q34" i="56"/>
  <c r="Q226" i="56" s="1"/>
  <c r="W34" i="56"/>
  <c r="W226" i="56" s="1"/>
  <c r="AC34" i="56"/>
  <c r="AC226" i="56" s="1"/>
  <c r="X34" i="56"/>
  <c r="X226" i="56" s="1"/>
  <c r="R34" i="56"/>
  <c r="R226" i="56" s="1"/>
  <c r="AJ34" i="56"/>
  <c r="AJ226" i="56" s="1"/>
  <c r="V34" i="56"/>
  <c r="V226" i="56" s="1"/>
  <c r="I34" i="56"/>
  <c r="I226" i="56" s="1"/>
  <c r="G34" i="56"/>
  <c r="G226" i="56" s="1"/>
  <c r="AA34" i="56"/>
  <c r="AA226" i="56" s="1"/>
  <c r="AK34" i="56"/>
  <c r="AK226" i="56" s="1"/>
  <c r="AB34" i="56"/>
  <c r="AB226" i="56" s="1"/>
  <c r="Y34" i="56"/>
  <c r="Y226" i="56" s="1"/>
  <c r="H34" i="56"/>
  <c r="H226" i="56" s="1"/>
  <c r="AG34" i="56"/>
  <c r="AG226" i="56" s="1"/>
  <c r="AF34" i="56"/>
  <c r="AF226" i="56" s="1"/>
  <c r="P34" i="56"/>
  <c r="P226" i="56" s="1"/>
  <c r="AD34" i="56"/>
  <c r="AD226" i="56" s="1"/>
  <c r="N34" i="56"/>
  <c r="N226" i="56" s="1"/>
  <c r="L34" i="56"/>
  <c r="L226" i="56" s="1"/>
  <c r="T34" i="56"/>
  <c r="T226" i="56" s="1"/>
  <c r="O34" i="56"/>
  <c r="O226" i="56" s="1"/>
  <c r="AH34" i="56"/>
  <c r="AH226" i="56" s="1"/>
  <c r="G300" i="54" l="1"/>
  <c r="F234" i="54"/>
  <c r="G268" i="54"/>
  <c r="G244" i="54"/>
  <c r="U292" i="56"/>
  <c r="U260" i="56"/>
  <c r="R292" i="56"/>
  <c r="R260" i="56"/>
  <c r="L292" i="56"/>
  <c r="L260" i="56"/>
  <c r="AB260" i="56"/>
  <c r="AB292" i="56"/>
  <c r="X292" i="56"/>
  <c r="X260" i="56"/>
  <c r="S260" i="56"/>
  <c r="S292" i="56"/>
  <c r="Y292" i="56"/>
  <c r="Y260" i="56"/>
  <c r="AK292" i="56"/>
  <c r="AK260" i="56"/>
  <c r="AC292" i="56"/>
  <c r="AC260" i="56"/>
  <c r="M260" i="56"/>
  <c r="M292" i="56"/>
  <c r="T292" i="56"/>
  <c r="T260" i="56"/>
  <c r="P291" i="54"/>
  <c r="P259" i="54"/>
  <c r="AD292" i="56"/>
  <c r="AD260" i="56"/>
  <c r="AA292" i="56"/>
  <c r="AA260" i="56"/>
  <c r="W292" i="56"/>
  <c r="W260" i="56"/>
  <c r="Z292" i="56"/>
  <c r="Z260" i="56"/>
  <c r="Q225" i="54"/>
  <c r="Q239" i="54"/>
  <c r="I292" i="56"/>
  <c r="I260" i="56"/>
  <c r="J260" i="56"/>
  <c r="J292" i="56"/>
  <c r="O291" i="56"/>
  <c r="O259" i="56"/>
  <c r="N260" i="56"/>
  <c r="N292" i="56"/>
  <c r="P292" i="56"/>
  <c r="P260" i="56"/>
  <c r="G292" i="56"/>
  <c r="G260" i="56"/>
  <c r="G230" i="56"/>
  <c r="G231" i="56" s="1"/>
  <c r="G242" i="56" s="1"/>
  <c r="F226" i="56"/>
  <c r="Q292" i="56"/>
  <c r="Q260" i="56"/>
  <c r="K260" i="56"/>
  <c r="K292" i="56"/>
  <c r="S192" i="54"/>
  <c r="R200" i="54"/>
  <c r="AF292" i="56"/>
  <c r="AF260" i="56"/>
  <c r="P239" i="56"/>
  <c r="P225" i="56"/>
  <c r="V292" i="56"/>
  <c r="V260" i="56"/>
  <c r="AI260" i="56"/>
  <c r="AI292" i="56"/>
  <c r="R192" i="56"/>
  <c r="Q200" i="56"/>
  <c r="AH260" i="56"/>
  <c r="AH292" i="56"/>
  <c r="AG260" i="56"/>
  <c r="AG292" i="56"/>
  <c r="O260" i="56"/>
  <c r="O292" i="56"/>
  <c r="H292" i="56"/>
  <c r="H260" i="56"/>
  <c r="AJ292" i="56"/>
  <c r="AJ260" i="56"/>
  <c r="AE260" i="56"/>
  <c r="AE292" i="56"/>
  <c r="P305" i="54"/>
  <c r="P273" i="54"/>
  <c r="O305" i="56"/>
  <c r="O273" i="56"/>
  <c r="C26" i="41"/>
  <c r="C22" i="41"/>
  <c r="G192" i="34"/>
  <c r="G243" i="56" l="1"/>
  <c r="G244" i="56" s="1"/>
  <c r="R239" i="54"/>
  <c r="R225" i="54"/>
  <c r="S192" i="56"/>
  <c r="R200" i="56"/>
  <c r="Q259" i="54"/>
  <c r="Q291" i="54"/>
  <c r="T192" i="54"/>
  <c r="S200" i="54"/>
  <c r="P291" i="56"/>
  <c r="P259" i="56"/>
  <c r="Q225" i="56"/>
  <c r="Q239" i="56"/>
  <c r="P305" i="56"/>
  <c r="P273" i="56"/>
  <c r="Q273" i="54"/>
  <c r="Q305" i="54"/>
  <c r="G222" i="34"/>
  <c r="G21" i="6"/>
  <c r="G91" i="9"/>
  <c r="Q291" i="56" l="1"/>
  <c r="Q259" i="56"/>
  <c r="R239" i="56"/>
  <c r="R225" i="56"/>
  <c r="T192" i="56"/>
  <c r="S200" i="56"/>
  <c r="R259" i="54"/>
  <c r="R291" i="54"/>
  <c r="S239" i="54"/>
  <c r="S225" i="54"/>
  <c r="R273" i="54"/>
  <c r="R305" i="54"/>
  <c r="Q305" i="56"/>
  <c r="Q273" i="56"/>
  <c r="U192" i="54"/>
  <c r="T200" i="54"/>
  <c r="G185" i="10"/>
  <c r="G185" i="7"/>
  <c r="V192" i="54" l="1"/>
  <c r="U200" i="54"/>
  <c r="R291" i="56"/>
  <c r="R259" i="56"/>
  <c r="S239" i="56"/>
  <c r="S225" i="56"/>
  <c r="U192" i="56"/>
  <c r="T200" i="56"/>
  <c r="S259" i="54"/>
  <c r="S291" i="54"/>
  <c r="R305" i="56"/>
  <c r="R273" i="56"/>
  <c r="S305" i="54"/>
  <c r="S273" i="54"/>
  <c r="T225" i="54"/>
  <c r="T239" i="54"/>
  <c r="H95" i="34"/>
  <c r="T291" i="54" l="1"/>
  <c r="T259" i="54"/>
  <c r="V192" i="56"/>
  <c r="U200" i="56"/>
  <c r="S291" i="56"/>
  <c r="S259" i="56"/>
  <c r="S305" i="56"/>
  <c r="S273" i="56"/>
  <c r="W192" i="54"/>
  <c r="V200" i="54"/>
  <c r="T239" i="56"/>
  <c r="T225" i="56"/>
  <c r="T305" i="54"/>
  <c r="T273" i="54"/>
  <c r="U225" i="54"/>
  <c r="U239" i="54"/>
  <c r="G21" i="40"/>
  <c r="G29" i="40" s="1"/>
  <c r="A320" i="40"/>
  <c r="A283" i="40"/>
  <c r="U270" i="40"/>
  <c r="L270" i="40"/>
  <c r="AJ261" i="40"/>
  <c r="G241" i="40"/>
  <c r="G307" i="40" s="1"/>
  <c r="U240" i="40"/>
  <c r="G240" i="40"/>
  <c r="G306" i="40" s="1"/>
  <c r="G239" i="40"/>
  <c r="G305" i="40" s="1"/>
  <c r="G237" i="40"/>
  <c r="G303" i="40" s="1"/>
  <c r="AK236" i="40"/>
  <c r="AK302" i="40" s="1"/>
  <c r="AJ236" i="40"/>
  <c r="AI236" i="40"/>
  <c r="AH236" i="40"/>
  <c r="AG236" i="40"/>
  <c r="AF236" i="40"/>
  <c r="AE236" i="40"/>
  <c r="AD236" i="40"/>
  <c r="AC236" i="40"/>
  <c r="AB236" i="40"/>
  <c r="AB302" i="40" s="1"/>
  <c r="AA236" i="40"/>
  <c r="Z236" i="40"/>
  <c r="Y236" i="40"/>
  <c r="X236" i="40"/>
  <c r="W236" i="40"/>
  <c r="V236" i="40"/>
  <c r="V302" i="40" s="1"/>
  <c r="U236" i="40"/>
  <c r="U302" i="40" s="1"/>
  <c r="T236" i="40"/>
  <c r="S236" i="40"/>
  <c r="R236" i="40"/>
  <c r="Q236" i="40"/>
  <c r="P236" i="40"/>
  <c r="O236" i="40"/>
  <c r="N236" i="40"/>
  <c r="M236" i="40"/>
  <c r="L236" i="40"/>
  <c r="L302" i="40" s="1"/>
  <c r="K236" i="40"/>
  <c r="K302" i="40" s="1"/>
  <c r="J236" i="40"/>
  <c r="I236" i="40"/>
  <c r="H236" i="40"/>
  <c r="G236" i="40"/>
  <c r="AJ227" i="40"/>
  <c r="AJ293" i="40" s="1"/>
  <c r="AI227" i="40"/>
  <c r="AH227" i="40"/>
  <c r="AA227" i="40"/>
  <c r="Z227" i="40"/>
  <c r="W227" i="40"/>
  <c r="N227" i="40"/>
  <c r="L227" i="40"/>
  <c r="L261" i="40" s="1"/>
  <c r="G227" i="40"/>
  <c r="G293" i="40" s="1"/>
  <c r="G225" i="40"/>
  <c r="G224" i="40"/>
  <c r="G223" i="40"/>
  <c r="G257" i="40" s="1"/>
  <c r="I214" i="40"/>
  <c r="I241" i="40" s="1"/>
  <c r="A213" i="40"/>
  <c r="J212" i="40"/>
  <c r="I212" i="40"/>
  <c r="A212" i="40"/>
  <c r="A211" i="40"/>
  <c r="A210" i="40"/>
  <c r="AK207" i="40"/>
  <c r="AJ207" i="40"/>
  <c r="AJ240" i="40" s="1"/>
  <c r="AI207" i="40"/>
  <c r="AI240" i="40" s="1"/>
  <c r="AH207" i="40"/>
  <c r="AH240" i="40" s="1"/>
  <c r="AG207" i="40"/>
  <c r="AF207" i="40"/>
  <c r="AE207" i="40"/>
  <c r="AE227" i="40" s="1"/>
  <c r="AD207" i="40"/>
  <c r="AC207" i="40"/>
  <c r="AB207" i="40"/>
  <c r="AB240" i="40" s="1"/>
  <c r="AA207" i="40"/>
  <c r="AA240" i="40" s="1"/>
  <c r="Z207" i="40"/>
  <c r="Z240" i="40" s="1"/>
  <c r="Z274" i="40" s="1"/>
  <c r="Y207" i="40"/>
  <c r="X207" i="40"/>
  <c r="W207" i="40"/>
  <c r="W240" i="40" s="1"/>
  <c r="V207" i="40"/>
  <c r="V227" i="40" s="1"/>
  <c r="U207" i="40"/>
  <c r="U227" i="40" s="1"/>
  <c r="T207" i="40"/>
  <c r="T240" i="40" s="1"/>
  <c r="S207" i="40"/>
  <c r="S240" i="40" s="1"/>
  <c r="R207" i="40"/>
  <c r="R240" i="40" s="1"/>
  <c r="Q207" i="40"/>
  <c r="P207" i="40"/>
  <c r="O207" i="40"/>
  <c r="O240" i="40" s="1"/>
  <c r="N207" i="40"/>
  <c r="N240" i="40" s="1"/>
  <c r="M207" i="40"/>
  <c r="L207" i="40"/>
  <c r="L240" i="40" s="1"/>
  <c r="K207" i="40"/>
  <c r="K227" i="40" s="1"/>
  <c r="J207" i="40"/>
  <c r="J227" i="40" s="1"/>
  <c r="I207" i="40"/>
  <c r="H207" i="40"/>
  <c r="A206" i="40"/>
  <c r="A205" i="40"/>
  <c r="A204" i="40"/>
  <c r="A203" i="40"/>
  <c r="A198" i="40"/>
  <c r="A197" i="40"/>
  <c r="A194" i="40"/>
  <c r="A193" i="40"/>
  <c r="A192" i="40"/>
  <c r="A191" i="40"/>
  <c r="Y189" i="40"/>
  <c r="Z189" i="40" s="1"/>
  <c r="AA189" i="40" s="1"/>
  <c r="AB189" i="40" s="1"/>
  <c r="AC189" i="40" s="1"/>
  <c r="AD189" i="40" s="1"/>
  <c r="AE189" i="40" s="1"/>
  <c r="I189" i="40"/>
  <c r="J189" i="40" s="1"/>
  <c r="K189" i="40" s="1"/>
  <c r="L189" i="40" s="1"/>
  <c r="M189" i="40" s="1"/>
  <c r="N189" i="40" s="1"/>
  <c r="O189" i="40" s="1"/>
  <c r="P189" i="40" s="1"/>
  <c r="Q189" i="40" s="1"/>
  <c r="R189" i="40" s="1"/>
  <c r="S189" i="40" s="1"/>
  <c r="T189" i="40" s="1"/>
  <c r="U189" i="40" s="1"/>
  <c r="V189" i="40" s="1"/>
  <c r="W189" i="40" s="1"/>
  <c r="X189" i="40" s="1"/>
  <c r="A186" i="40"/>
  <c r="A185" i="40"/>
  <c r="A184" i="40"/>
  <c r="C183" i="40"/>
  <c r="A165" i="40"/>
  <c r="A164" i="40"/>
  <c r="A160" i="40"/>
  <c r="A158" i="40"/>
  <c r="AK156" i="40"/>
  <c r="AJ156" i="40"/>
  <c r="AI156" i="40"/>
  <c r="AH156" i="40"/>
  <c r="AG156" i="40"/>
  <c r="AF156" i="40"/>
  <c r="AE156" i="40"/>
  <c r="AD156" i="40"/>
  <c r="AC156" i="40"/>
  <c r="AB156" i="40"/>
  <c r="AA156" i="40"/>
  <c r="Z156" i="40"/>
  <c r="Y156" i="40"/>
  <c r="X156" i="40"/>
  <c r="W156" i="40"/>
  <c r="V156" i="40"/>
  <c r="U156" i="40"/>
  <c r="T156" i="40"/>
  <c r="S156" i="40"/>
  <c r="R156" i="40"/>
  <c r="Q156" i="40"/>
  <c r="P156" i="40"/>
  <c r="O156" i="40"/>
  <c r="N156" i="40"/>
  <c r="M156" i="40"/>
  <c r="L156" i="40"/>
  <c r="K156" i="40"/>
  <c r="J156" i="40"/>
  <c r="I156" i="40"/>
  <c r="H156" i="40"/>
  <c r="A155" i="40"/>
  <c r="I154" i="40"/>
  <c r="H154" i="40"/>
  <c r="A153" i="40"/>
  <c r="A144" i="40"/>
  <c r="A143" i="40"/>
  <c r="A139" i="40"/>
  <c r="A137" i="40"/>
  <c r="AK135" i="40"/>
  <c r="AJ135" i="40"/>
  <c r="AI135" i="40"/>
  <c r="AH135" i="40"/>
  <c r="AG135" i="40"/>
  <c r="AF135" i="40"/>
  <c r="AE135" i="40"/>
  <c r="AD135" i="40"/>
  <c r="AC135" i="40"/>
  <c r="AB135" i="40"/>
  <c r="AA135" i="40"/>
  <c r="Z135" i="40"/>
  <c r="Y135" i="40"/>
  <c r="X135" i="40"/>
  <c r="W135" i="40"/>
  <c r="V135" i="40"/>
  <c r="U135" i="40"/>
  <c r="T135" i="40"/>
  <c r="S135" i="40"/>
  <c r="R135" i="40"/>
  <c r="Q135" i="40"/>
  <c r="P135" i="40"/>
  <c r="O135" i="40"/>
  <c r="N135" i="40"/>
  <c r="M135" i="40"/>
  <c r="L135" i="40"/>
  <c r="K135" i="40"/>
  <c r="J135" i="40"/>
  <c r="I135" i="40"/>
  <c r="H135" i="40"/>
  <c r="A134" i="40"/>
  <c r="H133" i="40"/>
  <c r="A132" i="40"/>
  <c r="A123" i="40"/>
  <c r="A122" i="40"/>
  <c r="A116" i="40"/>
  <c r="AH114" i="40"/>
  <c r="AG114" i="40"/>
  <c r="AF114" i="40"/>
  <c r="AE114" i="40"/>
  <c r="AD114" i="40"/>
  <c r="AC114" i="40"/>
  <c r="AB114" i="40"/>
  <c r="AA114" i="40"/>
  <c r="Z114" i="40"/>
  <c r="Y114" i="40"/>
  <c r="X114" i="40"/>
  <c r="W114" i="40"/>
  <c r="V114" i="40"/>
  <c r="U114" i="40"/>
  <c r="T114" i="40"/>
  <c r="S114" i="40"/>
  <c r="R114" i="40"/>
  <c r="Q114" i="40"/>
  <c r="P114" i="40"/>
  <c r="O114" i="40"/>
  <c r="N114" i="40"/>
  <c r="M114" i="40"/>
  <c r="L114" i="40"/>
  <c r="K114" i="40"/>
  <c r="J114" i="40"/>
  <c r="I114" i="40"/>
  <c r="H114" i="40"/>
  <c r="A113" i="40"/>
  <c r="H112" i="40"/>
  <c r="AK111" i="40"/>
  <c r="AK114" i="40" s="1"/>
  <c r="AJ111" i="40"/>
  <c r="AJ114" i="40" s="1"/>
  <c r="AI111" i="40"/>
  <c r="AI114" i="40" s="1"/>
  <c r="A111" i="40"/>
  <c r="G103" i="40"/>
  <c r="A102" i="40"/>
  <c r="A101" i="40"/>
  <c r="I95" i="40"/>
  <c r="J95" i="40" s="1"/>
  <c r="K95" i="40" s="1"/>
  <c r="L95" i="40" s="1"/>
  <c r="M95" i="40" s="1"/>
  <c r="N95" i="40" s="1"/>
  <c r="O95" i="40" s="1"/>
  <c r="P95" i="40" s="1"/>
  <c r="Q95" i="40" s="1"/>
  <c r="R95" i="40" s="1"/>
  <c r="S95" i="40" s="1"/>
  <c r="T95" i="40" s="1"/>
  <c r="U95" i="40" s="1"/>
  <c r="V95" i="40" s="1"/>
  <c r="W95" i="40" s="1"/>
  <c r="X95" i="40" s="1"/>
  <c r="Y95" i="40" s="1"/>
  <c r="Z95" i="40" s="1"/>
  <c r="AA95" i="40" s="1"/>
  <c r="AB95" i="40" s="1"/>
  <c r="AC95" i="40" s="1"/>
  <c r="AD95" i="40" s="1"/>
  <c r="AE95" i="40" s="1"/>
  <c r="AF95" i="40" s="1"/>
  <c r="AG95" i="40" s="1"/>
  <c r="AH95" i="40" s="1"/>
  <c r="AI95" i="40" s="1"/>
  <c r="AJ95" i="40" s="1"/>
  <c r="AK95" i="40" s="1"/>
  <c r="A95" i="40"/>
  <c r="AK93" i="40"/>
  <c r="AJ93" i="40"/>
  <c r="AI93" i="40"/>
  <c r="AH93" i="40"/>
  <c r="AH174" i="40" s="1"/>
  <c r="AH217" i="40" s="1"/>
  <c r="AG93" i="40"/>
  <c r="AG174" i="40" s="1"/>
  <c r="AG217" i="40" s="1"/>
  <c r="A92" i="40"/>
  <c r="G91" i="40"/>
  <c r="A90" i="40"/>
  <c r="C87" i="40"/>
  <c r="I84" i="40"/>
  <c r="I235" i="40" s="1"/>
  <c r="AK80" i="40"/>
  <c r="AJ80" i="40"/>
  <c r="AI80" i="40"/>
  <c r="AH80" i="40"/>
  <c r="AG80" i="40"/>
  <c r="AF80" i="40"/>
  <c r="AE80" i="40"/>
  <c r="AD80" i="40"/>
  <c r="AC80" i="40"/>
  <c r="AB80" i="40"/>
  <c r="AA80" i="40"/>
  <c r="Z80" i="40"/>
  <c r="Y80" i="40"/>
  <c r="X80" i="40"/>
  <c r="W80" i="40"/>
  <c r="V80" i="40"/>
  <c r="U80" i="40"/>
  <c r="T80" i="40"/>
  <c r="S80" i="40"/>
  <c r="R80" i="40"/>
  <c r="Q80" i="40"/>
  <c r="P80" i="40"/>
  <c r="O80" i="40"/>
  <c r="N80" i="40"/>
  <c r="M80" i="40"/>
  <c r="L80" i="40"/>
  <c r="K80" i="40"/>
  <c r="J80" i="40"/>
  <c r="I80" i="40"/>
  <c r="H80" i="40"/>
  <c r="G80" i="40"/>
  <c r="AK79" i="40"/>
  <c r="AJ79" i="40"/>
  <c r="AI79" i="40"/>
  <c r="AH79" i="40"/>
  <c r="AG79" i="40"/>
  <c r="AF79" i="40"/>
  <c r="AE79" i="40"/>
  <c r="AD79" i="40"/>
  <c r="AC79" i="40"/>
  <c r="AB79" i="40"/>
  <c r="AA79" i="40"/>
  <c r="Z79" i="40"/>
  <c r="Y79" i="40"/>
  <c r="X79" i="40"/>
  <c r="W79" i="40"/>
  <c r="V79" i="40"/>
  <c r="U79" i="40"/>
  <c r="T79" i="40"/>
  <c r="S79" i="40"/>
  <c r="R79" i="40"/>
  <c r="Q79" i="40"/>
  <c r="P79" i="40"/>
  <c r="O79" i="40"/>
  <c r="N79" i="40"/>
  <c r="M79" i="40"/>
  <c r="L79" i="40"/>
  <c r="K79" i="40"/>
  <c r="J79" i="40"/>
  <c r="I79" i="40"/>
  <c r="H79" i="40"/>
  <c r="G79" i="40"/>
  <c r="E79" i="40"/>
  <c r="AK78" i="40"/>
  <c r="AJ78" i="40"/>
  <c r="AI78" i="40"/>
  <c r="AH78" i="40"/>
  <c r="AG78" i="40"/>
  <c r="AF78" i="40"/>
  <c r="AE78" i="40"/>
  <c r="AD78" i="40"/>
  <c r="AC78" i="40"/>
  <c r="AB78" i="40"/>
  <c r="AA78" i="40"/>
  <c r="Z78" i="40"/>
  <c r="Y78" i="40"/>
  <c r="X78" i="40"/>
  <c r="W78" i="40"/>
  <c r="V78" i="40"/>
  <c r="U78" i="40"/>
  <c r="T78" i="40"/>
  <c r="S78" i="40"/>
  <c r="R78" i="40"/>
  <c r="Q78" i="40"/>
  <c r="P78" i="40"/>
  <c r="O78" i="40"/>
  <c r="N78" i="40"/>
  <c r="M78" i="40"/>
  <c r="L78" i="40"/>
  <c r="K78" i="40"/>
  <c r="J78" i="40"/>
  <c r="I78" i="40"/>
  <c r="H78" i="40"/>
  <c r="G78" i="40"/>
  <c r="P82" i="40" s="1"/>
  <c r="E78" i="40"/>
  <c r="AK75" i="40"/>
  <c r="AJ75" i="40"/>
  <c r="AI75" i="40"/>
  <c r="AH75" i="40"/>
  <c r="AG75" i="40"/>
  <c r="AF75" i="40"/>
  <c r="AE75" i="40"/>
  <c r="AD75" i="40"/>
  <c r="AC75" i="40"/>
  <c r="AB75" i="40"/>
  <c r="AA75" i="40"/>
  <c r="Z75" i="40"/>
  <c r="Y75" i="40"/>
  <c r="X75" i="40"/>
  <c r="W75" i="40"/>
  <c r="V75" i="40"/>
  <c r="U75" i="40"/>
  <c r="T75" i="40"/>
  <c r="S75" i="40"/>
  <c r="R75" i="40"/>
  <c r="Q75" i="40"/>
  <c r="P75" i="40"/>
  <c r="O75" i="40"/>
  <c r="N75" i="40"/>
  <c r="M75" i="40"/>
  <c r="L75" i="40"/>
  <c r="K75" i="40"/>
  <c r="J75" i="40"/>
  <c r="I75" i="40"/>
  <c r="H75" i="40"/>
  <c r="G75" i="40"/>
  <c r="E73" i="40"/>
  <c r="E80" i="40" s="1"/>
  <c r="E72" i="40"/>
  <c r="E71" i="40"/>
  <c r="A70" i="40"/>
  <c r="AK66" i="40"/>
  <c r="AJ66" i="40"/>
  <c r="AI66" i="40"/>
  <c r="AH66" i="40"/>
  <c r="AG66" i="40"/>
  <c r="AF66" i="40"/>
  <c r="AE66" i="40"/>
  <c r="AD66" i="40"/>
  <c r="AC66" i="40"/>
  <c r="AB66" i="40"/>
  <c r="AA66" i="40"/>
  <c r="Z66" i="40"/>
  <c r="Y66" i="40"/>
  <c r="X66" i="40"/>
  <c r="W66" i="40"/>
  <c r="V66" i="40"/>
  <c r="U66" i="40"/>
  <c r="T66" i="40"/>
  <c r="S66" i="40"/>
  <c r="R66" i="40"/>
  <c r="Q66" i="40"/>
  <c r="P66" i="40"/>
  <c r="O66" i="40"/>
  <c r="N66" i="40"/>
  <c r="M66" i="40"/>
  <c r="L66" i="40"/>
  <c r="K66" i="40"/>
  <c r="J66" i="40"/>
  <c r="I66" i="40"/>
  <c r="H66" i="40"/>
  <c r="G66" i="40"/>
  <c r="AK65" i="40"/>
  <c r="AJ65" i="40"/>
  <c r="AI65" i="40"/>
  <c r="AH65" i="40"/>
  <c r="AG65" i="40"/>
  <c r="AF65" i="40"/>
  <c r="AE65" i="40"/>
  <c r="AD65" i="40"/>
  <c r="AC65" i="40"/>
  <c r="AB65" i="40"/>
  <c r="AA65" i="40"/>
  <c r="Z65" i="40"/>
  <c r="Y65" i="40"/>
  <c r="X65" i="40"/>
  <c r="W65" i="40"/>
  <c r="V65" i="40"/>
  <c r="U65" i="40"/>
  <c r="T65" i="40"/>
  <c r="S65" i="40"/>
  <c r="R65" i="40"/>
  <c r="Q65" i="40"/>
  <c r="P65" i="40"/>
  <c r="O65" i="40"/>
  <c r="N65" i="40"/>
  <c r="M65" i="40"/>
  <c r="L65" i="40"/>
  <c r="K65" i="40"/>
  <c r="J65" i="40"/>
  <c r="I65" i="40"/>
  <c r="H65" i="40"/>
  <c r="G65" i="40"/>
  <c r="AK64" i="40"/>
  <c r="AJ64" i="40"/>
  <c r="AI64" i="40"/>
  <c r="AH64" i="40"/>
  <c r="AG64" i="40"/>
  <c r="AF64" i="40"/>
  <c r="AE64" i="40"/>
  <c r="AD64" i="40"/>
  <c r="AC64" i="40"/>
  <c r="AB64" i="40"/>
  <c r="AA64" i="40"/>
  <c r="Z64" i="40"/>
  <c r="Y64" i="40"/>
  <c r="X64" i="40"/>
  <c r="W64" i="40"/>
  <c r="V64" i="40"/>
  <c r="U64" i="40"/>
  <c r="T64" i="40"/>
  <c r="S64" i="40"/>
  <c r="R64" i="40"/>
  <c r="Q64" i="40"/>
  <c r="P64" i="40"/>
  <c r="O64" i="40"/>
  <c r="N64" i="40"/>
  <c r="M64" i="40"/>
  <c r="L64" i="40"/>
  <c r="K64" i="40"/>
  <c r="J64" i="40"/>
  <c r="I64" i="40"/>
  <c r="H64" i="40"/>
  <c r="AG68" i="40" s="1"/>
  <c r="G64" i="40"/>
  <c r="AK61" i="40"/>
  <c r="AK84" i="40" s="1"/>
  <c r="AK235" i="40" s="1"/>
  <c r="AJ61" i="40"/>
  <c r="AJ84" i="40" s="1"/>
  <c r="AJ235" i="40" s="1"/>
  <c r="AI61" i="40"/>
  <c r="AI84" i="40" s="1"/>
  <c r="AI235" i="40" s="1"/>
  <c r="AH61" i="40"/>
  <c r="AH84" i="40" s="1"/>
  <c r="AH235" i="40" s="1"/>
  <c r="AG61" i="40"/>
  <c r="AG84" i="40" s="1"/>
  <c r="AG235" i="40" s="1"/>
  <c r="AF61" i="40"/>
  <c r="AF84" i="40" s="1"/>
  <c r="AF235" i="40" s="1"/>
  <c r="AE61" i="40"/>
  <c r="AE84" i="40" s="1"/>
  <c r="AE235" i="40" s="1"/>
  <c r="AD61" i="40"/>
  <c r="AD84" i="40" s="1"/>
  <c r="AD235" i="40" s="1"/>
  <c r="AC61" i="40"/>
  <c r="AC84" i="40" s="1"/>
  <c r="AC235" i="40" s="1"/>
  <c r="AB61" i="40"/>
  <c r="AB84" i="40" s="1"/>
  <c r="AB235" i="40" s="1"/>
  <c r="AA61" i="40"/>
  <c r="AA84" i="40" s="1"/>
  <c r="AA235" i="40" s="1"/>
  <c r="Z61" i="40"/>
  <c r="Z84" i="40" s="1"/>
  <c r="Z235" i="40" s="1"/>
  <c r="Y61" i="40"/>
  <c r="Y84" i="40" s="1"/>
  <c r="Y235" i="40" s="1"/>
  <c r="X61" i="40"/>
  <c r="X84" i="40" s="1"/>
  <c r="X235" i="40" s="1"/>
  <c r="W61" i="40"/>
  <c r="W84" i="40" s="1"/>
  <c r="W235" i="40" s="1"/>
  <c r="V61" i="40"/>
  <c r="V84" i="40" s="1"/>
  <c r="V235" i="40" s="1"/>
  <c r="U61" i="40"/>
  <c r="U84" i="40" s="1"/>
  <c r="U235" i="40" s="1"/>
  <c r="T61" i="40"/>
  <c r="T84" i="40" s="1"/>
  <c r="T235" i="40" s="1"/>
  <c r="S61" i="40"/>
  <c r="S84" i="40" s="1"/>
  <c r="S235" i="40" s="1"/>
  <c r="R61" i="40"/>
  <c r="R84" i="40" s="1"/>
  <c r="R235" i="40" s="1"/>
  <c r="Q61" i="40"/>
  <c r="Q84" i="40" s="1"/>
  <c r="Q235" i="40" s="1"/>
  <c r="P61" i="40"/>
  <c r="P84" i="40" s="1"/>
  <c r="P235" i="40" s="1"/>
  <c r="O61" i="40"/>
  <c r="O84" i="40" s="1"/>
  <c r="O235" i="40" s="1"/>
  <c r="N61" i="40"/>
  <c r="N84" i="40" s="1"/>
  <c r="N235" i="40" s="1"/>
  <c r="M61" i="40"/>
  <c r="M84" i="40" s="1"/>
  <c r="M235" i="40" s="1"/>
  <c r="L61" i="40"/>
  <c r="L84" i="40" s="1"/>
  <c r="L235" i="40" s="1"/>
  <c r="K61" i="40"/>
  <c r="K84" i="40" s="1"/>
  <c r="K235" i="40" s="1"/>
  <c r="J61" i="40"/>
  <c r="J84" i="40" s="1"/>
  <c r="J235" i="40" s="1"/>
  <c r="I61" i="40"/>
  <c r="H61" i="40"/>
  <c r="H84" i="40" s="1"/>
  <c r="H235" i="40" s="1"/>
  <c r="G61" i="40"/>
  <c r="G84" i="40" s="1"/>
  <c r="G235" i="40" s="1"/>
  <c r="E59" i="40"/>
  <c r="E66" i="40" s="1"/>
  <c r="E58" i="40"/>
  <c r="E65" i="40" s="1"/>
  <c r="E57" i="40"/>
  <c r="E64" i="40" s="1"/>
  <c r="A56" i="40"/>
  <c r="A52" i="40"/>
  <c r="AK48" i="40"/>
  <c r="AJ48" i="40"/>
  <c r="AI48" i="40"/>
  <c r="AH48" i="40"/>
  <c r="AG48" i="40"/>
  <c r="AF48" i="40"/>
  <c r="AE48" i="40"/>
  <c r="AD48" i="40"/>
  <c r="AC48" i="40"/>
  <c r="AB48" i="40"/>
  <c r="AA48" i="40"/>
  <c r="Z48" i="40"/>
  <c r="Y48" i="40"/>
  <c r="X48" i="40"/>
  <c r="W48" i="40"/>
  <c r="V48" i="40"/>
  <c r="U48" i="40"/>
  <c r="T48" i="40"/>
  <c r="S48" i="40"/>
  <c r="R48" i="40"/>
  <c r="Q48" i="40"/>
  <c r="P48" i="40"/>
  <c r="O48" i="40"/>
  <c r="N48" i="40"/>
  <c r="M48" i="40"/>
  <c r="L48" i="40"/>
  <c r="K48" i="40"/>
  <c r="J48" i="40"/>
  <c r="I48" i="40"/>
  <c r="H48" i="40"/>
  <c r="G48" i="40"/>
  <c r="AK47" i="40"/>
  <c r="AJ47" i="40"/>
  <c r="AI47" i="40"/>
  <c r="AH47" i="40"/>
  <c r="AG47" i="40"/>
  <c r="AF47" i="40"/>
  <c r="AE47" i="40"/>
  <c r="AD47" i="40"/>
  <c r="AC47" i="40"/>
  <c r="AB47" i="40"/>
  <c r="AA47" i="40"/>
  <c r="Z47" i="40"/>
  <c r="Y47" i="40"/>
  <c r="X47" i="40"/>
  <c r="W47" i="40"/>
  <c r="V47" i="40"/>
  <c r="U47" i="40"/>
  <c r="T47" i="40"/>
  <c r="S47" i="40"/>
  <c r="R47" i="40"/>
  <c r="Q47" i="40"/>
  <c r="P47" i="40"/>
  <c r="O47" i="40"/>
  <c r="N47" i="40"/>
  <c r="M47" i="40"/>
  <c r="L47" i="40"/>
  <c r="K47" i="40"/>
  <c r="J47" i="40"/>
  <c r="I47" i="40"/>
  <c r="H47" i="40"/>
  <c r="G47" i="40"/>
  <c r="AK46" i="40"/>
  <c r="AJ46" i="40"/>
  <c r="AI46" i="40"/>
  <c r="AH46" i="40"/>
  <c r="AG46" i="40"/>
  <c r="AF46" i="40"/>
  <c r="AE46" i="40"/>
  <c r="AD46" i="40"/>
  <c r="AC46" i="40"/>
  <c r="AB46" i="40"/>
  <c r="AA46" i="40"/>
  <c r="Z46" i="40"/>
  <c r="Y46" i="40"/>
  <c r="X46" i="40"/>
  <c r="W46" i="40"/>
  <c r="V46" i="40"/>
  <c r="U46" i="40"/>
  <c r="T46" i="40"/>
  <c r="S46" i="40"/>
  <c r="R46" i="40"/>
  <c r="Q46" i="40"/>
  <c r="P46" i="40"/>
  <c r="O46" i="40"/>
  <c r="N46" i="40"/>
  <c r="M46" i="40"/>
  <c r="L46" i="40"/>
  <c r="K46" i="40"/>
  <c r="J46" i="40"/>
  <c r="I46" i="40"/>
  <c r="H46" i="40"/>
  <c r="G46" i="40"/>
  <c r="G45" i="40"/>
  <c r="G42" i="40"/>
  <c r="G222" i="40" s="1"/>
  <c r="E40" i="40"/>
  <c r="E48" i="40" s="1"/>
  <c r="E39" i="40"/>
  <c r="E47" i="40" s="1"/>
  <c r="E38" i="40"/>
  <c r="E46" i="40" s="1"/>
  <c r="E37" i="40"/>
  <c r="E45" i="40" s="1"/>
  <c r="A36" i="40"/>
  <c r="AK32" i="40"/>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E32" i="40"/>
  <c r="AK31"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AK30" i="40"/>
  <c r="AJ30" i="40"/>
  <c r="AI30" i="40"/>
  <c r="AH30" i="40"/>
  <c r="AG30" i="40"/>
  <c r="AF30" i="40"/>
  <c r="AE30" i="40"/>
  <c r="AD30" i="40"/>
  <c r="AC30" i="40"/>
  <c r="AB30" i="40"/>
  <c r="AA30" i="40"/>
  <c r="Z30" i="40"/>
  <c r="Y30" i="40"/>
  <c r="X30" i="40"/>
  <c r="W30" i="40"/>
  <c r="V30" i="40"/>
  <c r="U30" i="40"/>
  <c r="T30" i="40"/>
  <c r="S30" i="40"/>
  <c r="R30" i="40"/>
  <c r="Q30" i="40"/>
  <c r="P30" i="40"/>
  <c r="O30" i="40"/>
  <c r="N30" i="40"/>
  <c r="M30" i="40"/>
  <c r="L30" i="40"/>
  <c r="K30" i="40"/>
  <c r="J30" i="40"/>
  <c r="I30" i="40"/>
  <c r="H30" i="40"/>
  <c r="G30" i="40"/>
  <c r="E23" i="40"/>
  <c r="E31" i="40" s="1"/>
  <c r="E22" i="40"/>
  <c r="E30" i="40" s="1"/>
  <c r="E21" i="40"/>
  <c r="E29" i="40" s="1"/>
  <c r="A20" i="40"/>
  <c r="A18" i="40"/>
  <c r="G15" i="40"/>
  <c r="A15" i="40"/>
  <c r="G14" i="40"/>
  <c r="A14" i="40"/>
  <c r="A10" i="40"/>
  <c r="A9" i="40"/>
  <c r="A8" i="40"/>
  <c r="A7" i="40"/>
  <c r="A4" i="40"/>
  <c r="I90" i="10"/>
  <c r="J90" i="10"/>
  <c r="J93" i="10" s="1"/>
  <c r="J174" i="10" s="1"/>
  <c r="J217" i="10" s="1"/>
  <c r="K90" i="10"/>
  <c r="K93" i="10" s="1"/>
  <c r="K174" i="10" s="1"/>
  <c r="K217" i="10" s="1"/>
  <c r="L90" i="10"/>
  <c r="L93" i="10" s="1"/>
  <c r="L174" i="10" s="1"/>
  <c r="L217" i="10" s="1"/>
  <c r="M90" i="10"/>
  <c r="M93" i="10" s="1"/>
  <c r="M174" i="10" s="1"/>
  <c r="M217" i="10" s="1"/>
  <c r="N90" i="10"/>
  <c r="N93" i="10" s="1"/>
  <c r="N174" i="10" s="1"/>
  <c r="N217" i="10" s="1"/>
  <c r="O90" i="10"/>
  <c r="O93" i="10" s="1"/>
  <c r="O174" i="10" s="1"/>
  <c r="O217" i="10" s="1"/>
  <c r="P90" i="10"/>
  <c r="P93" i="10" s="1"/>
  <c r="P174" i="10" s="1"/>
  <c r="P217" i="10" s="1"/>
  <c r="Q90" i="10"/>
  <c r="R90" i="10"/>
  <c r="R93" i="10" s="1"/>
  <c r="R174" i="10" s="1"/>
  <c r="R217" i="10" s="1"/>
  <c r="S90" i="10"/>
  <c r="S93" i="10" s="1"/>
  <c r="S174" i="10" s="1"/>
  <c r="S217" i="10" s="1"/>
  <c r="T90" i="10"/>
  <c r="U90" i="10"/>
  <c r="U93" i="10" s="1"/>
  <c r="U174" i="10" s="1"/>
  <c r="U217" i="10" s="1"/>
  <c r="V90" i="10"/>
  <c r="V93" i="10" s="1"/>
  <c r="V174" i="10" s="1"/>
  <c r="V217" i="10" s="1"/>
  <c r="W90" i="10"/>
  <c r="W93" i="10" s="1"/>
  <c r="W174" i="10" s="1"/>
  <c r="W217" i="10" s="1"/>
  <c r="X90" i="10"/>
  <c r="X93" i="10" s="1"/>
  <c r="X174" i="10" s="1"/>
  <c r="X217" i="10" s="1"/>
  <c r="Y90" i="10"/>
  <c r="Z90" i="10"/>
  <c r="Z93" i="10" s="1"/>
  <c r="Z174" i="10" s="1"/>
  <c r="Z217" i="10" s="1"/>
  <c r="AA90" i="10"/>
  <c r="AA93" i="10" s="1"/>
  <c r="AA174" i="10" s="1"/>
  <c r="AA217" i="10" s="1"/>
  <c r="AB90" i="10"/>
  <c r="AB93" i="10" s="1"/>
  <c r="AB174" i="10" s="1"/>
  <c r="AB217" i="10" s="1"/>
  <c r="AC90" i="10"/>
  <c r="AC93" i="10" s="1"/>
  <c r="AC174" i="10" s="1"/>
  <c r="AC217" i="10" s="1"/>
  <c r="AD90" i="10"/>
  <c r="AD93" i="10" s="1"/>
  <c r="AD174" i="10" s="1"/>
  <c r="AD217" i="10" s="1"/>
  <c r="AE90" i="10"/>
  <c r="AE93" i="10" s="1"/>
  <c r="AE174" i="10" s="1"/>
  <c r="AE217" i="10" s="1"/>
  <c r="AF90" i="10"/>
  <c r="H90" i="10"/>
  <c r="H93" i="10" s="1"/>
  <c r="G91" i="10"/>
  <c r="H91" i="10" s="1"/>
  <c r="G21" i="10"/>
  <c r="G29" i="10" s="1"/>
  <c r="A320" i="10"/>
  <c r="A283" i="10"/>
  <c r="T270" i="10"/>
  <c r="P270" i="10"/>
  <c r="G241" i="10"/>
  <c r="G240" i="10"/>
  <c r="G239" i="10"/>
  <c r="G237" i="10"/>
  <c r="AK236" i="10"/>
  <c r="AJ236" i="10"/>
  <c r="AJ302" i="10" s="1"/>
  <c r="AI236" i="10"/>
  <c r="AH236" i="10"/>
  <c r="AG236" i="10"/>
  <c r="AF236" i="10"/>
  <c r="AF302" i="10" s="1"/>
  <c r="AE236" i="10"/>
  <c r="AD236" i="10"/>
  <c r="AC236" i="10"/>
  <c r="AB236" i="10"/>
  <c r="AA236" i="10"/>
  <c r="Z236" i="10"/>
  <c r="Y236" i="10"/>
  <c r="X236" i="10"/>
  <c r="W236" i="10"/>
  <c r="V236" i="10"/>
  <c r="U236" i="10"/>
  <c r="T236" i="10"/>
  <c r="T302" i="10" s="1"/>
  <c r="S236" i="10"/>
  <c r="R236" i="10"/>
  <c r="Q236" i="10"/>
  <c r="P236" i="10"/>
  <c r="P302" i="10" s="1"/>
  <c r="O236" i="10"/>
  <c r="N236" i="10"/>
  <c r="M236" i="10"/>
  <c r="L236" i="10"/>
  <c r="K236" i="10"/>
  <c r="J236" i="10"/>
  <c r="I236" i="10"/>
  <c r="H236" i="10"/>
  <c r="G236" i="10"/>
  <c r="AA227" i="10"/>
  <c r="Z227" i="10"/>
  <c r="G227" i="10"/>
  <c r="G225" i="10"/>
  <c r="G224" i="10"/>
  <c r="G223" i="10"/>
  <c r="A213" i="10"/>
  <c r="I214" i="10"/>
  <c r="I241" i="10" s="1"/>
  <c r="A212" i="10"/>
  <c r="A211" i="10"/>
  <c r="A210" i="10"/>
  <c r="AK207" i="10"/>
  <c r="AJ207" i="10"/>
  <c r="AI207" i="10"/>
  <c r="AI240" i="10" s="1"/>
  <c r="AH207" i="10"/>
  <c r="AG207" i="10"/>
  <c r="AF207" i="10"/>
  <c r="AE207" i="10"/>
  <c r="AD207" i="10"/>
  <c r="AC207" i="10"/>
  <c r="AB207" i="10"/>
  <c r="AA207" i="10"/>
  <c r="AA240" i="10" s="1"/>
  <c r="Z207" i="10"/>
  <c r="Z240" i="10" s="1"/>
  <c r="Y207" i="10"/>
  <c r="X207" i="10"/>
  <c r="W207" i="10"/>
  <c r="V207" i="10"/>
  <c r="U207" i="10"/>
  <c r="T207" i="10"/>
  <c r="S207" i="10"/>
  <c r="S240" i="10" s="1"/>
  <c r="R207" i="10"/>
  <c r="Q207" i="10"/>
  <c r="P207" i="10"/>
  <c r="P227" i="10" s="1"/>
  <c r="O207" i="10"/>
  <c r="O227" i="10" s="1"/>
  <c r="N207" i="10"/>
  <c r="M207" i="10"/>
  <c r="L207" i="10"/>
  <c r="K207" i="10"/>
  <c r="K240" i="10" s="1"/>
  <c r="J207" i="10"/>
  <c r="I207" i="10"/>
  <c r="H207" i="10"/>
  <c r="A206" i="10"/>
  <c r="A205" i="10"/>
  <c r="A204" i="10"/>
  <c r="A203" i="10"/>
  <c r="A198" i="10"/>
  <c r="A197" i="10"/>
  <c r="A194" i="10"/>
  <c r="A193" i="10"/>
  <c r="A192" i="10"/>
  <c r="A191" i="10"/>
  <c r="I189" i="10"/>
  <c r="J189" i="10" s="1"/>
  <c r="K189" i="10" s="1"/>
  <c r="L189" i="10" s="1"/>
  <c r="M189" i="10" s="1"/>
  <c r="N189" i="10" s="1"/>
  <c r="O189" i="10" s="1"/>
  <c r="P189" i="10" s="1"/>
  <c r="Q189" i="10" s="1"/>
  <c r="R189" i="10" s="1"/>
  <c r="S189" i="10" s="1"/>
  <c r="T189" i="10" s="1"/>
  <c r="U189" i="10" s="1"/>
  <c r="V189" i="10" s="1"/>
  <c r="W189" i="10" s="1"/>
  <c r="X189" i="10" s="1"/>
  <c r="Y189" i="10" s="1"/>
  <c r="Z189" i="10" s="1"/>
  <c r="AA189" i="10" s="1"/>
  <c r="AB189" i="10" s="1"/>
  <c r="AC189" i="10" s="1"/>
  <c r="AD189" i="10" s="1"/>
  <c r="AE189" i="10" s="1"/>
  <c r="A186" i="10"/>
  <c r="A185" i="10"/>
  <c r="A184" i="10"/>
  <c r="C183" i="10"/>
  <c r="A165" i="10"/>
  <c r="A164" i="10"/>
  <c r="H161" i="10"/>
  <c r="A160" i="10"/>
  <c r="A158" i="10"/>
  <c r="H157" i="10"/>
  <c r="AK156" i="10"/>
  <c r="AJ156" i="10"/>
  <c r="AI156" i="10"/>
  <c r="AH156" i="10"/>
  <c r="AG156" i="10"/>
  <c r="AF156" i="10"/>
  <c r="AE156" i="10"/>
  <c r="AD156" i="10"/>
  <c r="AC156" i="10"/>
  <c r="AB156" i="10"/>
  <c r="AA156" i="10"/>
  <c r="Z156" i="10"/>
  <c r="Y156" i="10"/>
  <c r="X156" i="10"/>
  <c r="W156" i="10"/>
  <c r="V156" i="10"/>
  <c r="U156" i="10"/>
  <c r="T156" i="10"/>
  <c r="S156" i="10"/>
  <c r="R156" i="10"/>
  <c r="Q156" i="10"/>
  <c r="P156" i="10"/>
  <c r="O156" i="10"/>
  <c r="N156" i="10"/>
  <c r="M156" i="10"/>
  <c r="L156" i="10"/>
  <c r="K156" i="10"/>
  <c r="J156" i="10"/>
  <c r="I156" i="10"/>
  <c r="H156" i="10"/>
  <c r="A155" i="10"/>
  <c r="H154" i="10"/>
  <c r="H163" i="10" s="1"/>
  <c r="A153" i="10"/>
  <c r="A144" i="10"/>
  <c r="A143" i="10"/>
  <c r="I140" i="10"/>
  <c r="H140" i="10"/>
  <c r="A139" i="10"/>
  <c r="A137" i="10"/>
  <c r="I136" i="10"/>
  <c r="H136"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H135" i="10"/>
  <c r="A134" i="10"/>
  <c r="I133" i="10"/>
  <c r="H133" i="10"/>
  <c r="A132" i="10"/>
  <c r="A123" i="10"/>
  <c r="A122" i="10"/>
  <c r="A116"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J114" i="10"/>
  <c r="I114" i="10"/>
  <c r="H114" i="10"/>
  <c r="A113" i="10"/>
  <c r="H112" i="10"/>
  <c r="I112" i="10" s="1"/>
  <c r="I120" i="10" s="1"/>
  <c r="AK114" i="10"/>
  <c r="AJ114" i="10"/>
  <c r="AI114" i="10"/>
  <c r="A111" i="10"/>
  <c r="G103" i="10"/>
  <c r="A102" i="10"/>
  <c r="A101" i="10"/>
  <c r="I95" i="10"/>
  <c r="J95" i="10" s="1"/>
  <c r="K95" i="10" s="1"/>
  <c r="L95" i="10" s="1"/>
  <c r="M95" i="10" s="1"/>
  <c r="N95" i="10" s="1"/>
  <c r="O95" i="10" s="1"/>
  <c r="P95" i="10" s="1"/>
  <c r="Q95" i="10" s="1"/>
  <c r="R95" i="10" s="1"/>
  <c r="S95" i="10" s="1"/>
  <c r="T95" i="10" s="1"/>
  <c r="U95" i="10" s="1"/>
  <c r="V95" i="10" s="1"/>
  <c r="W95" i="10" s="1"/>
  <c r="X95" i="10" s="1"/>
  <c r="Y95" i="10" s="1"/>
  <c r="Z95" i="10" s="1"/>
  <c r="AA95" i="10" s="1"/>
  <c r="AB95" i="10" s="1"/>
  <c r="AC95" i="10" s="1"/>
  <c r="AD95" i="10" s="1"/>
  <c r="AE95" i="10" s="1"/>
  <c r="AF95" i="10" s="1"/>
  <c r="AG95" i="10" s="1"/>
  <c r="AH95" i="10" s="1"/>
  <c r="AI95" i="10" s="1"/>
  <c r="AJ95" i="10" s="1"/>
  <c r="AK95" i="10" s="1"/>
  <c r="A95" i="10"/>
  <c r="AK93" i="10"/>
  <c r="AK174" i="10" s="1"/>
  <c r="AK217" i="10" s="1"/>
  <c r="AJ93" i="10"/>
  <c r="AI93" i="10"/>
  <c r="AH93" i="10"/>
  <c r="AH174" i="10" s="1"/>
  <c r="AH217" i="10" s="1"/>
  <c r="AG93" i="10"/>
  <c r="AG174" i="10" s="1"/>
  <c r="AG217" i="10" s="1"/>
  <c r="A92" i="10"/>
  <c r="AF93" i="10"/>
  <c r="AF174" i="10" s="1"/>
  <c r="AF217" i="10" s="1"/>
  <c r="Y93" i="10"/>
  <c r="Y174" i="10" s="1"/>
  <c r="Y217" i="10" s="1"/>
  <c r="Q93" i="10"/>
  <c r="Q174" i="10" s="1"/>
  <c r="Q217" i="10" s="1"/>
  <c r="I93" i="10"/>
  <c r="I174" i="10" s="1"/>
  <c r="I217" i="10" s="1"/>
  <c r="A90" i="10"/>
  <c r="C87" i="10"/>
  <c r="AK80" i="10"/>
  <c r="AJ80" i="10"/>
  <c r="AI80" i="10"/>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AK79" i="10"/>
  <c r="AJ79" i="10"/>
  <c r="AI79" i="10"/>
  <c r="AH79" i="10"/>
  <c r="AG79" i="10"/>
  <c r="AF79"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K78" i="10"/>
  <c r="J78" i="10"/>
  <c r="I78" i="10"/>
  <c r="AI82" i="10" s="1"/>
  <c r="H78" i="10"/>
  <c r="G78" i="10"/>
  <c r="AG82" i="10" s="1"/>
  <c r="E78" i="10"/>
  <c r="AK75" i="10"/>
  <c r="AJ75" i="10"/>
  <c r="AI75" i="10"/>
  <c r="AH75" i="10"/>
  <c r="AG75" i="10"/>
  <c r="AF75"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E73" i="10"/>
  <c r="E80" i="10" s="1"/>
  <c r="E72" i="10"/>
  <c r="E79" i="10" s="1"/>
  <c r="E71" i="10"/>
  <c r="A70"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AK65" i="10"/>
  <c r="AJ65" i="10"/>
  <c r="AI65" i="10"/>
  <c r="AH65" i="10"/>
  <c r="AG65" i="10"/>
  <c r="AF65" i="10"/>
  <c r="AE65" i="10"/>
  <c r="AD65" i="10"/>
  <c r="AC65" i="10"/>
  <c r="AB65" i="10"/>
  <c r="AA65" i="10"/>
  <c r="Z65" i="10"/>
  <c r="Y65" i="10"/>
  <c r="X65" i="10"/>
  <c r="W65" i="10"/>
  <c r="V65" i="10"/>
  <c r="U65" i="10"/>
  <c r="T65" i="10"/>
  <c r="S65" i="10"/>
  <c r="R65" i="10"/>
  <c r="Q65" i="10"/>
  <c r="P65" i="10"/>
  <c r="O65" i="10"/>
  <c r="N65" i="10"/>
  <c r="M65" i="10"/>
  <c r="L65" i="10"/>
  <c r="K65" i="10"/>
  <c r="J65" i="10"/>
  <c r="I65" i="10"/>
  <c r="H65" i="10"/>
  <c r="G65"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AC68" i="10" s="1"/>
  <c r="J64" i="10"/>
  <c r="I64" i="10"/>
  <c r="H64" i="10"/>
  <c r="G64" i="10"/>
  <c r="AI68" i="10" s="1"/>
  <c r="AK61" i="10"/>
  <c r="AK84" i="10" s="1"/>
  <c r="AK235" i="10" s="1"/>
  <c r="AJ61" i="10"/>
  <c r="AJ84" i="10" s="1"/>
  <c r="AJ235" i="10" s="1"/>
  <c r="AI61" i="10"/>
  <c r="AI84" i="10" s="1"/>
  <c r="AI235" i="10" s="1"/>
  <c r="AH61" i="10"/>
  <c r="AH84" i="10" s="1"/>
  <c r="AH235" i="10" s="1"/>
  <c r="AG61" i="10"/>
  <c r="AG84" i="10" s="1"/>
  <c r="AG235" i="10" s="1"/>
  <c r="AF61" i="10"/>
  <c r="AF84" i="10" s="1"/>
  <c r="AF235" i="10" s="1"/>
  <c r="AE61" i="10"/>
  <c r="AE84" i="10" s="1"/>
  <c r="AE235" i="10" s="1"/>
  <c r="AD61" i="10"/>
  <c r="AD84" i="10" s="1"/>
  <c r="AD235" i="10" s="1"/>
  <c r="AC61" i="10"/>
  <c r="AC84" i="10" s="1"/>
  <c r="AC235" i="10" s="1"/>
  <c r="AB61" i="10"/>
  <c r="AB84" i="10" s="1"/>
  <c r="AB235" i="10" s="1"/>
  <c r="AA61" i="10"/>
  <c r="AA84" i="10" s="1"/>
  <c r="AA235" i="10" s="1"/>
  <c r="Z61" i="10"/>
  <c r="Z84" i="10" s="1"/>
  <c r="Z235" i="10" s="1"/>
  <c r="Y61" i="10"/>
  <c r="Y84" i="10" s="1"/>
  <c r="Y235" i="10" s="1"/>
  <c r="X61" i="10"/>
  <c r="X84" i="10" s="1"/>
  <c r="X235" i="10" s="1"/>
  <c r="W61" i="10"/>
  <c r="W84" i="10" s="1"/>
  <c r="W235" i="10" s="1"/>
  <c r="V61" i="10"/>
  <c r="V84" i="10" s="1"/>
  <c r="V235" i="10" s="1"/>
  <c r="U61" i="10"/>
  <c r="U84" i="10" s="1"/>
  <c r="U235" i="10" s="1"/>
  <c r="T61" i="10"/>
  <c r="T84" i="10" s="1"/>
  <c r="T235" i="10" s="1"/>
  <c r="S61" i="10"/>
  <c r="S84" i="10" s="1"/>
  <c r="S235" i="10" s="1"/>
  <c r="R61" i="10"/>
  <c r="R84" i="10" s="1"/>
  <c r="R235" i="10" s="1"/>
  <c r="Q61" i="10"/>
  <c r="Q84" i="10" s="1"/>
  <c r="Q235" i="10" s="1"/>
  <c r="P61" i="10"/>
  <c r="P84" i="10" s="1"/>
  <c r="P235" i="10" s="1"/>
  <c r="O61" i="10"/>
  <c r="O84" i="10" s="1"/>
  <c r="O235" i="10" s="1"/>
  <c r="N61" i="10"/>
  <c r="N84" i="10" s="1"/>
  <c r="N235" i="10" s="1"/>
  <c r="M61" i="10"/>
  <c r="M84" i="10" s="1"/>
  <c r="M235" i="10" s="1"/>
  <c r="L61" i="10"/>
  <c r="L84" i="10" s="1"/>
  <c r="L235" i="10" s="1"/>
  <c r="K61" i="10"/>
  <c r="K84" i="10" s="1"/>
  <c r="K235" i="10" s="1"/>
  <c r="J61" i="10"/>
  <c r="J84" i="10" s="1"/>
  <c r="J235" i="10" s="1"/>
  <c r="I61" i="10"/>
  <c r="I84" i="10" s="1"/>
  <c r="I235" i="10" s="1"/>
  <c r="H61" i="10"/>
  <c r="H84" i="10" s="1"/>
  <c r="H235" i="10" s="1"/>
  <c r="G61" i="10"/>
  <c r="G84" i="10" s="1"/>
  <c r="G235" i="10" s="1"/>
  <c r="E59" i="10"/>
  <c r="E66" i="10" s="1"/>
  <c r="E58" i="10"/>
  <c r="E65" i="10" s="1"/>
  <c r="E57" i="10"/>
  <c r="E64" i="10" s="1"/>
  <c r="A56" i="10"/>
  <c r="A52"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E47"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E46" i="10"/>
  <c r="AK45" i="10"/>
  <c r="AJ45" i="10"/>
  <c r="AI45" i="10"/>
  <c r="AH45" i="10"/>
  <c r="AG45" i="10"/>
  <c r="G45" i="10"/>
  <c r="G50" i="10" s="1"/>
  <c r="E45" i="10"/>
  <c r="AK42" i="10"/>
  <c r="AK222" i="10" s="1"/>
  <c r="AJ42" i="10"/>
  <c r="AJ222" i="10" s="1"/>
  <c r="AI42" i="10"/>
  <c r="AI222" i="10" s="1"/>
  <c r="AH42" i="10"/>
  <c r="AH222" i="10" s="1"/>
  <c r="AG42" i="10"/>
  <c r="AG222" i="10" s="1"/>
  <c r="G42" i="10"/>
  <c r="G222" i="10" s="1"/>
  <c r="E40" i="10"/>
  <c r="E48" i="10" s="1"/>
  <c r="E39" i="10"/>
  <c r="E38" i="10"/>
  <c r="E37" i="10"/>
  <c r="A36"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E32"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E30" i="10"/>
  <c r="AK29" i="10"/>
  <c r="AJ29" i="10"/>
  <c r="AI29" i="10"/>
  <c r="AH29" i="10"/>
  <c r="AG29" i="10"/>
  <c r="AF29" i="10"/>
  <c r="AE29" i="10"/>
  <c r="E29" i="10"/>
  <c r="AK26" i="10"/>
  <c r="AK234" i="10" s="1"/>
  <c r="AJ26" i="10"/>
  <c r="AJ234" i="10" s="1"/>
  <c r="AI26" i="10"/>
  <c r="AI234" i="10" s="1"/>
  <c r="AH26" i="10"/>
  <c r="AH234" i="10" s="1"/>
  <c r="AG26" i="10"/>
  <c r="AG234" i="10" s="1"/>
  <c r="AF26" i="10"/>
  <c r="AF234" i="10" s="1"/>
  <c r="AE26" i="10"/>
  <c r="AE234" i="10" s="1"/>
  <c r="E23" i="10"/>
  <c r="E31" i="10" s="1"/>
  <c r="E22" i="10"/>
  <c r="E21" i="10"/>
  <c r="A20" i="10"/>
  <c r="A18" i="10"/>
  <c r="G15" i="10"/>
  <c r="A15" i="10"/>
  <c r="G14" i="10"/>
  <c r="A14" i="10"/>
  <c r="A10" i="10"/>
  <c r="A9" i="10"/>
  <c r="A8" i="10"/>
  <c r="A7" i="10"/>
  <c r="A4" i="10"/>
  <c r="H95" i="7"/>
  <c r="I95" i="7" s="1"/>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G103" i="7"/>
  <c r="G91" i="7"/>
  <c r="H6" i="40"/>
  <c r="H6" i="9"/>
  <c r="G91" i="38"/>
  <c r="G21" i="38"/>
  <c r="G29" i="38" s="1"/>
  <c r="J274" i="38"/>
  <c r="AJ270" i="38"/>
  <c r="T270" i="38"/>
  <c r="I270" i="38"/>
  <c r="H270" i="38"/>
  <c r="G261" i="38"/>
  <c r="X241" i="38"/>
  <c r="N241" i="38"/>
  <c r="L241" i="38"/>
  <c r="G241" i="38"/>
  <c r="AB240" i="38"/>
  <c r="G240" i="38"/>
  <c r="G239" i="38"/>
  <c r="G237" i="38"/>
  <c r="AK236" i="38"/>
  <c r="AJ236" i="38"/>
  <c r="AJ302" i="38" s="1"/>
  <c r="AI236" i="38"/>
  <c r="AH236" i="38"/>
  <c r="AG236" i="38"/>
  <c r="AF236" i="38"/>
  <c r="AE236" i="38"/>
  <c r="AD236" i="38"/>
  <c r="AC236" i="38"/>
  <c r="AB236" i="38"/>
  <c r="AB302" i="38" s="1"/>
  <c r="AA236" i="38"/>
  <c r="Z236" i="38"/>
  <c r="Y236" i="38"/>
  <c r="Y302" i="38" s="1"/>
  <c r="X236" i="38"/>
  <c r="W236" i="38"/>
  <c r="V236" i="38"/>
  <c r="U236" i="38"/>
  <c r="T236" i="38"/>
  <c r="T302" i="38" s="1"/>
  <c r="S236" i="38"/>
  <c r="R236" i="38"/>
  <c r="Q236" i="38"/>
  <c r="P236" i="38"/>
  <c r="O236" i="38"/>
  <c r="N236" i="38"/>
  <c r="M236" i="38"/>
  <c r="L236" i="38"/>
  <c r="L302" i="38" s="1"/>
  <c r="K236" i="38"/>
  <c r="J236" i="38"/>
  <c r="I236" i="38"/>
  <c r="I302" i="38" s="1"/>
  <c r="H236" i="38"/>
  <c r="H302" i="38" s="1"/>
  <c r="G236" i="38"/>
  <c r="AH227" i="38"/>
  <c r="AF227" i="38"/>
  <c r="Z227" i="38"/>
  <c r="V227" i="38"/>
  <c r="T227" i="38"/>
  <c r="L227" i="38"/>
  <c r="J227" i="38"/>
  <c r="G227" i="38"/>
  <c r="G293" i="38" s="1"/>
  <c r="G225" i="38"/>
  <c r="G291" i="38" s="1"/>
  <c r="G224" i="38"/>
  <c r="G223" i="38"/>
  <c r="AK214" i="38"/>
  <c r="AK241" i="38" s="1"/>
  <c r="AI214" i="38"/>
  <c r="AI241" i="38" s="1"/>
  <c r="AH214" i="38"/>
  <c r="AH241" i="38" s="1"/>
  <c r="AG214" i="38"/>
  <c r="AG241" i="38" s="1"/>
  <c r="AF214" i="38"/>
  <c r="AF241" i="38" s="1"/>
  <c r="AD214" i="38"/>
  <c r="AD241" i="38" s="1"/>
  <c r="AC214" i="38"/>
  <c r="AC241" i="38" s="1"/>
  <c r="AB214" i="38"/>
  <c r="AB241" i="38" s="1"/>
  <c r="AA214" i="38"/>
  <c r="AA241" i="38" s="1"/>
  <c r="Z214" i="38"/>
  <c r="Z241" i="38" s="1"/>
  <c r="Y214" i="38"/>
  <c r="Y241" i="38" s="1"/>
  <c r="X214" i="38"/>
  <c r="W214" i="38"/>
  <c r="W241" i="38" s="1"/>
  <c r="V214" i="38"/>
  <c r="V241" i="38" s="1"/>
  <c r="U214" i="38"/>
  <c r="U241" i="38" s="1"/>
  <c r="T214" i="38"/>
  <c r="T241" i="38" s="1"/>
  <c r="S214" i="38"/>
  <c r="S241" i="38" s="1"/>
  <c r="R214" i="38"/>
  <c r="R241" i="38" s="1"/>
  <c r="Q214" i="38"/>
  <c r="Q241" i="38" s="1"/>
  <c r="P214" i="38"/>
  <c r="P241" i="38" s="1"/>
  <c r="O214" i="38"/>
  <c r="O241" i="38" s="1"/>
  <c r="N214" i="38"/>
  <c r="M214" i="38"/>
  <c r="M241" i="38" s="1"/>
  <c r="L214" i="38"/>
  <c r="K214" i="38"/>
  <c r="K241" i="38" s="1"/>
  <c r="J214" i="38"/>
  <c r="J241" i="38" s="1"/>
  <c r="I214" i="38"/>
  <c r="I241" i="38" s="1"/>
  <c r="H214" i="38"/>
  <c r="H241" i="38" s="1"/>
  <c r="Z210" i="38"/>
  <c r="AE210" i="38" s="1"/>
  <c r="U210" i="38"/>
  <c r="AK207" i="38"/>
  <c r="AJ207" i="38"/>
  <c r="AJ240" i="38" s="1"/>
  <c r="AI207" i="38"/>
  <c r="AH207" i="38"/>
  <c r="AH240" i="38" s="1"/>
  <c r="AG207" i="38"/>
  <c r="AF207" i="38"/>
  <c r="AF240" i="38" s="1"/>
  <c r="AE207" i="38"/>
  <c r="AE240" i="38" s="1"/>
  <c r="AD207" i="38"/>
  <c r="AD240" i="38" s="1"/>
  <c r="AC207" i="38"/>
  <c r="AB207" i="38"/>
  <c r="AB227" i="38" s="1"/>
  <c r="AA207" i="38"/>
  <c r="Z207" i="38"/>
  <c r="Z240" i="38" s="1"/>
  <c r="Y207" i="38"/>
  <c r="X207" i="38"/>
  <c r="X240" i="38" s="1"/>
  <c r="W207" i="38"/>
  <c r="W240" i="38" s="1"/>
  <c r="V207" i="38"/>
  <c r="V240" i="38" s="1"/>
  <c r="U207" i="38"/>
  <c r="T207" i="38"/>
  <c r="T240" i="38" s="1"/>
  <c r="S207" i="38"/>
  <c r="R207" i="38"/>
  <c r="R240" i="38" s="1"/>
  <c r="Q207" i="38"/>
  <c r="P207" i="38"/>
  <c r="P240" i="38" s="1"/>
  <c r="O207" i="38"/>
  <c r="O240" i="38" s="1"/>
  <c r="N207" i="38"/>
  <c r="N240" i="38" s="1"/>
  <c r="M207" i="38"/>
  <c r="L207" i="38"/>
  <c r="L240" i="38" s="1"/>
  <c r="K207" i="38"/>
  <c r="J207" i="38"/>
  <c r="J240" i="38" s="1"/>
  <c r="J306" i="38" s="1"/>
  <c r="I207" i="38"/>
  <c r="H207" i="38"/>
  <c r="H240" i="38" s="1"/>
  <c r="H184" i="38" a="1"/>
  <c r="C183" i="38"/>
  <c r="AK156" i="38"/>
  <c r="AJ156" i="38"/>
  <c r="AI156" i="38"/>
  <c r="AH156" i="38"/>
  <c r="AG156" i="38"/>
  <c r="AF156" i="38"/>
  <c r="AE156" i="38"/>
  <c r="AD156" i="38"/>
  <c r="AC156" i="38"/>
  <c r="AB156" i="38"/>
  <c r="AA156" i="38"/>
  <c r="Z156" i="38"/>
  <c r="Y156" i="38"/>
  <c r="X156" i="38"/>
  <c r="W156" i="38"/>
  <c r="V156" i="38"/>
  <c r="U156" i="38"/>
  <c r="T156" i="38"/>
  <c r="S156" i="38"/>
  <c r="R156" i="38"/>
  <c r="Q156" i="38"/>
  <c r="P156" i="38"/>
  <c r="O156" i="38"/>
  <c r="N156" i="38"/>
  <c r="M156" i="38"/>
  <c r="L156" i="38"/>
  <c r="K156" i="38"/>
  <c r="J156" i="38"/>
  <c r="I156" i="38"/>
  <c r="H156" i="38"/>
  <c r="H154" i="38"/>
  <c r="I142" i="38"/>
  <c r="H141" i="38"/>
  <c r="AK135" i="38"/>
  <c r="AJ135" i="38"/>
  <c r="AI135" i="38"/>
  <c r="AH135" i="38"/>
  <c r="AG135" i="38"/>
  <c r="AF135" i="38"/>
  <c r="AE135" i="38"/>
  <c r="AD135" i="38"/>
  <c r="AC135" i="38"/>
  <c r="AB135" i="38"/>
  <c r="AA135" i="38"/>
  <c r="Z135" i="38"/>
  <c r="Y135" i="38"/>
  <c r="X135" i="38"/>
  <c r="W135" i="38"/>
  <c r="V135" i="38"/>
  <c r="U135" i="38"/>
  <c r="T135" i="38"/>
  <c r="S135" i="38"/>
  <c r="R135" i="38"/>
  <c r="Q135" i="38"/>
  <c r="P135" i="38"/>
  <c r="O135" i="38"/>
  <c r="N135" i="38"/>
  <c r="M135" i="38"/>
  <c r="L135" i="38"/>
  <c r="K135" i="38"/>
  <c r="J135" i="38"/>
  <c r="I135" i="38"/>
  <c r="H135" i="38"/>
  <c r="I133" i="38"/>
  <c r="H133" i="38"/>
  <c r="G124" i="38"/>
  <c r="G123" i="38"/>
  <c r="S116" i="38"/>
  <c r="T116" i="38" s="1"/>
  <c r="U116" i="38" s="1"/>
  <c r="V116" i="38" s="1"/>
  <c r="W116" i="38" s="1"/>
  <c r="R116" i="38"/>
  <c r="Q116" i="38"/>
  <c r="P116" i="38"/>
  <c r="O116" i="38"/>
  <c r="N116" i="38"/>
  <c r="M116" i="38"/>
  <c r="L116" i="38"/>
  <c r="K116" i="38"/>
  <c r="J116" i="38"/>
  <c r="I116" i="38"/>
  <c r="H116" i="38"/>
  <c r="G103" i="38"/>
  <c r="G102" i="38"/>
  <c r="H95" i="38"/>
  <c r="I95" i="38" s="1"/>
  <c r="J95" i="38" s="1"/>
  <c r="K95" i="38" s="1"/>
  <c r="L95" i="38" s="1"/>
  <c r="M95" i="38" s="1"/>
  <c r="N95" i="38" s="1"/>
  <c r="O95" i="38" s="1"/>
  <c r="P95" i="38" s="1"/>
  <c r="Q95" i="38" s="1"/>
  <c r="R95" i="38" s="1"/>
  <c r="S95" i="38" s="1"/>
  <c r="T95" i="38" s="1"/>
  <c r="U95" i="38" s="1"/>
  <c r="V95" i="38" s="1"/>
  <c r="W95" i="38" s="1"/>
  <c r="X95" i="38" s="1"/>
  <c r="Y95" i="38" s="1"/>
  <c r="Z95" i="38" s="1"/>
  <c r="AA95" i="38" s="1"/>
  <c r="AB95" i="38" s="1"/>
  <c r="AC95" i="38" s="1"/>
  <c r="AD95" i="38" s="1"/>
  <c r="AE95" i="38" s="1"/>
  <c r="AF95" i="38" s="1"/>
  <c r="AG95" i="38" s="1"/>
  <c r="AH95" i="38" s="1"/>
  <c r="AI95" i="38" s="1"/>
  <c r="AJ95" i="38" s="1"/>
  <c r="AK95" i="38" s="1"/>
  <c r="C87" i="38"/>
  <c r="AK84" i="38"/>
  <c r="AK235" i="38" s="1"/>
  <c r="AJ84" i="38"/>
  <c r="AJ235" i="38" s="1"/>
  <c r="AC84" i="38"/>
  <c r="AC235" i="38" s="1"/>
  <c r="U84" i="38"/>
  <c r="U235" i="38" s="1"/>
  <c r="M84" i="38"/>
  <c r="M235" i="38" s="1"/>
  <c r="AK80" i="38"/>
  <c r="AJ80" i="38"/>
  <c r="AI80" i="38"/>
  <c r="AH80" i="38"/>
  <c r="AG80" i="38"/>
  <c r="AF80" i="38"/>
  <c r="AE80" i="38"/>
  <c r="AD80" i="38"/>
  <c r="AC80" i="38"/>
  <c r="AB80" i="38"/>
  <c r="AA80" i="38"/>
  <c r="Z80" i="38"/>
  <c r="Y80" i="38"/>
  <c r="X80" i="38"/>
  <c r="W80" i="38"/>
  <c r="V80" i="38"/>
  <c r="U80" i="38"/>
  <c r="T80" i="38"/>
  <c r="S80" i="38"/>
  <c r="R80" i="38"/>
  <c r="Q80" i="38"/>
  <c r="P80" i="38"/>
  <c r="O80" i="38"/>
  <c r="N80" i="38"/>
  <c r="M80" i="38"/>
  <c r="L80" i="38"/>
  <c r="K80" i="38"/>
  <c r="J80" i="38"/>
  <c r="I80" i="38"/>
  <c r="H80" i="38"/>
  <c r="G80" i="38"/>
  <c r="AK79" i="38"/>
  <c r="AJ79" i="38"/>
  <c r="AI79" i="38"/>
  <c r="AH79" i="38"/>
  <c r="AG79" i="38"/>
  <c r="AF79" i="38"/>
  <c r="AE79" i="38"/>
  <c r="AD79" i="38"/>
  <c r="AC79" i="38"/>
  <c r="AB79" i="38"/>
  <c r="AA79" i="38"/>
  <c r="Z79" i="38"/>
  <c r="Y79" i="38"/>
  <c r="X79" i="38"/>
  <c r="W79" i="38"/>
  <c r="V79" i="38"/>
  <c r="U79" i="38"/>
  <c r="T79" i="38"/>
  <c r="S79" i="38"/>
  <c r="R79" i="38"/>
  <c r="Q79" i="38"/>
  <c r="P79" i="38"/>
  <c r="O79" i="38"/>
  <c r="N79" i="38"/>
  <c r="M79" i="38"/>
  <c r="L79" i="38"/>
  <c r="K79" i="38"/>
  <c r="J79" i="38"/>
  <c r="I79" i="38"/>
  <c r="H79" i="38"/>
  <c r="G79" i="38"/>
  <c r="E79" i="38"/>
  <c r="AK78" i="38"/>
  <c r="AJ78" i="38"/>
  <c r="AI78" i="38"/>
  <c r="AH78" i="38"/>
  <c r="AG78" i="38"/>
  <c r="AF78" i="38"/>
  <c r="AE78" i="38"/>
  <c r="AD78" i="38"/>
  <c r="AC78" i="38"/>
  <c r="AB78" i="38"/>
  <c r="AA78" i="38"/>
  <c r="Z78" i="38"/>
  <c r="Y78" i="38"/>
  <c r="X78" i="38"/>
  <c r="W78" i="38"/>
  <c r="V78" i="38"/>
  <c r="U78" i="38"/>
  <c r="T78" i="38"/>
  <c r="S78" i="38"/>
  <c r="R78" i="38"/>
  <c r="Q78" i="38"/>
  <c r="P78" i="38"/>
  <c r="O78" i="38"/>
  <c r="N78" i="38"/>
  <c r="M78" i="38"/>
  <c r="L78" i="38"/>
  <c r="K78" i="38"/>
  <c r="J78" i="38"/>
  <c r="AA82" i="38" s="1"/>
  <c r="I78" i="38"/>
  <c r="H78" i="38"/>
  <c r="G78" i="38"/>
  <c r="E78" i="38"/>
  <c r="AK75" i="38"/>
  <c r="AJ75" i="38"/>
  <c r="AI75" i="38"/>
  <c r="AH75" i="38"/>
  <c r="AH84" i="38" s="1"/>
  <c r="AH235" i="38" s="1"/>
  <c r="AG75" i="38"/>
  <c r="AF75" i="38"/>
  <c r="AE75" i="38"/>
  <c r="AD75" i="38"/>
  <c r="AC75" i="38"/>
  <c r="AB75" i="38"/>
  <c r="AA75" i="38"/>
  <c r="Z75" i="38"/>
  <c r="Z84" i="38" s="1"/>
  <c r="Z235" i="38" s="1"/>
  <c r="Y75" i="38"/>
  <c r="X75" i="38"/>
  <c r="W75" i="38"/>
  <c r="V75" i="38"/>
  <c r="U75" i="38"/>
  <c r="T75" i="38"/>
  <c r="S75" i="38"/>
  <c r="R75" i="38"/>
  <c r="R84" i="38" s="1"/>
  <c r="R235" i="38" s="1"/>
  <c r="Q75" i="38"/>
  <c r="P75" i="38"/>
  <c r="O75" i="38"/>
  <c r="N75" i="38"/>
  <c r="M75" i="38"/>
  <c r="L75" i="38"/>
  <c r="K75" i="38"/>
  <c r="J75" i="38"/>
  <c r="J84" i="38" s="1"/>
  <c r="J235" i="38" s="1"/>
  <c r="I75" i="38"/>
  <c r="H75" i="38"/>
  <c r="G75" i="38"/>
  <c r="E73" i="38"/>
  <c r="E80" i="38" s="1"/>
  <c r="E72" i="38"/>
  <c r="E71" i="38"/>
  <c r="AK66" i="38"/>
  <c r="AJ66" i="38"/>
  <c r="AI66" i="38"/>
  <c r="AH66" i="38"/>
  <c r="AG66" i="38"/>
  <c r="AF66" i="38"/>
  <c r="AE66" i="38"/>
  <c r="AD66" i="38"/>
  <c r="AC66" i="38"/>
  <c r="AB66" i="38"/>
  <c r="AA66" i="38"/>
  <c r="Z66" i="38"/>
  <c r="Y66" i="38"/>
  <c r="X66" i="38"/>
  <c r="W66" i="38"/>
  <c r="V66" i="38"/>
  <c r="U66" i="38"/>
  <c r="T66" i="38"/>
  <c r="S66" i="38"/>
  <c r="R66" i="38"/>
  <c r="Q66" i="38"/>
  <c r="P66" i="38"/>
  <c r="O66" i="38"/>
  <c r="N66" i="38"/>
  <c r="M66" i="38"/>
  <c r="L66" i="38"/>
  <c r="K66" i="38"/>
  <c r="J66" i="38"/>
  <c r="I66" i="38"/>
  <c r="H66" i="38"/>
  <c r="G66" i="38"/>
  <c r="AK65" i="38"/>
  <c r="AJ65" i="38"/>
  <c r="AI65" i="38"/>
  <c r="AH65" i="38"/>
  <c r="AG65" i="38"/>
  <c r="AF65" i="38"/>
  <c r="AE65" i="38"/>
  <c r="AD65" i="38"/>
  <c r="AC65" i="38"/>
  <c r="AB65" i="38"/>
  <c r="AA65" i="38"/>
  <c r="Z65" i="38"/>
  <c r="Y65" i="38"/>
  <c r="X65" i="38"/>
  <c r="W65" i="38"/>
  <c r="V65" i="38"/>
  <c r="U65" i="38"/>
  <c r="T65" i="38"/>
  <c r="S65" i="38"/>
  <c r="R65" i="38"/>
  <c r="Q65" i="38"/>
  <c r="P65" i="38"/>
  <c r="O65" i="38"/>
  <c r="N65" i="38"/>
  <c r="M65" i="38"/>
  <c r="L65" i="38"/>
  <c r="K65" i="38"/>
  <c r="J65" i="38"/>
  <c r="I65" i="38"/>
  <c r="H65" i="38"/>
  <c r="G65" i="38"/>
  <c r="E65" i="38"/>
  <c r="AK64" i="38"/>
  <c r="AJ64" i="38"/>
  <c r="AI64" i="38"/>
  <c r="AH64" i="38"/>
  <c r="AG64" i="38"/>
  <c r="AF64" i="38"/>
  <c r="AE64" i="38"/>
  <c r="AD64" i="38"/>
  <c r="AC64" i="38"/>
  <c r="AB64" i="38"/>
  <c r="AA64" i="38"/>
  <c r="Z64" i="38"/>
  <c r="Y64" i="38"/>
  <c r="X64" i="38"/>
  <c r="W64" i="38"/>
  <c r="V64" i="38"/>
  <c r="U64" i="38"/>
  <c r="T64" i="38"/>
  <c r="S64" i="38"/>
  <c r="R64" i="38"/>
  <c r="Q64" i="38"/>
  <c r="P64" i="38"/>
  <c r="O64" i="38"/>
  <c r="N64" i="38"/>
  <c r="M64" i="38"/>
  <c r="L64" i="38"/>
  <c r="K64" i="38"/>
  <c r="AC68" i="38" s="1"/>
  <c r="J64" i="38"/>
  <c r="I64" i="38"/>
  <c r="H64" i="38"/>
  <c r="G64" i="38"/>
  <c r="AK61" i="38"/>
  <c r="AJ61" i="38"/>
  <c r="AI61" i="38"/>
  <c r="AI84" i="38" s="1"/>
  <c r="AI235" i="38" s="1"/>
  <c r="AH61" i="38"/>
  <c r="AG61" i="38"/>
  <c r="AG84" i="38" s="1"/>
  <c r="AG235" i="38" s="1"/>
  <c r="AF61" i="38"/>
  <c r="AF84" i="38" s="1"/>
  <c r="AF235" i="38" s="1"/>
  <c r="AE61" i="38"/>
  <c r="AE84" i="38" s="1"/>
  <c r="AE235" i="38" s="1"/>
  <c r="AD61" i="38"/>
  <c r="AD84" i="38" s="1"/>
  <c r="AD235" i="38" s="1"/>
  <c r="AC61" i="38"/>
  <c r="AB61" i="38"/>
  <c r="AB84" i="38" s="1"/>
  <c r="AB235" i="38" s="1"/>
  <c r="AA61" i="38"/>
  <c r="AA84" i="38" s="1"/>
  <c r="AA235" i="38" s="1"/>
  <c r="Z61" i="38"/>
  <c r="Y61" i="38"/>
  <c r="Y84" i="38" s="1"/>
  <c r="Y235" i="38" s="1"/>
  <c r="X61" i="38"/>
  <c r="X84" i="38" s="1"/>
  <c r="X235" i="38" s="1"/>
  <c r="W61" i="38"/>
  <c r="W84" i="38" s="1"/>
  <c r="W235" i="38" s="1"/>
  <c r="V61" i="38"/>
  <c r="V84" i="38" s="1"/>
  <c r="V235" i="38" s="1"/>
  <c r="U61" i="38"/>
  <c r="T61" i="38"/>
  <c r="T84" i="38" s="1"/>
  <c r="T235" i="38" s="1"/>
  <c r="S61" i="38"/>
  <c r="S84" i="38" s="1"/>
  <c r="S235" i="38" s="1"/>
  <c r="R61" i="38"/>
  <c r="Q61" i="38"/>
  <c r="Q84" i="38" s="1"/>
  <c r="Q235" i="38" s="1"/>
  <c r="P61" i="38"/>
  <c r="P84" i="38" s="1"/>
  <c r="P235" i="38" s="1"/>
  <c r="O61" i="38"/>
  <c r="O84" i="38" s="1"/>
  <c r="O235" i="38" s="1"/>
  <c r="N61" i="38"/>
  <c r="N84" i="38" s="1"/>
  <c r="N235" i="38" s="1"/>
  <c r="M61" i="38"/>
  <c r="L61" i="38"/>
  <c r="L84" i="38" s="1"/>
  <c r="L235" i="38" s="1"/>
  <c r="K61" i="38"/>
  <c r="K84" i="38" s="1"/>
  <c r="K235" i="38" s="1"/>
  <c r="J61" i="38"/>
  <c r="I61" i="38"/>
  <c r="I84" i="38" s="1"/>
  <c r="I235" i="38" s="1"/>
  <c r="H61" i="38"/>
  <c r="H84" i="38" s="1"/>
  <c r="H235" i="38" s="1"/>
  <c r="G61" i="38"/>
  <c r="G84" i="38" s="1"/>
  <c r="G235" i="38" s="1"/>
  <c r="E59" i="38"/>
  <c r="E66" i="38" s="1"/>
  <c r="E58" i="38"/>
  <c r="E57" i="38"/>
  <c r="E64" i="38" s="1"/>
  <c r="AK48" i="38"/>
  <c r="AJ48" i="38"/>
  <c r="AI48" i="38"/>
  <c r="AH48" i="38"/>
  <c r="AG48" i="38"/>
  <c r="AF48" i="38"/>
  <c r="AE48" i="38"/>
  <c r="AD48" i="38"/>
  <c r="AC48" i="38"/>
  <c r="AB48" i="38"/>
  <c r="AA48" i="38"/>
  <c r="Z48" i="38"/>
  <c r="Y48" i="38"/>
  <c r="X48" i="38"/>
  <c r="W48" i="38"/>
  <c r="V48" i="38"/>
  <c r="U48" i="38"/>
  <c r="T48" i="38"/>
  <c r="S48" i="38"/>
  <c r="R48" i="38"/>
  <c r="Q48" i="38"/>
  <c r="P48" i="38"/>
  <c r="O48" i="38"/>
  <c r="N48" i="38"/>
  <c r="M48" i="38"/>
  <c r="L48" i="38"/>
  <c r="K48" i="38"/>
  <c r="J48" i="38"/>
  <c r="I48" i="38"/>
  <c r="H48" i="38"/>
  <c r="G48" i="38"/>
  <c r="AK47" i="38"/>
  <c r="AJ47" i="38"/>
  <c r="AI47" i="38"/>
  <c r="AH47" i="38"/>
  <c r="AG47" i="38"/>
  <c r="AF47" i="38"/>
  <c r="AE47" i="38"/>
  <c r="AD47" i="38"/>
  <c r="AC47" i="38"/>
  <c r="AB47" i="38"/>
  <c r="AA47" i="38"/>
  <c r="Z47" i="38"/>
  <c r="Y47" i="38"/>
  <c r="X47" i="38"/>
  <c r="W47" i="38"/>
  <c r="V47" i="38"/>
  <c r="U47" i="38"/>
  <c r="T47" i="38"/>
  <c r="S47" i="38"/>
  <c r="R47" i="38"/>
  <c r="Q47" i="38"/>
  <c r="P47" i="38"/>
  <c r="O47" i="38"/>
  <c r="N47" i="38"/>
  <c r="M47" i="38"/>
  <c r="L47" i="38"/>
  <c r="K47" i="38"/>
  <c r="J47" i="38"/>
  <c r="I47" i="38"/>
  <c r="H47" i="38"/>
  <c r="G47" i="38"/>
  <c r="AK46" i="38"/>
  <c r="AJ46" i="38"/>
  <c r="AI46" i="38"/>
  <c r="AH46" i="38"/>
  <c r="AG46" i="38"/>
  <c r="AF46" i="38"/>
  <c r="AE46" i="38"/>
  <c r="AD46" i="38"/>
  <c r="AC46" i="38"/>
  <c r="AB46" i="38"/>
  <c r="AA46" i="38"/>
  <c r="Z46" i="38"/>
  <c r="Y46" i="38"/>
  <c r="X46" i="38"/>
  <c r="W46" i="38"/>
  <c r="V46" i="38"/>
  <c r="U46" i="38"/>
  <c r="T46" i="38"/>
  <c r="S46" i="38"/>
  <c r="R46" i="38"/>
  <c r="Q46" i="38"/>
  <c r="P46" i="38"/>
  <c r="O46" i="38"/>
  <c r="N46" i="38"/>
  <c r="M46" i="38"/>
  <c r="L46" i="38"/>
  <c r="K46" i="38"/>
  <c r="J46" i="38"/>
  <c r="I46" i="38"/>
  <c r="H46" i="38"/>
  <c r="G46" i="38"/>
  <c r="G45" i="38"/>
  <c r="G42" i="38"/>
  <c r="G222" i="38" s="1"/>
  <c r="E40" i="38"/>
  <c r="E48" i="38" s="1"/>
  <c r="E39" i="38"/>
  <c r="E47" i="38" s="1"/>
  <c r="E38" i="38"/>
  <c r="E46" i="38" s="1"/>
  <c r="E37" i="38"/>
  <c r="E45" i="38" s="1"/>
  <c r="AK32" i="38"/>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E32" i="38"/>
  <c r="AK31"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AK30" i="38"/>
  <c r="AJ30" i="38"/>
  <c r="AI30" i="38"/>
  <c r="AH30" i="38"/>
  <c r="AG30" i="38"/>
  <c r="AF30" i="38"/>
  <c r="AE30" i="38"/>
  <c r="AD30" i="38"/>
  <c r="AC30" i="38"/>
  <c r="AB30" i="38"/>
  <c r="AA30" i="38"/>
  <c r="Z30" i="38"/>
  <c r="Y30" i="38"/>
  <c r="X30" i="38"/>
  <c r="W30" i="38"/>
  <c r="V30" i="38"/>
  <c r="U30" i="38"/>
  <c r="T30" i="38"/>
  <c r="S30" i="38"/>
  <c r="R30" i="38"/>
  <c r="Q30" i="38"/>
  <c r="P30" i="38"/>
  <c r="O30" i="38"/>
  <c r="N30" i="38"/>
  <c r="M30" i="38"/>
  <c r="L30" i="38"/>
  <c r="K30" i="38"/>
  <c r="J30" i="38"/>
  <c r="I30" i="38"/>
  <c r="H30" i="38"/>
  <c r="G30" i="38"/>
  <c r="E23" i="38"/>
  <c r="E31" i="38" s="1"/>
  <c r="E22" i="38"/>
  <c r="E30" i="38" s="1"/>
  <c r="E21" i="38"/>
  <c r="E29" i="38" s="1"/>
  <c r="G15" i="38"/>
  <c r="G14" i="38"/>
  <c r="G91" i="36"/>
  <c r="G21" i="36"/>
  <c r="G29" i="36" s="1"/>
  <c r="H6" i="3"/>
  <c r="S270" i="36"/>
  <c r="R270" i="36"/>
  <c r="Y241" i="36"/>
  <c r="X241" i="36"/>
  <c r="R241" i="36"/>
  <c r="G241" i="36"/>
  <c r="G307" i="36" s="1"/>
  <c r="AI240" i="36"/>
  <c r="AH240" i="36"/>
  <c r="R240" i="36"/>
  <c r="Q240" i="36"/>
  <c r="K240" i="36"/>
  <c r="G240" i="36"/>
  <c r="G239" i="36"/>
  <c r="G305" i="36" s="1"/>
  <c r="G237" i="36"/>
  <c r="AK236" i="36"/>
  <c r="AJ236" i="36"/>
  <c r="AJ302" i="36" s="1"/>
  <c r="AI236" i="36"/>
  <c r="AI302" i="36" s="1"/>
  <c r="AH236" i="36"/>
  <c r="AH302" i="36" s="1"/>
  <c r="AG236" i="36"/>
  <c r="AF236" i="36"/>
  <c r="AE236" i="36"/>
  <c r="AD236" i="36"/>
  <c r="AC236" i="36"/>
  <c r="AB236" i="36"/>
  <c r="AA236" i="36"/>
  <c r="AA302" i="36" s="1"/>
  <c r="Z236" i="36"/>
  <c r="Z302" i="36" s="1"/>
  <c r="Y236" i="36"/>
  <c r="X236" i="36"/>
  <c r="X270" i="36" s="1"/>
  <c r="W236" i="36"/>
  <c r="V236" i="36"/>
  <c r="U236" i="36"/>
  <c r="T236" i="36"/>
  <c r="T302" i="36" s="1"/>
  <c r="S236" i="36"/>
  <c r="S302" i="36" s="1"/>
  <c r="R236" i="36"/>
  <c r="R302" i="36" s="1"/>
  <c r="Q236" i="36"/>
  <c r="P236" i="36"/>
  <c r="O236" i="36"/>
  <c r="N236" i="36"/>
  <c r="M236" i="36"/>
  <c r="L236" i="36"/>
  <c r="K236" i="36"/>
  <c r="K302" i="36" s="1"/>
  <c r="J236" i="36"/>
  <c r="J302" i="36" s="1"/>
  <c r="I236" i="36"/>
  <c r="H236" i="36"/>
  <c r="G236" i="36"/>
  <c r="AK227" i="36"/>
  <c r="AJ227" i="36"/>
  <c r="AH227" i="36"/>
  <c r="AA227" i="36"/>
  <c r="Z227" i="36"/>
  <c r="Y227" i="36"/>
  <c r="S227" i="36"/>
  <c r="R227" i="36"/>
  <c r="Q227" i="36"/>
  <c r="K227" i="36"/>
  <c r="J227" i="36"/>
  <c r="I227" i="36"/>
  <c r="G227" i="36"/>
  <c r="G293" i="36" s="1"/>
  <c r="G225" i="36"/>
  <c r="G224" i="36"/>
  <c r="G223" i="36"/>
  <c r="AK214" i="36"/>
  <c r="AK241" i="36" s="1"/>
  <c r="AI214" i="36"/>
  <c r="AI241" i="36" s="1"/>
  <c r="AH214" i="36"/>
  <c r="AH241" i="36" s="1"/>
  <c r="AG214" i="36"/>
  <c r="AG241" i="36" s="1"/>
  <c r="AF214" i="36"/>
  <c r="AF241" i="36" s="1"/>
  <c r="AD214" i="36"/>
  <c r="AD241" i="36" s="1"/>
  <c r="AC214" i="36"/>
  <c r="AC241" i="36" s="1"/>
  <c r="AB214" i="36"/>
  <c r="AB241" i="36" s="1"/>
  <c r="AA214" i="36"/>
  <c r="AA241" i="36" s="1"/>
  <c r="Y214" i="36"/>
  <c r="X214" i="36"/>
  <c r="W214" i="36"/>
  <c r="W241" i="36" s="1"/>
  <c r="V214" i="36"/>
  <c r="V241" i="36" s="1"/>
  <c r="T214" i="36"/>
  <c r="T241" i="36" s="1"/>
  <c r="S214" i="36"/>
  <c r="S241" i="36" s="1"/>
  <c r="R214" i="36"/>
  <c r="Q214" i="36"/>
  <c r="Q241" i="36" s="1"/>
  <c r="P214" i="36"/>
  <c r="P241" i="36" s="1"/>
  <c r="O214" i="36"/>
  <c r="O241" i="36" s="1"/>
  <c r="N214" i="36"/>
  <c r="N241" i="36" s="1"/>
  <c r="M214" i="36"/>
  <c r="M241" i="36" s="1"/>
  <c r="L214" i="36"/>
  <c r="L241" i="36" s="1"/>
  <c r="K214" i="36"/>
  <c r="K241" i="36" s="1"/>
  <c r="J214" i="36"/>
  <c r="J241" i="36" s="1"/>
  <c r="I214" i="36"/>
  <c r="I241" i="36" s="1"/>
  <c r="H214" i="36"/>
  <c r="H241" i="36" s="1"/>
  <c r="U210" i="36"/>
  <c r="Z210" i="36" s="1"/>
  <c r="AK207" i="36"/>
  <c r="AK240" i="36" s="1"/>
  <c r="AJ207" i="36"/>
  <c r="AJ240" i="36" s="1"/>
  <c r="AI207" i="36"/>
  <c r="AI227" i="36" s="1"/>
  <c r="AH207" i="36"/>
  <c r="AG207" i="36"/>
  <c r="AG240" i="36" s="1"/>
  <c r="AF207" i="36"/>
  <c r="AE207" i="36"/>
  <c r="AD207" i="36"/>
  <c r="AC207" i="36"/>
  <c r="AC240" i="36" s="1"/>
  <c r="AB207" i="36"/>
  <c r="AB240" i="36" s="1"/>
  <c r="AA207" i="36"/>
  <c r="AA240" i="36" s="1"/>
  <c r="Z207" i="36"/>
  <c r="Z240" i="36" s="1"/>
  <c r="Y207" i="36"/>
  <c r="Y240" i="36" s="1"/>
  <c r="X207" i="36"/>
  <c r="W207" i="36"/>
  <c r="V207" i="36"/>
  <c r="U207" i="36"/>
  <c r="U240" i="36" s="1"/>
  <c r="T207" i="36"/>
  <c r="T240" i="36" s="1"/>
  <c r="S207" i="36"/>
  <c r="S240" i="36" s="1"/>
  <c r="R207" i="36"/>
  <c r="Q207" i="36"/>
  <c r="P207" i="36"/>
  <c r="O207" i="36"/>
  <c r="N207" i="36"/>
  <c r="M207" i="36"/>
  <c r="M240" i="36" s="1"/>
  <c r="L207" i="36"/>
  <c r="L240" i="36" s="1"/>
  <c r="K207" i="36"/>
  <c r="J207" i="36"/>
  <c r="J240" i="36" s="1"/>
  <c r="I207" i="36"/>
  <c r="I240" i="36" s="1"/>
  <c r="H207" i="36"/>
  <c r="H184" i="36" a="1"/>
  <c r="H184" i="36" s="1"/>
  <c r="C183" i="36"/>
  <c r="AK156" i="36"/>
  <c r="AJ156" i="36"/>
  <c r="AI156" i="36"/>
  <c r="AH156" i="36"/>
  <c r="AG156" i="36"/>
  <c r="AF156" i="36"/>
  <c r="AE156" i="36"/>
  <c r="AD156" i="36"/>
  <c r="AC156" i="36"/>
  <c r="AB156" i="36"/>
  <c r="AA156" i="36"/>
  <c r="Z156" i="36"/>
  <c r="Y156" i="36"/>
  <c r="X156" i="36"/>
  <c r="W156" i="36"/>
  <c r="V156" i="36"/>
  <c r="U156" i="36"/>
  <c r="T156" i="36"/>
  <c r="S156" i="36"/>
  <c r="R156" i="36"/>
  <c r="Q156" i="36"/>
  <c r="P156" i="36"/>
  <c r="O156" i="36"/>
  <c r="N156" i="36"/>
  <c r="M156" i="36"/>
  <c r="L156" i="36"/>
  <c r="K156" i="36"/>
  <c r="J156" i="36"/>
  <c r="I156" i="36"/>
  <c r="H156" i="36"/>
  <c r="H154" i="36"/>
  <c r="H162" i="36" s="1"/>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H133" i="36"/>
  <c r="H141" i="36" s="1"/>
  <c r="G124" i="36"/>
  <c r="G123" i="36"/>
  <c r="S116" i="36"/>
  <c r="T116" i="36" s="1"/>
  <c r="U116" i="36" s="1"/>
  <c r="R116" i="36"/>
  <c r="Q116" i="36"/>
  <c r="P116" i="36"/>
  <c r="O116" i="36"/>
  <c r="N116" i="36"/>
  <c r="M116" i="36"/>
  <c r="L116" i="36"/>
  <c r="K116" i="36"/>
  <c r="J116" i="36"/>
  <c r="I116" i="36"/>
  <c r="H116" i="36"/>
  <c r="G103" i="36"/>
  <c r="G102" i="36"/>
  <c r="H95" i="36"/>
  <c r="I95" i="36" s="1"/>
  <c r="J95" i="36" s="1"/>
  <c r="K95" i="36" s="1"/>
  <c r="L95" i="36" s="1"/>
  <c r="M95" i="36" s="1"/>
  <c r="N95" i="36" s="1"/>
  <c r="O95" i="36" s="1"/>
  <c r="P95" i="36" s="1"/>
  <c r="Q95" i="36" s="1"/>
  <c r="R95" i="36" s="1"/>
  <c r="S95" i="36" s="1"/>
  <c r="T95" i="36" s="1"/>
  <c r="U95" i="36" s="1"/>
  <c r="V95" i="36" s="1"/>
  <c r="W95" i="36" s="1"/>
  <c r="X95" i="36" s="1"/>
  <c r="Y95" i="36" s="1"/>
  <c r="Z95" i="36" s="1"/>
  <c r="AA95" i="36" s="1"/>
  <c r="AB95" i="36" s="1"/>
  <c r="AC95" i="36" s="1"/>
  <c r="AD95" i="36" s="1"/>
  <c r="AE95" i="36" s="1"/>
  <c r="AF95" i="36" s="1"/>
  <c r="AG95" i="36" s="1"/>
  <c r="AH95" i="36" s="1"/>
  <c r="AI95" i="36" s="1"/>
  <c r="AJ95" i="36" s="1"/>
  <c r="AK95" i="36" s="1"/>
  <c r="C87" i="36"/>
  <c r="AH84" i="36"/>
  <c r="AH235" i="36" s="1"/>
  <c r="AF84" i="36"/>
  <c r="AF235" i="36" s="1"/>
  <c r="Z84" i="36"/>
  <c r="Z235" i="36" s="1"/>
  <c r="R84" i="36"/>
  <c r="R235" i="36" s="1"/>
  <c r="J84" i="36"/>
  <c r="J235" i="36" s="1"/>
  <c r="I84" i="36"/>
  <c r="I235" i="36" s="1"/>
  <c r="H84" i="36"/>
  <c r="H235" i="36" s="1"/>
  <c r="Q82" i="36"/>
  <c r="P82" i="36"/>
  <c r="AK80"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J80" i="36"/>
  <c r="I80" i="36"/>
  <c r="H80" i="36"/>
  <c r="G80" i="36"/>
  <c r="AK79" i="36"/>
  <c r="AJ79" i="36"/>
  <c r="AI79" i="36"/>
  <c r="AH79" i="36"/>
  <c r="AG79" i="36"/>
  <c r="AF79" i="36"/>
  <c r="AE79" i="36"/>
  <c r="AD79" i="36"/>
  <c r="AC79" i="36"/>
  <c r="AB79" i="36"/>
  <c r="AA79" i="36"/>
  <c r="Z79" i="36"/>
  <c r="Y79" i="36"/>
  <c r="X79" i="36"/>
  <c r="W79" i="36"/>
  <c r="V79" i="36"/>
  <c r="U79" i="36"/>
  <c r="T79" i="36"/>
  <c r="S79" i="36"/>
  <c r="R79" i="36"/>
  <c r="Q79" i="36"/>
  <c r="P79" i="36"/>
  <c r="O79" i="36"/>
  <c r="N79" i="36"/>
  <c r="M79" i="36"/>
  <c r="L79" i="36"/>
  <c r="K79" i="36"/>
  <c r="J79" i="36"/>
  <c r="I79" i="36"/>
  <c r="H79" i="36"/>
  <c r="G79" i="36"/>
  <c r="E79" i="36"/>
  <c r="AK78" i="36"/>
  <c r="AJ78" i="36"/>
  <c r="AI78" i="36"/>
  <c r="AH78" i="36"/>
  <c r="AG78" i="36"/>
  <c r="AF78" i="36"/>
  <c r="AE78" i="36"/>
  <c r="AD78" i="36"/>
  <c r="AC78" i="36"/>
  <c r="AB78" i="36"/>
  <c r="AA78" i="36"/>
  <c r="Z78" i="36"/>
  <c r="Y78" i="36"/>
  <c r="X78" i="36"/>
  <c r="W78" i="36"/>
  <c r="V78" i="36"/>
  <c r="U78" i="36"/>
  <c r="T78" i="36"/>
  <c r="S78" i="36"/>
  <c r="R78" i="36"/>
  <c r="Q78" i="36"/>
  <c r="P78" i="36"/>
  <c r="O78" i="36"/>
  <c r="N78" i="36"/>
  <c r="M78" i="36"/>
  <c r="L78" i="36"/>
  <c r="K78" i="36"/>
  <c r="J78" i="36"/>
  <c r="I78" i="36"/>
  <c r="H78" i="36"/>
  <c r="G78" i="36"/>
  <c r="Y82" i="36" s="1"/>
  <c r="E78" i="36"/>
  <c r="AK75" i="36"/>
  <c r="AJ75" i="36"/>
  <c r="AI75" i="36"/>
  <c r="AH75" i="36"/>
  <c r="AG75" i="36"/>
  <c r="AF75" i="36"/>
  <c r="AE75" i="36"/>
  <c r="AD75" i="36"/>
  <c r="AC75" i="36"/>
  <c r="AB75" i="36"/>
  <c r="AA75" i="36"/>
  <c r="Z75" i="36"/>
  <c r="Y75" i="36"/>
  <c r="X75" i="36"/>
  <c r="W75" i="36"/>
  <c r="V75" i="36"/>
  <c r="U75" i="36"/>
  <c r="T75" i="36"/>
  <c r="S75" i="36"/>
  <c r="R75" i="36"/>
  <c r="Q75" i="36"/>
  <c r="P75" i="36"/>
  <c r="O75" i="36"/>
  <c r="N75" i="36"/>
  <c r="M75" i="36"/>
  <c r="L75" i="36"/>
  <c r="K75" i="36"/>
  <c r="J75" i="36"/>
  <c r="I75" i="36"/>
  <c r="H75" i="36"/>
  <c r="G75" i="36"/>
  <c r="E73" i="36"/>
  <c r="E80" i="36" s="1"/>
  <c r="E72" i="36"/>
  <c r="E71"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AG68" i="36" s="1"/>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P68" i="36" s="1"/>
  <c r="P85" i="36" s="1"/>
  <c r="E64" i="36"/>
  <c r="AK61" i="36"/>
  <c r="AK84" i="36" s="1"/>
  <c r="AK235" i="36" s="1"/>
  <c r="AJ61" i="36"/>
  <c r="AJ84" i="36" s="1"/>
  <c r="AJ235" i="36" s="1"/>
  <c r="AI61" i="36"/>
  <c r="AI84" i="36" s="1"/>
  <c r="AI235" i="36" s="1"/>
  <c r="AH61" i="36"/>
  <c r="AG61" i="36"/>
  <c r="AG84" i="36" s="1"/>
  <c r="AG235" i="36" s="1"/>
  <c r="AF61" i="36"/>
  <c r="AE61" i="36"/>
  <c r="AE84" i="36" s="1"/>
  <c r="AE235" i="36" s="1"/>
  <c r="AD61" i="36"/>
  <c r="AD84" i="36" s="1"/>
  <c r="AD235" i="36" s="1"/>
  <c r="AC61" i="36"/>
  <c r="AC84" i="36" s="1"/>
  <c r="AC235" i="36" s="1"/>
  <c r="AB61" i="36"/>
  <c r="AB84" i="36" s="1"/>
  <c r="AB235" i="36" s="1"/>
  <c r="AA61" i="36"/>
  <c r="AA84" i="36" s="1"/>
  <c r="AA235" i="36" s="1"/>
  <c r="Z61" i="36"/>
  <c r="Y61" i="36"/>
  <c r="Y84" i="36" s="1"/>
  <c r="Y235" i="36" s="1"/>
  <c r="X61" i="36"/>
  <c r="X84" i="36" s="1"/>
  <c r="X235" i="36" s="1"/>
  <c r="W61" i="36"/>
  <c r="W84" i="36" s="1"/>
  <c r="W235" i="36" s="1"/>
  <c r="V61" i="36"/>
  <c r="V84" i="36" s="1"/>
  <c r="V235" i="36" s="1"/>
  <c r="U61" i="36"/>
  <c r="U84" i="36" s="1"/>
  <c r="U235" i="36" s="1"/>
  <c r="T61" i="36"/>
  <c r="T84" i="36" s="1"/>
  <c r="T235" i="36" s="1"/>
  <c r="S61" i="36"/>
  <c r="S84" i="36" s="1"/>
  <c r="S235" i="36" s="1"/>
  <c r="R61" i="36"/>
  <c r="Q61" i="36"/>
  <c r="Q84" i="36" s="1"/>
  <c r="Q235" i="36" s="1"/>
  <c r="P61" i="36"/>
  <c r="P84" i="36" s="1"/>
  <c r="P235" i="36" s="1"/>
  <c r="O61" i="36"/>
  <c r="O84" i="36" s="1"/>
  <c r="O235" i="36" s="1"/>
  <c r="N61" i="36"/>
  <c r="N84" i="36" s="1"/>
  <c r="N235" i="36" s="1"/>
  <c r="M61" i="36"/>
  <c r="M84" i="36" s="1"/>
  <c r="M235" i="36" s="1"/>
  <c r="L61" i="36"/>
  <c r="L84" i="36" s="1"/>
  <c r="L235" i="36" s="1"/>
  <c r="K61" i="36"/>
  <c r="K84" i="36" s="1"/>
  <c r="K235" i="36" s="1"/>
  <c r="J61" i="36"/>
  <c r="I61" i="36"/>
  <c r="H61" i="36"/>
  <c r="G61" i="36"/>
  <c r="G84" i="36" s="1"/>
  <c r="G235" i="36" s="1"/>
  <c r="E59" i="36"/>
  <c r="E66" i="36" s="1"/>
  <c r="E58" i="36"/>
  <c r="E65" i="36" s="1"/>
  <c r="E57" i="36"/>
  <c r="AK48" i="36"/>
  <c r="AJ48" i="36"/>
  <c r="AI48" i="36"/>
  <c r="AH48" i="36"/>
  <c r="AG48" i="36"/>
  <c r="AF48" i="36"/>
  <c r="AE48" i="36"/>
  <c r="AD48" i="36"/>
  <c r="AC48" i="36"/>
  <c r="AB48" i="36"/>
  <c r="AA48" i="36"/>
  <c r="Z48" i="36"/>
  <c r="Y48" i="36"/>
  <c r="X48" i="36"/>
  <c r="W48" i="36"/>
  <c r="V48" i="36"/>
  <c r="U48" i="36"/>
  <c r="T48" i="36"/>
  <c r="S48" i="36"/>
  <c r="R48" i="36"/>
  <c r="Q48" i="36"/>
  <c r="P48" i="36"/>
  <c r="O48" i="36"/>
  <c r="N48" i="36"/>
  <c r="M48" i="36"/>
  <c r="L48" i="36"/>
  <c r="K48" i="36"/>
  <c r="J48" i="36"/>
  <c r="I48" i="36"/>
  <c r="H48" i="36"/>
  <c r="G48" i="36"/>
  <c r="AK47" i="36"/>
  <c r="AJ47" i="36"/>
  <c r="AI47" i="36"/>
  <c r="AH47" i="36"/>
  <c r="AG47" i="36"/>
  <c r="AF47" i="36"/>
  <c r="AE47" i="36"/>
  <c r="AD47" i="36"/>
  <c r="AC47" i="36"/>
  <c r="AB47" i="36"/>
  <c r="AA47" i="36"/>
  <c r="Z47" i="36"/>
  <c r="Y47" i="36"/>
  <c r="X47" i="36"/>
  <c r="W47" i="36"/>
  <c r="V47" i="36"/>
  <c r="U47" i="36"/>
  <c r="T47" i="36"/>
  <c r="S47" i="36"/>
  <c r="R47" i="36"/>
  <c r="Q47" i="36"/>
  <c r="P47" i="36"/>
  <c r="O47" i="36"/>
  <c r="N47" i="36"/>
  <c r="M47" i="36"/>
  <c r="L47" i="36"/>
  <c r="K47" i="36"/>
  <c r="J47" i="36"/>
  <c r="I47" i="36"/>
  <c r="H47" i="36"/>
  <c r="G47" i="36"/>
  <c r="AK46" i="36"/>
  <c r="AJ46" i="36"/>
  <c r="AI46" i="36"/>
  <c r="AH46" i="36"/>
  <c r="AG46" i="36"/>
  <c r="AF46" i="36"/>
  <c r="AE46" i="36"/>
  <c r="AD46" i="36"/>
  <c r="AC46" i="36"/>
  <c r="AB46" i="36"/>
  <c r="AA46" i="36"/>
  <c r="Z46" i="36"/>
  <c r="Y46" i="36"/>
  <c r="X46" i="36"/>
  <c r="W46" i="36"/>
  <c r="V46" i="36"/>
  <c r="U46" i="36"/>
  <c r="T46" i="36"/>
  <c r="S46" i="36"/>
  <c r="R46" i="36"/>
  <c r="Q46" i="36"/>
  <c r="P46" i="36"/>
  <c r="O46" i="36"/>
  <c r="N46" i="36"/>
  <c r="M46" i="36"/>
  <c r="L46" i="36"/>
  <c r="K46" i="36"/>
  <c r="J46" i="36"/>
  <c r="I46" i="36"/>
  <c r="H46" i="36"/>
  <c r="G46" i="36"/>
  <c r="G45" i="36"/>
  <c r="G42" i="36"/>
  <c r="G222" i="36" s="1"/>
  <c r="E40" i="36"/>
  <c r="E48" i="36" s="1"/>
  <c r="E39" i="36"/>
  <c r="E47" i="36" s="1"/>
  <c r="E38" i="36"/>
  <c r="E46" i="36" s="1"/>
  <c r="E37" i="36"/>
  <c r="E45" i="36" s="1"/>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E32" i="36"/>
  <c r="AK31"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AK30" i="36"/>
  <c r="AJ30" i="36"/>
  <c r="AI30" i="36"/>
  <c r="AH30" i="36"/>
  <c r="AG30" i="36"/>
  <c r="AF30" i="36"/>
  <c r="AE30" i="36"/>
  <c r="AD30" i="36"/>
  <c r="AC30" i="36"/>
  <c r="AB30" i="36"/>
  <c r="AA30" i="36"/>
  <c r="Z30" i="36"/>
  <c r="Y30" i="36"/>
  <c r="X30" i="36"/>
  <c r="W30" i="36"/>
  <c r="V30" i="36"/>
  <c r="U30" i="36"/>
  <c r="T30" i="36"/>
  <c r="S30" i="36"/>
  <c r="R30" i="36"/>
  <c r="Q30" i="36"/>
  <c r="P30" i="36"/>
  <c r="O30" i="36"/>
  <c r="N30" i="36"/>
  <c r="M30" i="36"/>
  <c r="L30" i="36"/>
  <c r="K30" i="36"/>
  <c r="J30" i="36"/>
  <c r="I30" i="36"/>
  <c r="H30" i="36"/>
  <c r="G30" i="36"/>
  <c r="E23" i="36"/>
  <c r="E31" i="36" s="1"/>
  <c r="E22" i="36"/>
  <c r="E30" i="36" s="1"/>
  <c r="E21" i="36"/>
  <c r="E29" i="36" s="1"/>
  <c r="G15" i="36"/>
  <c r="G14" i="36"/>
  <c r="G91" i="35"/>
  <c r="G91" i="3"/>
  <c r="G26" i="35"/>
  <c r="G234" i="35" s="1"/>
  <c r="W270" i="35"/>
  <c r="G241" i="35"/>
  <c r="AF240" i="35"/>
  <c r="G240" i="35"/>
  <c r="G239" i="35"/>
  <c r="G305" i="35" s="1"/>
  <c r="G237" i="35"/>
  <c r="AK236" i="35"/>
  <c r="AJ236" i="35"/>
  <c r="AI236" i="35"/>
  <c r="AH236" i="35"/>
  <c r="AG236" i="35"/>
  <c r="AF236" i="35"/>
  <c r="AE236" i="35"/>
  <c r="AD236" i="35"/>
  <c r="AC236" i="35"/>
  <c r="AB236" i="35"/>
  <c r="AA236" i="35"/>
  <c r="Z236" i="35"/>
  <c r="Y236" i="35"/>
  <c r="X236" i="35"/>
  <c r="W236" i="35"/>
  <c r="W302" i="35" s="1"/>
  <c r="V236" i="35"/>
  <c r="U236" i="35"/>
  <c r="T236" i="35"/>
  <c r="S236" i="35"/>
  <c r="R236" i="35"/>
  <c r="Q236" i="35"/>
  <c r="P236" i="35"/>
  <c r="O236" i="35"/>
  <c r="N236" i="35"/>
  <c r="M236" i="35"/>
  <c r="L236" i="35"/>
  <c r="K236" i="35"/>
  <c r="J236" i="35"/>
  <c r="I236" i="35"/>
  <c r="H236" i="35"/>
  <c r="G236" i="35"/>
  <c r="G302" i="35" s="1"/>
  <c r="AF227" i="35"/>
  <c r="AD227" i="35"/>
  <c r="T227" i="35"/>
  <c r="Q227" i="35"/>
  <c r="G227" i="35"/>
  <c r="G225" i="35"/>
  <c r="G224" i="35"/>
  <c r="G223" i="35"/>
  <c r="AK214" i="35"/>
  <c r="AK241" i="35" s="1"/>
  <c r="AI214" i="35"/>
  <c r="AI241" i="35" s="1"/>
  <c r="AH214" i="35"/>
  <c r="AH241" i="35" s="1"/>
  <c r="AG214" i="35"/>
  <c r="AG241" i="35" s="1"/>
  <c r="AF214" i="35"/>
  <c r="AF241" i="35" s="1"/>
  <c r="AD214" i="35"/>
  <c r="AD241" i="35" s="1"/>
  <c r="AC214" i="35"/>
  <c r="AC241" i="35" s="1"/>
  <c r="AB214" i="35"/>
  <c r="AB241" i="35" s="1"/>
  <c r="AA214" i="35"/>
  <c r="AA241" i="35" s="1"/>
  <c r="Y214" i="35"/>
  <c r="Y241" i="35" s="1"/>
  <c r="X214" i="35"/>
  <c r="X241" i="35" s="1"/>
  <c r="W214" i="35"/>
  <c r="W241" i="35" s="1"/>
  <c r="V214" i="35"/>
  <c r="V241" i="35" s="1"/>
  <c r="T214" i="35"/>
  <c r="T241" i="35" s="1"/>
  <c r="S214" i="35"/>
  <c r="S241" i="35" s="1"/>
  <c r="R214" i="35"/>
  <c r="R241" i="35" s="1"/>
  <c r="Q214" i="35"/>
  <c r="Q241" i="35" s="1"/>
  <c r="P214" i="35"/>
  <c r="P241" i="35" s="1"/>
  <c r="O214" i="35"/>
  <c r="O241" i="35" s="1"/>
  <c r="N214" i="35"/>
  <c r="N241" i="35" s="1"/>
  <c r="M214" i="35"/>
  <c r="M241" i="35" s="1"/>
  <c r="L214" i="35"/>
  <c r="L241" i="35" s="1"/>
  <c r="K214" i="35"/>
  <c r="K241" i="35" s="1"/>
  <c r="J214" i="35"/>
  <c r="J241" i="35" s="1"/>
  <c r="I214" i="35"/>
  <c r="I241" i="35" s="1"/>
  <c r="H214" i="35"/>
  <c r="H241" i="35" s="1"/>
  <c r="Z210" i="35"/>
  <c r="U210" i="35"/>
  <c r="U214" i="35" s="1"/>
  <c r="U241" i="35" s="1"/>
  <c r="AK207" i="35"/>
  <c r="AK240" i="35" s="1"/>
  <c r="AJ207" i="35"/>
  <c r="AJ240" i="35" s="1"/>
  <c r="AI207" i="35"/>
  <c r="AH207" i="35"/>
  <c r="AG207" i="35"/>
  <c r="AG240" i="35" s="1"/>
  <c r="AF207" i="35"/>
  <c r="AE207" i="35"/>
  <c r="AD207" i="35"/>
  <c r="AD240" i="35" s="1"/>
  <c r="AC207" i="35"/>
  <c r="AC240" i="35" s="1"/>
  <c r="AB207" i="35"/>
  <c r="AB240" i="35" s="1"/>
  <c r="AA207" i="35"/>
  <c r="Z207" i="35"/>
  <c r="Y207" i="35"/>
  <c r="Y240" i="35" s="1"/>
  <c r="X207" i="35"/>
  <c r="X240" i="35" s="1"/>
  <c r="W207" i="35"/>
  <c r="V207" i="35"/>
  <c r="U207" i="35"/>
  <c r="U240" i="35" s="1"/>
  <c r="T207" i="35"/>
  <c r="T240" i="35" s="1"/>
  <c r="S207" i="35"/>
  <c r="R207" i="35"/>
  <c r="Q207" i="35"/>
  <c r="Q240" i="35" s="1"/>
  <c r="P207" i="35"/>
  <c r="P240" i="35" s="1"/>
  <c r="O207" i="35"/>
  <c r="N207" i="35"/>
  <c r="M207" i="35"/>
  <c r="M240" i="35" s="1"/>
  <c r="L207" i="35"/>
  <c r="L240" i="35" s="1"/>
  <c r="K207" i="35"/>
  <c r="J207" i="35"/>
  <c r="I207" i="35"/>
  <c r="I240" i="35" s="1"/>
  <c r="H207" i="35"/>
  <c r="H240" i="35" s="1"/>
  <c r="H184" i="35" a="1"/>
  <c r="H184" i="35" s="1"/>
  <c r="C183" i="35"/>
  <c r="AK156" i="35"/>
  <c r="AJ156" i="35"/>
  <c r="AI156" i="35"/>
  <c r="AH156" i="35"/>
  <c r="AG156" i="35"/>
  <c r="AF156" i="35"/>
  <c r="AE156" i="35"/>
  <c r="AD156" i="35"/>
  <c r="AC156" i="35"/>
  <c r="AB156" i="35"/>
  <c r="AA156" i="35"/>
  <c r="Z156" i="35"/>
  <c r="Y156" i="35"/>
  <c r="X156" i="35"/>
  <c r="W156" i="35"/>
  <c r="V156" i="35"/>
  <c r="U156" i="35"/>
  <c r="T156" i="35"/>
  <c r="S156" i="35"/>
  <c r="R156" i="35"/>
  <c r="Q156" i="35"/>
  <c r="P156" i="35"/>
  <c r="O156" i="35"/>
  <c r="N156" i="35"/>
  <c r="M156" i="35"/>
  <c r="L156" i="35"/>
  <c r="K156" i="35"/>
  <c r="J156" i="35"/>
  <c r="I156" i="35"/>
  <c r="H156" i="35"/>
  <c r="H154" i="35"/>
  <c r="H142"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I133" i="35"/>
  <c r="I141" i="35" s="1"/>
  <c r="H133" i="35"/>
  <c r="H136" i="35" s="1"/>
  <c r="G124" i="35"/>
  <c r="G123" i="35"/>
  <c r="S116" i="35"/>
  <c r="T116" i="35" s="1"/>
  <c r="R116" i="35"/>
  <c r="Q116" i="35"/>
  <c r="P116" i="35"/>
  <c r="O116" i="35"/>
  <c r="N116" i="35"/>
  <c r="M116" i="35"/>
  <c r="L116" i="35"/>
  <c r="K116" i="35"/>
  <c r="J116" i="35"/>
  <c r="I116" i="35"/>
  <c r="H116" i="35"/>
  <c r="G103" i="35"/>
  <c r="G102" i="35"/>
  <c r="H95" i="35"/>
  <c r="I95" i="35" s="1"/>
  <c r="J95" i="35" s="1"/>
  <c r="K95" i="35" s="1"/>
  <c r="L95" i="35" s="1"/>
  <c r="M95" i="35" s="1"/>
  <c r="N95" i="35" s="1"/>
  <c r="O95" i="35" s="1"/>
  <c r="P95" i="35" s="1"/>
  <c r="Q95" i="35" s="1"/>
  <c r="R95" i="35" s="1"/>
  <c r="S95" i="35" s="1"/>
  <c r="T95" i="35" s="1"/>
  <c r="U95" i="35" s="1"/>
  <c r="V95" i="35" s="1"/>
  <c r="W95" i="35" s="1"/>
  <c r="X95" i="35" s="1"/>
  <c r="Y95" i="35" s="1"/>
  <c r="Z95" i="35" s="1"/>
  <c r="AA95" i="35" s="1"/>
  <c r="AB95" i="35" s="1"/>
  <c r="AC95" i="35" s="1"/>
  <c r="AD95" i="35" s="1"/>
  <c r="AE95" i="35" s="1"/>
  <c r="AF95" i="35" s="1"/>
  <c r="AG95" i="35" s="1"/>
  <c r="AH95" i="35" s="1"/>
  <c r="AI95" i="35" s="1"/>
  <c r="AJ95" i="35" s="1"/>
  <c r="AK95" i="35" s="1"/>
  <c r="C87" i="35"/>
  <c r="AK84" i="35"/>
  <c r="AK235" i="35" s="1"/>
  <c r="AC84" i="35"/>
  <c r="AC235" i="35" s="1"/>
  <c r="U84" i="35"/>
  <c r="U235" i="35" s="1"/>
  <c r="M84" i="35"/>
  <c r="M235" i="35" s="1"/>
  <c r="L84" i="35"/>
  <c r="L235" i="35" s="1"/>
  <c r="S82" i="35"/>
  <c r="L82" i="35"/>
  <c r="K82"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L79" i="35"/>
  <c r="K79" i="35"/>
  <c r="J79" i="35"/>
  <c r="I79" i="35"/>
  <c r="H79" i="35"/>
  <c r="G79" i="35"/>
  <c r="AK78" i="35"/>
  <c r="AJ78" i="35"/>
  <c r="AI78" i="35"/>
  <c r="AH78" i="35"/>
  <c r="AG78" i="35"/>
  <c r="AF78" i="35"/>
  <c r="AE78" i="35"/>
  <c r="AD78" i="35"/>
  <c r="AC78" i="35"/>
  <c r="AB78" i="35"/>
  <c r="AA78" i="35"/>
  <c r="Z78" i="35"/>
  <c r="Y78" i="35"/>
  <c r="X78" i="35"/>
  <c r="W78" i="35"/>
  <c r="V78" i="35"/>
  <c r="U78" i="35"/>
  <c r="T78" i="35"/>
  <c r="S78" i="35"/>
  <c r="R78" i="35"/>
  <c r="Q78" i="35"/>
  <c r="P78" i="35"/>
  <c r="O78" i="35"/>
  <c r="N78" i="35"/>
  <c r="M78" i="35"/>
  <c r="L78" i="35"/>
  <c r="K78" i="35"/>
  <c r="J78" i="35"/>
  <c r="AJ82" i="35" s="1"/>
  <c r="I78" i="35"/>
  <c r="H78" i="35"/>
  <c r="G78" i="35"/>
  <c r="AK75" i="35"/>
  <c r="AJ75" i="35"/>
  <c r="AI75" i="35"/>
  <c r="AH75" i="35"/>
  <c r="AG75" i="35"/>
  <c r="AF75" i="35"/>
  <c r="AE75" i="35"/>
  <c r="AD75" i="35"/>
  <c r="AC75" i="35"/>
  <c r="AB75" i="35"/>
  <c r="AA75" i="35"/>
  <c r="Z75" i="35"/>
  <c r="Y75" i="35"/>
  <c r="X75" i="35"/>
  <c r="W75" i="35"/>
  <c r="V75" i="35"/>
  <c r="U75" i="35"/>
  <c r="T75" i="35"/>
  <c r="S75" i="35"/>
  <c r="R75" i="35"/>
  <c r="Q75" i="35"/>
  <c r="P75" i="35"/>
  <c r="O75" i="35"/>
  <c r="N75" i="35"/>
  <c r="M75" i="35"/>
  <c r="L75" i="35"/>
  <c r="K75" i="35"/>
  <c r="J75" i="35"/>
  <c r="I75" i="35"/>
  <c r="H75" i="35"/>
  <c r="G75" i="35"/>
  <c r="E73" i="35"/>
  <c r="E80" i="35" s="1"/>
  <c r="E72" i="35"/>
  <c r="E79" i="35" s="1"/>
  <c r="E71" i="35"/>
  <c r="E78" i="35" s="1"/>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AJ68" i="35" s="1"/>
  <c r="AJ85" i="35" s="1"/>
  <c r="J64" i="35"/>
  <c r="I64" i="35"/>
  <c r="H64" i="35"/>
  <c r="G64" i="35"/>
  <c r="AK61" i="35"/>
  <c r="AJ61" i="35"/>
  <c r="AJ84" i="35" s="1"/>
  <c r="AJ235" i="35" s="1"/>
  <c r="AI61" i="35"/>
  <c r="AH61" i="35"/>
  <c r="AH84" i="35" s="1"/>
  <c r="AH235" i="35" s="1"/>
  <c r="AG61" i="35"/>
  <c r="AG84" i="35" s="1"/>
  <c r="AG235" i="35" s="1"/>
  <c r="AF61" i="35"/>
  <c r="AF84" i="35" s="1"/>
  <c r="AF235" i="35" s="1"/>
  <c r="AE61" i="35"/>
  <c r="AE84" i="35" s="1"/>
  <c r="AE235" i="35" s="1"/>
  <c r="AD61" i="35"/>
  <c r="AD84" i="35" s="1"/>
  <c r="AD235" i="35" s="1"/>
  <c r="AC61" i="35"/>
  <c r="AB61" i="35"/>
  <c r="AB84" i="35" s="1"/>
  <c r="AB235" i="35" s="1"/>
  <c r="AA61" i="35"/>
  <c r="Z61" i="35"/>
  <c r="Z84" i="35" s="1"/>
  <c r="Z235" i="35" s="1"/>
  <c r="Y61" i="35"/>
  <c r="Y84" i="35" s="1"/>
  <c r="Y235" i="35" s="1"/>
  <c r="X61" i="35"/>
  <c r="X84" i="35" s="1"/>
  <c r="X235" i="35" s="1"/>
  <c r="W61" i="35"/>
  <c r="W84" i="35" s="1"/>
  <c r="W235" i="35" s="1"/>
  <c r="V61" i="35"/>
  <c r="V84" i="35" s="1"/>
  <c r="V235" i="35" s="1"/>
  <c r="U61" i="35"/>
  <c r="T61" i="35"/>
  <c r="T84" i="35" s="1"/>
  <c r="T235" i="35" s="1"/>
  <c r="S61" i="35"/>
  <c r="R61" i="35"/>
  <c r="R84" i="35" s="1"/>
  <c r="R235" i="35" s="1"/>
  <c r="Q61" i="35"/>
  <c r="Q84" i="35" s="1"/>
  <c r="Q235" i="35" s="1"/>
  <c r="P61" i="35"/>
  <c r="P84" i="35" s="1"/>
  <c r="P235" i="35" s="1"/>
  <c r="O61" i="35"/>
  <c r="O84" i="35" s="1"/>
  <c r="O235" i="35" s="1"/>
  <c r="N61" i="35"/>
  <c r="N84" i="35" s="1"/>
  <c r="N235" i="35" s="1"/>
  <c r="M61" i="35"/>
  <c r="L61" i="35"/>
  <c r="K61" i="35"/>
  <c r="J61" i="35"/>
  <c r="J84" i="35" s="1"/>
  <c r="J235" i="35" s="1"/>
  <c r="I61" i="35"/>
  <c r="I84" i="35" s="1"/>
  <c r="I235" i="35" s="1"/>
  <c r="H61" i="35"/>
  <c r="H84" i="35" s="1"/>
  <c r="H235" i="35" s="1"/>
  <c r="G61" i="35"/>
  <c r="G84" i="35" s="1"/>
  <c r="G235" i="35" s="1"/>
  <c r="E59" i="35"/>
  <c r="E66" i="35" s="1"/>
  <c r="E58" i="35"/>
  <c r="E65" i="35" s="1"/>
  <c r="E57" i="35"/>
  <c r="E64" i="35" s="1"/>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L48" i="35"/>
  <c r="K48" i="35"/>
  <c r="J48" i="35"/>
  <c r="I48" i="35"/>
  <c r="H48" i="35"/>
  <c r="G48" i="35"/>
  <c r="AK47" i="35"/>
  <c r="AJ47" i="35"/>
  <c r="AI47" i="35"/>
  <c r="AH47" i="35"/>
  <c r="AG47" i="35"/>
  <c r="AF47" i="35"/>
  <c r="AE47" i="35"/>
  <c r="AD47" i="35"/>
  <c r="AC47" i="35"/>
  <c r="AB47" i="35"/>
  <c r="AA47" i="35"/>
  <c r="Z47" i="35"/>
  <c r="Y47" i="35"/>
  <c r="X47" i="35"/>
  <c r="W47" i="35"/>
  <c r="V47" i="35"/>
  <c r="U47" i="35"/>
  <c r="T47" i="35"/>
  <c r="S47" i="35"/>
  <c r="R47" i="35"/>
  <c r="Q47" i="35"/>
  <c r="P47" i="35"/>
  <c r="O47" i="35"/>
  <c r="N47" i="35"/>
  <c r="M47" i="35"/>
  <c r="L47" i="35"/>
  <c r="K47" i="35"/>
  <c r="J47" i="35"/>
  <c r="I47" i="35"/>
  <c r="H47" i="35"/>
  <c r="G47" i="35"/>
  <c r="AK46" i="35"/>
  <c r="AJ46" i="35"/>
  <c r="AI46" i="35"/>
  <c r="AH46" i="35"/>
  <c r="AG46" i="35"/>
  <c r="AF46" i="35"/>
  <c r="AE46" i="35"/>
  <c r="AD46" i="35"/>
  <c r="AC46" i="35"/>
  <c r="AB46" i="35"/>
  <c r="AA46" i="35"/>
  <c r="Z46" i="35"/>
  <c r="Y46" i="35"/>
  <c r="X46" i="35"/>
  <c r="W46" i="35"/>
  <c r="V46" i="35"/>
  <c r="U46" i="35"/>
  <c r="T46" i="35"/>
  <c r="S46" i="35"/>
  <c r="R46" i="35"/>
  <c r="Q46" i="35"/>
  <c r="P46" i="35"/>
  <c r="O46" i="35"/>
  <c r="N46" i="35"/>
  <c r="M46" i="35"/>
  <c r="L46" i="35"/>
  <c r="K46" i="35"/>
  <c r="J46" i="35"/>
  <c r="I46" i="35"/>
  <c r="H46" i="35"/>
  <c r="G46" i="35"/>
  <c r="AK45" i="35"/>
  <c r="AJ45" i="35"/>
  <c r="AI45" i="35"/>
  <c r="AH45" i="35"/>
  <c r="AG45" i="35"/>
  <c r="G45" i="35"/>
  <c r="AK42" i="35"/>
  <c r="AK222" i="35" s="1"/>
  <c r="AJ42" i="35"/>
  <c r="AJ222" i="35" s="1"/>
  <c r="AI42" i="35"/>
  <c r="AI222" i="35" s="1"/>
  <c r="AH42" i="35"/>
  <c r="AH222" i="35" s="1"/>
  <c r="AG42" i="35"/>
  <c r="AG222" i="35" s="1"/>
  <c r="G42" i="35"/>
  <c r="G222" i="35" s="1"/>
  <c r="E40" i="35"/>
  <c r="E48" i="35" s="1"/>
  <c r="E39" i="35"/>
  <c r="E47" i="35" s="1"/>
  <c r="E38" i="35"/>
  <c r="E46" i="35" s="1"/>
  <c r="E37" i="35"/>
  <c r="E45" i="35" s="1"/>
  <c r="AK32" i="35"/>
  <c r="AJ32" i="35"/>
  <c r="AI32" i="35"/>
  <c r="AH32" i="35"/>
  <c r="AG32" i="35"/>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E32"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M31" i="35"/>
  <c r="L31" i="35"/>
  <c r="K31" i="35"/>
  <c r="J31" i="35"/>
  <c r="I31" i="35"/>
  <c r="H31" i="35"/>
  <c r="G31"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G29" i="35"/>
  <c r="E23" i="35"/>
  <c r="E31" i="35" s="1"/>
  <c r="E22" i="35"/>
  <c r="E30" i="35" s="1"/>
  <c r="E21" i="35"/>
  <c r="E29" i="35" s="1"/>
  <c r="G15" i="35"/>
  <c r="G14" i="35"/>
  <c r="N21" i="35" s="1"/>
  <c r="G103" i="3"/>
  <c r="G102" i="3"/>
  <c r="G124" i="3"/>
  <c r="G123" i="3"/>
  <c r="H184" i="3" a="1"/>
  <c r="H184" i="3" s="1"/>
  <c r="AJ21" i="36" l="1"/>
  <c r="O21" i="36"/>
  <c r="W21" i="36"/>
  <c r="P21" i="36"/>
  <c r="X21" i="36"/>
  <c r="I21" i="36"/>
  <c r="Q21" i="36"/>
  <c r="Y21" i="36"/>
  <c r="J21" i="36"/>
  <c r="R21" i="36"/>
  <c r="Z21" i="36"/>
  <c r="K21" i="36"/>
  <c r="S21" i="36"/>
  <c r="AA21" i="36"/>
  <c r="L21" i="36"/>
  <c r="T21" i="36"/>
  <c r="AB21" i="36"/>
  <c r="M21" i="36"/>
  <c r="U21" i="36"/>
  <c r="AC21" i="36"/>
  <c r="N21" i="36"/>
  <c r="V21" i="36"/>
  <c r="H21" i="36"/>
  <c r="H29" i="36" s="1"/>
  <c r="H103" i="38"/>
  <c r="I103" i="38" s="1"/>
  <c r="J103" i="38" s="1"/>
  <c r="K103" i="38" s="1"/>
  <c r="L103" i="38" s="1"/>
  <c r="M103" i="38" s="1"/>
  <c r="N103" i="38" s="1"/>
  <c r="O103" i="38" s="1"/>
  <c r="P103" i="38" s="1"/>
  <c r="Q103" i="38" s="1"/>
  <c r="R103" i="38" s="1"/>
  <c r="S103" i="38" s="1"/>
  <c r="T103" i="38" s="1"/>
  <c r="U103" i="38" s="1"/>
  <c r="V103" i="38" s="1"/>
  <c r="W103" i="38" s="1"/>
  <c r="X103" i="38" s="1"/>
  <c r="Y103" i="38" s="1"/>
  <c r="Z103" i="38" s="1"/>
  <c r="AA103" i="38" s="1"/>
  <c r="AB103" i="38" s="1"/>
  <c r="AC103" i="38" s="1"/>
  <c r="AD103" i="38" s="1"/>
  <c r="AE103" i="38" s="1"/>
  <c r="AF103" i="38" s="1"/>
  <c r="AG103" i="38" s="1"/>
  <c r="AH103" i="38" s="1"/>
  <c r="AI103" i="38" s="1"/>
  <c r="AJ103" i="38" s="1"/>
  <c r="AK103" i="38" s="1"/>
  <c r="H103" i="36"/>
  <c r="M21" i="38"/>
  <c r="U21" i="38"/>
  <c r="AC21" i="38"/>
  <c r="AK21" i="38"/>
  <c r="N21" i="38"/>
  <c r="V21" i="38"/>
  <c r="AD21" i="38"/>
  <c r="H21" i="38"/>
  <c r="O21" i="38"/>
  <c r="W21" i="38"/>
  <c r="AE21" i="38"/>
  <c r="P21" i="38"/>
  <c r="X21" i="38"/>
  <c r="X29" i="38" s="1"/>
  <c r="AF21" i="38"/>
  <c r="I21" i="38"/>
  <c r="Q21" i="38"/>
  <c r="Y21" i="38"/>
  <c r="AG21" i="38"/>
  <c r="J21" i="38"/>
  <c r="R21" i="38"/>
  <c r="Z21" i="38"/>
  <c r="AH21" i="38"/>
  <c r="K21" i="38"/>
  <c r="S21" i="38"/>
  <c r="AA21" i="38"/>
  <c r="AI21" i="38"/>
  <c r="L21" i="38"/>
  <c r="T21" i="38"/>
  <c r="AB21" i="38"/>
  <c r="AB29" i="38" s="1"/>
  <c r="AJ21" i="38"/>
  <c r="H103" i="35"/>
  <c r="I103" i="35" s="1"/>
  <c r="J103" i="35" s="1"/>
  <c r="K103" i="35" s="1"/>
  <c r="L103" i="35" s="1"/>
  <c r="M103" i="35" s="1"/>
  <c r="N103" i="35" s="1"/>
  <c r="O103" i="35" s="1"/>
  <c r="P103" i="35" s="1"/>
  <c r="Q103" i="35" s="1"/>
  <c r="R103" i="35" s="1"/>
  <c r="S103" i="35" s="1"/>
  <c r="T103" i="35" s="1"/>
  <c r="U103" i="35" s="1"/>
  <c r="V103" i="35" s="1"/>
  <c r="W103" i="35" s="1"/>
  <c r="X103" i="35" s="1"/>
  <c r="Y103" i="35" s="1"/>
  <c r="Z103" i="35" s="1"/>
  <c r="AA103" i="35" s="1"/>
  <c r="AB103" i="35" s="1"/>
  <c r="AC103" i="35" s="1"/>
  <c r="AD103" i="35" s="1"/>
  <c r="AE103" i="35" s="1"/>
  <c r="AF103" i="35" s="1"/>
  <c r="AG103" i="35" s="1"/>
  <c r="AH103" i="35" s="1"/>
  <c r="AI103" i="35" s="1"/>
  <c r="AJ103" i="35" s="1"/>
  <c r="AK103" i="35" s="1"/>
  <c r="P21" i="40"/>
  <c r="AH21" i="40"/>
  <c r="AI21" i="40"/>
  <c r="AJ21" i="40"/>
  <c r="AK21" i="40"/>
  <c r="AE21" i="40"/>
  <c r="AF21" i="40"/>
  <c r="AG21" i="40"/>
  <c r="H102" i="40"/>
  <c r="H186" i="40"/>
  <c r="I186" i="40" s="1"/>
  <c r="J186" i="40" s="1"/>
  <c r="K186" i="40" s="1"/>
  <c r="L186" i="40" s="1"/>
  <c r="M186" i="40" s="1"/>
  <c r="N186" i="40" s="1"/>
  <c r="O186" i="40" s="1"/>
  <c r="P186" i="40" s="1"/>
  <c r="Q186" i="40" s="1"/>
  <c r="R186" i="40" s="1"/>
  <c r="S186" i="40" s="1"/>
  <c r="T186" i="40" s="1"/>
  <c r="U186" i="40" s="1"/>
  <c r="V186" i="40" s="1"/>
  <c r="W186" i="40" s="1"/>
  <c r="X186" i="40" s="1"/>
  <c r="Y186" i="40" s="1"/>
  <c r="Z186" i="40" s="1"/>
  <c r="AA186" i="40" s="1"/>
  <c r="AB186" i="40" s="1"/>
  <c r="AC186" i="40" s="1"/>
  <c r="AD186" i="40" s="1"/>
  <c r="AE186" i="40" s="1"/>
  <c r="AF186" i="40" s="1"/>
  <c r="AG186" i="40" s="1"/>
  <c r="AH186" i="40" s="1"/>
  <c r="AI186" i="40" s="1"/>
  <c r="AJ186" i="40" s="1"/>
  <c r="AK186" i="40" s="1"/>
  <c r="K21" i="10"/>
  <c r="H186" i="10"/>
  <c r="I186" i="10" s="1"/>
  <c r="J186" i="10" s="1"/>
  <c r="K186" i="10" s="1"/>
  <c r="L186" i="10" s="1"/>
  <c r="M186" i="10" s="1"/>
  <c r="N186" i="10" s="1"/>
  <c r="O186" i="10" s="1"/>
  <c r="P186" i="10" s="1"/>
  <c r="Q186" i="10" s="1"/>
  <c r="R186" i="10" s="1"/>
  <c r="S186" i="10" s="1"/>
  <c r="T186" i="10" s="1"/>
  <c r="U186" i="10" s="1"/>
  <c r="V186" i="10" s="1"/>
  <c r="W186" i="10" s="1"/>
  <c r="X186" i="10" s="1"/>
  <c r="Y186" i="10" s="1"/>
  <c r="Z186" i="10" s="1"/>
  <c r="AA186" i="10" s="1"/>
  <c r="AB186" i="10" s="1"/>
  <c r="AC186" i="10" s="1"/>
  <c r="AD186" i="10" s="1"/>
  <c r="AE186" i="10" s="1"/>
  <c r="AF186" i="10" s="1"/>
  <c r="AG186" i="10" s="1"/>
  <c r="AH186" i="10" s="1"/>
  <c r="AI186" i="10" s="1"/>
  <c r="AJ186" i="10" s="1"/>
  <c r="AK186" i="10" s="1"/>
  <c r="H102" i="10"/>
  <c r="I102" i="10" s="1"/>
  <c r="J102" i="10" s="1"/>
  <c r="K102" i="10" s="1"/>
  <c r="L102" i="10" s="1"/>
  <c r="M102" i="10" s="1"/>
  <c r="N102" i="10" s="1"/>
  <c r="O102" i="10" s="1"/>
  <c r="P102" i="10" s="1"/>
  <c r="Q102" i="10" s="1"/>
  <c r="R102" i="10" s="1"/>
  <c r="S102" i="10" s="1"/>
  <c r="T102" i="10" s="1"/>
  <c r="U102" i="10" s="1"/>
  <c r="V102" i="10" s="1"/>
  <c r="W102" i="10" s="1"/>
  <c r="X102" i="10" s="1"/>
  <c r="Y102" i="10" s="1"/>
  <c r="Z102" i="10" s="1"/>
  <c r="AA102" i="10" s="1"/>
  <c r="AB102" i="10" s="1"/>
  <c r="AC102" i="10" s="1"/>
  <c r="AD102" i="10" s="1"/>
  <c r="AE102" i="10" s="1"/>
  <c r="AF102" i="10" s="1"/>
  <c r="AG102" i="10" s="1"/>
  <c r="AH102" i="10" s="1"/>
  <c r="AI102" i="10" s="1"/>
  <c r="AJ102" i="10" s="1"/>
  <c r="AK102" i="10" s="1"/>
  <c r="U291" i="54"/>
  <c r="U259" i="54"/>
  <c r="T259" i="56"/>
  <c r="T291" i="56"/>
  <c r="U239" i="56"/>
  <c r="U225" i="56"/>
  <c r="T305" i="56"/>
  <c r="T273" i="56"/>
  <c r="W192" i="56"/>
  <c r="V200" i="56"/>
  <c r="V239" i="54"/>
  <c r="V225" i="54"/>
  <c r="U305" i="54"/>
  <c r="U273" i="54"/>
  <c r="X192" i="54"/>
  <c r="W200" i="54"/>
  <c r="AI174" i="40"/>
  <c r="AI217" i="40" s="1"/>
  <c r="H6" i="35"/>
  <c r="AI174" i="10"/>
  <c r="AI217" i="10" s="1"/>
  <c r="AJ174" i="10"/>
  <c r="AJ217" i="10" s="1"/>
  <c r="H120" i="10"/>
  <c r="H174" i="10"/>
  <c r="H217" i="10" s="1"/>
  <c r="H6" i="7"/>
  <c r="G16" i="35"/>
  <c r="H123" i="35"/>
  <c r="I123" i="35" s="1"/>
  <c r="J123" i="35" s="1"/>
  <c r="K123" i="35" s="1"/>
  <c r="L123" i="35" s="1"/>
  <c r="M123" i="35" s="1"/>
  <c r="N123" i="35" s="1"/>
  <c r="O123" i="35" s="1"/>
  <c r="P123" i="35" s="1"/>
  <c r="Q123" i="35" s="1"/>
  <c r="R123" i="35" s="1"/>
  <c r="S123" i="35" s="1"/>
  <c r="T123" i="35" s="1"/>
  <c r="U123" i="35" s="1"/>
  <c r="V123" i="35" s="1"/>
  <c r="W123" i="35" s="1"/>
  <c r="X123" i="35" s="1"/>
  <c r="Y123" i="35" s="1"/>
  <c r="Z123" i="35" s="1"/>
  <c r="AA123" i="35" s="1"/>
  <c r="AB123" i="35" s="1"/>
  <c r="AC123" i="35" s="1"/>
  <c r="AD123" i="35" s="1"/>
  <c r="AE123" i="35" s="1"/>
  <c r="AF123" i="35" s="1"/>
  <c r="AG123" i="35" s="1"/>
  <c r="AH123" i="35" s="1"/>
  <c r="AI123" i="35" s="1"/>
  <c r="AJ123" i="35" s="1"/>
  <c r="AK123" i="35" s="1"/>
  <c r="Z21" i="10"/>
  <c r="R21" i="10"/>
  <c r="J29" i="36"/>
  <c r="AK29" i="38"/>
  <c r="Y21" i="10"/>
  <c r="Q21" i="10"/>
  <c r="I21" i="10"/>
  <c r="V21" i="40"/>
  <c r="N21" i="40"/>
  <c r="R26" i="36"/>
  <c r="R234" i="36" s="1"/>
  <c r="R268" i="36" s="1"/>
  <c r="J21" i="10"/>
  <c r="W21" i="40"/>
  <c r="O21" i="40"/>
  <c r="AF29" i="38"/>
  <c r="X21" i="10"/>
  <c r="P21" i="10"/>
  <c r="U21" i="40"/>
  <c r="M21" i="40"/>
  <c r="W21" i="10"/>
  <c r="W29" i="10" s="1"/>
  <c r="P29" i="38"/>
  <c r="AD21" i="10"/>
  <c r="V21" i="10"/>
  <c r="N21" i="10"/>
  <c r="AA21" i="40"/>
  <c r="S21" i="40"/>
  <c r="K21" i="40"/>
  <c r="H21" i="10"/>
  <c r="O21" i="10"/>
  <c r="H21" i="35"/>
  <c r="H6" i="10"/>
  <c r="G16" i="10"/>
  <c r="H103" i="10"/>
  <c r="I103" i="10" s="1"/>
  <c r="J103" i="10" s="1"/>
  <c r="K103" i="10" s="1"/>
  <c r="L103" i="10" s="1"/>
  <c r="M103" i="10" s="1"/>
  <c r="N103" i="10" s="1"/>
  <c r="O103" i="10" s="1"/>
  <c r="P103" i="10" s="1"/>
  <c r="Q103" i="10" s="1"/>
  <c r="R103" i="10" s="1"/>
  <c r="S103" i="10" s="1"/>
  <c r="T103" i="10" s="1"/>
  <c r="U103" i="10" s="1"/>
  <c r="V103" i="10" s="1"/>
  <c r="W103" i="10" s="1"/>
  <c r="X103" i="10" s="1"/>
  <c r="Y103" i="10" s="1"/>
  <c r="Z103" i="10" s="1"/>
  <c r="AA103" i="10" s="1"/>
  <c r="AB103" i="10" s="1"/>
  <c r="AC103" i="10" s="1"/>
  <c r="AD103" i="10" s="1"/>
  <c r="AE103" i="10" s="1"/>
  <c r="AF103" i="10" s="1"/>
  <c r="AG103" i="10" s="1"/>
  <c r="AH103" i="10" s="1"/>
  <c r="AI103" i="10" s="1"/>
  <c r="AJ103" i="10" s="1"/>
  <c r="AK103" i="10" s="1"/>
  <c r="AC21" i="10"/>
  <c r="U21" i="10"/>
  <c r="M21" i="10"/>
  <c r="Z21" i="40"/>
  <c r="R21" i="40"/>
  <c r="J21" i="40"/>
  <c r="J29" i="40" s="1"/>
  <c r="U21" i="35"/>
  <c r="U26" i="35" s="1"/>
  <c r="U234" i="35" s="1"/>
  <c r="AB21" i="10"/>
  <c r="T21" i="10"/>
  <c r="L21" i="10"/>
  <c r="Y21" i="40"/>
  <c r="Q21" i="40"/>
  <c r="I21" i="40"/>
  <c r="I26" i="40" s="1"/>
  <c r="I234" i="40" s="1"/>
  <c r="H21" i="40"/>
  <c r="T21" i="40"/>
  <c r="L21" i="40"/>
  <c r="M21" i="35"/>
  <c r="M29" i="35" s="1"/>
  <c r="Z26" i="36"/>
  <c r="Z234" i="36" s="1"/>
  <c r="Z300" i="36" s="1"/>
  <c r="AA21" i="10"/>
  <c r="S21" i="10"/>
  <c r="H125" i="40"/>
  <c r="I125" i="40" s="1"/>
  <c r="J125" i="40" s="1"/>
  <c r="K125" i="40" s="1"/>
  <c r="L125" i="40" s="1"/>
  <c r="M125" i="40" s="1"/>
  <c r="N125" i="40" s="1"/>
  <c r="O125" i="40" s="1"/>
  <c r="P125" i="40" s="1"/>
  <c r="Q125" i="40" s="1"/>
  <c r="R125" i="40" s="1"/>
  <c r="S125" i="40" s="1"/>
  <c r="T125" i="40" s="1"/>
  <c r="U125" i="40" s="1"/>
  <c r="V125" i="40" s="1"/>
  <c r="W125" i="40" s="1"/>
  <c r="X125" i="40" s="1"/>
  <c r="Y125" i="40" s="1"/>
  <c r="Z125" i="40" s="1"/>
  <c r="AA125" i="40" s="1"/>
  <c r="AB125" i="40" s="1"/>
  <c r="AC125" i="40" s="1"/>
  <c r="AD125" i="40" s="1"/>
  <c r="AE125" i="40" s="1"/>
  <c r="AF125" i="40" s="1"/>
  <c r="AG125" i="40" s="1"/>
  <c r="AH125" i="40" s="1"/>
  <c r="AI125" i="40" s="1"/>
  <c r="AJ125" i="40" s="1"/>
  <c r="AK125" i="40" s="1"/>
  <c r="X21" i="40"/>
  <c r="G26" i="40"/>
  <c r="G234" i="40" s="1"/>
  <c r="G300" i="40" s="1"/>
  <c r="Q269" i="40"/>
  <c r="Q301" i="40"/>
  <c r="AG269" i="40"/>
  <c r="AG301" i="40"/>
  <c r="Y269" i="40"/>
  <c r="Y301" i="40"/>
  <c r="H301" i="40"/>
  <c r="H269" i="40"/>
  <c r="P269" i="40"/>
  <c r="P301" i="40"/>
  <c r="X269" i="40"/>
  <c r="X301" i="40"/>
  <c r="AF269" i="40"/>
  <c r="AF301" i="40"/>
  <c r="W301" i="40"/>
  <c r="W269" i="40"/>
  <c r="Y68" i="40"/>
  <c r="Y85" i="40" s="1"/>
  <c r="I29" i="40"/>
  <c r="O301" i="40"/>
  <c r="O269" i="40"/>
  <c r="AI68" i="40"/>
  <c r="AI85" i="40" s="1"/>
  <c r="AA68" i="40"/>
  <c r="AA85" i="40" s="1"/>
  <c r="S68" i="40"/>
  <c r="K68" i="40"/>
  <c r="K85" i="40" s="1"/>
  <c r="AD82" i="40"/>
  <c r="V82" i="40"/>
  <c r="N82" i="40"/>
  <c r="AK82" i="40"/>
  <c r="AC82" i="40"/>
  <c r="U82" i="40"/>
  <c r="M82" i="40"/>
  <c r="AJ82" i="40"/>
  <c r="AB82" i="40"/>
  <c r="T82" i="40"/>
  <c r="L82" i="40"/>
  <c r="AI82" i="40"/>
  <c r="AA82" i="40"/>
  <c r="S82" i="40"/>
  <c r="K82" i="40"/>
  <c r="AH82" i="40"/>
  <c r="Z82" i="40"/>
  <c r="R82" i="40"/>
  <c r="J82" i="40"/>
  <c r="AG82" i="40"/>
  <c r="AG85" i="40" s="1"/>
  <c r="Y82" i="40"/>
  <c r="Q82" i="40"/>
  <c r="I82" i="40"/>
  <c r="H82" i="40"/>
  <c r="J301" i="40"/>
  <c r="J269" i="40"/>
  <c r="R301" i="40"/>
  <c r="R269" i="40"/>
  <c r="Z301" i="40"/>
  <c r="Z269" i="40"/>
  <c r="AH301" i="40"/>
  <c r="AH269" i="40"/>
  <c r="AH68" i="40"/>
  <c r="AH85" i="40" s="1"/>
  <c r="W82" i="40"/>
  <c r="I269" i="40"/>
  <c r="I301" i="40"/>
  <c r="H168" i="40"/>
  <c r="I168" i="40" s="1"/>
  <c r="J168" i="40" s="1"/>
  <c r="K168" i="40" s="1"/>
  <c r="L168" i="40" s="1"/>
  <c r="M168" i="40" s="1"/>
  <c r="N168" i="40" s="1"/>
  <c r="O168" i="40" s="1"/>
  <c r="P168" i="40" s="1"/>
  <c r="Q168" i="40" s="1"/>
  <c r="R168" i="40" s="1"/>
  <c r="S168" i="40" s="1"/>
  <c r="T168" i="40" s="1"/>
  <c r="U168" i="40" s="1"/>
  <c r="V168" i="40" s="1"/>
  <c r="W168" i="40" s="1"/>
  <c r="X168" i="40" s="1"/>
  <c r="Y168" i="40" s="1"/>
  <c r="Z168" i="40" s="1"/>
  <c r="AA168" i="40" s="1"/>
  <c r="AB168" i="40" s="1"/>
  <c r="AC168" i="40" s="1"/>
  <c r="AD168" i="40" s="1"/>
  <c r="AE168" i="40" s="1"/>
  <c r="AF168" i="40" s="1"/>
  <c r="AG168" i="40" s="1"/>
  <c r="AH168" i="40" s="1"/>
  <c r="AI168" i="40" s="1"/>
  <c r="AJ168" i="40" s="1"/>
  <c r="AK168" i="40" s="1"/>
  <c r="H185" i="40"/>
  <c r="H165" i="40"/>
  <c r="H146" i="40"/>
  <c r="I146" i="40" s="1"/>
  <c r="J146" i="40" s="1"/>
  <c r="K146" i="40" s="1"/>
  <c r="L146" i="40" s="1"/>
  <c r="M146" i="40" s="1"/>
  <c r="N146" i="40" s="1"/>
  <c r="O146" i="40" s="1"/>
  <c r="P146" i="40" s="1"/>
  <c r="Q146" i="40" s="1"/>
  <c r="R146" i="40" s="1"/>
  <c r="S146" i="40" s="1"/>
  <c r="T146" i="40" s="1"/>
  <c r="U146" i="40" s="1"/>
  <c r="V146" i="40" s="1"/>
  <c r="W146" i="40" s="1"/>
  <c r="X146" i="40" s="1"/>
  <c r="Y146" i="40" s="1"/>
  <c r="Z146" i="40" s="1"/>
  <c r="AA146" i="40" s="1"/>
  <c r="AB146" i="40" s="1"/>
  <c r="AC146" i="40" s="1"/>
  <c r="AD146" i="40" s="1"/>
  <c r="AE146" i="40" s="1"/>
  <c r="AF146" i="40" s="1"/>
  <c r="AG146" i="40" s="1"/>
  <c r="AH146" i="40" s="1"/>
  <c r="AI146" i="40" s="1"/>
  <c r="AJ146" i="40" s="1"/>
  <c r="AK146" i="40" s="1"/>
  <c r="H126" i="40"/>
  <c r="I126" i="40" s="1"/>
  <c r="J126" i="40" s="1"/>
  <c r="K126" i="40" s="1"/>
  <c r="L126" i="40" s="1"/>
  <c r="M126" i="40" s="1"/>
  <c r="N126" i="40" s="1"/>
  <c r="O126" i="40" s="1"/>
  <c r="P126" i="40" s="1"/>
  <c r="Q126" i="40" s="1"/>
  <c r="R126" i="40" s="1"/>
  <c r="S126" i="40" s="1"/>
  <c r="T126" i="40" s="1"/>
  <c r="U126" i="40" s="1"/>
  <c r="V126" i="40" s="1"/>
  <c r="W126" i="40" s="1"/>
  <c r="X126" i="40" s="1"/>
  <c r="Y126" i="40" s="1"/>
  <c r="Z126" i="40" s="1"/>
  <c r="AA126" i="40" s="1"/>
  <c r="AB126" i="40" s="1"/>
  <c r="AC126" i="40" s="1"/>
  <c r="AD126" i="40" s="1"/>
  <c r="AE126" i="40" s="1"/>
  <c r="AF126" i="40" s="1"/>
  <c r="AG126" i="40" s="1"/>
  <c r="AH126" i="40" s="1"/>
  <c r="AI126" i="40" s="1"/>
  <c r="AJ126" i="40" s="1"/>
  <c r="AK126" i="40" s="1"/>
  <c r="H105" i="40"/>
  <c r="I105" i="40" s="1"/>
  <c r="J105" i="40" s="1"/>
  <c r="K105" i="40" s="1"/>
  <c r="L105" i="40" s="1"/>
  <c r="M105" i="40" s="1"/>
  <c r="N105" i="40" s="1"/>
  <c r="O105" i="40" s="1"/>
  <c r="P105" i="40" s="1"/>
  <c r="Q105" i="40" s="1"/>
  <c r="R105" i="40" s="1"/>
  <c r="S105" i="40" s="1"/>
  <c r="T105" i="40" s="1"/>
  <c r="U105" i="40" s="1"/>
  <c r="V105" i="40" s="1"/>
  <c r="W105" i="40" s="1"/>
  <c r="X105" i="40" s="1"/>
  <c r="Y105" i="40" s="1"/>
  <c r="Z105" i="40" s="1"/>
  <c r="AA105" i="40" s="1"/>
  <c r="AB105" i="40" s="1"/>
  <c r="AC105" i="40" s="1"/>
  <c r="AD105" i="40" s="1"/>
  <c r="AE105" i="40" s="1"/>
  <c r="AF105" i="40" s="1"/>
  <c r="AG105" i="40" s="1"/>
  <c r="AH105" i="40" s="1"/>
  <c r="AI105" i="40" s="1"/>
  <c r="AJ105" i="40" s="1"/>
  <c r="AK105" i="40" s="1"/>
  <c r="H147" i="40"/>
  <c r="I147" i="40" s="1"/>
  <c r="J147" i="40" s="1"/>
  <c r="K147" i="40" s="1"/>
  <c r="L147" i="40" s="1"/>
  <c r="M147" i="40" s="1"/>
  <c r="N147" i="40" s="1"/>
  <c r="O147" i="40" s="1"/>
  <c r="P147" i="40" s="1"/>
  <c r="Q147" i="40" s="1"/>
  <c r="R147" i="40" s="1"/>
  <c r="S147" i="40" s="1"/>
  <c r="T147" i="40" s="1"/>
  <c r="U147" i="40" s="1"/>
  <c r="V147" i="40" s="1"/>
  <c r="W147" i="40" s="1"/>
  <c r="X147" i="40" s="1"/>
  <c r="Y147" i="40" s="1"/>
  <c r="Z147" i="40" s="1"/>
  <c r="AA147" i="40" s="1"/>
  <c r="AB147" i="40" s="1"/>
  <c r="AC147" i="40" s="1"/>
  <c r="AD147" i="40" s="1"/>
  <c r="AE147" i="40" s="1"/>
  <c r="AF147" i="40" s="1"/>
  <c r="AG147" i="40" s="1"/>
  <c r="AH147" i="40" s="1"/>
  <c r="AI147" i="40" s="1"/>
  <c r="AJ147" i="40" s="1"/>
  <c r="AK147" i="40" s="1"/>
  <c r="H123" i="40"/>
  <c r="I123" i="40" s="1"/>
  <c r="J123" i="40" s="1"/>
  <c r="K123" i="40" s="1"/>
  <c r="L123" i="40" s="1"/>
  <c r="M123" i="40" s="1"/>
  <c r="N123" i="40" s="1"/>
  <c r="O123" i="40" s="1"/>
  <c r="P123" i="40" s="1"/>
  <c r="Q123" i="40" s="1"/>
  <c r="R123" i="40" s="1"/>
  <c r="S123" i="40" s="1"/>
  <c r="T123" i="40" s="1"/>
  <c r="U123" i="40" s="1"/>
  <c r="V123" i="40" s="1"/>
  <c r="W123" i="40" s="1"/>
  <c r="X123" i="40" s="1"/>
  <c r="Y123" i="40" s="1"/>
  <c r="Z123" i="40" s="1"/>
  <c r="AA123" i="40" s="1"/>
  <c r="AB123" i="40" s="1"/>
  <c r="AC123" i="40" s="1"/>
  <c r="AD123" i="40" s="1"/>
  <c r="AE123" i="40" s="1"/>
  <c r="AF123" i="40" s="1"/>
  <c r="AG123" i="40" s="1"/>
  <c r="AH123" i="40" s="1"/>
  <c r="AI123" i="40" s="1"/>
  <c r="AJ123" i="40" s="1"/>
  <c r="AK123" i="40" s="1"/>
  <c r="H166" i="40"/>
  <c r="I166" i="40" s="1"/>
  <c r="J166" i="40" s="1"/>
  <c r="K166" i="40" s="1"/>
  <c r="L166" i="40" s="1"/>
  <c r="M166" i="40" s="1"/>
  <c r="N166" i="40" s="1"/>
  <c r="O166" i="40" s="1"/>
  <c r="P166" i="40" s="1"/>
  <c r="Q166" i="40" s="1"/>
  <c r="R166" i="40" s="1"/>
  <c r="S166" i="40" s="1"/>
  <c r="T166" i="40" s="1"/>
  <c r="U166" i="40" s="1"/>
  <c r="V166" i="40" s="1"/>
  <c r="W166" i="40" s="1"/>
  <c r="X166" i="40" s="1"/>
  <c r="Y166" i="40" s="1"/>
  <c r="Z166" i="40" s="1"/>
  <c r="AA166" i="40" s="1"/>
  <c r="AB166" i="40" s="1"/>
  <c r="AC166" i="40" s="1"/>
  <c r="AD166" i="40" s="1"/>
  <c r="AE166" i="40" s="1"/>
  <c r="AF166" i="40" s="1"/>
  <c r="AG166" i="40" s="1"/>
  <c r="AH166" i="40" s="1"/>
  <c r="AI166" i="40" s="1"/>
  <c r="AJ166" i="40" s="1"/>
  <c r="AK166" i="40" s="1"/>
  <c r="H144" i="40"/>
  <c r="I144" i="40" s="1"/>
  <c r="J144" i="40" s="1"/>
  <c r="K144" i="40" s="1"/>
  <c r="L144" i="40" s="1"/>
  <c r="M144" i="40" s="1"/>
  <c r="N144" i="40" s="1"/>
  <c r="O144" i="40" s="1"/>
  <c r="P144" i="40" s="1"/>
  <c r="Q144" i="40" s="1"/>
  <c r="R144" i="40" s="1"/>
  <c r="S144" i="40" s="1"/>
  <c r="T144" i="40" s="1"/>
  <c r="U144" i="40" s="1"/>
  <c r="V144" i="40" s="1"/>
  <c r="W144" i="40" s="1"/>
  <c r="X144" i="40" s="1"/>
  <c r="Y144" i="40" s="1"/>
  <c r="Z144" i="40" s="1"/>
  <c r="AA144" i="40" s="1"/>
  <c r="AB144" i="40" s="1"/>
  <c r="AC144" i="40" s="1"/>
  <c r="AD144" i="40" s="1"/>
  <c r="AE144" i="40" s="1"/>
  <c r="AF144" i="40" s="1"/>
  <c r="AG144" i="40" s="1"/>
  <c r="AH144" i="40" s="1"/>
  <c r="AI144" i="40" s="1"/>
  <c r="AJ144" i="40" s="1"/>
  <c r="AK144" i="40" s="1"/>
  <c r="H124" i="40"/>
  <c r="I124" i="40" s="1"/>
  <c r="J124" i="40" s="1"/>
  <c r="K124" i="40" s="1"/>
  <c r="L124" i="40" s="1"/>
  <c r="M124" i="40" s="1"/>
  <c r="N124" i="40" s="1"/>
  <c r="O124" i="40" s="1"/>
  <c r="P124" i="40" s="1"/>
  <c r="Q124" i="40" s="1"/>
  <c r="R124" i="40" s="1"/>
  <c r="S124" i="40" s="1"/>
  <c r="T124" i="40" s="1"/>
  <c r="U124" i="40" s="1"/>
  <c r="V124" i="40" s="1"/>
  <c r="W124" i="40" s="1"/>
  <c r="X124" i="40" s="1"/>
  <c r="Y124" i="40" s="1"/>
  <c r="Z124" i="40" s="1"/>
  <c r="AA124" i="40" s="1"/>
  <c r="AB124" i="40" s="1"/>
  <c r="AC124" i="40" s="1"/>
  <c r="AD124" i="40" s="1"/>
  <c r="AE124" i="40" s="1"/>
  <c r="AF124" i="40" s="1"/>
  <c r="AG124" i="40" s="1"/>
  <c r="AH124" i="40" s="1"/>
  <c r="AI124" i="40" s="1"/>
  <c r="AJ124" i="40" s="1"/>
  <c r="AK124" i="40" s="1"/>
  <c r="H167" i="40"/>
  <c r="I167" i="40" s="1"/>
  <c r="J167" i="40" s="1"/>
  <c r="K167" i="40" s="1"/>
  <c r="L167" i="40" s="1"/>
  <c r="M167" i="40" s="1"/>
  <c r="N167" i="40" s="1"/>
  <c r="O167" i="40" s="1"/>
  <c r="P167" i="40" s="1"/>
  <c r="Q167" i="40" s="1"/>
  <c r="R167" i="40" s="1"/>
  <c r="S167" i="40" s="1"/>
  <c r="T167" i="40" s="1"/>
  <c r="U167" i="40" s="1"/>
  <c r="V167" i="40" s="1"/>
  <c r="W167" i="40" s="1"/>
  <c r="X167" i="40" s="1"/>
  <c r="Y167" i="40" s="1"/>
  <c r="Z167" i="40" s="1"/>
  <c r="AA167" i="40" s="1"/>
  <c r="AB167" i="40" s="1"/>
  <c r="AC167" i="40" s="1"/>
  <c r="AD167" i="40" s="1"/>
  <c r="AE167" i="40" s="1"/>
  <c r="AF167" i="40" s="1"/>
  <c r="AG167" i="40" s="1"/>
  <c r="AH167" i="40" s="1"/>
  <c r="AI167" i="40" s="1"/>
  <c r="AJ167" i="40" s="1"/>
  <c r="AK167" i="40" s="1"/>
  <c r="H145" i="40"/>
  <c r="I145" i="40" s="1"/>
  <c r="J145" i="40" s="1"/>
  <c r="K145" i="40" s="1"/>
  <c r="L145" i="40" s="1"/>
  <c r="M145" i="40" s="1"/>
  <c r="N145" i="40" s="1"/>
  <c r="O145" i="40" s="1"/>
  <c r="P145" i="40" s="1"/>
  <c r="Q145" i="40" s="1"/>
  <c r="R145" i="40" s="1"/>
  <c r="S145" i="40" s="1"/>
  <c r="T145" i="40" s="1"/>
  <c r="U145" i="40" s="1"/>
  <c r="V145" i="40" s="1"/>
  <c r="W145" i="40" s="1"/>
  <c r="X145" i="40" s="1"/>
  <c r="Y145" i="40" s="1"/>
  <c r="Z145" i="40" s="1"/>
  <c r="AA145" i="40" s="1"/>
  <c r="AB145" i="40" s="1"/>
  <c r="AC145" i="40" s="1"/>
  <c r="AD145" i="40" s="1"/>
  <c r="AE145" i="40" s="1"/>
  <c r="AF145" i="40" s="1"/>
  <c r="AG145" i="40" s="1"/>
  <c r="AH145" i="40" s="1"/>
  <c r="AI145" i="40" s="1"/>
  <c r="AJ145" i="40" s="1"/>
  <c r="AK145" i="40" s="1"/>
  <c r="H12" i="40"/>
  <c r="H14" i="40" s="1"/>
  <c r="I14" i="40" s="1"/>
  <c r="AD21" i="40"/>
  <c r="AC21" i="40"/>
  <c r="AB21" i="40"/>
  <c r="H104" i="40"/>
  <c r="I104" i="40" s="1"/>
  <c r="J104" i="40" s="1"/>
  <c r="K104" i="40" s="1"/>
  <c r="L104" i="40" s="1"/>
  <c r="M104" i="40" s="1"/>
  <c r="N104" i="40" s="1"/>
  <c r="O104" i="40" s="1"/>
  <c r="P104" i="40" s="1"/>
  <c r="Q104" i="40" s="1"/>
  <c r="R104" i="40" s="1"/>
  <c r="S104" i="40" s="1"/>
  <c r="T104" i="40" s="1"/>
  <c r="U104" i="40" s="1"/>
  <c r="V104" i="40" s="1"/>
  <c r="W104" i="40" s="1"/>
  <c r="X104" i="40" s="1"/>
  <c r="Y104" i="40" s="1"/>
  <c r="Z104" i="40" s="1"/>
  <c r="AA104" i="40" s="1"/>
  <c r="AB104" i="40" s="1"/>
  <c r="AC104" i="40" s="1"/>
  <c r="AD104" i="40" s="1"/>
  <c r="AE104" i="40" s="1"/>
  <c r="AF104" i="40" s="1"/>
  <c r="AG104" i="40" s="1"/>
  <c r="AH104" i="40" s="1"/>
  <c r="AI104" i="40" s="1"/>
  <c r="AJ104" i="40" s="1"/>
  <c r="AK104" i="40" s="1"/>
  <c r="K301" i="40"/>
  <c r="K269" i="40"/>
  <c r="S301" i="40"/>
  <c r="S269" i="40"/>
  <c r="AA301" i="40"/>
  <c r="AA269" i="40"/>
  <c r="AI301" i="40"/>
  <c r="AI269" i="40"/>
  <c r="I68" i="40"/>
  <c r="I85" i="40" s="1"/>
  <c r="X82" i="40"/>
  <c r="G301" i="40"/>
  <c r="G269" i="40"/>
  <c r="AE301" i="40"/>
  <c r="AE269" i="40"/>
  <c r="G16" i="40"/>
  <c r="L301" i="40"/>
  <c r="L269" i="40"/>
  <c r="T301" i="40"/>
  <c r="T269" i="40"/>
  <c r="AB301" i="40"/>
  <c r="AB269" i="40"/>
  <c r="AJ301" i="40"/>
  <c r="AJ269" i="40"/>
  <c r="J68" i="40"/>
  <c r="AE82" i="40"/>
  <c r="Z68" i="40"/>
  <c r="Z85" i="40" s="1"/>
  <c r="O82" i="40"/>
  <c r="M301" i="40"/>
  <c r="M269" i="40"/>
  <c r="U301" i="40"/>
  <c r="U269" i="40"/>
  <c r="AC301" i="40"/>
  <c r="AC269" i="40"/>
  <c r="AK301" i="40"/>
  <c r="AK269" i="40"/>
  <c r="Q68" i="40"/>
  <c r="AF82" i="40"/>
  <c r="I102" i="40"/>
  <c r="J102" i="40" s="1"/>
  <c r="K102" i="40" s="1"/>
  <c r="L102" i="40" s="1"/>
  <c r="M102" i="40" s="1"/>
  <c r="N102" i="40" s="1"/>
  <c r="O102" i="40" s="1"/>
  <c r="P102" i="40" s="1"/>
  <c r="Q102" i="40" s="1"/>
  <c r="R102" i="40" s="1"/>
  <c r="S102" i="40" s="1"/>
  <c r="T102" i="40" s="1"/>
  <c r="U102" i="40" s="1"/>
  <c r="V102" i="40" s="1"/>
  <c r="W102" i="40" s="1"/>
  <c r="X102" i="40" s="1"/>
  <c r="Y102" i="40" s="1"/>
  <c r="Z102" i="40" s="1"/>
  <c r="AA102" i="40" s="1"/>
  <c r="AB102" i="40" s="1"/>
  <c r="AC102" i="40" s="1"/>
  <c r="AD102" i="40" s="1"/>
  <c r="AE102" i="40" s="1"/>
  <c r="AF102" i="40" s="1"/>
  <c r="AG102" i="40" s="1"/>
  <c r="AH102" i="40" s="1"/>
  <c r="AI102" i="40" s="1"/>
  <c r="AJ102" i="40" s="1"/>
  <c r="AK102" i="40" s="1"/>
  <c r="G34" i="40"/>
  <c r="N301" i="40"/>
  <c r="N269" i="40"/>
  <c r="V301" i="40"/>
  <c r="V269" i="40"/>
  <c r="AD301" i="40"/>
  <c r="AD269" i="40"/>
  <c r="AF68" i="40"/>
  <c r="R68" i="40"/>
  <c r="G82" i="40"/>
  <c r="W293" i="40"/>
  <c r="W261" i="40"/>
  <c r="H120" i="40"/>
  <c r="H121" i="40"/>
  <c r="H115" i="40"/>
  <c r="G50" i="40"/>
  <c r="L68" i="40"/>
  <c r="L85" i="40" s="1"/>
  <c r="T68" i="40"/>
  <c r="AB68" i="40"/>
  <c r="AB85" i="40" s="1"/>
  <c r="AJ68" i="40"/>
  <c r="AJ85" i="40" s="1"/>
  <c r="H103" i="40"/>
  <c r="I103" i="40" s="1"/>
  <c r="J103" i="40" s="1"/>
  <c r="K103" i="40" s="1"/>
  <c r="L103" i="40" s="1"/>
  <c r="M103" i="40" s="1"/>
  <c r="N103" i="40" s="1"/>
  <c r="O103" i="40" s="1"/>
  <c r="P103" i="40" s="1"/>
  <c r="Q103" i="40" s="1"/>
  <c r="R103" i="40" s="1"/>
  <c r="S103" i="40" s="1"/>
  <c r="T103" i="40" s="1"/>
  <c r="U103" i="40" s="1"/>
  <c r="V103" i="40" s="1"/>
  <c r="W103" i="40" s="1"/>
  <c r="X103" i="40" s="1"/>
  <c r="Y103" i="40" s="1"/>
  <c r="Z103" i="40" s="1"/>
  <c r="AA103" i="40" s="1"/>
  <c r="AB103" i="40" s="1"/>
  <c r="AC103" i="40" s="1"/>
  <c r="AD103" i="40" s="1"/>
  <c r="AE103" i="40" s="1"/>
  <c r="AF103" i="40" s="1"/>
  <c r="AG103" i="40" s="1"/>
  <c r="AH103" i="40" s="1"/>
  <c r="AI103" i="40" s="1"/>
  <c r="AJ103" i="40" s="1"/>
  <c r="AK103" i="40" s="1"/>
  <c r="I112" i="40"/>
  <c r="H240" i="40"/>
  <c r="H227" i="40"/>
  <c r="P240" i="40"/>
  <c r="P227" i="40"/>
  <c r="X240" i="40"/>
  <c r="X227" i="40"/>
  <c r="AF227" i="40"/>
  <c r="AF240" i="40"/>
  <c r="G288" i="40"/>
  <c r="G256" i="40"/>
  <c r="M68" i="40"/>
  <c r="M85" i="40" s="1"/>
  <c r="U68" i="40"/>
  <c r="AC68" i="40"/>
  <c r="AC85" i="40" s="1"/>
  <c r="AK68" i="40"/>
  <c r="AK85" i="40" s="1"/>
  <c r="AJ174" i="40"/>
  <c r="AJ217" i="40" s="1"/>
  <c r="N68" i="40"/>
  <c r="V68" i="40"/>
  <c r="V85" i="40" s="1"/>
  <c r="AD68" i="40"/>
  <c r="AD85" i="40" s="1"/>
  <c r="AK174" i="40"/>
  <c r="AK217" i="40" s="1"/>
  <c r="H119" i="40"/>
  <c r="H162" i="40"/>
  <c r="H163" i="40"/>
  <c r="H161" i="40"/>
  <c r="H170" i="40" s="1"/>
  <c r="H157" i="40"/>
  <c r="G68" i="40"/>
  <c r="G85" i="40" s="1"/>
  <c r="O68" i="40"/>
  <c r="O85" i="40" s="1"/>
  <c r="W68" i="40"/>
  <c r="AE68" i="40"/>
  <c r="H140" i="40"/>
  <c r="H149" i="40" s="1"/>
  <c r="H136" i="40"/>
  <c r="H141" i="40"/>
  <c r="H142" i="40"/>
  <c r="I133" i="40"/>
  <c r="I163" i="40"/>
  <c r="I161" i="40"/>
  <c r="I157" i="40"/>
  <c r="I162" i="40"/>
  <c r="J154" i="40"/>
  <c r="I302" i="40"/>
  <c r="I270" i="40"/>
  <c r="Q270" i="40"/>
  <c r="Q302" i="40"/>
  <c r="Y270" i="40"/>
  <c r="Y302" i="40"/>
  <c r="AG270" i="40"/>
  <c r="AG302" i="40"/>
  <c r="H68" i="40"/>
  <c r="H85" i="40" s="1"/>
  <c r="P68" i="40"/>
  <c r="P85" i="40" s="1"/>
  <c r="X68" i="40"/>
  <c r="X85" i="40" s="1"/>
  <c r="N293" i="40"/>
  <c r="N261" i="40"/>
  <c r="J270" i="40"/>
  <c r="J302" i="40"/>
  <c r="R270" i="40"/>
  <c r="R302" i="40"/>
  <c r="Z270" i="40"/>
  <c r="Z302" i="40"/>
  <c r="AH270" i="40"/>
  <c r="AH302" i="40"/>
  <c r="J293" i="40"/>
  <c r="J261" i="40"/>
  <c r="U306" i="40"/>
  <c r="U274" i="40"/>
  <c r="K261" i="40"/>
  <c r="K293" i="40"/>
  <c r="S274" i="40"/>
  <c r="S306" i="40"/>
  <c r="K212" i="40"/>
  <c r="J214" i="40"/>
  <c r="J241" i="40" s="1"/>
  <c r="V240" i="40"/>
  <c r="L306" i="40"/>
  <c r="L274" i="40"/>
  <c r="M240" i="40"/>
  <c r="M227" i="40"/>
  <c r="U293" i="40"/>
  <c r="U261" i="40"/>
  <c r="AC240" i="40"/>
  <c r="AC227" i="40"/>
  <c r="AK240" i="40"/>
  <c r="AK227" i="40"/>
  <c r="AH293" i="40"/>
  <c r="AH261" i="40"/>
  <c r="G289" i="40"/>
  <c r="N306" i="40"/>
  <c r="N274" i="40"/>
  <c r="V293" i="40"/>
  <c r="V261" i="40"/>
  <c r="AD227" i="40"/>
  <c r="AD240" i="40"/>
  <c r="AI293" i="40"/>
  <c r="AI261" i="40"/>
  <c r="L293" i="40"/>
  <c r="AE293" i="40"/>
  <c r="AE261" i="40"/>
  <c r="I307" i="40"/>
  <c r="I275" i="40"/>
  <c r="O306" i="40"/>
  <c r="O274" i="40"/>
  <c r="W306" i="40"/>
  <c r="W274" i="40"/>
  <c r="O227" i="40"/>
  <c r="Z293" i="40"/>
  <c r="Z261" i="40"/>
  <c r="S302" i="40"/>
  <c r="S270" i="40"/>
  <c r="AA302" i="40"/>
  <c r="AA270" i="40"/>
  <c r="AI302" i="40"/>
  <c r="AI270" i="40"/>
  <c r="AA293" i="40"/>
  <c r="AA261" i="40"/>
  <c r="AE240" i="40"/>
  <c r="I240" i="40"/>
  <c r="I227" i="40"/>
  <c r="Q240" i="40"/>
  <c r="Q227" i="40"/>
  <c r="Y240" i="40"/>
  <c r="Y227" i="40"/>
  <c r="AG240" i="40"/>
  <c r="AG227" i="40"/>
  <c r="R227" i="40"/>
  <c r="AB227" i="40"/>
  <c r="J240" i="40"/>
  <c r="G261" i="40"/>
  <c r="R274" i="40"/>
  <c r="R306" i="40"/>
  <c r="AH274" i="40"/>
  <c r="AH306" i="40"/>
  <c r="S227" i="40"/>
  <c r="K240" i="40"/>
  <c r="Z306" i="40"/>
  <c r="AA274" i="40"/>
  <c r="AA306" i="40"/>
  <c r="AI274" i="40"/>
  <c r="AI306" i="40"/>
  <c r="G291" i="40"/>
  <c r="G259" i="40"/>
  <c r="T227" i="40"/>
  <c r="K270" i="40"/>
  <c r="T306" i="40"/>
  <c r="T274" i="40"/>
  <c r="AB306" i="40"/>
  <c r="AB274" i="40"/>
  <c r="AJ306" i="40"/>
  <c r="AJ274" i="40"/>
  <c r="G290" i="40"/>
  <c r="G238" i="40"/>
  <c r="G258" i="40"/>
  <c r="T302" i="40"/>
  <c r="T270" i="40"/>
  <c r="AJ302" i="40"/>
  <c r="AJ270" i="40"/>
  <c r="V270" i="40"/>
  <c r="M302" i="40"/>
  <c r="M270" i="40"/>
  <c r="AC302" i="40"/>
  <c r="AC270" i="40"/>
  <c r="N302" i="40"/>
  <c r="N270" i="40"/>
  <c r="AD302" i="40"/>
  <c r="AD270" i="40"/>
  <c r="AB270" i="40"/>
  <c r="G302" i="40"/>
  <c r="G270" i="40"/>
  <c r="O302" i="40"/>
  <c r="O270" i="40"/>
  <c r="W302" i="40"/>
  <c r="W270" i="40"/>
  <c r="AE302" i="40"/>
  <c r="AE270" i="40"/>
  <c r="AK270" i="40"/>
  <c r="H302" i="40"/>
  <c r="H270" i="40"/>
  <c r="P302" i="40"/>
  <c r="P270" i="40"/>
  <c r="X302" i="40"/>
  <c r="X270" i="40"/>
  <c r="AF302" i="40"/>
  <c r="AF270" i="40"/>
  <c r="G271" i="40"/>
  <c r="G273" i="40"/>
  <c r="G274" i="40"/>
  <c r="G275" i="40"/>
  <c r="P269" i="10"/>
  <c r="P301" i="10"/>
  <c r="K301" i="10"/>
  <c r="K269" i="10"/>
  <c r="S301" i="10"/>
  <c r="S269" i="10"/>
  <c r="AA301" i="10"/>
  <c r="AA269" i="10"/>
  <c r="AI301" i="10"/>
  <c r="AI269" i="10"/>
  <c r="X269" i="10"/>
  <c r="X301" i="10"/>
  <c r="G34" i="10"/>
  <c r="Y269" i="10"/>
  <c r="Y301" i="10"/>
  <c r="Z301" i="10"/>
  <c r="Z269" i="10"/>
  <c r="L301" i="10"/>
  <c r="L269" i="10"/>
  <c r="T301" i="10"/>
  <c r="T269" i="10"/>
  <c r="AB301" i="10"/>
  <c r="AB269" i="10"/>
  <c r="AJ301" i="10"/>
  <c r="AJ269" i="10"/>
  <c r="AF301" i="10"/>
  <c r="AF269" i="10"/>
  <c r="AG301" i="10"/>
  <c r="AG269" i="10"/>
  <c r="AH301" i="10"/>
  <c r="AH269" i="10"/>
  <c r="M301" i="10"/>
  <c r="M269" i="10"/>
  <c r="U301" i="10"/>
  <c r="U269" i="10"/>
  <c r="AC301" i="10"/>
  <c r="AC269" i="10"/>
  <c r="AK301" i="10"/>
  <c r="AK269" i="10"/>
  <c r="I269" i="10"/>
  <c r="I301" i="10"/>
  <c r="J301" i="10"/>
  <c r="J269" i="10"/>
  <c r="N301" i="10"/>
  <c r="N269" i="10"/>
  <c r="V301" i="10"/>
  <c r="V269" i="10"/>
  <c r="AD301" i="10"/>
  <c r="AD269" i="10"/>
  <c r="AI85" i="10"/>
  <c r="H301" i="10"/>
  <c r="H269" i="10"/>
  <c r="Q269" i="10"/>
  <c r="Q301" i="10"/>
  <c r="R301" i="10"/>
  <c r="R269" i="10"/>
  <c r="G301" i="10"/>
  <c r="G269" i="10"/>
  <c r="O301" i="10"/>
  <c r="O269" i="10"/>
  <c r="W301" i="10"/>
  <c r="W269" i="10"/>
  <c r="AE301" i="10"/>
  <c r="AE269" i="10"/>
  <c r="I91" i="10"/>
  <c r="H98" i="10"/>
  <c r="H99" i="10"/>
  <c r="H100" i="10"/>
  <c r="H94" i="10"/>
  <c r="T68" i="10"/>
  <c r="AH82" i="10"/>
  <c r="H170" i="10"/>
  <c r="M68" i="10"/>
  <c r="AA82" i="10"/>
  <c r="AJ300" i="10"/>
  <c r="AJ268" i="10"/>
  <c r="N68" i="10"/>
  <c r="N85" i="10" s="1"/>
  <c r="V68" i="10"/>
  <c r="AD68" i="10"/>
  <c r="L82" i="10"/>
  <c r="T82" i="10"/>
  <c r="AB82" i="10"/>
  <c r="AJ82" i="10"/>
  <c r="H167" i="10"/>
  <c r="I167" i="10" s="1"/>
  <c r="J167" i="10" s="1"/>
  <c r="K167" i="10" s="1"/>
  <c r="L167" i="10" s="1"/>
  <c r="M167" i="10" s="1"/>
  <c r="N167" i="10" s="1"/>
  <c r="O167" i="10" s="1"/>
  <c r="P167" i="10" s="1"/>
  <c r="Q167" i="10" s="1"/>
  <c r="R167" i="10" s="1"/>
  <c r="S167" i="10" s="1"/>
  <c r="T167" i="10" s="1"/>
  <c r="U167" i="10" s="1"/>
  <c r="V167" i="10" s="1"/>
  <c r="W167" i="10" s="1"/>
  <c r="X167" i="10" s="1"/>
  <c r="Y167" i="10" s="1"/>
  <c r="Z167" i="10" s="1"/>
  <c r="AA167" i="10" s="1"/>
  <c r="AB167" i="10" s="1"/>
  <c r="AC167" i="10" s="1"/>
  <c r="AD167" i="10" s="1"/>
  <c r="AE167" i="10" s="1"/>
  <c r="AF167" i="10" s="1"/>
  <c r="AG167" i="10" s="1"/>
  <c r="AH167" i="10" s="1"/>
  <c r="AI167" i="10" s="1"/>
  <c r="AJ167" i="10" s="1"/>
  <c r="AK167" i="10" s="1"/>
  <c r="AJ68" i="10"/>
  <c r="Z82" i="10"/>
  <c r="AI300" i="10"/>
  <c r="AI268" i="10"/>
  <c r="U68" i="10"/>
  <c r="U85" i="10" s="1"/>
  <c r="K82" i="10"/>
  <c r="AK300" i="10"/>
  <c r="AK268" i="10"/>
  <c r="AG288" i="10"/>
  <c r="AG256" i="10"/>
  <c r="G68" i="10"/>
  <c r="O68" i="10"/>
  <c r="W68" i="10"/>
  <c r="AE68" i="10"/>
  <c r="AE85" i="10" s="1"/>
  <c r="M82" i="10"/>
  <c r="U82" i="10"/>
  <c r="AC82" i="10"/>
  <c r="AC85" i="10" s="1"/>
  <c r="AK82" i="10"/>
  <c r="H104" i="10"/>
  <c r="I104" i="10" s="1"/>
  <c r="J104" i="10" s="1"/>
  <c r="K104" i="10" s="1"/>
  <c r="L104" i="10" s="1"/>
  <c r="M104" i="10" s="1"/>
  <c r="N104" i="10" s="1"/>
  <c r="O104" i="10" s="1"/>
  <c r="P104" i="10" s="1"/>
  <c r="Q104" i="10" s="1"/>
  <c r="R104" i="10" s="1"/>
  <c r="S104" i="10" s="1"/>
  <c r="T104" i="10" s="1"/>
  <c r="U104" i="10" s="1"/>
  <c r="V104" i="10" s="1"/>
  <c r="W104" i="10" s="1"/>
  <c r="X104" i="10" s="1"/>
  <c r="Y104" i="10" s="1"/>
  <c r="Z104" i="10" s="1"/>
  <c r="AA104" i="10" s="1"/>
  <c r="AB104" i="10" s="1"/>
  <c r="AC104" i="10" s="1"/>
  <c r="AD104" i="10" s="1"/>
  <c r="AE104" i="10" s="1"/>
  <c r="AF104" i="10" s="1"/>
  <c r="AG104" i="10" s="1"/>
  <c r="AH104" i="10" s="1"/>
  <c r="AI104" i="10" s="1"/>
  <c r="AJ104" i="10" s="1"/>
  <c r="AK104" i="10" s="1"/>
  <c r="H126" i="10"/>
  <c r="I126" i="10" s="1"/>
  <c r="J126" i="10" s="1"/>
  <c r="K126" i="10" s="1"/>
  <c r="L126" i="10" s="1"/>
  <c r="M126" i="10" s="1"/>
  <c r="N126" i="10" s="1"/>
  <c r="O126" i="10" s="1"/>
  <c r="P126" i="10" s="1"/>
  <c r="Q126" i="10" s="1"/>
  <c r="R126" i="10" s="1"/>
  <c r="S126" i="10" s="1"/>
  <c r="T126" i="10" s="1"/>
  <c r="U126" i="10" s="1"/>
  <c r="V126" i="10" s="1"/>
  <c r="W126" i="10" s="1"/>
  <c r="X126" i="10" s="1"/>
  <c r="Y126" i="10" s="1"/>
  <c r="Z126" i="10" s="1"/>
  <c r="AA126" i="10" s="1"/>
  <c r="AB126" i="10" s="1"/>
  <c r="AC126" i="10" s="1"/>
  <c r="AD126" i="10" s="1"/>
  <c r="AE126" i="10" s="1"/>
  <c r="AF126" i="10" s="1"/>
  <c r="AG126" i="10" s="1"/>
  <c r="AH126" i="10" s="1"/>
  <c r="AI126" i="10" s="1"/>
  <c r="AJ126" i="10" s="1"/>
  <c r="AK126" i="10" s="1"/>
  <c r="H147" i="10"/>
  <c r="I147" i="10" s="1"/>
  <c r="J147" i="10" s="1"/>
  <c r="K147" i="10" s="1"/>
  <c r="L147" i="10" s="1"/>
  <c r="M147" i="10" s="1"/>
  <c r="N147" i="10" s="1"/>
  <c r="O147" i="10" s="1"/>
  <c r="P147" i="10" s="1"/>
  <c r="Q147" i="10" s="1"/>
  <c r="R147" i="10" s="1"/>
  <c r="S147" i="10" s="1"/>
  <c r="T147" i="10" s="1"/>
  <c r="U147" i="10" s="1"/>
  <c r="V147" i="10" s="1"/>
  <c r="W147" i="10" s="1"/>
  <c r="X147" i="10" s="1"/>
  <c r="Y147" i="10" s="1"/>
  <c r="Z147" i="10" s="1"/>
  <c r="AA147" i="10" s="1"/>
  <c r="AB147" i="10" s="1"/>
  <c r="AC147" i="10" s="1"/>
  <c r="AD147" i="10" s="1"/>
  <c r="AE147" i="10" s="1"/>
  <c r="AF147" i="10" s="1"/>
  <c r="AG147" i="10" s="1"/>
  <c r="AH147" i="10" s="1"/>
  <c r="AI147" i="10" s="1"/>
  <c r="AJ147" i="10" s="1"/>
  <c r="AK147" i="10" s="1"/>
  <c r="AK68" i="10"/>
  <c r="AK85" i="10" s="1"/>
  <c r="AH288" i="10"/>
  <c r="AH256" i="10"/>
  <c r="H68" i="10"/>
  <c r="H85" i="10" s="1"/>
  <c r="P68" i="10"/>
  <c r="X68" i="10"/>
  <c r="AF68" i="10"/>
  <c r="AF85" i="10" s="1"/>
  <c r="N82" i="10"/>
  <c r="V82" i="10"/>
  <c r="AD82" i="10"/>
  <c r="AH300" i="10"/>
  <c r="AH268" i="10"/>
  <c r="L68" i="10"/>
  <c r="R82" i="10"/>
  <c r="G256" i="10"/>
  <c r="G288" i="10"/>
  <c r="G26" i="10"/>
  <c r="G234" i="10" s="1"/>
  <c r="AE300" i="10"/>
  <c r="AE268" i="10"/>
  <c r="AI288" i="10"/>
  <c r="AI256" i="10"/>
  <c r="I68" i="10"/>
  <c r="Q68" i="10"/>
  <c r="Y68" i="10"/>
  <c r="AG68" i="10"/>
  <c r="AG85" i="10" s="1"/>
  <c r="G82" i="10"/>
  <c r="O82" i="10"/>
  <c r="W82" i="10"/>
  <c r="AE82" i="10"/>
  <c r="I121" i="10"/>
  <c r="I115" i="10"/>
  <c r="I119" i="10"/>
  <c r="J82" i="10"/>
  <c r="S82" i="10"/>
  <c r="T93" i="10"/>
  <c r="T174" i="10" s="1"/>
  <c r="T217" i="10" s="1"/>
  <c r="H12" i="10"/>
  <c r="H14" i="10" s="1"/>
  <c r="I14" i="10" s="1"/>
  <c r="AF300" i="10"/>
  <c r="AF268" i="10"/>
  <c r="AJ288" i="10"/>
  <c r="AJ256" i="10"/>
  <c r="J68" i="10"/>
  <c r="R68" i="10"/>
  <c r="R85" i="10" s="1"/>
  <c r="Z68" i="10"/>
  <c r="Z85" i="10" s="1"/>
  <c r="AH68" i="10"/>
  <c r="AH85" i="10" s="1"/>
  <c r="H82" i="10"/>
  <c r="P82" i="10"/>
  <c r="X82" i="10"/>
  <c r="AF82" i="10"/>
  <c r="J112" i="10"/>
  <c r="H185" i="10"/>
  <c r="H165" i="10"/>
  <c r="I165" i="10" s="1"/>
  <c r="J165" i="10" s="1"/>
  <c r="K165" i="10" s="1"/>
  <c r="L165" i="10" s="1"/>
  <c r="M165" i="10" s="1"/>
  <c r="N165" i="10" s="1"/>
  <c r="O165" i="10" s="1"/>
  <c r="P165" i="10" s="1"/>
  <c r="Q165" i="10" s="1"/>
  <c r="R165" i="10" s="1"/>
  <c r="S165" i="10" s="1"/>
  <c r="T165" i="10" s="1"/>
  <c r="U165" i="10" s="1"/>
  <c r="V165" i="10" s="1"/>
  <c r="W165" i="10" s="1"/>
  <c r="X165" i="10" s="1"/>
  <c r="Y165" i="10" s="1"/>
  <c r="Z165" i="10" s="1"/>
  <c r="AA165" i="10" s="1"/>
  <c r="AB165" i="10" s="1"/>
  <c r="AC165" i="10" s="1"/>
  <c r="AD165" i="10" s="1"/>
  <c r="AE165" i="10" s="1"/>
  <c r="AF165" i="10" s="1"/>
  <c r="AG165" i="10" s="1"/>
  <c r="AH165" i="10" s="1"/>
  <c r="AI165" i="10" s="1"/>
  <c r="AJ165" i="10" s="1"/>
  <c r="AK165" i="10" s="1"/>
  <c r="H145" i="10"/>
  <c r="I145" i="10" s="1"/>
  <c r="J145" i="10" s="1"/>
  <c r="K145" i="10" s="1"/>
  <c r="L145" i="10" s="1"/>
  <c r="M145" i="10" s="1"/>
  <c r="N145" i="10" s="1"/>
  <c r="O145" i="10" s="1"/>
  <c r="P145" i="10" s="1"/>
  <c r="Q145" i="10" s="1"/>
  <c r="R145" i="10" s="1"/>
  <c r="S145" i="10" s="1"/>
  <c r="T145" i="10" s="1"/>
  <c r="U145" i="10" s="1"/>
  <c r="V145" i="10" s="1"/>
  <c r="W145" i="10" s="1"/>
  <c r="X145" i="10" s="1"/>
  <c r="Y145" i="10" s="1"/>
  <c r="Z145" i="10" s="1"/>
  <c r="AA145" i="10" s="1"/>
  <c r="AB145" i="10" s="1"/>
  <c r="AC145" i="10" s="1"/>
  <c r="AD145" i="10" s="1"/>
  <c r="AE145" i="10" s="1"/>
  <c r="AF145" i="10" s="1"/>
  <c r="AG145" i="10" s="1"/>
  <c r="AH145" i="10" s="1"/>
  <c r="AI145" i="10" s="1"/>
  <c r="AJ145" i="10" s="1"/>
  <c r="AK145" i="10" s="1"/>
  <c r="H166" i="10"/>
  <c r="I166" i="10" s="1"/>
  <c r="J166" i="10" s="1"/>
  <c r="K166" i="10" s="1"/>
  <c r="L166" i="10" s="1"/>
  <c r="M166" i="10" s="1"/>
  <c r="N166" i="10" s="1"/>
  <c r="O166" i="10" s="1"/>
  <c r="P166" i="10" s="1"/>
  <c r="Q166" i="10" s="1"/>
  <c r="R166" i="10" s="1"/>
  <c r="S166" i="10" s="1"/>
  <c r="T166" i="10" s="1"/>
  <c r="U166" i="10" s="1"/>
  <c r="V166" i="10" s="1"/>
  <c r="W166" i="10" s="1"/>
  <c r="X166" i="10" s="1"/>
  <c r="Y166" i="10" s="1"/>
  <c r="Z166" i="10" s="1"/>
  <c r="AA166" i="10" s="1"/>
  <c r="AB166" i="10" s="1"/>
  <c r="AC166" i="10" s="1"/>
  <c r="AD166" i="10" s="1"/>
  <c r="AE166" i="10" s="1"/>
  <c r="AF166" i="10" s="1"/>
  <c r="AG166" i="10" s="1"/>
  <c r="AH166" i="10" s="1"/>
  <c r="AI166" i="10" s="1"/>
  <c r="AJ166" i="10" s="1"/>
  <c r="AK166" i="10" s="1"/>
  <c r="H146" i="10"/>
  <c r="I146" i="10" s="1"/>
  <c r="J146" i="10" s="1"/>
  <c r="K146" i="10" s="1"/>
  <c r="L146" i="10" s="1"/>
  <c r="M146" i="10" s="1"/>
  <c r="N146" i="10" s="1"/>
  <c r="O146" i="10" s="1"/>
  <c r="P146" i="10" s="1"/>
  <c r="Q146" i="10" s="1"/>
  <c r="R146" i="10" s="1"/>
  <c r="S146" i="10" s="1"/>
  <c r="T146" i="10" s="1"/>
  <c r="U146" i="10" s="1"/>
  <c r="V146" i="10" s="1"/>
  <c r="W146" i="10" s="1"/>
  <c r="X146" i="10" s="1"/>
  <c r="Y146" i="10" s="1"/>
  <c r="Z146" i="10" s="1"/>
  <c r="AA146" i="10" s="1"/>
  <c r="AB146" i="10" s="1"/>
  <c r="AC146" i="10" s="1"/>
  <c r="AD146" i="10" s="1"/>
  <c r="AE146" i="10" s="1"/>
  <c r="AF146" i="10" s="1"/>
  <c r="AG146" i="10" s="1"/>
  <c r="AH146" i="10" s="1"/>
  <c r="AI146" i="10" s="1"/>
  <c r="AJ146" i="10" s="1"/>
  <c r="AK146" i="10" s="1"/>
  <c r="H168" i="10"/>
  <c r="I168" i="10" s="1"/>
  <c r="J168" i="10" s="1"/>
  <c r="K168" i="10" s="1"/>
  <c r="L168" i="10" s="1"/>
  <c r="M168" i="10" s="1"/>
  <c r="N168" i="10" s="1"/>
  <c r="O168" i="10" s="1"/>
  <c r="P168" i="10" s="1"/>
  <c r="Q168" i="10" s="1"/>
  <c r="R168" i="10" s="1"/>
  <c r="S168" i="10" s="1"/>
  <c r="T168" i="10" s="1"/>
  <c r="U168" i="10" s="1"/>
  <c r="V168" i="10" s="1"/>
  <c r="W168" i="10" s="1"/>
  <c r="X168" i="10" s="1"/>
  <c r="Y168" i="10" s="1"/>
  <c r="Z168" i="10" s="1"/>
  <c r="AA168" i="10" s="1"/>
  <c r="AB168" i="10" s="1"/>
  <c r="AC168" i="10" s="1"/>
  <c r="AD168" i="10" s="1"/>
  <c r="AE168" i="10" s="1"/>
  <c r="AF168" i="10" s="1"/>
  <c r="AG168" i="10" s="1"/>
  <c r="AH168" i="10" s="1"/>
  <c r="AI168" i="10" s="1"/>
  <c r="AJ168" i="10" s="1"/>
  <c r="AK168" i="10" s="1"/>
  <c r="H144" i="10"/>
  <c r="I144" i="10" s="1"/>
  <c r="J144" i="10" s="1"/>
  <c r="K144" i="10" s="1"/>
  <c r="L144" i="10" s="1"/>
  <c r="M144" i="10" s="1"/>
  <c r="N144" i="10" s="1"/>
  <c r="O144" i="10" s="1"/>
  <c r="P144" i="10" s="1"/>
  <c r="Q144" i="10" s="1"/>
  <c r="R144" i="10" s="1"/>
  <c r="S144" i="10" s="1"/>
  <c r="T144" i="10" s="1"/>
  <c r="U144" i="10" s="1"/>
  <c r="V144" i="10" s="1"/>
  <c r="W144" i="10" s="1"/>
  <c r="X144" i="10" s="1"/>
  <c r="Y144" i="10" s="1"/>
  <c r="Z144" i="10" s="1"/>
  <c r="AA144" i="10" s="1"/>
  <c r="AB144" i="10" s="1"/>
  <c r="AC144" i="10" s="1"/>
  <c r="AD144" i="10" s="1"/>
  <c r="AE144" i="10" s="1"/>
  <c r="AF144" i="10" s="1"/>
  <c r="AG144" i="10" s="1"/>
  <c r="AH144" i="10" s="1"/>
  <c r="AI144" i="10" s="1"/>
  <c r="AJ144" i="10" s="1"/>
  <c r="AK144" i="10" s="1"/>
  <c r="H123" i="10"/>
  <c r="I123" i="10" s="1"/>
  <c r="J123" i="10" s="1"/>
  <c r="K123" i="10" s="1"/>
  <c r="L123" i="10" s="1"/>
  <c r="M123" i="10" s="1"/>
  <c r="N123" i="10" s="1"/>
  <c r="O123" i="10" s="1"/>
  <c r="P123" i="10" s="1"/>
  <c r="Q123" i="10" s="1"/>
  <c r="R123" i="10" s="1"/>
  <c r="S123" i="10" s="1"/>
  <c r="T123" i="10" s="1"/>
  <c r="U123" i="10" s="1"/>
  <c r="V123" i="10" s="1"/>
  <c r="W123" i="10" s="1"/>
  <c r="X123" i="10" s="1"/>
  <c r="Y123" i="10" s="1"/>
  <c r="Z123" i="10" s="1"/>
  <c r="AA123" i="10" s="1"/>
  <c r="AB123" i="10" s="1"/>
  <c r="AC123" i="10" s="1"/>
  <c r="AD123" i="10" s="1"/>
  <c r="AE123" i="10" s="1"/>
  <c r="AF123" i="10" s="1"/>
  <c r="AG123" i="10" s="1"/>
  <c r="AH123" i="10" s="1"/>
  <c r="AI123" i="10" s="1"/>
  <c r="AJ123" i="10" s="1"/>
  <c r="AK123" i="10" s="1"/>
  <c r="H124" i="10"/>
  <c r="I124" i="10" s="1"/>
  <c r="J124" i="10" s="1"/>
  <c r="K124" i="10" s="1"/>
  <c r="L124" i="10" s="1"/>
  <c r="M124" i="10" s="1"/>
  <c r="N124" i="10" s="1"/>
  <c r="O124" i="10" s="1"/>
  <c r="P124" i="10" s="1"/>
  <c r="Q124" i="10" s="1"/>
  <c r="R124" i="10" s="1"/>
  <c r="S124" i="10" s="1"/>
  <c r="T124" i="10" s="1"/>
  <c r="U124" i="10" s="1"/>
  <c r="V124" i="10" s="1"/>
  <c r="W124" i="10" s="1"/>
  <c r="X124" i="10" s="1"/>
  <c r="Y124" i="10" s="1"/>
  <c r="Z124" i="10" s="1"/>
  <c r="AA124" i="10" s="1"/>
  <c r="AB124" i="10" s="1"/>
  <c r="AC124" i="10" s="1"/>
  <c r="AD124" i="10" s="1"/>
  <c r="AE124" i="10" s="1"/>
  <c r="AF124" i="10" s="1"/>
  <c r="AG124" i="10" s="1"/>
  <c r="AH124" i="10" s="1"/>
  <c r="AI124" i="10" s="1"/>
  <c r="AJ124" i="10" s="1"/>
  <c r="AK124" i="10" s="1"/>
  <c r="H125" i="10"/>
  <c r="I125" i="10" s="1"/>
  <c r="J125" i="10" s="1"/>
  <c r="K125" i="10" s="1"/>
  <c r="L125" i="10" s="1"/>
  <c r="M125" i="10" s="1"/>
  <c r="N125" i="10" s="1"/>
  <c r="O125" i="10" s="1"/>
  <c r="P125" i="10" s="1"/>
  <c r="Q125" i="10" s="1"/>
  <c r="R125" i="10" s="1"/>
  <c r="S125" i="10" s="1"/>
  <c r="T125" i="10" s="1"/>
  <c r="U125" i="10" s="1"/>
  <c r="V125" i="10" s="1"/>
  <c r="W125" i="10" s="1"/>
  <c r="X125" i="10" s="1"/>
  <c r="Y125" i="10" s="1"/>
  <c r="Z125" i="10" s="1"/>
  <c r="AA125" i="10" s="1"/>
  <c r="AB125" i="10" s="1"/>
  <c r="AC125" i="10" s="1"/>
  <c r="AD125" i="10" s="1"/>
  <c r="AE125" i="10" s="1"/>
  <c r="AF125" i="10" s="1"/>
  <c r="AG125" i="10" s="1"/>
  <c r="AH125" i="10" s="1"/>
  <c r="AI125" i="10" s="1"/>
  <c r="AJ125" i="10" s="1"/>
  <c r="AK125" i="10" s="1"/>
  <c r="AB68" i="10"/>
  <c r="AB85" i="10" s="1"/>
  <c r="H105" i="10"/>
  <c r="I105" i="10" s="1"/>
  <c r="J105" i="10" s="1"/>
  <c r="K105" i="10" s="1"/>
  <c r="L105" i="10" s="1"/>
  <c r="M105" i="10" s="1"/>
  <c r="N105" i="10" s="1"/>
  <c r="O105" i="10" s="1"/>
  <c r="P105" i="10" s="1"/>
  <c r="Q105" i="10" s="1"/>
  <c r="R105" i="10" s="1"/>
  <c r="S105" i="10" s="1"/>
  <c r="T105" i="10" s="1"/>
  <c r="U105" i="10" s="1"/>
  <c r="V105" i="10" s="1"/>
  <c r="W105" i="10" s="1"/>
  <c r="X105" i="10" s="1"/>
  <c r="Y105" i="10" s="1"/>
  <c r="Z105" i="10" s="1"/>
  <c r="AA105" i="10" s="1"/>
  <c r="AB105" i="10" s="1"/>
  <c r="AC105" i="10" s="1"/>
  <c r="AD105" i="10" s="1"/>
  <c r="AE105" i="10" s="1"/>
  <c r="AF105" i="10" s="1"/>
  <c r="AG105" i="10" s="1"/>
  <c r="AH105" i="10" s="1"/>
  <c r="AI105" i="10" s="1"/>
  <c r="AJ105" i="10" s="1"/>
  <c r="AK105" i="10" s="1"/>
  <c r="AG300" i="10"/>
  <c r="AG268" i="10"/>
  <c r="AK288" i="10"/>
  <c r="AK256" i="10"/>
  <c r="K68" i="10"/>
  <c r="K85" i="10" s="1"/>
  <c r="S68" i="10"/>
  <c r="S85" i="10" s="1"/>
  <c r="AA68" i="10"/>
  <c r="AA85" i="10" s="1"/>
  <c r="I82" i="10"/>
  <c r="Q82" i="10"/>
  <c r="Y82" i="10"/>
  <c r="H119" i="10"/>
  <c r="H115" i="10"/>
  <c r="H142" i="10"/>
  <c r="H149" i="10" s="1"/>
  <c r="Z293" i="10"/>
  <c r="Z261" i="10"/>
  <c r="J133" i="10"/>
  <c r="H121" i="10"/>
  <c r="H141" i="10"/>
  <c r="I141" i="10"/>
  <c r="I149" i="10" s="1"/>
  <c r="I142" i="10"/>
  <c r="H162" i="10"/>
  <c r="I307" i="10"/>
  <c r="I275" i="10"/>
  <c r="AA293" i="10"/>
  <c r="AA261" i="10"/>
  <c r="I154" i="10"/>
  <c r="I240" i="10"/>
  <c r="I227" i="10"/>
  <c r="Q240" i="10"/>
  <c r="Q227" i="10"/>
  <c r="Y240" i="10"/>
  <c r="Y227" i="10"/>
  <c r="AG240" i="10"/>
  <c r="AG227" i="10"/>
  <c r="J240" i="10"/>
  <c r="J227" i="10"/>
  <c r="R240" i="10"/>
  <c r="R227" i="10"/>
  <c r="Z274" i="10"/>
  <c r="Z306" i="10"/>
  <c r="AH240" i="10"/>
  <c r="AH227" i="10"/>
  <c r="H240" i="10"/>
  <c r="H227" i="10"/>
  <c r="P293" i="10"/>
  <c r="P261" i="10"/>
  <c r="X227" i="10"/>
  <c r="X240" i="10"/>
  <c r="AF227" i="10"/>
  <c r="AF240" i="10"/>
  <c r="S227" i="10"/>
  <c r="K274" i="10"/>
  <c r="K306" i="10"/>
  <c r="S274" i="10"/>
  <c r="S306" i="10"/>
  <c r="AA274" i="10"/>
  <c r="AA306" i="10"/>
  <c r="AI306" i="10"/>
  <c r="AI274" i="10"/>
  <c r="G290" i="10"/>
  <c r="G258" i="10"/>
  <c r="G238" i="10"/>
  <c r="L240" i="10"/>
  <c r="L227" i="10"/>
  <c r="T240" i="10"/>
  <c r="T227" i="10"/>
  <c r="AB240" i="10"/>
  <c r="AB227" i="10"/>
  <c r="AJ240" i="10"/>
  <c r="AJ227" i="10"/>
  <c r="G289" i="10"/>
  <c r="G257" i="10"/>
  <c r="AI227" i="10"/>
  <c r="M240" i="10"/>
  <c r="M227" i="10"/>
  <c r="U240" i="10"/>
  <c r="U227" i="10"/>
  <c r="AC240" i="10"/>
  <c r="AC227" i="10"/>
  <c r="AK240" i="10"/>
  <c r="AK227" i="10"/>
  <c r="I302" i="10"/>
  <c r="I270" i="10"/>
  <c r="Q270" i="10"/>
  <c r="Q302" i="10"/>
  <c r="Y270" i="10"/>
  <c r="Y302" i="10"/>
  <c r="AG302" i="10"/>
  <c r="AG270" i="10"/>
  <c r="O240" i="10"/>
  <c r="N240" i="10"/>
  <c r="N227" i="10"/>
  <c r="V240" i="10"/>
  <c r="V227" i="10"/>
  <c r="AD240" i="10"/>
  <c r="AD227" i="10"/>
  <c r="K227" i="10"/>
  <c r="J270" i="10"/>
  <c r="J302" i="10"/>
  <c r="R270" i="10"/>
  <c r="R302" i="10"/>
  <c r="Z270" i="10"/>
  <c r="Z302" i="10"/>
  <c r="AH302" i="10"/>
  <c r="AH270" i="10"/>
  <c r="P240" i="10"/>
  <c r="O293" i="10"/>
  <c r="O261" i="10"/>
  <c r="W227" i="10"/>
  <c r="W240" i="10"/>
  <c r="AE227" i="10"/>
  <c r="AE240" i="10"/>
  <c r="K302" i="10"/>
  <c r="K270" i="10"/>
  <c r="S302" i="10"/>
  <c r="S270" i="10"/>
  <c r="AA302" i="10"/>
  <c r="AA270" i="10"/>
  <c r="AI302" i="10"/>
  <c r="AI270" i="10"/>
  <c r="AF270" i="10"/>
  <c r="L302" i="10"/>
  <c r="L270" i="10"/>
  <c r="AB302" i="10"/>
  <c r="AB270" i="10"/>
  <c r="AJ270" i="10"/>
  <c r="M302" i="10"/>
  <c r="M270" i="10"/>
  <c r="U302" i="10"/>
  <c r="U270" i="10"/>
  <c r="AC302" i="10"/>
  <c r="AC270" i="10"/>
  <c r="AK302" i="10"/>
  <c r="AK270" i="10"/>
  <c r="G293" i="10"/>
  <c r="G261" i="10"/>
  <c r="N302" i="10"/>
  <c r="N270" i="10"/>
  <c r="V302" i="10"/>
  <c r="V270" i="10"/>
  <c r="AD302" i="10"/>
  <c r="AD270" i="10"/>
  <c r="G303" i="10"/>
  <c r="G271" i="10"/>
  <c r="G302" i="10"/>
  <c r="G270" i="10"/>
  <c r="O302" i="10"/>
  <c r="O270" i="10"/>
  <c r="W302" i="10"/>
  <c r="W270" i="10"/>
  <c r="AE302" i="10"/>
  <c r="AE270" i="10"/>
  <c r="G305" i="10"/>
  <c r="G273" i="10"/>
  <c r="G306" i="10"/>
  <c r="G274" i="10"/>
  <c r="G307" i="10"/>
  <c r="G275" i="10"/>
  <c r="G291" i="10"/>
  <c r="G259" i="10"/>
  <c r="H302" i="10"/>
  <c r="H270" i="10"/>
  <c r="X302" i="10"/>
  <c r="X270" i="10"/>
  <c r="H124" i="35"/>
  <c r="I124" i="35" s="1"/>
  <c r="J124" i="35" s="1"/>
  <c r="K124" i="35" s="1"/>
  <c r="L124" i="35" s="1"/>
  <c r="M124" i="35" s="1"/>
  <c r="N124" i="35" s="1"/>
  <c r="O124" i="35" s="1"/>
  <c r="P124" i="35" s="1"/>
  <c r="Q124" i="35" s="1"/>
  <c r="R124" i="35" s="1"/>
  <c r="S124" i="35" s="1"/>
  <c r="T124" i="35" s="1"/>
  <c r="U124" i="35" s="1"/>
  <c r="V124" i="35" s="1"/>
  <c r="W124" i="35" s="1"/>
  <c r="X124" i="35" s="1"/>
  <c r="Y124" i="35" s="1"/>
  <c r="Z124" i="35" s="1"/>
  <c r="AA124" i="35" s="1"/>
  <c r="AB124" i="35" s="1"/>
  <c r="AC124" i="35" s="1"/>
  <c r="AD124" i="35" s="1"/>
  <c r="AE124" i="35" s="1"/>
  <c r="AF124" i="35" s="1"/>
  <c r="AG124" i="35" s="1"/>
  <c r="AH124" i="35" s="1"/>
  <c r="AI124" i="35" s="1"/>
  <c r="AJ124" i="35" s="1"/>
  <c r="AK124" i="35" s="1"/>
  <c r="AB21" i="35"/>
  <c r="T21" i="35"/>
  <c r="L21" i="35"/>
  <c r="W29" i="38"/>
  <c r="O29" i="38"/>
  <c r="H126" i="35"/>
  <c r="I126" i="35" s="1"/>
  <c r="J126" i="35" s="1"/>
  <c r="K126" i="35" s="1"/>
  <c r="L126" i="35" s="1"/>
  <c r="M126" i="35" s="1"/>
  <c r="N126" i="35" s="1"/>
  <c r="O126" i="35" s="1"/>
  <c r="P126" i="35" s="1"/>
  <c r="Q126" i="35" s="1"/>
  <c r="R126" i="35" s="1"/>
  <c r="S126" i="35" s="1"/>
  <c r="T126" i="35" s="1"/>
  <c r="U126" i="35" s="1"/>
  <c r="V126" i="35" s="1"/>
  <c r="W126" i="35" s="1"/>
  <c r="X126" i="35" s="1"/>
  <c r="Y126" i="35" s="1"/>
  <c r="Z126" i="35" s="1"/>
  <c r="AA126" i="35" s="1"/>
  <c r="AB126" i="35" s="1"/>
  <c r="AC126" i="35" s="1"/>
  <c r="AD126" i="35" s="1"/>
  <c r="AE126" i="35" s="1"/>
  <c r="AF126" i="35" s="1"/>
  <c r="AG126" i="35" s="1"/>
  <c r="AH126" i="35" s="1"/>
  <c r="AI126" i="35" s="1"/>
  <c r="AJ126" i="35" s="1"/>
  <c r="AK126" i="35" s="1"/>
  <c r="AA21" i="35"/>
  <c r="S21" i="35"/>
  <c r="K21" i="35"/>
  <c r="X29" i="36"/>
  <c r="P29" i="36"/>
  <c r="V26" i="38"/>
  <c r="V234" i="38" s="1"/>
  <c r="N29" i="38"/>
  <c r="Z21" i="35"/>
  <c r="R21" i="35"/>
  <c r="J21" i="35"/>
  <c r="AE21" i="36"/>
  <c r="AE29" i="36" s="1"/>
  <c r="R29" i="36"/>
  <c r="W26" i="36"/>
  <c r="W234" i="36" s="1"/>
  <c r="O29" i="36"/>
  <c r="H124" i="38"/>
  <c r="I124" i="38" s="1"/>
  <c r="J124" i="38" s="1"/>
  <c r="K124" i="38" s="1"/>
  <c r="L124" i="38" s="1"/>
  <c r="M124" i="38" s="1"/>
  <c r="N124" i="38" s="1"/>
  <c r="O124" i="38" s="1"/>
  <c r="P124" i="38" s="1"/>
  <c r="Q124" i="38" s="1"/>
  <c r="R124" i="38" s="1"/>
  <c r="S124" i="38" s="1"/>
  <c r="T124" i="38" s="1"/>
  <c r="U124" i="38" s="1"/>
  <c r="V124" i="38" s="1"/>
  <c r="W124" i="38" s="1"/>
  <c r="X124" i="38" s="1"/>
  <c r="Y124" i="38" s="1"/>
  <c r="Z124" i="38" s="1"/>
  <c r="AA124" i="38" s="1"/>
  <c r="AB124" i="38" s="1"/>
  <c r="AC124" i="38" s="1"/>
  <c r="AD124" i="38" s="1"/>
  <c r="AE124" i="38" s="1"/>
  <c r="AF124" i="38" s="1"/>
  <c r="AG124" i="38" s="1"/>
  <c r="AH124" i="38" s="1"/>
  <c r="AI124" i="38" s="1"/>
  <c r="AJ124" i="38" s="1"/>
  <c r="AK124" i="38" s="1"/>
  <c r="Y21" i="35"/>
  <c r="Y29" i="35" s="1"/>
  <c r="Q21" i="35"/>
  <c r="Q29" i="35" s="1"/>
  <c r="I21" i="35"/>
  <c r="AF21" i="36"/>
  <c r="AF29" i="36" s="1"/>
  <c r="I103" i="36"/>
  <c r="J103" i="36" s="1"/>
  <c r="K103" i="36" s="1"/>
  <c r="L103" i="36" s="1"/>
  <c r="M103" i="36" s="1"/>
  <c r="N103" i="36" s="1"/>
  <c r="O103" i="36" s="1"/>
  <c r="P103" i="36" s="1"/>
  <c r="Q103" i="36" s="1"/>
  <c r="R103" i="36" s="1"/>
  <c r="S103" i="36" s="1"/>
  <c r="T103" i="36" s="1"/>
  <c r="U103" i="36" s="1"/>
  <c r="V103" i="36" s="1"/>
  <c r="W103" i="36" s="1"/>
  <c r="X103" i="36" s="1"/>
  <c r="Y103" i="36" s="1"/>
  <c r="Z103" i="36" s="1"/>
  <c r="AA103" i="36" s="1"/>
  <c r="AB103" i="36" s="1"/>
  <c r="AC103" i="36" s="1"/>
  <c r="AD103" i="36" s="1"/>
  <c r="AE103" i="36" s="1"/>
  <c r="AF103" i="36" s="1"/>
  <c r="AG103" i="36" s="1"/>
  <c r="AH103" i="36" s="1"/>
  <c r="AI103" i="36" s="1"/>
  <c r="AJ103" i="36" s="1"/>
  <c r="AK103" i="36" s="1"/>
  <c r="AD21" i="36"/>
  <c r="AD29" i="36" s="1"/>
  <c r="V29" i="36"/>
  <c r="N29" i="36"/>
  <c r="L29" i="38"/>
  <c r="X21" i="35"/>
  <c r="X29" i="35" s="1"/>
  <c r="P21" i="35"/>
  <c r="AG21" i="36"/>
  <c r="H12" i="38"/>
  <c r="H14" i="38" s="1"/>
  <c r="I14" i="38" s="1"/>
  <c r="AG21" i="35"/>
  <c r="AG29" i="35" s="1"/>
  <c r="W21" i="35"/>
  <c r="O21" i="35"/>
  <c r="AH21" i="36"/>
  <c r="AG26" i="38"/>
  <c r="AG234" i="38" s="1"/>
  <c r="R29" i="38"/>
  <c r="AK21" i="35"/>
  <c r="AK29" i="35" s="1"/>
  <c r="V21" i="35"/>
  <c r="AI21" i="36"/>
  <c r="AI29" i="36" s="1"/>
  <c r="AA26" i="36"/>
  <c r="AA234" i="36" s="1"/>
  <c r="S29" i="36"/>
  <c r="K29" i="36"/>
  <c r="AI29" i="38"/>
  <c r="G34" i="38"/>
  <c r="L301" i="38"/>
  <c r="L269" i="38"/>
  <c r="T301" i="38"/>
  <c r="T269" i="38"/>
  <c r="AB301" i="38"/>
  <c r="AB269" i="38"/>
  <c r="X116" i="38"/>
  <c r="AH301" i="38"/>
  <c r="AH269" i="38"/>
  <c r="AB82" i="38"/>
  <c r="AA301" i="38"/>
  <c r="AA269" i="38"/>
  <c r="AF26" i="38"/>
  <c r="AF234" i="38" s="1"/>
  <c r="L68" i="38"/>
  <c r="AJ82" i="38"/>
  <c r="AK301" i="38"/>
  <c r="AK269" i="38"/>
  <c r="R301" i="38"/>
  <c r="R269" i="38"/>
  <c r="AI301" i="38"/>
  <c r="AI269" i="38"/>
  <c r="M68" i="38"/>
  <c r="M85" i="38" s="1"/>
  <c r="K82" i="38"/>
  <c r="H163" i="38"/>
  <c r="H157" i="38"/>
  <c r="H161" i="38"/>
  <c r="H170" i="38" s="1"/>
  <c r="H162" i="38"/>
  <c r="M307" i="38"/>
  <c r="M275" i="38"/>
  <c r="Z301" i="38"/>
  <c r="Z269" i="38"/>
  <c r="S301" i="38"/>
  <c r="S269" i="38"/>
  <c r="AK68" i="38"/>
  <c r="AK85" i="38" s="1"/>
  <c r="AI82" i="38"/>
  <c r="N301" i="38"/>
  <c r="N269" i="38"/>
  <c r="V301" i="38"/>
  <c r="V269" i="38"/>
  <c r="AD301" i="38"/>
  <c r="AD269" i="38"/>
  <c r="AH68" i="38"/>
  <c r="AH85" i="38" s="1"/>
  <c r="T68" i="38"/>
  <c r="L82" i="38"/>
  <c r="M301" i="38"/>
  <c r="M269" i="38"/>
  <c r="I154" i="38"/>
  <c r="AC301" i="38"/>
  <c r="AC269" i="38"/>
  <c r="K301" i="38"/>
  <c r="K269" i="38"/>
  <c r="AJ301" i="38"/>
  <c r="AJ269" i="38"/>
  <c r="G301" i="38"/>
  <c r="G269" i="38"/>
  <c r="O301" i="38"/>
  <c r="O269" i="38"/>
  <c r="W301" i="38"/>
  <c r="W269" i="38"/>
  <c r="AE301" i="38"/>
  <c r="AE269" i="38"/>
  <c r="AG68" i="38"/>
  <c r="U68" i="38"/>
  <c r="U85" i="38" s="1"/>
  <c r="AG82" i="38"/>
  <c r="S82" i="38"/>
  <c r="I136" i="38"/>
  <c r="J133" i="38"/>
  <c r="I140" i="38"/>
  <c r="I149" i="38" s="1"/>
  <c r="I141" i="38"/>
  <c r="AJ68" i="38"/>
  <c r="AJ85" i="38" s="1"/>
  <c r="F229" i="38"/>
  <c r="F236" i="38"/>
  <c r="F235" i="38"/>
  <c r="H301" i="38"/>
  <c r="H269" i="38"/>
  <c r="P269" i="38"/>
  <c r="P301" i="38"/>
  <c r="X301" i="38"/>
  <c r="X269" i="38"/>
  <c r="AF301" i="38"/>
  <c r="AF269" i="38"/>
  <c r="AB68" i="38"/>
  <c r="T82" i="38"/>
  <c r="U301" i="38"/>
  <c r="U269" i="38"/>
  <c r="J301" i="38"/>
  <c r="J269" i="38"/>
  <c r="H193" i="38"/>
  <c r="I193" i="38" s="1"/>
  <c r="J193" i="38" s="1"/>
  <c r="K193" i="38" s="1"/>
  <c r="L193" i="38" s="1"/>
  <c r="M193" i="38" s="1"/>
  <c r="N193" i="38" s="1"/>
  <c r="O193" i="38" s="1"/>
  <c r="P193" i="38" s="1"/>
  <c r="Q193" i="38" s="1"/>
  <c r="R193" i="38" s="1"/>
  <c r="S193" i="38" s="1"/>
  <c r="T193" i="38" s="1"/>
  <c r="U193" i="38" s="1"/>
  <c r="V193" i="38" s="1"/>
  <c r="W193" i="38" s="1"/>
  <c r="X193" i="38" s="1"/>
  <c r="Y193" i="38" s="1"/>
  <c r="Z193" i="38" s="1"/>
  <c r="AA193" i="38" s="1"/>
  <c r="AB193" i="38" s="1"/>
  <c r="AC193" i="38" s="1"/>
  <c r="AD193" i="38" s="1"/>
  <c r="AE193" i="38" s="1"/>
  <c r="AF193" i="38" s="1"/>
  <c r="AG193" i="38" s="1"/>
  <c r="AH193" i="38" s="1"/>
  <c r="AI193" i="38" s="1"/>
  <c r="AJ193" i="38" s="1"/>
  <c r="AK193" i="38" s="1"/>
  <c r="H168" i="38"/>
  <c r="I168" i="38" s="1"/>
  <c r="J168" i="38" s="1"/>
  <c r="K168" i="38" s="1"/>
  <c r="L168" i="38" s="1"/>
  <c r="M168" i="38" s="1"/>
  <c r="N168" i="38" s="1"/>
  <c r="O168" i="38" s="1"/>
  <c r="P168" i="38" s="1"/>
  <c r="Q168" i="38" s="1"/>
  <c r="R168" i="38" s="1"/>
  <c r="S168" i="38" s="1"/>
  <c r="T168" i="38" s="1"/>
  <c r="U168" i="38" s="1"/>
  <c r="V168" i="38" s="1"/>
  <c r="W168" i="38" s="1"/>
  <c r="X168" i="38" s="1"/>
  <c r="Y168" i="38" s="1"/>
  <c r="Z168" i="38" s="1"/>
  <c r="AA168" i="38" s="1"/>
  <c r="AB168" i="38" s="1"/>
  <c r="AC168" i="38" s="1"/>
  <c r="AD168" i="38" s="1"/>
  <c r="AE168" i="38" s="1"/>
  <c r="AF168" i="38" s="1"/>
  <c r="AG168" i="38" s="1"/>
  <c r="AH168" i="38" s="1"/>
  <c r="AI168" i="38" s="1"/>
  <c r="AJ168" i="38" s="1"/>
  <c r="AK168" i="38" s="1"/>
  <c r="H147" i="38"/>
  <c r="I147" i="38" s="1"/>
  <c r="J147" i="38" s="1"/>
  <c r="K147" i="38" s="1"/>
  <c r="L147" i="38" s="1"/>
  <c r="M147" i="38" s="1"/>
  <c r="N147" i="38" s="1"/>
  <c r="O147" i="38" s="1"/>
  <c r="P147" i="38" s="1"/>
  <c r="Q147" i="38" s="1"/>
  <c r="R147" i="38" s="1"/>
  <c r="S147" i="38" s="1"/>
  <c r="T147" i="38" s="1"/>
  <c r="U147" i="38" s="1"/>
  <c r="V147" i="38" s="1"/>
  <c r="W147" i="38" s="1"/>
  <c r="X147" i="38" s="1"/>
  <c r="Y147" i="38" s="1"/>
  <c r="Z147" i="38" s="1"/>
  <c r="AA147" i="38" s="1"/>
  <c r="AB147" i="38" s="1"/>
  <c r="AC147" i="38" s="1"/>
  <c r="AD147" i="38" s="1"/>
  <c r="AE147" i="38" s="1"/>
  <c r="AF147" i="38" s="1"/>
  <c r="AG147" i="38" s="1"/>
  <c r="AH147" i="38" s="1"/>
  <c r="AI147" i="38" s="1"/>
  <c r="AJ147" i="38" s="1"/>
  <c r="AK147" i="38" s="1"/>
  <c r="H126" i="38"/>
  <c r="I126" i="38" s="1"/>
  <c r="J126" i="38" s="1"/>
  <c r="K126" i="38" s="1"/>
  <c r="L126" i="38" s="1"/>
  <c r="M126" i="38" s="1"/>
  <c r="N126" i="38" s="1"/>
  <c r="O126" i="38" s="1"/>
  <c r="P126" i="38" s="1"/>
  <c r="Q126" i="38" s="1"/>
  <c r="R126" i="38" s="1"/>
  <c r="S126" i="38" s="1"/>
  <c r="T126" i="38" s="1"/>
  <c r="U126" i="38" s="1"/>
  <c r="V126" i="38" s="1"/>
  <c r="W126" i="38" s="1"/>
  <c r="X126" i="38" s="1"/>
  <c r="Y126" i="38" s="1"/>
  <c r="Z126" i="38" s="1"/>
  <c r="AA126" i="38" s="1"/>
  <c r="AB126" i="38" s="1"/>
  <c r="AC126" i="38" s="1"/>
  <c r="AD126" i="38" s="1"/>
  <c r="AE126" i="38" s="1"/>
  <c r="AF126" i="38" s="1"/>
  <c r="AG126" i="38" s="1"/>
  <c r="AH126" i="38" s="1"/>
  <c r="AI126" i="38" s="1"/>
  <c r="AJ126" i="38" s="1"/>
  <c r="AK126" i="38" s="1"/>
  <c r="H165" i="38"/>
  <c r="I165" i="38" s="1"/>
  <c r="J165" i="38" s="1"/>
  <c r="K165" i="38" s="1"/>
  <c r="L165" i="38" s="1"/>
  <c r="M165" i="38" s="1"/>
  <c r="N165" i="38" s="1"/>
  <c r="O165" i="38" s="1"/>
  <c r="P165" i="38" s="1"/>
  <c r="Q165" i="38" s="1"/>
  <c r="R165" i="38" s="1"/>
  <c r="S165" i="38" s="1"/>
  <c r="T165" i="38" s="1"/>
  <c r="U165" i="38" s="1"/>
  <c r="V165" i="38" s="1"/>
  <c r="W165" i="38" s="1"/>
  <c r="X165" i="38" s="1"/>
  <c r="Y165" i="38" s="1"/>
  <c r="Z165" i="38" s="1"/>
  <c r="AA165" i="38" s="1"/>
  <c r="AB165" i="38" s="1"/>
  <c r="AC165" i="38" s="1"/>
  <c r="AD165" i="38" s="1"/>
  <c r="AE165" i="38" s="1"/>
  <c r="AF165" i="38" s="1"/>
  <c r="AG165" i="38" s="1"/>
  <c r="AH165" i="38" s="1"/>
  <c r="AI165" i="38" s="1"/>
  <c r="AJ165" i="38" s="1"/>
  <c r="AK165" i="38" s="1"/>
  <c r="H144" i="38"/>
  <c r="I144" i="38" s="1"/>
  <c r="J144" i="38" s="1"/>
  <c r="K144" i="38" s="1"/>
  <c r="L144" i="38" s="1"/>
  <c r="M144" i="38" s="1"/>
  <c r="N144" i="38" s="1"/>
  <c r="O144" i="38" s="1"/>
  <c r="P144" i="38" s="1"/>
  <c r="Q144" i="38" s="1"/>
  <c r="R144" i="38" s="1"/>
  <c r="S144" i="38" s="1"/>
  <c r="T144" i="38" s="1"/>
  <c r="U144" i="38" s="1"/>
  <c r="V144" i="38" s="1"/>
  <c r="W144" i="38" s="1"/>
  <c r="X144" i="38" s="1"/>
  <c r="Y144" i="38" s="1"/>
  <c r="Z144" i="38" s="1"/>
  <c r="AA144" i="38" s="1"/>
  <c r="AB144" i="38" s="1"/>
  <c r="AC144" i="38" s="1"/>
  <c r="AD144" i="38" s="1"/>
  <c r="AE144" i="38" s="1"/>
  <c r="AF144" i="38" s="1"/>
  <c r="AG144" i="38" s="1"/>
  <c r="AH144" i="38" s="1"/>
  <c r="AI144" i="38" s="1"/>
  <c r="AJ144" i="38" s="1"/>
  <c r="AK144" i="38" s="1"/>
  <c r="H166" i="38"/>
  <c r="I166" i="38" s="1"/>
  <c r="J166" i="38" s="1"/>
  <c r="K166" i="38" s="1"/>
  <c r="L166" i="38" s="1"/>
  <c r="M166" i="38" s="1"/>
  <c r="N166" i="38" s="1"/>
  <c r="O166" i="38" s="1"/>
  <c r="P166" i="38" s="1"/>
  <c r="Q166" i="38" s="1"/>
  <c r="R166" i="38" s="1"/>
  <c r="S166" i="38" s="1"/>
  <c r="T166" i="38" s="1"/>
  <c r="U166" i="38" s="1"/>
  <c r="V166" i="38" s="1"/>
  <c r="W166" i="38" s="1"/>
  <c r="X166" i="38" s="1"/>
  <c r="Y166" i="38" s="1"/>
  <c r="Z166" i="38" s="1"/>
  <c r="AA166" i="38" s="1"/>
  <c r="AB166" i="38" s="1"/>
  <c r="AC166" i="38" s="1"/>
  <c r="AD166" i="38" s="1"/>
  <c r="AE166" i="38" s="1"/>
  <c r="AF166" i="38" s="1"/>
  <c r="AG166" i="38" s="1"/>
  <c r="AH166" i="38" s="1"/>
  <c r="AI166" i="38" s="1"/>
  <c r="AJ166" i="38" s="1"/>
  <c r="AK166" i="38" s="1"/>
  <c r="H145" i="38"/>
  <c r="I145" i="38" s="1"/>
  <c r="J145" i="38" s="1"/>
  <c r="K145" i="38" s="1"/>
  <c r="L145" i="38" s="1"/>
  <c r="M145" i="38" s="1"/>
  <c r="N145" i="38" s="1"/>
  <c r="O145" i="38" s="1"/>
  <c r="P145" i="38" s="1"/>
  <c r="Q145" i="38" s="1"/>
  <c r="R145" i="38" s="1"/>
  <c r="S145" i="38" s="1"/>
  <c r="T145" i="38" s="1"/>
  <c r="U145" i="38" s="1"/>
  <c r="V145" i="38" s="1"/>
  <c r="W145" i="38" s="1"/>
  <c r="X145" i="38" s="1"/>
  <c r="Y145" i="38" s="1"/>
  <c r="Z145" i="38" s="1"/>
  <c r="AA145" i="38" s="1"/>
  <c r="AB145" i="38" s="1"/>
  <c r="AC145" i="38" s="1"/>
  <c r="AD145" i="38" s="1"/>
  <c r="AE145" i="38" s="1"/>
  <c r="AF145" i="38" s="1"/>
  <c r="AG145" i="38" s="1"/>
  <c r="AH145" i="38" s="1"/>
  <c r="AI145" i="38" s="1"/>
  <c r="AJ145" i="38" s="1"/>
  <c r="AK145" i="38" s="1"/>
  <c r="H102" i="38"/>
  <c r="I102" i="38" s="1"/>
  <c r="J102" i="38" s="1"/>
  <c r="K102" i="38" s="1"/>
  <c r="L102" i="38" s="1"/>
  <c r="M102" i="38" s="1"/>
  <c r="N102" i="38" s="1"/>
  <c r="O102" i="38" s="1"/>
  <c r="P102" i="38" s="1"/>
  <c r="Q102" i="38" s="1"/>
  <c r="R102" i="38" s="1"/>
  <c r="S102" i="38" s="1"/>
  <c r="T102" i="38" s="1"/>
  <c r="U102" i="38" s="1"/>
  <c r="V102" i="38" s="1"/>
  <c r="W102" i="38" s="1"/>
  <c r="X102" i="38" s="1"/>
  <c r="Y102" i="38" s="1"/>
  <c r="Z102" i="38" s="1"/>
  <c r="AA102" i="38" s="1"/>
  <c r="AB102" i="38" s="1"/>
  <c r="AC102" i="38" s="1"/>
  <c r="AD102" i="38" s="1"/>
  <c r="AE102" i="38" s="1"/>
  <c r="AF102" i="38" s="1"/>
  <c r="AG102" i="38" s="1"/>
  <c r="AH102" i="38" s="1"/>
  <c r="AI102" i="38" s="1"/>
  <c r="AJ102" i="38" s="1"/>
  <c r="AK102" i="38" s="1"/>
  <c r="H125" i="38"/>
  <c r="I125" i="38" s="1"/>
  <c r="J125" i="38" s="1"/>
  <c r="K125" i="38" s="1"/>
  <c r="L125" i="38" s="1"/>
  <c r="M125" i="38" s="1"/>
  <c r="N125" i="38" s="1"/>
  <c r="O125" i="38" s="1"/>
  <c r="P125" i="38" s="1"/>
  <c r="Q125" i="38" s="1"/>
  <c r="R125" i="38" s="1"/>
  <c r="S125" i="38" s="1"/>
  <c r="T125" i="38" s="1"/>
  <c r="U125" i="38" s="1"/>
  <c r="V125" i="38" s="1"/>
  <c r="W125" i="38" s="1"/>
  <c r="X125" i="38" s="1"/>
  <c r="Y125" i="38" s="1"/>
  <c r="Z125" i="38" s="1"/>
  <c r="AA125" i="38" s="1"/>
  <c r="AB125" i="38" s="1"/>
  <c r="AC125" i="38" s="1"/>
  <c r="AD125" i="38" s="1"/>
  <c r="AE125" i="38" s="1"/>
  <c r="AF125" i="38" s="1"/>
  <c r="AG125" i="38" s="1"/>
  <c r="AH125" i="38" s="1"/>
  <c r="AI125" i="38" s="1"/>
  <c r="AJ125" i="38" s="1"/>
  <c r="AK125" i="38" s="1"/>
  <c r="H167" i="38"/>
  <c r="I167" i="38" s="1"/>
  <c r="J167" i="38" s="1"/>
  <c r="K167" i="38" s="1"/>
  <c r="L167" i="38" s="1"/>
  <c r="M167" i="38" s="1"/>
  <c r="N167" i="38" s="1"/>
  <c r="O167" i="38" s="1"/>
  <c r="P167" i="38" s="1"/>
  <c r="Q167" i="38" s="1"/>
  <c r="R167" i="38" s="1"/>
  <c r="S167" i="38" s="1"/>
  <c r="T167" i="38" s="1"/>
  <c r="U167" i="38" s="1"/>
  <c r="V167" i="38" s="1"/>
  <c r="W167" i="38" s="1"/>
  <c r="X167" i="38" s="1"/>
  <c r="Y167" i="38" s="1"/>
  <c r="Z167" i="38" s="1"/>
  <c r="AA167" i="38" s="1"/>
  <c r="AB167" i="38" s="1"/>
  <c r="AC167" i="38" s="1"/>
  <c r="AD167" i="38" s="1"/>
  <c r="AE167" i="38" s="1"/>
  <c r="AF167" i="38" s="1"/>
  <c r="AG167" i="38" s="1"/>
  <c r="AH167" i="38" s="1"/>
  <c r="AI167" i="38" s="1"/>
  <c r="AJ167" i="38" s="1"/>
  <c r="AK167" i="38" s="1"/>
  <c r="H146" i="38"/>
  <c r="I146" i="38" s="1"/>
  <c r="J146" i="38" s="1"/>
  <c r="K146" i="38" s="1"/>
  <c r="L146" i="38" s="1"/>
  <c r="M146" i="38" s="1"/>
  <c r="N146" i="38" s="1"/>
  <c r="O146" i="38" s="1"/>
  <c r="P146" i="38" s="1"/>
  <c r="Q146" i="38" s="1"/>
  <c r="R146" i="38" s="1"/>
  <c r="S146" i="38" s="1"/>
  <c r="T146" i="38" s="1"/>
  <c r="U146" i="38" s="1"/>
  <c r="V146" i="38" s="1"/>
  <c r="W146" i="38" s="1"/>
  <c r="X146" i="38" s="1"/>
  <c r="Y146" i="38" s="1"/>
  <c r="Z146" i="38" s="1"/>
  <c r="AA146" i="38" s="1"/>
  <c r="AB146" i="38" s="1"/>
  <c r="AC146" i="38" s="1"/>
  <c r="AD146" i="38" s="1"/>
  <c r="AE146" i="38" s="1"/>
  <c r="AF146" i="38" s="1"/>
  <c r="AG146" i="38" s="1"/>
  <c r="AH146" i="38" s="1"/>
  <c r="AI146" i="38" s="1"/>
  <c r="AJ146" i="38" s="1"/>
  <c r="AK146" i="38" s="1"/>
  <c r="H105" i="38"/>
  <c r="I105" i="38" s="1"/>
  <c r="J105" i="38" s="1"/>
  <c r="K105" i="38" s="1"/>
  <c r="L105" i="38" s="1"/>
  <c r="M105" i="38" s="1"/>
  <c r="N105" i="38" s="1"/>
  <c r="O105" i="38" s="1"/>
  <c r="P105" i="38" s="1"/>
  <c r="Q105" i="38" s="1"/>
  <c r="R105" i="38" s="1"/>
  <c r="S105" i="38" s="1"/>
  <c r="T105" i="38" s="1"/>
  <c r="U105" i="38" s="1"/>
  <c r="V105" i="38" s="1"/>
  <c r="W105" i="38" s="1"/>
  <c r="X105" i="38" s="1"/>
  <c r="Y105" i="38" s="1"/>
  <c r="Z105" i="38" s="1"/>
  <c r="AA105" i="38" s="1"/>
  <c r="AB105" i="38" s="1"/>
  <c r="AC105" i="38" s="1"/>
  <c r="AD105" i="38" s="1"/>
  <c r="AE105" i="38" s="1"/>
  <c r="AF105" i="38" s="1"/>
  <c r="AG105" i="38" s="1"/>
  <c r="AH105" i="38" s="1"/>
  <c r="AI105" i="38" s="1"/>
  <c r="AJ105" i="38" s="1"/>
  <c r="AK105" i="38" s="1"/>
  <c r="G16" i="38"/>
  <c r="G26" i="38"/>
  <c r="G234" i="38" s="1"/>
  <c r="I269" i="38"/>
  <c r="I301" i="38"/>
  <c r="Q301" i="38"/>
  <c r="Q269" i="38"/>
  <c r="Y301" i="38"/>
  <c r="Y269" i="38"/>
  <c r="AG301" i="38"/>
  <c r="AG269" i="38"/>
  <c r="H104" i="38"/>
  <c r="I104" i="38" s="1"/>
  <c r="J104" i="38" s="1"/>
  <c r="K104" i="38" s="1"/>
  <c r="L104" i="38" s="1"/>
  <c r="M104" i="38" s="1"/>
  <c r="N104" i="38" s="1"/>
  <c r="O104" i="38" s="1"/>
  <c r="P104" i="38" s="1"/>
  <c r="Q104" i="38" s="1"/>
  <c r="R104" i="38" s="1"/>
  <c r="S104" i="38" s="1"/>
  <c r="T104" i="38" s="1"/>
  <c r="U104" i="38" s="1"/>
  <c r="V104" i="38" s="1"/>
  <c r="W104" i="38" s="1"/>
  <c r="X104" i="38" s="1"/>
  <c r="Y104" i="38" s="1"/>
  <c r="Z104" i="38" s="1"/>
  <c r="AA104" i="38" s="1"/>
  <c r="AB104" i="38" s="1"/>
  <c r="AC104" i="38" s="1"/>
  <c r="AD104" i="38" s="1"/>
  <c r="AE104" i="38" s="1"/>
  <c r="AF104" i="38" s="1"/>
  <c r="AG104" i="38" s="1"/>
  <c r="AH104" i="38" s="1"/>
  <c r="AI104" i="38" s="1"/>
  <c r="AJ104" i="38" s="1"/>
  <c r="AK104" i="38" s="1"/>
  <c r="H123" i="38"/>
  <c r="I123" i="38" s="1"/>
  <c r="J123" i="38" s="1"/>
  <c r="K123" i="38" s="1"/>
  <c r="L123" i="38" s="1"/>
  <c r="M123" i="38" s="1"/>
  <c r="N123" i="38" s="1"/>
  <c r="O123" i="38" s="1"/>
  <c r="P123" i="38" s="1"/>
  <c r="Q123" i="38" s="1"/>
  <c r="R123" i="38" s="1"/>
  <c r="S123" i="38" s="1"/>
  <c r="T123" i="38" s="1"/>
  <c r="U123" i="38" s="1"/>
  <c r="V123" i="38" s="1"/>
  <c r="W123" i="38" s="1"/>
  <c r="X123" i="38" s="1"/>
  <c r="Y123" i="38" s="1"/>
  <c r="Z123" i="38" s="1"/>
  <c r="AA123" i="38" s="1"/>
  <c r="AB123" i="38" s="1"/>
  <c r="AC123" i="38" s="1"/>
  <c r="AD123" i="38" s="1"/>
  <c r="AE123" i="38" s="1"/>
  <c r="AF123" i="38" s="1"/>
  <c r="AG123" i="38" s="1"/>
  <c r="AH123" i="38" s="1"/>
  <c r="AI123" i="38" s="1"/>
  <c r="AJ123" i="38" s="1"/>
  <c r="AK123" i="38" s="1"/>
  <c r="K68" i="38"/>
  <c r="K85" i="38" s="1"/>
  <c r="S68" i="38"/>
  <c r="S85" i="38" s="1"/>
  <c r="AA68" i="38"/>
  <c r="AA85" i="38" s="1"/>
  <c r="AI68" i="38"/>
  <c r="AI85" i="38" s="1"/>
  <c r="J82" i="38"/>
  <c r="R82" i="38"/>
  <c r="Z82" i="38"/>
  <c r="AH82" i="38"/>
  <c r="H142" i="38"/>
  <c r="H136" i="38"/>
  <c r="H140" i="38"/>
  <c r="H149" i="38" s="1"/>
  <c r="K240" i="38"/>
  <c r="K227" i="38"/>
  <c r="S227" i="38"/>
  <c r="S240" i="38"/>
  <c r="V293" i="38"/>
  <c r="V261" i="38"/>
  <c r="G50" i="38"/>
  <c r="N68" i="38"/>
  <c r="N85" i="38" s="1"/>
  <c r="V68" i="38"/>
  <c r="AD68" i="38"/>
  <c r="M82" i="38"/>
  <c r="U82" i="38"/>
  <c r="AC82" i="38"/>
  <c r="AC85" i="38" s="1"/>
  <c r="AK82" i="38"/>
  <c r="G288" i="38"/>
  <c r="G256" i="38"/>
  <c r="G68" i="38"/>
  <c r="O68" i="38"/>
  <c r="W68" i="38"/>
  <c r="AE68" i="38"/>
  <c r="N82" i="38"/>
  <c r="V82" i="38"/>
  <c r="AD82" i="38"/>
  <c r="H68" i="38"/>
  <c r="P68" i="38"/>
  <c r="P85" i="38" s="1"/>
  <c r="X68" i="38"/>
  <c r="AF68" i="38"/>
  <c r="AF85" i="38" s="1"/>
  <c r="G82" i="38"/>
  <c r="O82" i="38"/>
  <c r="W82" i="38"/>
  <c r="AE82" i="38"/>
  <c r="I68" i="38"/>
  <c r="I85" i="38" s="1"/>
  <c r="Q68" i="38"/>
  <c r="Y68" i="38"/>
  <c r="Y85" i="38" s="1"/>
  <c r="H82" i="38"/>
  <c r="P82" i="38"/>
  <c r="X82" i="38"/>
  <c r="AF82" i="38"/>
  <c r="H184" i="38"/>
  <c r="J68" i="38"/>
  <c r="R68" i="38"/>
  <c r="Z68" i="38"/>
  <c r="I82" i="38"/>
  <c r="Q82" i="38"/>
  <c r="Y82" i="38"/>
  <c r="T293" i="38"/>
  <c r="T261" i="38"/>
  <c r="L306" i="38"/>
  <c r="L274" i="38"/>
  <c r="M227" i="38"/>
  <c r="M240" i="38"/>
  <c r="U227" i="38"/>
  <c r="U240" i="38"/>
  <c r="AC227" i="38"/>
  <c r="AC240" i="38"/>
  <c r="AK227" i="38"/>
  <c r="AK240" i="38"/>
  <c r="U307" i="38"/>
  <c r="U275" i="38"/>
  <c r="AC307" i="38"/>
  <c r="AC275" i="38"/>
  <c r="T306" i="38"/>
  <c r="T274" i="38"/>
  <c r="AB293" i="38"/>
  <c r="AB261" i="38"/>
  <c r="AJ306" i="38"/>
  <c r="AJ274" i="38"/>
  <c r="O227" i="38"/>
  <c r="AJ227" i="38"/>
  <c r="G302" i="38"/>
  <c r="G270" i="38"/>
  <c r="O302" i="38"/>
  <c r="O270" i="38"/>
  <c r="W302" i="38"/>
  <c r="W270" i="38"/>
  <c r="AE302" i="38"/>
  <c r="AE270" i="38"/>
  <c r="O306" i="38"/>
  <c r="O274" i="38"/>
  <c r="W306" i="38"/>
  <c r="W274" i="38"/>
  <c r="AE306" i="38"/>
  <c r="AE274" i="38"/>
  <c r="AE214" i="38"/>
  <c r="AE241" i="38" s="1"/>
  <c r="F241" i="38" s="1"/>
  <c r="AJ210" i="38"/>
  <c r="AJ214" i="38" s="1"/>
  <c r="AJ241" i="38" s="1"/>
  <c r="AF307" i="38"/>
  <c r="AL307" i="38" s="1"/>
  <c r="AF275" i="38"/>
  <c r="AL275" i="38" s="1"/>
  <c r="AL241" i="38"/>
  <c r="W227" i="38"/>
  <c r="N307" i="38"/>
  <c r="N275" i="38"/>
  <c r="AG307" i="38"/>
  <c r="AG275" i="38"/>
  <c r="Z293" i="38"/>
  <c r="Z261" i="38"/>
  <c r="G259" i="38"/>
  <c r="I307" i="38"/>
  <c r="I275" i="38"/>
  <c r="Q307" i="38"/>
  <c r="Q275" i="38"/>
  <c r="Y307" i="38"/>
  <c r="Y275" i="38"/>
  <c r="AH307" i="38"/>
  <c r="AH275" i="38"/>
  <c r="G289" i="38"/>
  <c r="G257" i="38"/>
  <c r="G290" i="38"/>
  <c r="G258" i="38"/>
  <c r="G238" i="38"/>
  <c r="J293" i="38"/>
  <c r="J261" i="38"/>
  <c r="AE227" i="38"/>
  <c r="J307" i="38"/>
  <c r="J275" i="38"/>
  <c r="R275" i="38"/>
  <c r="R307" i="38"/>
  <c r="Z307" i="38"/>
  <c r="Z275" i="38"/>
  <c r="AI307" i="38"/>
  <c r="AI275" i="38"/>
  <c r="AF293" i="38"/>
  <c r="AF261" i="38"/>
  <c r="AB306" i="38"/>
  <c r="AB274" i="38"/>
  <c r="AA240" i="38"/>
  <c r="AA227" i="38"/>
  <c r="AI240" i="38"/>
  <c r="AI227" i="38"/>
  <c r="K275" i="38"/>
  <c r="K307" i="38"/>
  <c r="S307" i="38"/>
  <c r="S275" i="38"/>
  <c r="AA307" i="38"/>
  <c r="AA275" i="38"/>
  <c r="AK307" i="38"/>
  <c r="AK275" i="38"/>
  <c r="L293" i="38"/>
  <c r="L261" i="38"/>
  <c r="AH293" i="38"/>
  <c r="AH261" i="38"/>
  <c r="G303" i="38"/>
  <c r="G271" i="38"/>
  <c r="N306" i="38"/>
  <c r="N274" i="38"/>
  <c r="V306" i="38"/>
  <c r="V274" i="38"/>
  <c r="AD306" i="38"/>
  <c r="AD274" i="38"/>
  <c r="T307" i="38"/>
  <c r="T275" i="38"/>
  <c r="AB307" i="38"/>
  <c r="AB275" i="38"/>
  <c r="N227" i="38"/>
  <c r="X227" i="38"/>
  <c r="N302" i="38"/>
  <c r="N270" i="38"/>
  <c r="V302" i="38"/>
  <c r="V270" i="38"/>
  <c r="AD302" i="38"/>
  <c r="AD270" i="38"/>
  <c r="X307" i="38"/>
  <c r="X275" i="38"/>
  <c r="H306" i="38"/>
  <c r="H274" i="38"/>
  <c r="P306" i="38"/>
  <c r="P274" i="38"/>
  <c r="X306" i="38"/>
  <c r="X274" i="38"/>
  <c r="AF306" i="38"/>
  <c r="AL306" i="38" s="1"/>
  <c r="AF274" i="38"/>
  <c r="AL274" i="38" s="1"/>
  <c r="V307" i="38"/>
  <c r="V275" i="38"/>
  <c r="AD307" i="38"/>
  <c r="AD275" i="38"/>
  <c r="P227" i="38"/>
  <c r="P302" i="38"/>
  <c r="P270" i="38"/>
  <c r="X302" i="38"/>
  <c r="X270" i="38"/>
  <c r="AF302" i="38"/>
  <c r="AF270" i="38"/>
  <c r="I240" i="38"/>
  <c r="I227" i="38"/>
  <c r="Q240" i="38"/>
  <c r="Q227" i="38"/>
  <c r="Y240" i="38"/>
  <c r="Y227" i="38"/>
  <c r="AG240" i="38"/>
  <c r="AG227" i="38"/>
  <c r="O307" i="38"/>
  <c r="O275" i="38"/>
  <c r="W307" i="38"/>
  <c r="W275" i="38"/>
  <c r="R227" i="38"/>
  <c r="AL240" i="38"/>
  <c r="R306" i="38"/>
  <c r="R274" i="38"/>
  <c r="Z306" i="38"/>
  <c r="Z274" i="38"/>
  <c r="AH306" i="38"/>
  <c r="AH274" i="38"/>
  <c r="H307" i="38"/>
  <c r="H275" i="38"/>
  <c r="P307" i="38"/>
  <c r="P275" i="38"/>
  <c r="H227" i="38"/>
  <c r="F227" i="38" s="1"/>
  <c r="AD227" i="38"/>
  <c r="J270" i="38"/>
  <c r="J302" i="38"/>
  <c r="R302" i="38"/>
  <c r="R270" i="38"/>
  <c r="Z302" i="38"/>
  <c r="Z270" i="38"/>
  <c r="AH302" i="38"/>
  <c r="AH270" i="38"/>
  <c r="G306" i="38"/>
  <c r="G274" i="38"/>
  <c r="L307" i="38"/>
  <c r="L275" i="38"/>
  <c r="Q302" i="38"/>
  <c r="Q270" i="38"/>
  <c r="AG302" i="38"/>
  <c r="AG270" i="38"/>
  <c r="G305" i="38"/>
  <c r="G273" i="38"/>
  <c r="L270" i="38"/>
  <c r="K302" i="38"/>
  <c r="K270" i="38"/>
  <c r="S302" i="38"/>
  <c r="S270" i="38"/>
  <c r="AA302" i="38"/>
  <c r="AA270" i="38"/>
  <c r="AI302" i="38"/>
  <c r="AI270" i="38"/>
  <c r="Y270" i="38"/>
  <c r="M302" i="38"/>
  <c r="M270" i="38"/>
  <c r="U302" i="38"/>
  <c r="U270" i="38"/>
  <c r="AC302" i="38"/>
  <c r="AC270" i="38"/>
  <c r="AK302" i="38"/>
  <c r="AK270" i="38"/>
  <c r="AB270" i="38"/>
  <c r="G307" i="38"/>
  <c r="G275" i="38"/>
  <c r="G34" i="36"/>
  <c r="AD301" i="36"/>
  <c r="AD269" i="36"/>
  <c r="G26" i="36"/>
  <c r="G234" i="36" s="1"/>
  <c r="AE301" i="36"/>
  <c r="AE269" i="36"/>
  <c r="AJ29" i="36"/>
  <c r="AJ26" i="36"/>
  <c r="AJ234" i="36" s="1"/>
  <c r="R300" i="36"/>
  <c r="V301" i="36"/>
  <c r="V269" i="36"/>
  <c r="Z301" i="36"/>
  <c r="Z269" i="36"/>
  <c r="P269" i="36"/>
  <c r="P301" i="36"/>
  <c r="X301" i="36"/>
  <c r="X269" i="36"/>
  <c r="AF301" i="36"/>
  <c r="AF269" i="36"/>
  <c r="AE68" i="36"/>
  <c r="W68" i="36"/>
  <c r="O68" i="36"/>
  <c r="G68" i="36"/>
  <c r="AD68" i="36"/>
  <c r="V68" i="36"/>
  <c r="N68" i="36"/>
  <c r="AK68" i="36"/>
  <c r="AC68" i="36"/>
  <c r="U68" i="36"/>
  <c r="M68" i="36"/>
  <c r="AJ68" i="36"/>
  <c r="AB68" i="36"/>
  <c r="T68" i="36"/>
  <c r="L68" i="36"/>
  <c r="AI68" i="36"/>
  <c r="AA68" i="36"/>
  <c r="S68" i="36"/>
  <c r="K68" i="36"/>
  <c r="Z68" i="36"/>
  <c r="H68" i="36"/>
  <c r="Y68" i="36"/>
  <c r="Y85" i="36" s="1"/>
  <c r="X68" i="36"/>
  <c r="R68" i="36"/>
  <c r="R85" i="36" s="1"/>
  <c r="Q68" i="36"/>
  <c r="Q85" i="36" s="1"/>
  <c r="AF68" i="36"/>
  <c r="I68" i="36"/>
  <c r="J26" i="36"/>
  <c r="J234" i="36" s="1"/>
  <c r="G288" i="36"/>
  <c r="G256" i="36"/>
  <c r="Q301" i="36"/>
  <c r="Q269" i="36"/>
  <c r="Y269" i="36"/>
  <c r="Y301" i="36"/>
  <c r="AG301" i="36"/>
  <c r="AG269" i="36"/>
  <c r="N301" i="36"/>
  <c r="N269" i="36"/>
  <c r="G301" i="36"/>
  <c r="G269" i="36"/>
  <c r="K26" i="36"/>
  <c r="K234" i="36" s="1"/>
  <c r="W29" i="36"/>
  <c r="O269" i="36"/>
  <c r="O301" i="36"/>
  <c r="AH68" i="36"/>
  <c r="H301" i="36"/>
  <c r="H269" i="36"/>
  <c r="W301" i="36"/>
  <c r="W269" i="36"/>
  <c r="J68" i="36"/>
  <c r="I301" i="36"/>
  <c r="I269" i="36"/>
  <c r="V116" i="36"/>
  <c r="M301" i="36"/>
  <c r="M269" i="36"/>
  <c r="U301" i="36"/>
  <c r="U269" i="36"/>
  <c r="AC301" i="36"/>
  <c r="AC269" i="36"/>
  <c r="AK301" i="36"/>
  <c r="AK269" i="36"/>
  <c r="O82" i="36"/>
  <c r="AG82" i="36"/>
  <c r="AG85" i="36" s="1"/>
  <c r="H146" i="36"/>
  <c r="I146" i="36" s="1"/>
  <c r="J146" i="36" s="1"/>
  <c r="K146" i="36" s="1"/>
  <c r="L146" i="36" s="1"/>
  <c r="M146" i="36" s="1"/>
  <c r="N146" i="36" s="1"/>
  <c r="O146" i="36" s="1"/>
  <c r="P146" i="36" s="1"/>
  <c r="Q146" i="36" s="1"/>
  <c r="R146" i="36" s="1"/>
  <c r="S146" i="36" s="1"/>
  <c r="T146" i="36" s="1"/>
  <c r="U146" i="36" s="1"/>
  <c r="V146" i="36" s="1"/>
  <c r="W146" i="36" s="1"/>
  <c r="X146" i="36" s="1"/>
  <c r="Y146" i="36" s="1"/>
  <c r="Z146" i="36" s="1"/>
  <c r="AA146" i="36" s="1"/>
  <c r="AB146" i="36" s="1"/>
  <c r="AC146" i="36" s="1"/>
  <c r="AD146" i="36" s="1"/>
  <c r="AE146" i="36" s="1"/>
  <c r="AF146" i="36" s="1"/>
  <c r="AG146" i="36" s="1"/>
  <c r="AH146" i="36" s="1"/>
  <c r="AI146" i="36" s="1"/>
  <c r="AJ146" i="36" s="1"/>
  <c r="AK146" i="36" s="1"/>
  <c r="R293" i="36"/>
  <c r="R261" i="36"/>
  <c r="H12" i="36"/>
  <c r="H14" i="36" s="1"/>
  <c r="F236" i="36"/>
  <c r="F229" i="36"/>
  <c r="W82" i="36"/>
  <c r="J301" i="36"/>
  <c r="J269" i="36"/>
  <c r="F235" i="36"/>
  <c r="H193" i="36"/>
  <c r="I193" i="36" s="1"/>
  <c r="J193" i="36" s="1"/>
  <c r="K193" i="36" s="1"/>
  <c r="L193" i="36" s="1"/>
  <c r="M193" i="36" s="1"/>
  <c r="N193" i="36" s="1"/>
  <c r="O193" i="36" s="1"/>
  <c r="P193" i="36" s="1"/>
  <c r="Q193" i="36" s="1"/>
  <c r="R193" i="36" s="1"/>
  <c r="S193" i="36" s="1"/>
  <c r="T193" i="36" s="1"/>
  <c r="U193" i="36" s="1"/>
  <c r="V193" i="36" s="1"/>
  <c r="W193" i="36" s="1"/>
  <c r="X193" i="36" s="1"/>
  <c r="Y193" i="36" s="1"/>
  <c r="Z193" i="36" s="1"/>
  <c r="AA193" i="36" s="1"/>
  <c r="AB193" i="36" s="1"/>
  <c r="AC193" i="36" s="1"/>
  <c r="AD193" i="36" s="1"/>
  <c r="AE193" i="36" s="1"/>
  <c r="AF193" i="36" s="1"/>
  <c r="AG193" i="36" s="1"/>
  <c r="AH193" i="36" s="1"/>
  <c r="AI193" i="36" s="1"/>
  <c r="AJ193" i="36" s="1"/>
  <c r="AK193" i="36" s="1"/>
  <c r="H168" i="36"/>
  <c r="I168" i="36" s="1"/>
  <c r="J168" i="36" s="1"/>
  <c r="K168" i="36" s="1"/>
  <c r="L168" i="36" s="1"/>
  <c r="M168" i="36" s="1"/>
  <c r="N168" i="36" s="1"/>
  <c r="O168" i="36" s="1"/>
  <c r="P168" i="36" s="1"/>
  <c r="Q168" i="36" s="1"/>
  <c r="R168" i="36" s="1"/>
  <c r="S168" i="36" s="1"/>
  <c r="T168" i="36" s="1"/>
  <c r="U168" i="36" s="1"/>
  <c r="V168" i="36" s="1"/>
  <c r="W168" i="36" s="1"/>
  <c r="X168" i="36" s="1"/>
  <c r="Y168" i="36" s="1"/>
  <c r="Z168" i="36" s="1"/>
  <c r="AA168" i="36" s="1"/>
  <c r="AB168" i="36" s="1"/>
  <c r="AC168" i="36" s="1"/>
  <c r="AD168" i="36" s="1"/>
  <c r="AE168" i="36" s="1"/>
  <c r="AF168" i="36" s="1"/>
  <c r="AG168" i="36" s="1"/>
  <c r="AH168" i="36" s="1"/>
  <c r="AI168" i="36" s="1"/>
  <c r="AJ168" i="36" s="1"/>
  <c r="AK168" i="36" s="1"/>
  <c r="H147" i="36"/>
  <c r="I147" i="36" s="1"/>
  <c r="J147" i="36" s="1"/>
  <c r="K147" i="36" s="1"/>
  <c r="L147" i="36" s="1"/>
  <c r="M147" i="36" s="1"/>
  <c r="N147" i="36" s="1"/>
  <c r="O147" i="36" s="1"/>
  <c r="P147" i="36" s="1"/>
  <c r="Q147" i="36" s="1"/>
  <c r="R147" i="36" s="1"/>
  <c r="S147" i="36" s="1"/>
  <c r="T147" i="36" s="1"/>
  <c r="U147" i="36" s="1"/>
  <c r="V147" i="36" s="1"/>
  <c r="W147" i="36" s="1"/>
  <c r="X147" i="36" s="1"/>
  <c r="Y147" i="36" s="1"/>
  <c r="Z147" i="36" s="1"/>
  <c r="AA147" i="36" s="1"/>
  <c r="AB147" i="36" s="1"/>
  <c r="AC147" i="36" s="1"/>
  <c r="AD147" i="36" s="1"/>
  <c r="AE147" i="36" s="1"/>
  <c r="AF147" i="36" s="1"/>
  <c r="AG147" i="36" s="1"/>
  <c r="AH147" i="36" s="1"/>
  <c r="AI147" i="36" s="1"/>
  <c r="AJ147" i="36" s="1"/>
  <c r="AK147" i="36" s="1"/>
  <c r="H126" i="36"/>
  <c r="I126" i="36" s="1"/>
  <c r="J126" i="36" s="1"/>
  <c r="K126" i="36" s="1"/>
  <c r="L126" i="36" s="1"/>
  <c r="M126" i="36" s="1"/>
  <c r="N126" i="36" s="1"/>
  <c r="O126" i="36" s="1"/>
  <c r="P126" i="36" s="1"/>
  <c r="Q126" i="36" s="1"/>
  <c r="R126" i="36" s="1"/>
  <c r="S126" i="36" s="1"/>
  <c r="T126" i="36" s="1"/>
  <c r="U126" i="36" s="1"/>
  <c r="V126" i="36" s="1"/>
  <c r="W126" i="36" s="1"/>
  <c r="X126" i="36" s="1"/>
  <c r="Y126" i="36" s="1"/>
  <c r="Z126" i="36" s="1"/>
  <c r="AA126" i="36" s="1"/>
  <c r="AB126" i="36" s="1"/>
  <c r="AC126" i="36" s="1"/>
  <c r="AD126" i="36" s="1"/>
  <c r="AE126" i="36" s="1"/>
  <c r="AF126" i="36" s="1"/>
  <c r="AG126" i="36" s="1"/>
  <c r="AH126" i="36" s="1"/>
  <c r="AI126" i="36" s="1"/>
  <c r="AJ126" i="36" s="1"/>
  <c r="AK126" i="36" s="1"/>
  <c r="H165" i="36"/>
  <c r="I165" i="36" s="1"/>
  <c r="J165" i="36" s="1"/>
  <c r="K165" i="36" s="1"/>
  <c r="L165" i="36" s="1"/>
  <c r="M165" i="36" s="1"/>
  <c r="N165" i="36" s="1"/>
  <c r="O165" i="36" s="1"/>
  <c r="P165" i="36" s="1"/>
  <c r="Q165" i="36" s="1"/>
  <c r="R165" i="36" s="1"/>
  <c r="S165" i="36" s="1"/>
  <c r="T165" i="36" s="1"/>
  <c r="U165" i="36" s="1"/>
  <c r="V165" i="36" s="1"/>
  <c r="W165" i="36" s="1"/>
  <c r="X165" i="36" s="1"/>
  <c r="Y165" i="36" s="1"/>
  <c r="Z165" i="36" s="1"/>
  <c r="AA165" i="36" s="1"/>
  <c r="AB165" i="36" s="1"/>
  <c r="AC165" i="36" s="1"/>
  <c r="AD165" i="36" s="1"/>
  <c r="AE165" i="36" s="1"/>
  <c r="AF165" i="36" s="1"/>
  <c r="AG165" i="36" s="1"/>
  <c r="AH165" i="36" s="1"/>
  <c r="AI165" i="36" s="1"/>
  <c r="AJ165" i="36" s="1"/>
  <c r="AK165" i="36" s="1"/>
  <c r="H144" i="36"/>
  <c r="I144" i="36" s="1"/>
  <c r="J144" i="36" s="1"/>
  <c r="K144" i="36" s="1"/>
  <c r="L144" i="36" s="1"/>
  <c r="M144" i="36" s="1"/>
  <c r="N144" i="36" s="1"/>
  <c r="O144" i="36" s="1"/>
  <c r="P144" i="36" s="1"/>
  <c r="Q144" i="36" s="1"/>
  <c r="R144" i="36" s="1"/>
  <c r="S144" i="36" s="1"/>
  <c r="T144" i="36" s="1"/>
  <c r="U144" i="36" s="1"/>
  <c r="V144" i="36" s="1"/>
  <c r="W144" i="36" s="1"/>
  <c r="X144" i="36" s="1"/>
  <c r="Y144" i="36" s="1"/>
  <c r="Z144" i="36" s="1"/>
  <c r="AA144" i="36" s="1"/>
  <c r="AB144" i="36" s="1"/>
  <c r="AC144" i="36" s="1"/>
  <c r="AD144" i="36" s="1"/>
  <c r="AE144" i="36" s="1"/>
  <c r="AF144" i="36" s="1"/>
  <c r="AG144" i="36" s="1"/>
  <c r="AH144" i="36" s="1"/>
  <c r="AI144" i="36" s="1"/>
  <c r="AJ144" i="36" s="1"/>
  <c r="AK144" i="36" s="1"/>
  <c r="H166" i="36"/>
  <c r="I166" i="36" s="1"/>
  <c r="J166" i="36" s="1"/>
  <c r="K166" i="36" s="1"/>
  <c r="L166" i="36" s="1"/>
  <c r="M166" i="36" s="1"/>
  <c r="N166" i="36" s="1"/>
  <c r="O166" i="36" s="1"/>
  <c r="P166" i="36" s="1"/>
  <c r="Q166" i="36" s="1"/>
  <c r="R166" i="36" s="1"/>
  <c r="S166" i="36" s="1"/>
  <c r="T166" i="36" s="1"/>
  <c r="U166" i="36" s="1"/>
  <c r="V166" i="36" s="1"/>
  <c r="W166" i="36" s="1"/>
  <c r="X166" i="36" s="1"/>
  <c r="Y166" i="36" s="1"/>
  <c r="Z166" i="36" s="1"/>
  <c r="AA166" i="36" s="1"/>
  <c r="AB166" i="36" s="1"/>
  <c r="AC166" i="36" s="1"/>
  <c r="AD166" i="36" s="1"/>
  <c r="AE166" i="36" s="1"/>
  <c r="AF166" i="36" s="1"/>
  <c r="AG166" i="36" s="1"/>
  <c r="AH166" i="36" s="1"/>
  <c r="AI166" i="36" s="1"/>
  <c r="AJ166" i="36" s="1"/>
  <c r="AK166" i="36" s="1"/>
  <c r="H145" i="36"/>
  <c r="I145" i="36" s="1"/>
  <c r="J145" i="36" s="1"/>
  <c r="K145" i="36" s="1"/>
  <c r="L145" i="36" s="1"/>
  <c r="M145" i="36" s="1"/>
  <c r="N145" i="36" s="1"/>
  <c r="O145" i="36" s="1"/>
  <c r="P145" i="36" s="1"/>
  <c r="Q145" i="36" s="1"/>
  <c r="R145" i="36" s="1"/>
  <c r="S145" i="36" s="1"/>
  <c r="T145" i="36" s="1"/>
  <c r="U145" i="36" s="1"/>
  <c r="V145" i="36" s="1"/>
  <c r="W145" i="36" s="1"/>
  <c r="X145" i="36" s="1"/>
  <c r="Y145" i="36" s="1"/>
  <c r="Z145" i="36" s="1"/>
  <c r="AA145" i="36" s="1"/>
  <c r="AB145" i="36" s="1"/>
  <c r="AC145" i="36" s="1"/>
  <c r="AD145" i="36" s="1"/>
  <c r="AE145" i="36" s="1"/>
  <c r="AF145" i="36" s="1"/>
  <c r="AG145" i="36" s="1"/>
  <c r="AH145" i="36" s="1"/>
  <c r="AI145" i="36" s="1"/>
  <c r="AJ145" i="36" s="1"/>
  <c r="AK145" i="36" s="1"/>
  <c r="H125" i="36"/>
  <c r="I125" i="36" s="1"/>
  <c r="J125" i="36" s="1"/>
  <c r="K125" i="36" s="1"/>
  <c r="L125" i="36" s="1"/>
  <c r="M125" i="36" s="1"/>
  <c r="N125" i="36" s="1"/>
  <c r="O125" i="36" s="1"/>
  <c r="P125" i="36" s="1"/>
  <c r="Q125" i="36" s="1"/>
  <c r="R125" i="36" s="1"/>
  <c r="S125" i="36" s="1"/>
  <c r="T125" i="36" s="1"/>
  <c r="U125" i="36" s="1"/>
  <c r="V125" i="36" s="1"/>
  <c r="W125" i="36" s="1"/>
  <c r="X125" i="36" s="1"/>
  <c r="Y125" i="36" s="1"/>
  <c r="Z125" i="36" s="1"/>
  <c r="AA125" i="36" s="1"/>
  <c r="AB125" i="36" s="1"/>
  <c r="AC125" i="36" s="1"/>
  <c r="AD125" i="36" s="1"/>
  <c r="AE125" i="36" s="1"/>
  <c r="AF125" i="36" s="1"/>
  <c r="AG125" i="36" s="1"/>
  <c r="AH125" i="36" s="1"/>
  <c r="AI125" i="36" s="1"/>
  <c r="AJ125" i="36" s="1"/>
  <c r="AK125" i="36" s="1"/>
  <c r="H104" i="36"/>
  <c r="I104" i="36" s="1"/>
  <c r="J104" i="36" s="1"/>
  <c r="K104" i="36" s="1"/>
  <c r="L104" i="36" s="1"/>
  <c r="M104" i="36" s="1"/>
  <c r="N104" i="36" s="1"/>
  <c r="O104" i="36" s="1"/>
  <c r="P104" i="36" s="1"/>
  <c r="Q104" i="36" s="1"/>
  <c r="R104" i="36" s="1"/>
  <c r="S104" i="36" s="1"/>
  <c r="T104" i="36" s="1"/>
  <c r="U104" i="36" s="1"/>
  <c r="V104" i="36" s="1"/>
  <c r="W104" i="36" s="1"/>
  <c r="X104" i="36" s="1"/>
  <c r="Y104" i="36" s="1"/>
  <c r="Z104" i="36" s="1"/>
  <c r="AA104" i="36" s="1"/>
  <c r="AB104" i="36" s="1"/>
  <c r="AC104" i="36" s="1"/>
  <c r="AD104" i="36" s="1"/>
  <c r="AE104" i="36" s="1"/>
  <c r="AF104" i="36" s="1"/>
  <c r="AG104" i="36" s="1"/>
  <c r="AH104" i="36" s="1"/>
  <c r="AI104" i="36" s="1"/>
  <c r="AJ104" i="36" s="1"/>
  <c r="AK104" i="36" s="1"/>
  <c r="H124" i="36"/>
  <c r="I124" i="36" s="1"/>
  <c r="J124" i="36" s="1"/>
  <c r="K124" i="36" s="1"/>
  <c r="L124" i="36" s="1"/>
  <c r="M124" i="36" s="1"/>
  <c r="N124" i="36" s="1"/>
  <c r="O124" i="36" s="1"/>
  <c r="P124" i="36" s="1"/>
  <c r="Q124" i="36" s="1"/>
  <c r="R124" i="36" s="1"/>
  <c r="S124" i="36" s="1"/>
  <c r="T124" i="36" s="1"/>
  <c r="U124" i="36" s="1"/>
  <c r="V124" i="36" s="1"/>
  <c r="W124" i="36" s="1"/>
  <c r="X124" i="36" s="1"/>
  <c r="Y124" i="36" s="1"/>
  <c r="Z124" i="36" s="1"/>
  <c r="AA124" i="36" s="1"/>
  <c r="AB124" i="36" s="1"/>
  <c r="AC124" i="36" s="1"/>
  <c r="AD124" i="36" s="1"/>
  <c r="AE124" i="36" s="1"/>
  <c r="AF124" i="36" s="1"/>
  <c r="AG124" i="36" s="1"/>
  <c r="AH124" i="36" s="1"/>
  <c r="AI124" i="36" s="1"/>
  <c r="AJ124" i="36" s="1"/>
  <c r="AK124" i="36" s="1"/>
  <c r="H105" i="36"/>
  <c r="I105" i="36" s="1"/>
  <c r="J105" i="36" s="1"/>
  <c r="K105" i="36" s="1"/>
  <c r="L105" i="36" s="1"/>
  <c r="M105" i="36" s="1"/>
  <c r="N105" i="36" s="1"/>
  <c r="O105" i="36" s="1"/>
  <c r="P105" i="36" s="1"/>
  <c r="Q105" i="36" s="1"/>
  <c r="R105" i="36" s="1"/>
  <c r="S105" i="36" s="1"/>
  <c r="T105" i="36" s="1"/>
  <c r="U105" i="36" s="1"/>
  <c r="V105" i="36" s="1"/>
  <c r="W105" i="36" s="1"/>
  <c r="X105" i="36" s="1"/>
  <c r="Y105" i="36" s="1"/>
  <c r="Z105" i="36" s="1"/>
  <c r="AA105" i="36" s="1"/>
  <c r="AB105" i="36" s="1"/>
  <c r="AC105" i="36" s="1"/>
  <c r="AD105" i="36" s="1"/>
  <c r="AE105" i="36" s="1"/>
  <c r="AF105" i="36" s="1"/>
  <c r="AG105" i="36" s="1"/>
  <c r="AH105" i="36" s="1"/>
  <c r="AI105" i="36" s="1"/>
  <c r="AJ105" i="36" s="1"/>
  <c r="AK105" i="36" s="1"/>
  <c r="G16" i="36"/>
  <c r="AK21" i="36"/>
  <c r="X82" i="36"/>
  <c r="AH301" i="36"/>
  <c r="AH269" i="36"/>
  <c r="S306" i="36"/>
  <c r="S274" i="36"/>
  <c r="AA274" i="36"/>
  <c r="AA306" i="36"/>
  <c r="G82" i="36"/>
  <c r="H102" i="36"/>
  <c r="I102" i="36" s="1"/>
  <c r="J102" i="36" s="1"/>
  <c r="K102" i="36" s="1"/>
  <c r="L102" i="36" s="1"/>
  <c r="M102" i="36" s="1"/>
  <c r="N102" i="36" s="1"/>
  <c r="O102" i="36" s="1"/>
  <c r="P102" i="36" s="1"/>
  <c r="Q102" i="36" s="1"/>
  <c r="R102" i="36" s="1"/>
  <c r="S102" i="36" s="1"/>
  <c r="T102" i="36" s="1"/>
  <c r="U102" i="36" s="1"/>
  <c r="V102" i="36" s="1"/>
  <c r="W102" i="36" s="1"/>
  <c r="X102" i="36" s="1"/>
  <c r="Y102" i="36" s="1"/>
  <c r="Z102" i="36" s="1"/>
  <c r="AA102" i="36" s="1"/>
  <c r="AB102" i="36" s="1"/>
  <c r="AC102" i="36" s="1"/>
  <c r="AD102" i="36" s="1"/>
  <c r="AE102" i="36" s="1"/>
  <c r="AF102" i="36" s="1"/>
  <c r="AG102" i="36" s="1"/>
  <c r="AH102" i="36" s="1"/>
  <c r="AI102" i="36" s="1"/>
  <c r="AJ102" i="36" s="1"/>
  <c r="AK102" i="36" s="1"/>
  <c r="H123" i="36"/>
  <c r="I123" i="36" s="1"/>
  <c r="J123" i="36" s="1"/>
  <c r="K123" i="36" s="1"/>
  <c r="L123" i="36" s="1"/>
  <c r="M123" i="36" s="1"/>
  <c r="N123" i="36" s="1"/>
  <c r="O123" i="36" s="1"/>
  <c r="P123" i="36" s="1"/>
  <c r="Q123" i="36" s="1"/>
  <c r="R123" i="36" s="1"/>
  <c r="S123" i="36" s="1"/>
  <c r="T123" i="36" s="1"/>
  <c r="U123" i="36" s="1"/>
  <c r="V123" i="36" s="1"/>
  <c r="W123" i="36" s="1"/>
  <c r="X123" i="36" s="1"/>
  <c r="Y123" i="36" s="1"/>
  <c r="Z123" i="36" s="1"/>
  <c r="AA123" i="36" s="1"/>
  <c r="AB123" i="36" s="1"/>
  <c r="AC123" i="36" s="1"/>
  <c r="AD123" i="36" s="1"/>
  <c r="AE123" i="36" s="1"/>
  <c r="AF123" i="36" s="1"/>
  <c r="AG123" i="36" s="1"/>
  <c r="AH123" i="36" s="1"/>
  <c r="AI123" i="36" s="1"/>
  <c r="AJ123" i="36" s="1"/>
  <c r="AK123" i="36" s="1"/>
  <c r="H167" i="36"/>
  <c r="I167" i="36" s="1"/>
  <c r="J167" i="36" s="1"/>
  <c r="K167" i="36" s="1"/>
  <c r="L167" i="36" s="1"/>
  <c r="M167" i="36" s="1"/>
  <c r="N167" i="36" s="1"/>
  <c r="O167" i="36" s="1"/>
  <c r="P167" i="36" s="1"/>
  <c r="Q167" i="36" s="1"/>
  <c r="R167" i="36" s="1"/>
  <c r="S167" i="36" s="1"/>
  <c r="T167" i="36" s="1"/>
  <c r="U167" i="36" s="1"/>
  <c r="V167" i="36" s="1"/>
  <c r="W167" i="36" s="1"/>
  <c r="X167" i="36" s="1"/>
  <c r="Y167" i="36" s="1"/>
  <c r="Z167" i="36" s="1"/>
  <c r="AA167" i="36" s="1"/>
  <c r="AB167" i="36" s="1"/>
  <c r="AC167" i="36" s="1"/>
  <c r="AD167" i="36" s="1"/>
  <c r="AE167" i="36" s="1"/>
  <c r="AF167" i="36" s="1"/>
  <c r="AG167" i="36" s="1"/>
  <c r="AH167" i="36" s="1"/>
  <c r="AI167" i="36" s="1"/>
  <c r="AJ167" i="36" s="1"/>
  <c r="AK167" i="36" s="1"/>
  <c r="AI274" i="36"/>
  <c r="AI306" i="36"/>
  <c r="K301" i="36"/>
  <c r="K269" i="36"/>
  <c r="S301" i="36"/>
  <c r="S269" i="36"/>
  <c r="AA301" i="36"/>
  <c r="AA269" i="36"/>
  <c r="AI301" i="36"/>
  <c r="AI269" i="36"/>
  <c r="AD82" i="36"/>
  <c r="V82" i="36"/>
  <c r="N82" i="36"/>
  <c r="AK82" i="36"/>
  <c r="AC82" i="36"/>
  <c r="U82" i="36"/>
  <c r="M82" i="36"/>
  <c r="AJ82" i="36"/>
  <c r="AB82" i="36"/>
  <c r="T82" i="36"/>
  <c r="L82" i="36"/>
  <c r="AI82" i="36"/>
  <c r="AA82" i="36"/>
  <c r="S82" i="36"/>
  <c r="K82" i="36"/>
  <c r="AH82" i="36"/>
  <c r="Z82" i="36"/>
  <c r="R82" i="36"/>
  <c r="J82" i="36"/>
  <c r="H82" i="36"/>
  <c r="AE82" i="36"/>
  <c r="R301" i="36"/>
  <c r="R269" i="36"/>
  <c r="K293" i="36"/>
  <c r="K261" i="36"/>
  <c r="AJ293" i="36"/>
  <c r="AJ261" i="36"/>
  <c r="G50" i="36"/>
  <c r="L301" i="36"/>
  <c r="L269" i="36"/>
  <c r="T301" i="36"/>
  <c r="T269" i="36"/>
  <c r="AB301" i="36"/>
  <c r="AB269" i="36"/>
  <c r="AJ301" i="36"/>
  <c r="AJ269" i="36"/>
  <c r="I82" i="36"/>
  <c r="AF82" i="36"/>
  <c r="Q293" i="36"/>
  <c r="Q261" i="36"/>
  <c r="AK293" i="36"/>
  <c r="AK261" i="36"/>
  <c r="Z214" i="36"/>
  <c r="Z241" i="36" s="1"/>
  <c r="AE210" i="36"/>
  <c r="AH307" i="36"/>
  <c r="AH275" i="36"/>
  <c r="H142" i="36"/>
  <c r="H136" i="36"/>
  <c r="H140" i="36"/>
  <c r="H149" i="36" s="1"/>
  <c r="H307" i="36"/>
  <c r="H275" i="36"/>
  <c r="P307" i="36"/>
  <c r="P275" i="36"/>
  <c r="I133" i="36"/>
  <c r="H163" i="36"/>
  <c r="H157" i="36"/>
  <c r="H161" i="36"/>
  <c r="I307" i="36"/>
  <c r="I275" i="36"/>
  <c r="Q275" i="36"/>
  <c r="Q307" i="36"/>
  <c r="I154" i="36"/>
  <c r="I274" i="36"/>
  <c r="I306" i="36"/>
  <c r="Y274" i="36"/>
  <c r="Y306" i="36"/>
  <c r="AG306" i="36"/>
  <c r="AG274" i="36"/>
  <c r="J307" i="36"/>
  <c r="J275" i="36"/>
  <c r="J274" i="36"/>
  <c r="J306" i="36"/>
  <c r="Z274" i="36"/>
  <c r="Z306" i="36"/>
  <c r="AH274" i="36"/>
  <c r="AH306" i="36"/>
  <c r="AB275" i="36"/>
  <c r="AB307" i="36"/>
  <c r="AK307" i="36"/>
  <c r="AK275" i="36"/>
  <c r="S293" i="36"/>
  <c r="S261" i="36"/>
  <c r="R275" i="36"/>
  <c r="R307" i="36"/>
  <c r="L307" i="36"/>
  <c r="L275" i="36"/>
  <c r="T275" i="36"/>
  <c r="T307" i="36"/>
  <c r="AC307" i="36"/>
  <c r="AC275" i="36"/>
  <c r="Y293" i="36"/>
  <c r="Y261" i="36"/>
  <c r="X307" i="36"/>
  <c r="X275" i="36"/>
  <c r="N240" i="36"/>
  <c r="N227" i="36"/>
  <c r="V240" i="36"/>
  <c r="V227" i="36"/>
  <c r="AD240" i="36"/>
  <c r="AD227" i="36"/>
  <c r="M307" i="36"/>
  <c r="M275" i="36"/>
  <c r="U214" i="36"/>
  <c r="U241" i="36" s="1"/>
  <c r="AD275" i="36"/>
  <c r="AD307" i="36"/>
  <c r="Z293" i="36"/>
  <c r="Z261" i="36"/>
  <c r="K274" i="36"/>
  <c r="K306" i="36"/>
  <c r="Y307" i="36"/>
  <c r="Y275" i="36"/>
  <c r="O240" i="36"/>
  <c r="O227" i="36"/>
  <c r="F227" i="36" s="1"/>
  <c r="W240" i="36"/>
  <c r="W227" i="36"/>
  <c r="AE240" i="36"/>
  <c r="AE227" i="36"/>
  <c r="N307" i="36"/>
  <c r="N275" i="36"/>
  <c r="V307" i="36"/>
  <c r="V275" i="36"/>
  <c r="AF307" i="36"/>
  <c r="AL307" i="36" s="1"/>
  <c r="AL241" i="36"/>
  <c r="AF275" i="36"/>
  <c r="AL275" i="36" s="1"/>
  <c r="I293" i="36"/>
  <c r="I261" i="36"/>
  <c r="AA293" i="36"/>
  <c r="AA261" i="36"/>
  <c r="Q306" i="36"/>
  <c r="Q274" i="36"/>
  <c r="H240" i="36"/>
  <c r="H227" i="36"/>
  <c r="P240" i="36"/>
  <c r="P227" i="36"/>
  <c r="X240" i="36"/>
  <c r="X227" i="36"/>
  <c r="AF240" i="36"/>
  <c r="AF227" i="36"/>
  <c r="AG307" i="36"/>
  <c r="AG275" i="36"/>
  <c r="J293" i="36"/>
  <c r="J261" i="36"/>
  <c r="AH293" i="36"/>
  <c r="AH261" i="36"/>
  <c r="R306" i="36"/>
  <c r="R274" i="36"/>
  <c r="O307" i="36"/>
  <c r="O275" i="36"/>
  <c r="W307" i="36"/>
  <c r="W275" i="36"/>
  <c r="L227" i="36"/>
  <c r="T227" i="36"/>
  <c r="AB227" i="36"/>
  <c r="M227" i="36"/>
  <c r="U227" i="36"/>
  <c r="AC227" i="36"/>
  <c r="L302" i="36"/>
  <c r="L270" i="36"/>
  <c r="AB302" i="36"/>
  <c r="AB270" i="36"/>
  <c r="AI293" i="36"/>
  <c r="AI261" i="36"/>
  <c r="M302" i="36"/>
  <c r="M270" i="36"/>
  <c r="U270" i="36"/>
  <c r="U302" i="36"/>
  <c r="AC302" i="36"/>
  <c r="AC270" i="36"/>
  <c r="AK302" i="36"/>
  <c r="AK270" i="36"/>
  <c r="G261" i="36"/>
  <c r="T270" i="36"/>
  <c r="L274" i="36"/>
  <c r="L306" i="36"/>
  <c r="T274" i="36"/>
  <c r="T306" i="36"/>
  <c r="AB274" i="36"/>
  <c r="AB306" i="36"/>
  <c r="AJ274" i="36"/>
  <c r="AJ306" i="36"/>
  <c r="G289" i="36"/>
  <c r="G257" i="36"/>
  <c r="G290" i="36"/>
  <c r="G258" i="36"/>
  <c r="G238" i="36"/>
  <c r="G291" i="36"/>
  <c r="G259" i="36"/>
  <c r="N302" i="36"/>
  <c r="N270" i="36"/>
  <c r="V302" i="36"/>
  <c r="V270" i="36"/>
  <c r="AD302" i="36"/>
  <c r="AD270" i="36"/>
  <c r="AJ270" i="36"/>
  <c r="M306" i="36"/>
  <c r="M274" i="36"/>
  <c r="U306" i="36"/>
  <c r="U274" i="36"/>
  <c r="AC306" i="36"/>
  <c r="AC274" i="36"/>
  <c r="AK306" i="36"/>
  <c r="AK274" i="36"/>
  <c r="K307" i="36"/>
  <c r="K275" i="36"/>
  <c r="S275" i="36"/>
  <c r="S307" i="36"/>
  <c r="AA275" i="36"/>
  <c r="AA307" i="36"/>
  <c r="AI307" i="36"/>
  <c r="AI275" i="36"/>
  <c r="AG227" i="36"/>
  <c r="G302" i="36"/>
  <c r="G270" i="36"/>
  <c r="O302" i="36"/>
  <c r="O270" i="36"/>
  <c r="W302" i="36"/>
  <c r="W270" i="36"/>
  <c r="AE302" i="36"/>
  <c r="AE270" i="36"/>
  <c r="G303" i="36"/>
  <c r="G271" i="36"/>
  <c r="Z270" i="36"/>
  <c r="G273" i="36"/>
  <c r="H270" i="36"/>
  <c r="H302" i="36"/>
  <c r="P302" i="36"/>
  <c r="P270" i="36"/>
  <c r="AF302" i="36"/>
  <c r="AF270" i="36"/>
  <c r="AA270" i="36"/>
  <c r="G275" i="36"/>
  <c r="I270" i="36"/>
  <c r="I302" i="36"/>
  <c r="Q302" i="36"/>
  <c r="Q270" i="36"/>
  <c r="Y302" i="36"/>
  <c r="Y270" i="36"/>
  <c r="AG270" i="36"/>
  <c r="AG302" i="36"/>
  <c r="J270" i="36"/>
  <c r="G306" i="36"/>
  <c r="G274" i="36"/>
  <c r="K270" i="36"/>
  <c r="AH270" i="36"/>
  <c r="AI270" i="36"/>
  <c r="X302" i="36"/>
  <c r="T301" i="35"/>
  <c r="T269" i="35"/>
  <c r="AB301" i="35"/>
  <c r="AB269" i="35"/>
  <c r="AJ301" i="35"/>
  <c r="AJ269" i="35"/>
  <c r="M301" i="35"/>
  <c r="M269" i="35"/>
  <c r="AJ288" i="35"/>
  <c r="AJ256" i="35"/>
  <c r="AH301" i="35"/>
  <c r="AH269" i="35"/>
  <c r="S84" i="35"/>
  <c r="S235" i="35" s="1"/>
  <c r="T68" i="35"/>
  <c r="AG82" i="35"/>
  <c r="T82" i="35"/>
  <c r="U301" i="35"/>
  <c r="U269" i="35"/>
  <c r="AK68" i="35"/>
  <c r="L301" i="35"/>
  <c r="L269" i="35"/>
  <c r="H163" i="35"/>
  <c r="H157" i="35"/>
  <c r="H161" i="35"/>
  <c r="H162" i="35"/>
  <c r="I154" i="35"/>
  <c r="AA84" i="35"/>
  <c r="AA235" i="35" s="1"/>
  <c r="F235" i="35" s="1"/>
  <c r="N301" i="35"/>
  <c r="N269" i="35"/>
  <c r="V301" i="35"/>
  <c r="V269" i="35"/>
  <c r="AD301" i="35"/>
  <c r="AD269" i="35"/>
  <c r="AH68" i="35"/>
  <c r="U68" i="35"/>
  <c r="AA82" i="35"/>
  <c r="R301" i="35"/>
  <c r="R269" i="35"/>
  <c r="AI84" i="35"/>
  <c r="AI235" i="35" s="1"/>
  <c r="G269" i="35"/>
  <c r="G301" i="35"/>
  <c r="O301" i="35"/>
  <c r="O269" i="35"/>
  <c r="W301" i="35"/>
  <c r="W269" i="35"/>
  <c r="AE301" i="35"/>
  <c r="AE269" i="35"/>
  <c r="AB68" i="35"/>
  <c r="AB82" i="35"/>
  <c r="AC301" i="35"/>
  <c r="AC269" i="35"/>
  <c r="H102" i="35"/>
  <c r="I102" i="35" s="1"/>
  <c r="J102" i="35" s="1"/>
  <c r="K102" i="35" s="1"/>
  <c r="L102" i="35" s="1"/>
  <c r="M102" i="35" s="1"/>
  <c r="N102" i="35" s="1"/>
  <c r="O102" i="35" s="1"/>
  <c r="P102" i="35" s="1"/>
  <c r="Q102" i="35" s="1"/>
  <c r="R102" i="35" s="1"/>
  <c r="S102" i="35" s="1"/>
  <c r="T102" i="35" s="1"/>
  <c r="U102" i="35" s="1"/>
  <c r="V102" i="35" s="1"/>
  <c r="W102" i="35" s="1"/>
  <c r="X102" i="35" s="1"/>
  <c r="Y102" i="35" s="1"/>
  <c r="Z102" i="35" s="1"/>
  <c r="AA102" i="35" s="1"/>
  <c r="AB102" i="35" s="1"/>
  <c r="AC102" i="35" s="1"/>
  <c r="AD102" i="35" s="1"/>
  <c r="AE102" i="35" s="1"/>
  <c r="AF102" i="35" s="1"/>
  <c r="AG102" i="35" s="1"/>
  <c r="AH102" i="35" s="1"/>
  <c r="AI102" i="35" s="1"/>
  <c r="AJ102" i="35" s="1"/>
  <c r="AK102" i="35" s="1"/>
  <c r="U116" i="35"/>
  <c r="J301" i="35"/>
  <c r="J269" i="35"/>
  <c r="L68" i="35"/>
  <c r="L85" i="35" s="1"/>
  <c r="M68" i="35"/>
  <c r="H193" i="35"/>
  <c r="I193" i="35" s="1"/>
  <c r="J193" i="35" s="1"/>
  <c r="K193" i="35" s="1"/>
  <c r="L193" i="35" s="1"/>
  <c r="M193" i="35" s="1"/>
  <c r="N193" i="35" s="1"/>
  <c r="O193" i="35" s="1"/>
  <c r="P193" i="35" s="1"/>
  <c r="Q193" i="35" s="1"/>
  <c r="R193" i="35" s="1"/>
  <c r="S193" i="35" s="1"/>
  <c r="T193" i="35" s="1"/>
  <c r="U193" i="35" s="1"/>
  <c r="V193" i="35" s="1"/>
  <c r="W193" i="35" s="1"/>
  <c r="X193" i="35" s="1"/>
  <c r="Y193" i="35" s="1"/>
  <c r="Z193" i="35" s="1"/>
  <c r="AA193" i="35" s="1"/>
  <c r="AB193" i="35" s="1"/>
  <c r="AC193" i="35" s="1"/>
  <c r="AD193" i="35" s="1"/>
  <c r="AE193" i="35" s="1"/>
  <c r="AF193" i="35" s="1"/>
  <c r="AG193" i="35" s="1"/>
  <c r="AH193" i="35" s="1"/>
  <c r="AI193" i="35" s="1"/>
  <c r="AJ193" i="35" s="1"/>
  <c r="AK193" i="35" s="1"/>
  <c r="H168" i="35"/>
  <c r="I168" i="35" s="1"/>
  <c r="J168" i="35" s="1"/>
  <c r="K168" i="35" s="1"/>
  <c r="L168" i="35" s="1"/>
  <c r="M168" i="35" s="1"/>
  <c r="N168" i="35" s="1"/>
  <c r="O168" i="35" s="1"/>
  <c r="P168" i="35" s="1"/>
  <c r="Q168" i="35" s="1"/>
  <c r="R168" i="35" s="1"/>
  <c r="S168" i="35" s="1"/>
  <c r="T168" i="35" s="1"/>
  <c r="U168" i="35" s="1"/>
  <c r="V168" i="35" s="1"/>
  <c r="W168" i="35" s="1"/>
  <c r="X168" i="35" s="1"/>
  <c r="Y168" i="35" s="1"/>
  <c r="Z168" i="35" s="1"/>
  <c r="AA168" i="35" s="1"/>
  <c r="AB168" i="35" s="1"/>
  <c r="AC168" i="35" s="1"/>
  <c r="AD168" i="35" s="1"/>
  <c r="AE168" i="35" s="1"/>
  <c r="AF168" i="35" s="1"/>
  <c r="AG168" i="35" s="1"/>
  <c r="AH168" i="35" s="1"/>
  <c r="AI168" i="35" s="1"/>
  <c r="AJ168" i="35" s="1"/>
  <c r="AK168" i="35" s="1"/>
  <c r="H165" i="35"/>
  <c r="I165" i="35" s="1"/>
  <c r="J165" i="35" s="1"/>
  <c r="K165" i="35" s="1"/>
  <c r="L165" i="35" s="1"/>
  <c r="M165" i="35" s="1"/>
  <c r="N165" i="35" s="1"/>
  <c r="O165" i="35" s="1"/>
  <c r="P165" i="35" s="1"/>
  <c r="Q165" i="35" s="1"/>
  <c r="R165" i="35" s="1"/>
  <c r="S165" i="35" s="1"/>
  <c r="T165" i="35" s="1"/>
  <c r="U165" i="35" s="1"/>
  <c r="V165" i="35" s="1"/>
  <c r="W165" i="35" s="1"/>
  <c r="X165" i="35" s="1"/>
  <c r="Y165" i="35" s="1"/>
  <c r="Z165" i="35" s="1"/>
  <c r="AA165" i="35" s="1"/>
  <c r="AB165" i="35" s="1"/>
  <c r="AC165" i="35" s="1"/>
  <c r="AD165" i="35" s="1"/>
  <c r="AE165" i="35" s="1"/>
  <c r="AF165" i="35" s="1"/>
  <c r="AG165" i="35" s="1"/>
  <c r="AH165" i="35" s="1"/>
  <c r="AI165" i="35" s="1"/>
  <c r="AJ165" i="35" s="1"/>
  <c r="AK165" i="35" s="1"/>
  <c r="H167" i="35"/>
  <c r="I167" i="35" s="1"/>
  <c r="J167" i="35" s="1"/>
  <c r="K167" i="35" s="1"/>
  <c r="L167" i="35" s="1"/>
  <c r="M167" i="35" s="1"/>
  <c r="N167" i="35" s="1"/>
  <c r="O167" i="35" s="1"/>
  <c r="P167" i="35" s="1"/>
  <c r="Q167" i="35" s="1"/>
  <c r="R167" i="35" s="1"/>
  <c r="S167" i="35" s="1"/>
  <c r="T167" i="35" s="1"/>
  <c r="U167" i="35" s="1"/>
  <c r="V167" i="35" s="1"/>
  <c r="W167" i="35" s="1"/>
  <c r="X167" i="35" s="1"/>
  <c r="Y167" i="35" s="1"/>
  <c r="Z167" i="35" s="1"/>
  <c r="AA167" i="35" s="1"/>
  <c r="AB167" i="35" s="1"/>
  <c r="AC167" i="35" s="1"/>
  <c r="AD167" i="35" s="1"/>
  <c r="AE167" i="35" s="1"/>
  <c r="AF167" i="35" s="1"/>
  <c r="AG167" i="35" s="1"/>
  <c r="AH167" i="35" s="1"/>
  <c r="AI167" i="35" s="1"/>
  <c r="AJ167" i="35" s="1"/>
  <c r="AK167" i="35" s="1"/>
  <c r="H144" i="35"/>
  <c r="I144" i="35" s="1"/>
  <c r="J144" i="35" s="1"/>
  <c r="K144" i="35" s="1"/>
  <c r="L144" i="35" s="1"/>
  <c r="M144" i="35" s="1"/>
  <c r="N144" i="35" s="1"/>
  <c r="O144" i="35" s="1"/>
  <c r="P144" i="35" s="1"/>
  <c r="Q144" i="35" s="1"/>
  <c r="R144" i="35" s="1"/>
  <c r="S144" i="35" s="1"/>
  <c r="T144" i="35" s="1"/>
  <c r="U144" i="35" s="1"/>
  <c r="V144" i="35" s="1"/>
  <c r="W144" i="35" s="1"/>
  <c r="X144" i="35" s="1"/>
  <c r="Y144" i="35" s="1"/>
  <c r="Z144" i="35" s="1"/>
  <c r="AA144" i="35" s="1"/>
  <c r="AB144" i="35" s="1"/>
  <c r="AC144" i="35" s="1"/>
  <c r="AD144" i="35" s="1"/>
  <c r="AE144" i="35" s="1"/>
  <c r="AF144" i="35" s="1"/>
  <c r="AG144" i="35" s="1"/>
  <c r="AH144" i="35" s="1"/>
  <c r="AI144" i="35" s="1"/>
  <c r="AJ144" i="35" s="1"/>
  <c r="AK144" i="35" s="1"/>
  <c r="H145" i="35"/>
  <c r="I145" i="35" s="1"/>
  <c r="J145" i="35" s="1"/>
  <c r="K145" i="35" s="1"/>
  <c r="L145" i="35" s="1"/>
  <c r="M145" i="35" s="1"/>
  <c r="N145" i="35" s="1"/>
  <c r="O145" i="35" s="1"/>
  <c r="P145" i="35" s="1"/>
  <c r="Q145" i="35" s="1"/>
  <c r="R145" i="35" s="1"/>
  <c r="S145" i="35" s="1"/>
  <c r="T145" i="35" s="1"/>
  <c r="U145" i="35" s="1"/>
  <c r="V145" i="35" s="1"/>
  <c r="W145" i="35" s="1"/>
  <c r="X145" i="35" s="1"/>
  <c r="Y145" i="35" s="1"/>
  <c r="Z145" i="35" s="1"/>
  <c r="AA145" i="35" s="1"/>
  <c r="AB145" i="35" s="1"/>
  <c r="AC145" i="35" s="1"/>
  <c r="AD145" i="35" s="1"/>
  <c r="AE145" i="35" s="1"/>
  <c r="AF145" i="35" s="1"/>
  <c r="AG145" i="35" s="1"/>
  <c r="AH145" i="35" s="1"/>
  <c r="AI145" i="35" s="1"/>
  <c r="AJ145" i="35" s="1"/>
  <c r="AK145" i="35" s="1"/>
  <c r="H146" i="35"/>
  <c r="I146" i="35" s="1"/>
  <c r="J146" i="35" s="1"/>
  <c r="K146" i="35" s="1"/>
  <c r="L146" i="35" s="1"/>
  <c r="M146" i="35" s="1"/>
  <c r="N146" i="35" s="1"/>
  <c r="O146" i="35" s="1"/>
  <c r="P146" i="35" s="1"/>
  <c r="Q146" i="35" s="1"/>
  <c r="R146" i="35" s="1"/>
  <c r="S146" i="35" s="1"/>
  <c r="T146" i="35" s="1"/>
  <c r="U146" i="35" s="1"/>
  <c r="V146" i="35" s="1"/>
  <c r="W146" i="35" s="1"/>
  <c r="X146" i="35" s="1"/>
  <c r="Y146" i="35" s="1"/>
  <c r="Z146" i="35" s="1"/>
  <c r="AA146" i="35" s="1"/>
  <c r="AB146" i="35" s="1"/>
  <c r="AC146" i="35" s="1"/>
  <c r="AD146" i="35" s="1"/>
  <c r="AE146" i="35" s="1"/>
  <c r="AF146" i="35" s="1"/>
  <c r="AG146" i="35" s="1"/>
  <c r="AH146" i="35" s="1"/>
  <c r="AI146" i="35" s="1"/>
  <c r="AJ146" i="35" s="1"/>
  <c r="AK146" i="35" s="1"/>
  <c r="H125" i="35"/>
  <c r="I125" i="35" s="1"/>
  <c r="J125" i="35" s="1"/>
  <c r="K125" i="35" s="1"/>
  <c r="L125" i="35" s="1"/>
  <c r="M125" i="35" s="1"/>
  <c r="N125" i="35" s="1"/>
  <c r="O125" i="35" s="1"/>
  <c r="P125" i="35" s="1"/>
  <c r="Q125" i="35" s="1"/>
  <c r="R125" i="35" s="1"/>
  <c r="S125" i="35" s="1"/>
  <c r="T125" i="35" s="1"/>
  <c r="U125" i="35" s="1"/>
  <c r="V125" i="35" s="1"/>
  <c r="W125" i="35" s="1"/>
  <c r="X125" i="35" s="1"/>
  <c r="Y125" i="35" s="1"/>
  <c r="Z125" i="35" s="1"/>
  <c r="AA125" i="35" s="1"/>
  <c r="AB125" i="35" s="1"/>
  <c r="AC125" i="35" s="1"/>
  <c r="AD125" i="35" s="1"/>
  <c r="AE125" i="35" s="1"/>
  <c r="AF125" i="35" s="1"/>
  <c r="AG125" i="35" s="1"/>
  <c r="AH125" i="35" s="1"/>
  <c r="AI125" i="35" s="1"/>
  <c r="AJ125" i="35" s="1"/>
  <c r="AK125" i="35" s="1"/>
  <c r="H166" i="35"/>
  <c r="I166" i="35" s="1"/>
  <c r="J166" i="35" s="1"/>
  <c r="K166" i="35" s="1"/>
  <c r="L166" i="35" s="1"/>
  <c r="M166" i="35" s="1"/>
  <c r="N166" i="35" s="1"/>
  <c r="O166" i="35" s="1"/>
  <c r="P166" i="35" s="1"/>
  <c r="Q166" i="35" s="1"/>
  <c r="R166" i="35" s="1"/>
  <c r="S166" i="35" s="1"/>
  <c r="T166" i="35" s="1"/>
  <c r="U166" i="35" s="1"/>
  <c r="V166" i="35" s="1"/>
  <c r="W166" i="35" s="1"/>
  <c r="X166" i="35" s="1"/>
  <c r="Y166" i="35" s="1"/>
  <c r="Z166" i="35" s="1"/>
  <c r="AA166" i="35" s="1"/>
  <c r="AB166" i="35" s="1"/>
  <c r="AC166" i="35" s="1"/>
  <c r="AD166" i="35" s="1"/>
  <c r="AE166" i="35" s="1"/>
  <c r="AF166" i="35" s="1"/>
  <c r="AG166" i="35" s="1"/>
  <c r="AH166" i="35" s="1"/>
  <c r="AI166" i="35" s="1"/>
  <c r="AJ166" i="35" s="1"/>
  <c r="AK166" i="35" s="1"/>
  <c r="AD21" i="35"/>
  <c r="AJ21" i="35"/>
  <c r="H12" i="35"/>
  <c r="AI21" i="35"/>
  <c r="H147" i="35"/>
  <c r="I147" i="35" s="1"/>
  <c r="J147" i="35" s="1"/>
  <c r="K147" i="35" s="1"/>
  <c r="L147" i="35" s="1"/>
  <c r="M147" i="35" s="1"/>
  <c r="N147" i="35" s="1"/>
  <c r="O147" i="35" s="1"/>
  <c r="P147" i="35" s="1"/>
  <c r="Q147" i="35" s="1"/>
  <c r="R147" i="35" s="1"/>
  <c r="S147" i="35" s="1"/>
  <c r="T147" i="35" s="1"/>
  <c r="U147" i="35" s="1"/>
  <c r="V147" i="35" s="1"/>
  <c r="W147" i="35" s="1"/>
  <c r="X147" i="35" s="1"/>
  <c r="Y147" i="35" s="1"/>
  <c r="Z147" i="35" s="1"/>
  <c r="AA147" i="35" s="1"/>
  <c r="AB147" i="35" s="1"/>
  <c r="AC147" i="35" s="1"/>
  <c r="AD147" i="35" s="1"/>
  <c r="AE147" i="35" s="1"/>
  <c r="AF147" i="35" s="1"/>
  <c r="AG147" i="35" s="1"/>
  <c r="AH147" i="35" s="1"/>
  <c r="AI147" i="35" s="1"/>
  <c r="AJ147" i="35" s="1"/>
  <c r="AK147" i="35" s="1"/>
  <c r="AH21" i="35"/>
  <c r="H105" i="35"/>
  <c r="I105" i="35" s="1"/>
  <c r="J105" i="35" s="1"/>
  <c r="K105" i="35" s="1"/>
  <c r="L105" i="35" s="1"/>
  <c r="M105" i="35" s="1"/>
  <c r="N105" i="35" s="1"/>
  <c r="O105" i="35" s="1"/>
  <c r="P105" i="35" s="1"/>
  <c r="Q105" i="35" s="1"/>
  <c r="R105" i="35" s="1"/>
  <c r="S105" i="35" s="1"/>
  <c r="T105" i="35" s="1"/>
  <c r="U105" i="35" s="1"/>
  <c r="V105" i="35" s="1"/>
  <c r="W105" i="35" s="1"/>
  <c r="X105" i="35" s="1"/>
  <c r="Y105" i="35" s="1"/>
  <c r="Z105" i="35" s="1"/>
  <c r="AA105" i="35" s="1"/>
  <c r="AB105" i="35" s="1"/>
  <c r="AC105" i="35" s="1"/>
  <c r="AD105" i="35" s="1"/>
  <c r="AE105" i="35" s="1"/>
  <c r="AF105" i="35" s="1"/>
  <c r="AG105" i="35" s="1"/>
  <c r="AH105" i="35" s="1"/>
  <c r="AI105" i="35" s="1"/>
  <c r="AJ105" i="35" s="1"/>
  <c r="AK105" i="35" s="1"/>
  <c r="AE21" i="35"/>
  <c r="AC21" i="35"/>
  <c r="H301" i="35"/>
  <c r="H269" i="35"/>
  <c r="P301" i="35"/>
  <c r="P269" i="35"/>
  <c r="X301" i="35"/>
  <c r="X269" i="35"/>
  <c r="AF301" i="35"/>
  <c r="AF269" i="35"/>
  <c r="AC68" i="35"/>
  <c r="AI82" i="35"/>
  <c r="H104" i="35"/>
  <c r="I104" i="35" s="1"/>
  <c r="J104" i="35" s="1"/>
  <c r="K104" i="35" s="1"/>
  <c r="L104" i="35" s="1"/>
  <c r="M104" i="35" s="1"/>
  <c r="N104" i="35" s="1"/>
  <c r="O104" i="35" s="1"/>
  <c r="P104" i="35" s="1"/>
  <c r="Q104" i="35" s="1"/>
  <c r="R104" i="35" s="1"/>
  <c r="S104" i="35" s="1"/>
  <c r="T104" i="35" s="1"/>
  <c r="U104" i="35" s="1"/>
  <c r="V104" i="35" s="1"/>
  <c r="W104" i="35" s="1"/>
  <c r="X104" i="35" s="1"/>
  <c r="Y104" i="35" s="1"/>
  <c r="Z104" i="35" s="1"/>
  <c r="AA104" i="35" s="1"/>
  <c r="AB104" i="35" s="1"/>
  <c r="AC104" i="35" s="1"/>
  <c r="AD104" i="35" s="1"/>
  <c r="AE104" i="35" s="1"/>
  <c r="AF104" i="35" s="1"/>
  <c r="AG104" i="35" s="1"/>
  <c r="AH104" i="35" s="1"/>
  <c r="AI104" i="35" s="1"/>
  <c r="AJ104" i="35" s="1"/>
  <c r="AK104" i="35" s="1"/>
  <c r="G34" i="35"/>
  <c r="Z301" i="35"/>
  <c r="Z269" i="35"/>
  <c r="AK288" i="35"/>
  <c r="AK256" i="35"/>
  <c r="K84" i="35"/>
  <c r="K235" i="35" s="1"/>
  <c r="G300" i="35"/>
  <c r="G268" i="35"/>
  <c r="AF21" i="35"/>
  <c r="I269" i="35"/>
  <c r="I301" i="35"/>
  <c r="Q301" i="35"/>
  <c r="Q269" i="35"/>
  <c r="Y269" i="35"/>
  <c r="Y301" i="35"/>
  <c r="AG301" i="35"/>
  <c r="AG269" i="35"/>
  <c r="AK301" i="35"/>
  <c r="AK269" i="35"/>
  <c r="AG288" i="35"/>
  <c r="AG256" i="35"/>
  <c r="AI288" i="35"/>
  <c r="AI256" i="35"/>
  <c r="K68" i="35"/>
  <c r="K85" i="35" s="1"/>
  <c r="S68" i="35"/>
  <c r="S85" i="35" s="1"/>
  <c r="AA68" i="35"/>
  <c r="AA85" i="35" s="1"/>
  <c r="AI68" i="35"/>
  <c r="AI85" i="35" s="1"/>
  <c r="J82" i="35"/>
  <c r="R82" i="35"/>
  <c r="Z82" i="35"/>
  <c r="AH82" i="35"/>
  <c r="G50" i="35"/>
  <c r="N68" i="35"/>
  <c r="V68" i="35"/>
  <c r="AD68" i="35"/>
  <c r="AD85" i="35" s="1"/>
  <c r="M82" i="35"/>
  <c r="U82" i="35"/>
  <c r="AC82" i="35"/>
  <c r="AK82" i="35"/>
  <c r="G288" i="35"/>
  <c r="G256" i="35"/>
  <c r="G68" i="35"/>
  <c r="G85" i="35" s="1"/>
  <c r="O68" i="35"/>
  <c r="W68" i="35"/>
  <c r="W85" i="35" s="1"/>
  <c r="AE68" i="35"/>
  <c r="AE85" i="35" s="1"/>
  <c r="N82" i="35"/>
  <c r="V82" i="35"/>
  <c r="AD82" i="35"/>
  <c r="F236" i="35"/>
  <c r="F229" i="35"/>
  <c r="H68" i="35"/>
  <c r="H85" i="35" s="1"/>
  <c r="P68" i="35"/>
  <c r="P85" i="35" s="1"/>
  <c r="X68" i="35"/>
  <c r="X85" i="35" s="1"/>
  <c r="AF68" i="35"/>
  <c r="AF85" i="35" s="1"/>
  <c r="G82" i="35"/>
  <c r="O82" i="35"/>
  <c r="W82" i="35"/>
  <c r="AE82" i="35"/>
  <c r="I140" i="35"/>
  <c r="J133" i="35"/>
  <c r="I136" i="35"/>
  <c r="H306" i="35"/>
  <c r="H274" i="35"/>
  <c r="X306" i="35"/>
  <c r="X274" i="35"/>
  <c r="I68" i="35"/>
  <c r="Q68" i="35"/>
  <c r="Q85" i="35" s="1"/>
  <c r="Y68" i="35"/>
  <c r="Y85" i="35" s="1"/>
  <c r="AG68" i="35"/>
  <c r="AG85" i="35" s="1"/>
  <c r="H82" i="35"/>
  <c r="P82" i="35"/>
  <c r="X82" i="35"/>
  <c r="AF82" i="35"/>
  <c r="AH288" i="35"/>
  <c r="AH256" i="35"/>
  <c r="J68" i="35"/>
  <c r="J85" i="35" s="1"/>
  <c r="R68" i="35"/>
  <c r="R85" i="35" s="1"/>
  <c r="Z68" i="35"/>
  <c r="Z85" i="35" s="1"/>
  <c r="I82" i="35"/>
  <c r="Q82" i="35"/>
  <c r="Y82" i="35"/>
  <c r="I142" i="35"/>
  <c r="H141" i="35"/>
  <c r="T293" i="35"/>
  <c r="T261" i="35"/>
  <c r="AD293" i="35"/>
  <c r="AD261" i="35"/>
  <c r="H140" i="35"/>
  <c r="H149" i="35" s="1"/>
  <c r="O227" i="35"/>
  <c r="O240" i="35"/>
  <c r="W240" i="35"/>
  <c r="W227" i="35"/>
  <c r="AE227" i="35"/>
  <c r="AE240" i="35"/>
  <c r="Z214" i="35"/>
  <c r="Z241" i="35" s="1"/>
  <c r="AE210" i="35"/>
  <c r="Q293" i="35"/>
  <c r="Q261" i="35"/>
  <c r="AF293" i="35"/>
  <c r="AF261" i="35"/>
  <c r="AF306" i="35"/>
  <c r="AL306" i="35" s="1"/>
  <c r="AF274" i="35"/>
  <c r="AL274" i="35" s="1"/>
  <c r="AL240" i="35"/>
  <c r="M302" i="35"/>
  <c r="M270" i="35"/>
  <c r="U302" i="35"/>
  <c r="U270" i="35"/>
  <c r="AC302" i="35"/>
  <c r="AC270" i="35"/>
  <c r="AK302" i="35"/>
  <c r="AK270" i="35"/>
  <c r="G307" i="35"/>
  <c r="G275" i="35"/>
  <c r="L307" i="35"/>
  <c r="L275" i="35"/>
  <c r="T307" i="35"/>
  <c r="T275" i="35"/>
  <c r="AD307" i="35"/>
  <c r="AD275" i="35"/>
  <c r="N302" i="35"/>
  <c r="N270" i="35"/>
  <c r="V302" i="35"/>
  <c r="V270" i="35"/>
  <c r="AD302" i="35"/>
  <c r="AD270" i="35"/>
  <c r="M307" i="35"/>
  <c r="M275" i="35"/>
  <c r="V307" i="35"/>
  <c r="V275" i="35"/>
  <c r="N240" i="35"/>
  <c r="N227" i="35"/>
  <c r="V240" i="35"/>
  <c r="V227" i="35"/>
  <c r="AD306" i="35"/>
  <c r="AD274" i="35"/>
  <c r="U307" i="35"/>
  <c r="U275" i="35"/>
  <c r="N307" i="35"/>
  <c r="N275" i="35"/>
  <c r="W307" i="35"/>
  <c r="W275" i="35"/>
  <c r="P306" i="35"/>
  <c r="P274" i="35"/>
  <c r="AF307" i="35"/>
  <c r="AL307" i="35" s="1"/>
  <c r="AF275" i="35"/>
  <c r="AL275" i="35" s="1"/>
  <c r="AL241" i="35"/>
  <c r="H227" i="35"/>
  <c r="F227" i="35" s="1"/>
  <c r="U227" i="35"/>
  <c r="AG227" i="35"/>
  <c r="I274" i="35"/>
  <c r="I306" i="35"/>
  <c r="Q306" i="35"/>
  <c r="Q274" i="35"/>
  <c r="Y306" i="35"/>
  <c r="Y274" i="35"/>
  <c r="AG306" i="35"/>
  <c r="AG274" i="35"/>
  <c r="O307" i="35"/>
  <c r="O275" i="35"/>
  <c r="X307" i="35"/>
  <c r="X275" i="35"/>
  <c r="AG307" i="35"/>
  <c r="AG275" i="35"/>
  <c r="I227" i="35"/>
  <c r="AJ227" i="35"/>
  <c r="H302" i="35"/>
  <c r="H270" i="35"/>
  <c r="P270" i="35"/>
  <c r="P302" i="35"/>
  <c r="X302" i="35"/>
  <c r="X270" i="35"/>
  <c r="AF302" i="35"/>
  <c r="AF270" i="35"/>
  <c r="J240" i="35"/>
  <c r="J227" i="35"/>
  <c r="R240" i="35"/>
  <c r="R227" i="35"/>
  <c r="Z240" i="35"/>
  <c r="Z227" i="35"/>
  <c r="AH240" i="35"/>
  <c r="AH227" i="35"/>
  <c r="H307" i="35"/>
  <c r="H275" i="35"/>
  <c r="P307" i="35"/>
  <c r="P275" i="35"/>
  <c r="Y307" i="35"/>
  <c r="Y275" i="35"/>
  <c r="L227" i="35"/>
  <c r="X227" i="35"/>
  <c r="AK227" i="35"/>
  <c r="I302" i="35"/>
  <c r="I270" i="35"/>
  <c r="Q270" i="35"/>
  <c r="Q302" i="35"/>
  <c r="Y302" i="35"/>
  <c r="Y270" i="35"/>
  <c r="AG302" i="35"/>
  <c r="AG270" i="35"/>
  <c r="K240" i="35"/>
  <c r="K227" i="35"/>
  <c r="S240" i="35"/>
  <c r="S227" i="35"/>
  <c r="AA240" i="35"/>
  <c r="AA227" i="35"/>
  <c r="AI240" i="35"/>
  <c r="AI227" i="35"/>
  <c r="I275" i="35"/>
  <c r="I307" i="35"/>
  <c r="Q307" i="35"/>
  <c r="Q275" i="35"/>
  <c r="AA307" i="35"/>
  <c r="AA275" i="35"/>
  <c r="AI307" i="35"/>
  <c r="AI275" i="35"/>
  <c r="M227" i="35"/>
  <c r="Y227" i="35"/>
  <c r="L306" i="35"/>
  <c r="L274" i="35"/>
  <c r="T306" i="35"/>
  <c r="T274" i="35"/>
  <c r="AB306" i="35"/>
  <c r="AB274" i="35"/>
  <c r="AJ306" i="35"/>
  <c r="AJ274" i="35"/>
  <c r="J307" i="35"/>
  <c r="J275" i="35"/>
  <c r="R307" i="35"/>
  <c r="R275" i="35"/>
  <c r="AB307" i="35"/>
  <c r="AB275" i="35"/>
  <c r="AB227" i="35"/>
  <c r="M306" i="35"/>
  <c r="M274" i="35"/>
  <c r="U306" i="35"/>
  <c r="U274" i="35"/>
  <c r="AC306" i="35"/>
  <c r="AC274" i="35"/>
  <c r="AK306" i="35"/>
  <c r="AK274" i="35"/>
  <c r="K307" i="35"/>
  <c r="K275" i="35"/>
  <c r="S307" i="35"/>
  <c r="S275" i="35"/>
  <c r="P227" i="35"/>
  <c r="AC227" i="35"/>
  <c r="L302" i="35"/>
  <c r="L270" i="35"/>
  <c r="T302" i="35"/>
  <c r="T270" i="35"/>
  <c r="AB302" i="35"/>
  <c r="AB270" i="35"/>
  <c r="AJ302" i="35"/>
  <c r="AJ270" i="35"/>
  <c r="AH307" i="35"/>
  <c r="AH275" i="35"/>
  <c r="G289" i="35"/>
  <c r="G257" i="35"/>
  <c r="G290" i="35"/>
  <c r="G238" i="35"/>
  <c r="G258" i="35"/>
  <c r="G291" i="35"/>
  <c r="G259" i="35"/>
  <c r="G293" i="35"/>
  <c r="G261" i="35"/>
  <c r="O302" i="35"/>
  <c r="O270" i="35"/>
  <c r="AE302" i="35"/>
  <c r="AE270" i="35"/>
  <c r="G303" i="35"/>
  <c r="G271" i="35"/>
  <c r="G306" i="35"/>
  <c r="G274" i="35"/>
  <c r="G270" i="35"/>
  <c r="AC307" i="35"/>
  <c r="AC275" i="35"/>
  <c r="AK307" i="35"/>
  <c r="AK275" i="35"/>
  <c r="J302" i="35"/>
  <c r="J270" i="35"/>
  <c r="R270" i="35"/>
  <c r="R302" i="35"/>
  <c r="Z302" i="35"/>
  <c r="Z270" i="35"/>
  <c r="AH302" i="35"/>
  <c r="AH270" i="35"/>
  <c r="K302" i="35"/>
  <c r="K270" i="35"/>
  <c r="S302" i="35"/>
  <c r="S270" i="35"/>
  <c r="AA302" i="35"/>
  <c r="AA270" i="35"/>
  <c r="AI302" i="35"/>
  <c r="AI270" i="35"/>
  <c r="G273" i="35"/>
  <c r="X26" i="38" l="1"/>
  <c r="X234" i="38" s="1"/>
  <c r="AE26" i="40"/>
  <c r="AE234" i="40" s="1"/>
  <c r="AE29" i="40"/>
  <c r="AK26" i="40"/>
  <c r="AK234" i="40" s="1"/>
  <c r="AK29" i="40"/>
  <c r="AJ26" i="40"/>
  <c r="AJ234" i="40" s="1"/>
  <c r="AJ29" i="40"/>
  <c r="AI26" i="40"/>
  <c r="AI234" i="40" s="1"/>
  <c r="AI29" i="40"/>
  <c r="AH29" i="40"/>
  <c r="AH26" i="40"/>
  <c r="AH234" i="40" s="1"/>
  <c r="AG29" i="40"/>
  <c r="AG26" i="40"/>
  <c r="AG234" i="40" s="1"/>
  <c r="AF26" i="40"/>
  <c r="AF234" i="40" s="1"/>
  <c r="AF29" i="40"/>
  <c r="J26" i="40"/>
  <c r="J234" i="40" s="1"/>
  <c r="Y192" i="54"/>
  <c r="X200" i="54"/>
  <c r="U259" i="56"/>
  <c r="U291" i="56"/>
  <c r="U305" i="56"/>
  <c r="U273" i="56"/>
  <c r="V259" i="54"/>
  <c r="V291" i="54"/>
  <c r="V273" i="54"/>
  <c r="V305" i="54"/>
  <c r="V239" i="56"/>
  <c r="V225" i="56"/>
  <c r="W239" i="54"/>
  <c r="W225" i="54"/>
  <c r="X192" i="56"/>
  <c r="W200" i="56"/>
  <c r="U29" i="35"/>
  <c r="M26" i="35"/>
  <c r="M234" i="35" s="1"/>
  <c r="M268" i="35" s="1"/>
  <c r="H128" i="40"/>
  <c r="AF26" i="36"/>
  <c r="AF234" i="36" s="1"/>
  <c r="O26" i="36"/>
  <c r="O234" i="36" s="1"/>
  <c r="O300" i="36" s="1"/>
  <c r="N26" i="38"/>
  <c r="N234" i="38" s="1"/>
  <c r="N268" i="38" s="1"/>
  <c r="G268" i="40"/>
  <c r="X26" i="35"/>
  <c r="X234" i="35" s="1"/>
  <c r="X300" i="35" s="1"/>
  <c r="AA29" i="36"/>
  <c r="V29" i="38"/>
  <c r="P26" i="36"/>
  <c r="P234" i="36" s="1"/>
  <c r="AG29" i="38"/>
  <c r="W26" i="10"/>
  <c r="W234" i="10" s="1"/>
  <c r="AK26" i="35"/>
  <c r="AK234" i="35" s="1"/>
  <c r="AK300" i="35" s="1"/>
  <c r="S26" i="36"/>
  <c r="S234" i="36" s="1"/>
  <c r="S268" i="36" s="1"/>
  <c r="J14" i="38"/>
  <c r="K14" i="38" s="1"/>
  <c r="AI26" i="36"/>
  <c r="AI234" i="36" s="1"/>
  <c r="AI300" i="36" s="1"/>
  <c r="L26" i="38"/>
  <c r="L234" i="38" s="1"/>
  <c r="L300" i="38" s="1"/>
  <c r="V26" i="36"/>
  <c r="V234" i="36" s="1"/>
  <c r="V268" i="36" s="1"/>
  <c r="Z29" i="36"/>
  <c r="Z268" i="36"/>
  <c r="AK26" i="38"/>
  <c r="AK234" i="38" s="1"/>
  <c r="P26" i="38"/>
  <c r="P234" i="38" s="1"/>
  <c r="P300" i="38" s="1"/>
  <c r="H37" i="10"/>
  <c r="H42" i="10" s="1"/>
  <c r="H222" i="10" s="1"/>
  <c r="AI26" i="38"/>
  <c r="AI234" i="38" s="1"/>
  <c r="AI268" i="38" s="1"/>
  <c r="AD26" i="10"/>
  <c r="AD234" i="10" s="1"/>
  <c r="AD29" i="10"/>
  <c r="Q26" i="35"/>
  <c r="Q234" i="35" s="1"/>
  <c r="Q300" i="35" s="1"/>
  <c r="H26" i="36"/>
  <c r="H234" i="36" s="1"/>
  <c r="H300" i="36" s="1"/>
  <c r="W26" i="38"/>
  <c r="W234" i="38" s="1"/>
  <c r="I37" i="10"/>
  <c r="I45" i="10" s="1"/>
  <c r="AC29" i="10"/>
  <c r="AC26" i="10"/>
  <c r="AC234" i="10" s="1"/>
  <c r="AD26" i="36"/>
  <c r="AD234" i="36" s="1"/>
  <c r="AD300" i="36" s="1"/>
  <c r="AB29" i="10"/>
  <c r="AB26" i="10"/>
  <c r="AB234" i="10" s="1"/>
  <c r="Y293" i="40"/>
  <c r="Y261" i="40"/>
  <c r="AC293" i="40"/>
  <c r="AC261" i="40"/>
  <c r="X293" i="40"/>
  <c r="X261" i="40"/>
  <c r="I165" i="40"/>
  <c r="H171" i="40"/>
  <c r="Y306" i="40"/>
  <c r="Y274" i="40"/>
  <c r="O293" i="40"/>
  <c r="O261" i="40"/>
  <c r="AC306" i="40"/>
  <c r="AC274" i="40"/>
  <c r="J307" i="40"/>
  <c r="J275" i="40"/>
  <c r="I170" i="40"/>
  <c r="AE85" i="40"/>
  <c r="X306" i="40"/>
  <c r="X274" i="40"/>
  <c r="Z29" i="40"/>
  <c r="Z26" i="40"/>
  <c r="Z234" i="40" s="1"/>
  <c r="J85" i="40"/>
  <c r="Q29" i="40"/>
  <c r="Q26" i="40"/>
  <c r="Q234" i="40" s="1"/>
  <c r="M29" i="40"/>
  <c r="M26" i="40"/>
  <c r="M234" i="40" s="1"/>
  <c r="W26" i="40"/>
  <c r="W234" i="40" s="1"/>
  <c r="W29" i="40"/>
  <c r="I185" i="40"/>
  <c r="J300" i="40"/>
  <c r="J268" i="40"/>
  <c r="V306" i="40"/>
  <c r="V274" i="40"/>
  <c r="AB29" i="40"/>
  <c r="AB26" i="40"/>
  <c r="AB234" i="40" s="1"/>
  <c r="O29" i="40"/>
  <c r="O26" i="40"/>
  <c r="O234" i="40" s="1"/>
  <c r="Q293" i="40"/>
  <c r="Q261" i="40"/>
  <c r="L212" i="40"/>
  <c r="K214" i="40"/>
  <c r="K241" i="40" s="1"/>
  <c r="W85" i="40"/>
  <c r="U85" i="40"/>
  <c r="P293" i="40"/>
  <c r="P261" i="40"/>
  <c r="T85" i="40"/>
  <c r="K29" i="40"/>
  <c r="K26" i="40"/>
  <c r="K234" i="40" s="1"/>
  <c r="U29" i="40"/>
  <c r="U26" i="40"/>
  <c r="U234" i="40" s="1"/>
  <c r="H29" i="40"/>
  <c r="H26" i="40"/>
  <c r="H234" i="40" s="1"/>
  <c r="T293" i="40"/>
  <c r="T261" i="40"/>
  <c r="K274" i="40"/>
  <c r="K306" i="40"/>
  <c r="AB293" i="40"/>
  <c r="AB261" i="40"/>
  <c r="I293" i="40"/>
  <c r="I261" i="40"/>
  <c r="M293" i="40"/>
  <c r="M261" i="40"/>
  <c r="I141" i="40"/>
  <c r="I142" i="40"/>
  <c r="J133" i="40"/>
  <c r="I140" i="40"/>
  <c r="I149" i="40" s="1"/>
  <c r="I136" i="40"/>
  <c r="H293" i="40"/>
  <c r="H261" i="40"/>
  <c r="Q85" i="40"/>
  <c r="AA29" i="40"/>
  <c r="AA26" i="40"/>
  <c r="AA234" i="40" s="1"/>
  <c r="N29" i="40"/>
  <c r="N26" i="40"/>
  <c r="N234" i="40" s="1"/>
  <c r="X26" i="40"/>
  <c r="X234" i="40" s="1"/>
  <c r="X29" i="40"/>
  <c r="G304" i="40"/>
  <c r="G272" i="40"/>
  <c r="Q306" i="40"/>
  <c r="Q274" i="40"/>
  <c r="H150" i="40"/>
  <c r="S261" i="40"/>
  <c r="S293" i="40"/>
  <c r="R293" i="40"/>
  <c r="R261" i="40"/>
  <c r="I306" i="40"/>
  <c r="I274" i="40"/>
  <c r="AD306" i="40"/>
  <c r="AD274" i="40"/>
  <c r="M306" i="40"/>
  <c r="M274" i="40"/>
  <c r="H306" i="40"/>
  <c r="H274" i="40"/>
  <c r="H129" i="40"/>
  <c r="R85" i="40"/>
  <c r="G226" i="40"/>
  <c r="V29" i="40"/>
  <c r="V26" i="40"/>
  <c r="V234" i="40" s="1"/>
  <c r="AC29" i="40"/>
  <c r="AC26" i="40"/>
  <c r="AC234" i="40" s="1"/>
  <c r="AG293" i="40"/>
  <c r="AG261" i="40"/>
  <c r="AE306" i="40"/>
  <c r="AE274" i="40"/>
  <c r="AD293" i="40"/>
  <c r="AD261" i="40"/>
  <c r="AK293" i="40"/>
  <c r="AK261" i="40"/>
  <c r="J163" i="40"/>
  <c r="J161" i="40"/>
  <c r="J157" i="40"/>
  <c r="J162" i="40"/>
  <c r="K154" i="40"/>
  <c r="AF306" i="40"/>
  <c r="AL306" i="40" s="1"/>
  <c r="AF274" i="40"/>
  <c r="AL274" i="40" s="1"/>
  <c r="AL240" i="40"/>
  <c r="J112" i="40"/>
  <c r="I121" i="40"/>
  <c r="I115" i="40"/>
  <c r="I119" i="40"/>
  <c r="I120" i="40"/>
  <c r="AF85" i="40"/>
  <c r="Y29" i="40"/>
  <c r="Y26" i="40"/>
  <c r="Y234" i="40" s="1"/>
  <c r="L29" i="40"/>
  <c r="L26" i="40"/>
  <c r="L234" i="40" s="1"/>
  <c r="AD29" i="40"/>
  <c r="AD26" i="40"/>
  <c r="AD234" i="40" s="1"/>
  <c r="I300" i="40"/>
  <c r="I268" i="40"/>
  <c r="J306" i="40"/>
  <c r="J274" i="40"/>
  <c r="P306" i="40"/>
  <c r="P274" i="40"/>
  <c r="R29" i="40"/>
  <c r="R26" i="40"/>
  <c r="R234" i="40" s="1"/>
  <c r="S29" i="40"/>
  <c r="S26" i="40"/>
  <c r="S234" i="40" s="1"/>
  <c r="P26" i="40"/>
  <c r="P234" i="40" s="1"/>
  <c r="P29" i="40"/>
  <c r="AG306" i="40"/>
  <c r="AG274" i="40"/>
  <c r="AK306" i="40"/>
  <c r="AK274" i="40"/>
  <c r="N85" i="40"/>
  <c r="AF293" i="40"/>
  <c r="AF261" i="40"/>
  <c r="T29" i="40"/>
  <c r="T26" i="40"/>
  <c r="T234" i="40" s="1"/>
  <c r="H210" i="40"/>
  <c r="H214" i="40" s="1"/>
  <c r="H241" i="40" s="1"/>
  <c r="J14" i="40"/>
  <c r="S85" i="40"/>
  <c r="H108" i="10"/>
  <c r="U293" i="10"/>
  <c r="U261" i="10"/>
  <c r="H128" i="10"/>
  <c r="AE293" i="10"/>
  <c r="AE261" i="10"/>
  <c r="AD306" i="10"/>
  <c r="AD274" i="10"/>
  <c r="AC293" i="10"/>
  <c r="AC261" i="10"/>
  <c r="L306" i="10"/>
  <c r="L274" i="10"/>
  <c r="X306" i="10"/>
  <c r="X274" i="10"/>
  <c r="Y293" i="10"/>
  <c r="Y261" i="10"/>
  <c r="H150" i="10"/>
  <c r="Z29" i="10"/>
  <c r="Z26" i="10"/>
  <c r="Z234" i="10" s="1"/>
  <c r="V293" i="10"/>
  <c r="V261" i="10"/>
  <c r="X293" i="10"/>
  <c r="X261" i="10"/>
  <c r="N293" i="10"/>
  <c r="N261" i="10"/>
  <c r="U306" i="10"/>
  <c r="U274" i="10"/>
  <c r="AB293" i="10"/>
  <c r="AB261" i="10"/>
  <c r="R274" i="10"/>
  <c r="R306" i="10"/>
  <c r="Q306" i="10"/>
  <c r="Q274" i="10"/>
  <c r="I150" i="10"/>
  <c r="I128" i="10"/>
  <c r="J26" i="10"/>
  <c r="J234" i="10" s="1"/>
  <c r="J29" i="10"/>
  <c r="W85" i="10"/>
  <c r="AD85" i="10"/>
  <c r="AA29" i="10"/>
  <c r="AA26" i="10"/>
  <c r="AA234" i="10" s="1"/>
  <c r="I99" i="10"/>
  <c r="I98" i="10"/>
  <c r="I100" i="10"/>
  <c r="I94" i="10"/>
  <c r="I175" i="10" s="1"/>
  <c r="J91" i="10"/>
  <c r="W293" i="10"/>
  <c r="W261" i="10"/>
  <c r="R293" i="10"/>
  <c r="R261" i="10"/>
  <c r="H171" i="10"/>
  <c r="Y29" i="10"/>
  <c r="Y26" i="10"/>
  <c r="Y234" i="10" s="1"/>
  <c r="N306" i="10"/>
  <c r="N274" i="10"/>
  <c r="M293" i="10"/>
  <c r="M261" i="10"/>
  <c r="AB306" i="10"/>
  <c r="AB274" i="10"/>
  <c r="S293" i="10"/>
  <c r="S261" i="10"/>
  <c r="H293" i="10"/>
  <c r="H261" i="10"/>
  <c r="J293" i="10"/>
  <c r="J261" i="10"/>
  <c r="I293" i="10"/>
  <c r="I261" i="10"/>
  <c r="H129" i="10"/>
  <c r="X29" i="10"/>
  <c r="X26" i="10"/>
  <c r="X234" i="10" s="1"/>
  <c r="I185" i="10"/>
  <c r="Y85" i="10"/>
  <c r="O85" i="10"/>
  <c r="AJ85" i="10"/>
  <c r="V85" i="10"/>
  <c r="S29" i="10"/>
  <c r="S26" i="10"/>
  <c r="S234" i="10" s="1"/>
  <c r="T85" i="10"/>
  <c r="W268" i="10"/>
  <c r="W300" i="10"/>
  <c r="P306" i="10"/>
  <c r="P274" i="10"/>
  <c r="O306" i="10"/>
  <c r="O274" i="10"/>
  <c r="M306" i="10"/>
  <c r="M274" i="10"/>
  <c r="T293" i="10"/>
  <c r="T261" i="10"/>
  <c r="J214" i="10"/>
  <c r="J241" i="10" s="1"/>
  <c r="H306" i="10"/>
  <c r="H274" i="10"/>
  <c r="J306" i="10"/>
  <c r="J274" i="10"/>
  <c r="I306" i="10"/>
  <c r="I274" i="10"/>
  <c r="P29" i="10"/>
  <c r="P26" i="10"/>
  <c r="P234" i="10" s="1"/>
  <c r="O29" i="10"/>
  <c r="O26" i="10"/>
  <c r="O234" i="10" s="1"/>
  <c r="I129" i="10"/>
  <c r="Q85" i="10"/>
  <c r="G300" i="10"/>
  <c r="G268" i="10"/>
  <c r="L85" i="10"/>
  <c r="X85" i="10"/>
  <c r="U29" i="10"/>
  <c r="U26" i="10"/>
  <c r="U234" i="10" s="1"/>
  <c r="G85" i="10"/>
  <c r="I29" i="10"/>
  <c r="I26" i="10"/>
  <c r="I234" i="10" s="1"/>
  <c r="K26" i="10"/>
  <c r="K234" i="10" s="1"/>
  <c r="K29" i="10"/>
  <c r="Q29" i="10"/>
  <c r="Q26" i="10"/>
  <c r="Q234" i="10" s="1"/>
  <c r="G226" i="10"/>
  <c r="W306" i="10"/>
  <c r="W274" i="10"/>
  <c r="AC306" i="10"/>
  <c r="AC274" i="10"/>
  <c r="G304" i="10"/>
  <c r="G272" i="10"/>
  <c r="Y306" i="10"/>
  <c r="Y274" i="10"/>
  <c r="AJ306" i="10"/>
  <c r="AJ274" i="10"/>
  <c r="Q293" i="10"/>
  <c r="Q261" i="10"/>
  <c r="R29" i="10"/>
  <c r="R26" i="10"/>
  <c r="R234" i="10" s="1"/>
  <c r="H107" i="10"/>
  <c r="H176" i="10" s="1"/>
  <c r="H187" i="10" s="1"/>
  <c r="K293" i="10"/>
  <c r="K261" i="10"/>
  <c r="AK293" i="10"/>
  <c r="AK261" i="10"/>
  <c r="AI293" i="10"/>
  <c r="AI261" i="10"/>
  <c r="T306" i="10"/>
  <c r="T274" i="10"/>
  <c r="AF306" i="10"/>
  <c r="AL306" i="10" s="1"/>
  <c r="AF274" i="10"/>
  <c r="AL274" i="10" s="1"/>
  <c r="AL240" i="10"/>
  <c r="AH293" i="10"/>
  <c r="AH261" i="10"/>
  <c r="AG293" i="10"/>
  <c r="AG261" i="10"/>
  <c r="I163" i="10"/>
  <c r="J154" i="10"/>
  <c r="I161" i="10"/>
  <c r="I170" i="10" s="1"/>
  <c r="I157" i="10"/>
  <c r="I162" i="10"/>
  <c r="H29" i="10"/>
  <c r="H26" i="10"/>
  <c r="H234" i="10" s="1"/>
  <c r="H214" i="10"/>
  <c r="H241" i="10" s="1"/>
  <c r="J14" i="10"/>
  <c r="I85" i="10"/>
  <c r="V29" i="10"/>
  <c r="V26" i="10"/>
  <c r="V234" i="10" s="1"/>
  <c r="P85" i="10"/>
  <c r="M29" i="10"/>
  <c r="M26" i="10"/>
  <c r="M234" i="10" s="1"/>
  <c r="T29" i="10"/>
  <c r="T26" i="10"/>
  <c r="T234" i="10" s="1"/>
  <c r="H175" i="10"/>
  <c r="AJ293" i="10"/>
  <c r="AJ261" i="10"/>
  <c r="V306" i="10"/>
  <c r="V274" i="10"/>
  <c r="J150" i="10"/>
  <c r="K133" i="10"/>
  <c r="J140" i="10"/>
  <c r="J136" i="10"/>
  <c r="J141" i="10"/>
  <c r="J142" i="10"/>
  <c r="AE306" i="10"/>
  <c r="AE274" i="10"/>
  <c r="AD293" i="10"/>
  <c r="AD261" i="10"/>
  <c r="AK306" i="10"/>
  <c r="AK274" i="10"/>
  <c r="L293" i="10"/>
  <c r="L261" i="10"/>
  <c r="AF293" i="10"/>
  <c r="AF261" i="10"/>
  <c r="AH306" i="10"/>
  <c r="AH274" i="10"/>
  <c r="AG306" i="10"/>
  <c r="AG274" i="10"/>
  <c r="J115" i="10"/>
  <c r="J119" i="10"/>
  <c r="J129" i="10" s="1"/>
  <c r="J120" i="10"/>
  <c r="K112" i="10"/>
  <c r="J121" i="10"/>
  <c r="J85" i="10"/>
  <c r="N29" i="10"/>
  <c r="N26" i="10"/>
  <c r="N234" i="10" s="1"/>
  <c r="L29" i="10"/>
  <c r="L26" i="10"/>
  <c r="L234" i="10" s="1"/>
  <c r="M85" i="10"/>
  <c r="O26" i="38"/>
  <c r="O234" i="38" s="1"/>
  <c r="O268" i="38" s="1"/>
  <c r="AG26" i="36"/>
  <c r="AG234" i="36" s="1"/>
  <c r="AG29" i="36"/>
  <c r="Q26" i="36"/>
  <c r="Q234" i="36" s="1"/>
  <c r="Q29" i="36"/>
  <c r="H171" i="36"/>
  <c r="AE26" i="36"/>
  <c r="AE234" i="36" s="1"/>
  <c r="AE268" i="36" s="1"/>
  <c r="P26" i="35"/>
  <c r="P234" i="35" s="1"/>
  <c r="P29" i="35"/>
  <c r="AC26" i="38"/>
  <c r="AC234" i="38" s="1"/>
  <c r="AC29" i="38"/>
  <c r="Y26" i="36"/>
  <c r="Y234" i="36" s="1"/>
  <c r="Y29" i="36"/>
  <c r="H14" i="35"/>
  <c r="I14" i="35" s="1"/>
  <c r="AG26" i="35"/>
  <c r="AG234" i="35" s="1"/>
  <c r="AG300" i="35" s="1"/>
  <c r="N26" i="36"/>
  <c r="N234" i="36" s="1"/>
  <c r="N300" i="36" s="1"/>
  <c r="AB26" i="38"/>
  <c r="AB234" i="38" s="1"/>
  <c r="AB300" i="38" s="1"/>
  <c r="AA26" i="38"/>
  <c r="AA234" i="38" s="1"/>
  <c r="AA29" i="38"/>
  <c r="X26" i="36"/>
  <c r="X234" i="36" s="1"/>
  <c r="X300" i="36" s="1"/>
  <c r="H26" i="38"/>
  <c r="H234" i="38" s="1"/>
  <c r="H29" i="38"/>
  <c r="H34" i="38" s="1"/>
  <c r="AH29" i="36"/>
  <c r="AH26" i="36"/>
  <c r="AH234" i="36" s="1"/>
  <c r="I26" i="36"/>
  <c r="I234" i="36" s="1"/>
  <c r="I29" i="36"/>
  <c r="K34" i="36" s="1"/>
  <c r="Y26" i="35"/>
  <c r="Y234" i="35" s="1"/>
  <c r="Y300" i="35" s="1"/>
  <c r="F240" i="35"/>
  <c r="R26" i="38"/>
  <c r="R234" i="38" s="1"/>
  <c r="R300" i="38" s="1"/>
  <c r="J26" i="38"/>
  <c r="J234" i="38" s="1"/>
  <c r="J29" i="38"/>
  <c r="T26" i="38"/>
  <c r="T234" i="38" s="1"/>
  <c r="T29" i="38"/>
  <c r="Q29" i="38"/>
  <c r="Q26" i="38"/>
  <c r="Q234" i="38" s="1"/>
  <c r="Y293" i="38"/>
  <c r="Y261" i="38"/>
  <c r="U306" i="38"/>
  <c r="U274" i="38"/>
  <c r="K293" i="38"/>
  <c r="K261" i="38"/>
  <c r="AD29" i="38"/>
  <c r="AD26" i="38"/>
  <c r="AD234" i="38" s="1"/>
  <c r="AH29" i="38"/>
  <c r="AH26" i="38"/>
  <c r="AH234" i="38" s="1"/>
  <c r="AB85" i="38"/>
  <c r="I150" i="38"/>
  <c r="V300" i="38"/>
  <c r="V268" i="38"/>
  <c r="I29" i="38"/>
  <c r="I26" i="38"/>
  <c r="I234" i="38" s="1"/>
  <c r="AF300" i="38"/>
  <c r="AF268" i="38"/>
  <c r="Y116" i="38"/>
  <c r="AG306" i="38"/>
  <c r="AG274" i="38"/>
  <c r="AC293" i="38"/>
  <c r="AC261" i="38"/>
  <c r="S293" i="38"/>
  <c r="S261" i="38"/>
  <c r="G300" i="38"/>
  <c r="G268" i="38"/>
  <c r="Z29" i="38"/>
  <c r="Z26" i="38"/>
  <c r="Z234" i="38" s="1"/>
  <c r="J136" i="38"/>
  <c r="J140" i="38"/>
  <c r="J150" i="38" s="1"/>
  <c r="J141" i="38"/>
  <c r="K133" i="38"/>
  <c r="J142" i="38"/>
  <c r="T85" i="38"/>
  <c r="R293" i="38"/>
  <c r="R261" i="38"/>
  <c r="Y306" i="38"/>
  <c r="Y274" i="38"/>
  <c r="X293" i="38"/>
  <c r="X261" i="38"/>
  <c r="AJ307" i="38"/>
  <c r="AJ275" i="38"/>
  <c r="U293" i="38"/>
  <c r="U261" i="38"/>
  <c r="Q85" i="38"/>
  <c r="K274" i="38"/>
  <c r="K306" i="38"/>
  <c r="U29" i="38"/>
  <c r="U26" i="38"/>
  <c r="U234" i="38" s="1"/>
  <c r="AG85" i="38"/>
  <c r="Q293" i="38"/>
  <c r="Q261" i="38"/>
  <c r="Q306" i="38"/>
  <c r="Q274" i="38"/>
  <c r="AI293" i="38"/>
  <c r="AI261" i="38"/>
  <c r="AE293" i="38"/>
  <c r="AE261" i="38"/>
  <c r="M293" i="38"/>
  <c r="M261" i="38"/>
  <c r="W85" i="38"/>
  <c r="H150" i="38"/>
  <c r="N300" i="38"/>
  <c r="W300" i="38"/>
  <c r="W268" i="38"/>
  <c r="AD293" i="38"/>
  <c r="AD261" i="38"/>
  <c r="I293" i="38"/>
  <c r="I261" i="38"/>
  <c r="P293" i="38"/>
  <c r="P261" i="38"/>
  <c r="AI306" i="38"/>
  <c r="AI274" i="38"/>
  <c r="AK306" i="38"/>
  <c r="AK274" i="38"/>
  <c r="Z85" i="38"/>
  <c r="X85" i="38"/>
  <c r="O85" i="38"/>
  <c r="AE29" i="38"/>
  <c r="AE26" i="38"/>
  <c r="AE234" i="38" s="1"/>
  <c r="L85" i="38"/>
  <c r="M29" i="38"/>
  <c r="M26" i="38"/>
  <c r="M234" i="38" s="1"/>
  <c r="I163" i="38"/>
  <c r="I157" i="38"/>
  <c r="I161" i="38"/>
  <c r="I171" i="38" s="1"/>
  <c r="J154" i="38"/>
  <c r="I162" i="38"/>
  <c r="H293" i="38"/>
  <c r="H261" i="38"/>
  <c r="I306" i="38"/>
  <c r="I274" i="38"/>
  <c r="AA293" i="38"/>
  <c r="AA261" i="38"/>
  <c r="W293" i="38"/>
  <c r="W261" i="38"/>
  <c r="AJ293" i="38"/>
  <c r="AJ261" i="38"/>
  <c r="AK293" i="38"/>
  <c r="AK261" i="38"/>
  <c r="R85" i="38"/>
  <c r="G85" i="38"/>
  <c r="G226" i="38" s="1"/>
  <c r="AD85" i="38"/>
  <c r="S26" i="38"/>
  <c r="S234" i="38" s="1"/>
  <c r="S29" i="38"/>
  <c r="AJ29" i="38"/>
  <c r="AJ26" i="38"/>
  <c r="AJ234" i="38" s="1"/>
  <c r="AG300" i="38"/>
  <c r="AG268" i="38"/>
  <c r="N293" i="38"/>
  <c r="N261" i="38"/>
  <c r="AE307" i="38"/>
  <c r="AE275" i="38"/>
  <c r="M306" i="38"/>
  <c r="M274" i="38"/>
  <c r="AE85" i="38"/>
  <c r="F240" i="38"/>
  <c r="X300" i="38"/>
  <c r="X268" i="38"/>
  <c r="AG293" i="38"/>
  <c r="AG261" i="38"/>
  <c r="AA306" i="38"/>
  <c r="AA274" i="38"/>
  <c r="G304" i="38"/>
  <c r="G272" i="38"/>
  <c r="O293" i="38"/>
  <c r="O261" i="38"/>
  <c r="AC306" i="38"/>
  <c r="AC274" i="38"/>
  <c r="J85" i="38"/>
  <c r="H85" i="38"/>
  <c r="V85" i="38"/>
  <c r="S306" i="38"/>
  <c r="S274" i="38"/>
  <c r="K29" i="38"/>
  <c r="K26" i="38"/>
  <c r="K234" i="38" s="1"/>
  <c r="H171" i="38"/>
  <c r="Y29" i="38"/>
  <c r="Y26" i="38"/>
  <c r="Y234" i="38" s="1"/>
  <c r="AC261" i="36"/>
  <c r="AC293" i="36"/>
  <c r="O306" i="36"/>
  <c r="O274" i="36"/>
  <c r="H150" i="36"/>
  <c r="L85" i="36"/>
  <c r="AA300" i="36"/>
  <c r="AA268" i="36"/>
  <c r="AG293" i="36"/>
  <c r="AG261" i="36"/>
  <c r="U293" i="36"/>
  <c r="U261" i="36"/>
  <c r="H306" i="36"/>
  <c r="H274" i="36"/>
  <c r="AD306" i="36"/>
  <c r="AD274" i="36"/>
  <c r="M29" i="36"/>
  <c r="M26" i="36"/>
  <c r="M234" i="36" s="1"/>
  <c r="J85" i="36"/>
  <c r="AH85" i="36"/>
  <c r="J300" i="36"/>
  <c r="J268" i="36"/>
  <c r="T85" i="36"/>
  <c r="V85" i="36"/>
  <c r="AI85" i="36"/>
  <c r="I157" i="36"/>
  <c r="I161" i="36"/>
  <c r="I170" i="36" s="1"/>
  <c r="J154" i="36"/>
  <c r="I163" i="36"/>
  <c r="I162" i="36"/>
  <c r="M261" i="36"/>
  <c r="M293" i="36"/>
  <c r="AF293" i="36"/>
  <c r="AF261" i="36"/>
  <c r="V293" i="36"/>
  <c r="V261" i="36"/>
  <c r="I136" i="36"/>
  <c r="I140" i="36"/>
  <c r="J133" i="36"/>
  <c r="I142" i="36"/>
  <c r="I141" i="36"/>
  <c r="I150" i="36" s="1"/>
  <c r="AF300" i="36"/>
  <c r="AF268" i="36"/>
  <c r="H85" i="36"/>
  <c r="AB85" i="36"/>
  <c r="AD85" i="36"/>
  <c r="H34" i="36"/>
  <c r="AC29" i="36"/>
  <c r="AC26" i="36"/>
  <c r="AC234" i="36" s="1"/>
  <c r="AD293" i="36"/>
  <c r="AD261" i="36"/>
  <c r="U26" i="36"/>
  <c r="U234" i="36" s="1"/>
  <c r="U29" i="36"/>
  <c r="G304" i="36"/>
  <c r="G272" i="36"/>
  <c r="AB293" i="36"/>
  <c r="AB261" i="36"/>
  <c r="AF306" i="36"/>
  <c r="AL306" i="36" s="1"/>
  <c r="AF274" i="36"/>
  <c r="AL274" i="36" s="1"/>
  <c r="AL240" i="36"/>
  <c r="F240" i="36" s="1"/>
  <c r="AE293" i="36"/>
  <c r="AE261" i="36"/>
  <c r="V306" i="36"/>
  <c r="V274" i="36"/>
  <c r="AB29" i="36"/>
  <c r="AB26" i="36"/>
  <c r="AB234" i="36" s="1"/>
  <c r="W300" i="36"/>
  <c r="W268" i="36"/>
  <c r="Z85" i="36"/>
  <c r="AJ85" i="36"/>
  <c r="G85" i="36"/>
  <c r="P300" i="36"/>
  <c r="P268" i="36"/>
  <c r="X85" i="36"/>
  <c r="T293" i="36"/>
  <c r="T261" i="36"/>
  <c r="X293" i="36"/>
  <c r="X261" i="36"/>
  <c r="AE306" i="36"/>
  <c r="AE274" i="36"/>
  <c r="N293" i="36"/>
  <c r="N261" i="36"/>
  <c r="T29" i="36"/>
  <c r="T26" i="36"/>
  <c r="T234" i="36" s="1"/>
  <c r="I85" i="36"/>
  <c r="K85" i="36"/>
  <c r="M85" i="36"/>
  <c r="O85" i="36"/>
  <c r="AK85" i="36"/>
  <c r="I14" i="36"/>
  <c r="N85" i="36"/>
  <c r="AJ300" i="36"/>
  <c r="AJ268" i="36"/>
  <c r="L293" i="36"/>
  <c r="L261" i="36"/>
  <c r="X306" i="36"/>
  <c r="X274" i="36"/>
  <c r="W293" i="36"/>
  <c r="W261" i="36"/>
  <c r="U307" i="36"/>
  <c r="U275" i="36"/>
  <c r="N306" i="36"/>
  <c r="N274" i="36"/>
  <c r="AE214" i="36"/>
  <c r="AE241" i="36" s="1"/>
  <c r="AJ210" i="36"/>
  <c r="AJ214" i="36" s="1"/>
  <c r="AJ241" i="36" s="1"/>
  <c r="L29" i="36"/>
  <c r="L26" i="36"/>
  <c r="L234" i="36" s="1"/>
  <c r="K300" i="36"/>
  <c r="K268" i="36"/>
  <c r="AF85" i="36"/>
  <c r="S85" i="36"/>
  <c r="U85" i="36"/>
  <c r="W85" i="36"/>
  <c r="P306" i="36"/>
  <c r="P274" i="36"/>
  <c r="O293" i="36"/>
  <c r="O261" i="36"/>
  <c r="H293" i="36"/>
  <c r="H261" i="36"/>
  <c r="P293" i="36"/>
  <c r="P261" i="36"/>
  <c r="W306" i="36"/>
  <c r="W274" i="36"/>
  <c r="H170" i="36"/>
  <c r="Z307" i="36"/>
  <c r="Z275" i="36"/>
  <c r="AK26" i="36"/>
  <c r="AK234" i="36" s="1"/>
  <c r="AK29" i="36"/>
  <c r="W116" i="36"/>
  <c r="AA85" i="36"/>
  <c r="AC85" i="36"/>
  <c r="AE85" i="36"/>
  <c r="G300" i="36"/>
  <c r="G268" i="36"/>
  <c r="G226" i="36"/>
  <c r="M300" i="35"/>
  <c r="W293" i="35"/>
  <c r="W261" i="35"/>
  <c r="I85" i="35"/>
  <c r="P293" i="35"/>
  <c r="P261" i="35"/>
  <c r="AA293" i="35"/>
  <c r="AA261" i="35"/>
  <c r="J261" i="35"/>
  <c r="J293" i="35"/>
  <c r="V306" i="35"/>
  <c r="V274" i="35"/>
  <c r="AE306" i="35"/>
  <c r="AE274" i="35"/>
  <c r="AF26" i="35"/>
  <c r="AF234" i="35" s="1"/>
  <c r="AF29" i="35"/>
  <c r="AC29" i="35"/>
  <c r="AC26" i="35"/>
  <c r="AC234" i="35" s="1"/>
  <c r="Z29" i="35"/>
  <c r="Z26" i="35"/>
  <c r="Z234" i="35" s="1"/>
  <c r="L26" i="35"/>
  <c r="L234" i="35" s="1"/>
  <c r="L29" i="35"/>
  <c r="AH85" i="35"/>
  <c r="U300" i="35"/>
  <c r="U268" i="35"/>
  <c r="J306" i="35"/>
  <c r="J274" i="35"/>
  <c r="X293" i="35"/>
  <c r="X261" i="35"/>
  <c r="AJ293" i="35"/>
  <c r="AJ261" i="35"/>
  <c r="S306" i="35"/>
  <c r="S274" i="35"/>
  <c r="L293" i="35"/>
  <c r="L261" i="35"/>
  <c r="AH306" i="35"/>
  <c r="AH274" i="35"/>
  <c r="I293" i="35"/>
  <c r="I261" i="35"/>
  <c r="W306" i="35"/>
  <c r="W274" i="35"/>
  <c r="O85" i="35"/>
  <c r="W29" i="35"/>
  <c r="W26" i="35"/>
  <c r="W234" i="35" s="1"/>
  <c r="K29" i="35"/>
  <c r="K26" i="35"/>
  <c r="K234" i="35" s="1"/>
  <c r="AJ26" i="35"/>
  <c r="AJ234" i="35" s="1"/>
  <c r="AJ29" i="35"/>
  <c r="I157" i="35"/>
  <c r="I161" i="35"/>
  <c r="I162" i="35"/>
  <c r="J154" i="35"/>
  <c r="I163" i="35"/>
  <c r="AK85" i="35"/>
  <c r="S301" i="35"/>
  <c r="S269" i="35"/>
  <c r="G304" i="35"/>
  <c r="G272" i="35"/>
  <c r="AK293" i="35"/>
  <c r="AK261" i="35"/>
  <c r="N293" i="35"/>
  <c r="N261" i="35"/>
  <c r="I29" i="35"/>
  <c r="I26" i="35"/>
  <c r="I234" i="35" s="1"/>
  <c r="Y293" i="35"/>
  <c r="Y261" i="35"/>
  <c r="AE26" i="35"/>
  <c r="AE234" i="35" s="1"/>
  <c r="AE29" i="35"/>
  <c r="S29" i="35"/>
  <c r="S26" i="35"/>
  <c r="S234" i="35" s="1"/>
  <c r="N29" i="35"/>
  <c r="N26" i="35"/>
  <c r="N234" i="35" s="1"/>
  <c r="T85" i="35"/>
  <c r="AE293" i="35"/>
  <c r="AE261" i="35"/>
  <c r="AH29" i="35"/>
  <c r="AH26" i="35"/>
  <c r="AH234" i="35" s="1"/>
  <c r="V116" i="35"/>
  <c r="S293" i="35"/>
  <c r="S261" i="35"/>
  <c r="N306" i="35"/>
  <c r="N274" i="35"/>
  <c r="AB26" i="35"/>
  <c r="AB234" i="35" s="1"/>
  <c r="AB29" i="35"/>
  <c r="K261" i="35"/>
  <c r="K293" i="35"/>
  <c r="Z293" i="35"/>
  <c r="Z261" i="35"/>
  <c r="AG293" i="35"/>
  <c r="AG261" i="35"/>
  <c r="O306" i="35"/>
  <c r="O274" i="35"/>
  <c r="J140" i="35"/>
  <c r="K133" i="35"/>
  <c r="J141" i="35"/>
  <c r="J142" i="35"/>
  <c r="J136" i="35"/>
  <c r="AB293" i="35"/>
  <c r="AB261" i="35"/>
  <c r="M293" i="35"/>
  <c r="M261" i="35"/>
  <c r="K306" i="35"/>
  <c r="K274" i="35"/>
  <c r="Z306" i="35"/>
  <c r="Z274" i="35"/>
  <c r="U293" i="35"/>
  <c r="U261" i="35"/>
  <c r="O293" i="35"/>
  <c r="O261" i="35"/>
  <c r="I149" i="35"/>
  <c r="V85" i="35"/>
  <c r="AA29" i="35"/>
  <c r="AA26" i="35"/>
  <c r="AA234" i="35" s="1"/>
  <c r="V29" i="35"/>
  <c r="V26" i="35"/>
  <c r="V234" i="35" s="1"/>
  <c r="AI301" i="35"/>
  <c r="AI269" i="35"/>
  <c r="H171" i="35"/>
  <c r="T29" i="35"/>
  <c r="T26" i="35"/>
  <c r="T234" i="35" s="1"/>
  <c r="AH261" i="35"/>
  <c r="AH293" i="35"/>
  <c r="O26" i="35"/>
  <c r="O234" i="35" s="1"/>
  <c r="O29" i="35"/>
  <c r="AI293" i="35"/>
  <c r="AI261" i="35"/>
  <c r="R293" i="35"/>
  <c r="R261" i="35"/>
  <c r="H293" i="35"/>
  <c r="H261" i="35"/>
  <c r="AJ210" i="35"/>
  <c r="AJ214" i="35" s="1"/>
  <c r="AJ241" i="35" s="1"/>
  <c r="AE214" i="35"/>
  <c r="AE241" i="35" s="1"/>
  <c r="I150" i="35"/>
  <c r="N85" i="35"/>
  <c r="G226" i="35"/>
  <c r="J29" i="35"/>
  <c r="J26" i="35"/>
  <c r="J234" i="35" s="1"/>
  <c r="AI29" i="35"/>
  <c r="AI26" i="35"/>
  <c r="AI234" i="35" s="1"/>
  <c r="AD29" i="35"/>
  <c r="AD26" i="35"/>
  <c r="AD234" i="35" s="1"/>
  <c r="H170" i="35"/>
  <c r="AA306" i="35"/>
  <c r="AA274" i="35"/>
  <c r="H29" i="35"/>
  <c r="H26" i="35"/>
  <c r="H234" i="35" s="1"/>
  <c r="AA301" i="35"/>
  <c r="AA269" i="35"/>
  <c r="AC293" i="35"/>
  <c r="AC261" i="35"/>
  <c r="AI306" i="35"/>
  <c r="AI274" i="35"/>
  <c r="R306" i="35"/>
  <c r="R274" i="35"/>
  <c r="V293" i="35"/>
  <c r="V261" i="35"/>
  <c r="Z307" i="35"/>
  <c r="Z275" i="35"/>
  <c r="H150" i="35"/>
  <c r="F241" i="35"/>
  <c r="K301" i="35"/>
  <c r="K269" i="35"/>
  <c r="AC85" i="35"/>
  <c r="R29" i="35"/>
  <c r="R26" i="35"/>
  <c r="R234" i="35" s="1"/>
  <c r="M85" i="35"/>
  <c r="AB85" i="35"/>
  <c r="U85" i="35"/>
  <c r="AI300" i="40" l="1"/>
  <c r="AI268" i="40"/>
  <c r="AF268" i="40"/>
  <c r="AF300" i="40"/>
  <c r="AJ300" i="40"/>
  <c r="AJ268" i="40"/>
  <c r="AG300" i="40"/>
  <c r="AG268" i="40"/>
  <c r="AK300" i="40"/>
  <c r="AK268" i="40"/>
  <c r="AH300" i="40"/>
  <c r="AH268" i="40"/>
  <c r="AE268" i="40"/>
  <c r="AE300" i="40"/>
  <c r="W259" i="54"/>
  <c r="W291" i="54"/>
  <c r="V291" i="56"/>
  <c r="V259" i="56"/>
  <c r="V305" i="56"/>
  <c r="V273" i="56"/>
  <c r="W273" i="54"/>
  <c r="W305" i="54"/>
  <c r="W239" i="56"/>
  <c r="W225" i="56"/>
  <c r="X239" i="54"/>
  <c r="X225" i="54"/>
  <c r="Y192" i="56"/>
  <c r="X200" i="56"/>
  <c r="Z192" i="54"/>
  <c r="Y200" i="54"/>
  <c r="H268" i="36"/>
  <c r="O268" i="36"/>
  <c r="S300" i="36"/>
  <c r="X268" i="35"/>
  <c r="AK268" i="35"/>
  <c r="AI300" i="38"/>
  <c r="I129" i="40"/>
  <c r="H179" i="10"/>
  <c r="AD268" i="36"/>
  <c r="L268" i="38"/>
  <c r="H45" i="10"/>
  <c r="I50" i="10" s="1"/>
  <c r="AI268" i="36"/>
  <c r="N268" i="36"/>
  <c r="P268" i="38"/>
  <c r="O300" i="38"/>
  <c r="X268" i="36"/>
  <c r="V300" i="36"/>
  <c r="Y268" i="35"/>
  <c r="AE300" i="36"/>
  <c r="AG268" i="35"/>
  <c r="R268" i="38"/>
  <c r="AB268" i="38"/>
  <c r="AK268" i="38"/>
  <c r="AK300" i="38"/>
  <c r="AB300" i="10"/>
  <c r="AB268" i="10"/>
  <c r="Q268" i="35"/>
  <c r="I42" i="10"/>
  <c r="I222" i="10" s="1"/>
  <c r="I256" i="10" s="1"/>
  <c r="AD300" i="10"/>
  <c r="AD268" i="10"/>
  <c r="AC268" i="10"/>
  <c r="AC300" i="10"/>
  <c r="H177" i="10"/>
  <c r="H180" i="10" s="1"/>
  <c r="J165" i="40"/>
  <c r="I171" i="40"/>
  <c r="H307" i="40"/>
  <c r="H275" i="40"/>
  <c r="R300" i="40"/>
  <c r="R268" i="40"/>
  <c r="AD300" i="40"/>
  <c r="AD268" i="40"/>
  <c r="G292" i="40"/>
  <c r="G260" i="40"/>
  <c r="G230" i="40"/>
  <c r="G231" i="40" s="1"/>
  <c r="G242" i="40" s="1"/>
  <c r="K300" i="40"/>
  <c r="K268" i="40"/>
  <c r="W268" i="40"/>
  <c r="W300" i="40"/>
  <c r="T300" i="40"/>
  <c r="T268" i="40"/>
  <c r="I128" i="40"/>
  <c r="AC300" i="40"/>
  <c r="AC268" i="40"/>
  <c r="AA300" i="40"/>
  <c r="AA268" i="40"/>
  <c r="O268" i="40"/>
  <c r="O300" i="40"/>
  <c r="M300" i="40"/>
  <c r="M268" i="40"/>
  <c r="L300" i="40"/>
  <c r="L268" i="40"/>
  <c r="K275" i="40"/>
  <c r="K307" i="40"/>
  <c r="K161" i="40"/>
  <c r="K157" i="40"/>
  <c r="K162" i="40"/>
  <c r="K163" i="40"/>
  <c r="L154" i="40"/>
  <c r="I150" i="40"/>
  <c r="M212" i="40"/>
  <c r="N212" i="40" s="1"/>
  <c r="L214" i="40"/>
  <c r="L241" i="40" s="1"/>
  <c r="AB300" i="40"/>
  <c r="AB268" i="40"/>
  <c r="Q300" i="40"/>
  <c r="Q268" i="40"/>
  <c r="Y300" i="40"/>
  <c r="Y268" i="40"/>
  <c r="J141" i="40"/>
  <c r="J142" i="40"/>
  <c r="K133" i="40"/>
  <c r="J150" i="40"/>
  <c r="J136" i="40"/>
  <c r="J140" i="40"/>
  <c r="H268" i="40"/>
  <c r="H300" i="40"/>
  <c r="K14" i="40"/>
  <c r="P268" i="40"/>
  <c r="P300" i="40"/>
  <c r="J121" i="40"/>
  <c r="J115" i="40"/>
  <c r="J119" i="40"/>
  <c r="J120" i="40"/>
  <c r="K112" i="40"/>
  <c r="AF34" i="40"/>
  <c r="P34" i="40"/>
  <c r="AG34" i="40"/>
  <c r="H34" i="40"/>
  <c r="X34" i="40"/>
  <c r="W34" i="40"/>
  <c r="U34" i="40"/>
  <c r="S34" i="40"/>
  <c r="V34" i="40"/>
  <c r="O34" i="40"/>
  <c r="M34" i="40"/>
  <c r="K34" i="40"/>
  <c r="I34" i="40"/>
  <c r="AJ34" i="40"/>
  <c r="AH34" i="40"/>
  <c r="T34" i="40"/>
  <c r="R34" i="40"/>
  <c r="AD34" i="40"/>
  <c r="AB34" i="40"/>
  <c r="Z34" i="40"/>
  <c r="Q34" i="40"/>
  <c r="N34" i="40"/>
  <c r="L34" i="40"/>
  <c r="J34" i="40"/>
  <c r="AE34" i="40"/>
  <c r="AC34" i="40"/>
  <c r="AA34" i="40"/>
  <c r="AK34" i="40"/>
  <c r="AI34" i="40"/>
  <c r="Y34" i="40"/>
  <c r="N300" i="40"/>
  <c r="N268" i="40"/>
  <c r="S300" i="40"/>
  <c r="S268" i="40"/>
  <c r="J170" i="40"/>
  <c r="V300" i="40"/>
  <c r="V268" i="40"/>
  <c r="X268" i="40"/>
  <c r="X300" i="40"/>
  <c r="U300" i="40"/>
  <c r="U268" i="40"/>
  <c r="J185" i="40"/>
  <c r="Z300" i="40"/>
  <c r="Z268" i="40"/>
  <c r="M300" i="10"/>
  <c r="M268" i="10"/>
  <c r="N300" i="10"/>
  <c r="N268" i="10"/>
  <c r="H307" i="10"/>
  <c r="H275" i="10"/>
  <c r="I171" i="10"/>
  <c r="X268" i="10"/>
  <c r="X300" i="10"/>
  <c r="J100" i="10"/>
  <c r="J94" i="10"/>
  <c r="J175" i="10" s="1"/>
  <c r="J98" i="10"/>
  <c r="K91" i="10"/>
  <c r="J99" i="10"/>
  <c r="J161" i="10"/>
  <c r="J157" i="10"/>
  <c r="J163" i="10"/>
  <c r="K154" i="10"/>
  <c r="J162" i="10"/>
  <c r="J171" i="10" s="1"/>
  <c r="G292" i="10"/>
  <c r="G260" i="10"/>
  <c r="G230" i="10"/>
  <c r="G231" i="10" s="1"/>
  <c r="G242" i="10" s="1"/>
  <c r="Y300" i="10"/>
  <c r="Y268" i="10"/>
  <c r="O268" i="10"/>
  <c r="O300" i="10"/>
  <c r="Q300" i="10"/>
  <c r="Q268" i="10"/>
  <c r="P268" i="10"/>
  <c r="P300" i="10"/>
  <c r="R34" i="10"/>
  <c r="I34" i="10"/>
  <c r="W34" i="10"/>
  <c r="AA34" i="10"/>
  <c r="N34" i="10"/>
  <c r="J34" i="10"/>
  <c r="AB34" i="10"/>
  <c r="O34" i="10"/>
  <c r="AK34" i="10"/>
  <c r="V34" i="10"/>
  <c r="H34" i="10"/>
  <c r="L34" i="10"/>
  <c r="S34" i="10"/>
  <c r="AC34" i="10"/>
  <c r="P34" i="10"/>
  <c r="AI34" i="10"/>
  <c r="AF34" i="10"/>
  <c r="T34" i="10"/>
  <c r="U34" i="10"/>
  <c r="Y34" i="10"/>
  <c r="K34" i="10"/>
  <c r="X34" i="10"/>
  <c r="AD34" i="10"/>
  <c r="M34" i="10"/>
  <c r="AH34" i="10"/>
  <c r="Z34" i="10"/>
  <c r="Q34" i="10"/>
  <c r="AE34" i="10"/>
  <c r="AJ34" i="10"/>
  <c r="AG34" i="10"/>
  <c r="K214" i="10"/>
  <c r="K241" i="10" s="1"/>
  <c r="I107" i="10"/>
  <c r="I176" i="10" s="1"/>
  <c r="I179" i="10" s="1"/>
  <c r="K115" i="10"/>
  <c r="K119" i="10"/>
  <c r="K120" i="10"/>
  <c r="L112" i="10"/>
  <c r="K121" i="10"/>
  <c r="V300" i="10"/>
  <c r="V268" i="10"/>
  <c r="U300" i="10"/>
  <c r="U268" i="10"/>
  <c r="J307" i="10"/>
  <c r="J275" i="10"/>
  <c r="Z300" i="10"/>
  <c r="Z268" i="10"/>
  <c r="I300" i="10"/>
  <c r="I268" i="10"/>
  <c r="J185" i="10"/>
  <c r="H268" i="10"/>
  <c r="H300" i="10"/>
  <c r="S300" i="10"/>
  <c r="S268" i="10"/>
  <c r="J149" i="10"/>
  <c r="T300" i="10"/>
  <c r="T268" i="10"/>
  <c r="R300" i="10"/>
  <c r="R268" i="10"/>
  <c r="H288" i="10"/>
  <c r="H256" i="10"/>
  <c r="K300" i="10"/>
  <c r="K268" i="10"/>
  <c r="I108" i="10"/>
  <c r="I177" i="10" s="1"/>
  <c r="J300" i="10"/>
  <c r="J268" i="10"/>
  <c r="K14" i="10"/>
  <c r="J37" i="10"/>
  <c r="L300" i="10"/>
  <c r="L268" i="10"/>
  <c r="J128" i="10"/>
  <c r="K142" i="10"/>
  <c r="K150" i="10"/>
  <c r="L133" i="10"/>
  <c r="K140" i="10"/>
  <c r="K136" i="10"/>
  <c r="K141" i="10"/>
  <c r="H50" i="10"/>
  <c r="AA300" i="10"/>
  <c r="AA268" i="10"/>
  <c r="J14" i="35"/>
  <c r="I268" i="36"/>
  <c r="I300" i="36"/>
  <c r="AH300" i="36"/>
  <c r="AH268" i="36"/>
  <c r="T268" i="38"/>
  <c r="T300" i="38"/>
  <c r="J300" i="38"/>
  <c r="J268" i="38"/>
  <c r="AC268" i="38"/>
  <c r="AC300" i="38"/>
  <c r="Q300" i="36"/>
  <c r="Q268" i="36"/>
  <c r="J34" i="36"/>
  <c r="H268" i="38"/>
  <c r="H300" i="38"/>
  <c r="P268" i="35"/>
  <c r="P300" i="35"/>
  <c r="AG300" i="36"/>
  <c r="AG268" i="36"/>
  <c r="AA300" i="38"/>
  <c r="AA268" i="38"/>
  <c r="Y268" i="36"/>
  <c r="Y300" i="36"/>
  <c r="I34" i="36"/>
  <c r="G292" i="38"/>
  <c r="G260" i="38"/>
  <c r="G230" i="38"/>
  <c r="Q300" i="38"/>
  <c r="Q268" i="38"/>
  <c r="AI34" i="38"/>
  <c r="AE34" i="38"/>
  <c r="V34" i="38"/>
  <c r="AD34" i="38"/>
  <c r="U34" i="38"/>
  <c r="AA34" i="38"/>
  <c r="W34" i="38"/>
  <c r="I34" i="38"/>
  <c r="Q34" i="38"/>
  <c r="AC34" i="38"/>
  <c r="S34" i="38"/>
  <c r="O34" i="38"/>
  <c r="Y34" i="38"/>
  <c r="AB34" i="38"/>
  <c r="AK34" i="38"/>
  <c r="K34" i="38"/>
  <c r="AG34" i="38"/>
  <c r="N34" i="38"/>
  <c r="AH34" i="38"/>
  <c r="Z34" i="38"/>
  <c r="X34" i="38"/>
  <c r="P34" i="38"/>
  <c r="AJ34" i="38"/>
  <c r="R34" i="38"/>
  <c r="L34" i="38"/>
  <c r="AF34" i="38"/>
  <c r="M34" i="38"/>
  <c r="J34" i="38"/>
  <c r="T34" i="38"/>
  <c r="M300" i="38"/>
  <c r="M268" i="38"/>
  <c r="L14" i="38"/>
  <c r="Z116" i="38"/>
  <c r="Y300" i="38"/>
  <c r="Y268" i="38"/>
  <c r="S300" i="38"/>
  <c r="S268" i="38"/>
  <c r="K140" i="38"/>
  <c r="L133" i="38"/>
  <c r="K136" i="38"/>
  <c r="K141" i="38"/>
  <c r="K142" i="38"/>
  <c r="Z300" i="38"/>
  <c r="Z268" i="38"/>
  <c r="AE300" i="38"/>
  <c r="AE268" i="38"/>
  <c r="J149" i="38"/>
  <c r="J157" i="38"/>
  <c r="J161" i="38"/>
  <c r="K154" i="38"/>
  <c r="J162" i="38"/>
  <c r="J163" i="38"/>
  <c r="AD300" i="38"/>
  <c r="AD268" i="38"/>
  <c r="K300" i="38"/>
  <c r="K268" i="38"/>
  <c r="AJ300" i="38"/>
  <c r="AJ268" i="38"/>
  <c r="I170" i="38"/>
  <c r="U300" i="38"/>
  <c r="U268" i="38"/>
  <c r="I300" i="38"/>
  <c r="I268" i="38"/>
  <c r="AH300" i="38"/>
  <c r="AH268" i="38"/>
  <c r="F234" i="38"/>
  <c r="Y34" i="36"/>
  <c r="R34" i="36"/>
  <c r="L34" i="36"/>
  <c r="AG34" i="36"/>
  <c r="T34" i="36"/>
  <c r="AE307" i="36"/>
  <c r="AE275" i="36"/>
  <c r="F241" i="36"/>
  <c r="X116" i="36"/>
  <c r="AB34" i="36"/>
  <c r="AJ307" i="36"/>
  <c r="AJ275" i="36"/>
  <c r="V34" i="36"/>
  <c r="N34" i="36"/>
  <c r="AB300" i="36"/>
  <c r="AB268" i="36"/>
  <c r="AK34" i="36"/>
  <c r="AC34" i="36"/>
  <c r="M300" i="36"/>
  <c r="M268" i="36"/>
  <c r="I171" i="36"/>
  <c r="J157" i="36"/>
  <c r="J161" i="36"/>
  <c r="K154" i="36"/>
  <c r="J162" i="36"/>
  <c r="J163" i="36"/>
  <c r="J171" i="36" s="1"/>
  <c r="AK300" i="36"/>
  <c r="AK268" i="36"/>
  <c r="G292" i="36"/>
  <c r="G260" i="36"/>
  <c r="G230" i="36"/>
  <c r="L300" i="36"/>
  <c r="L268" i="36"/>
  <c r="F234" i="36"/>
  <c r="U34" i="36"/>
  <c r="M34" i="36"/>
  <c r="AH34" i="36"/>
  <c r="AI34" i="36"/>
  <c r="Q34" i="36"/>
  <c r="S34" i="36"/>
  <c r="AA34" i="36"/>
  <c r="W34" i="36"/>
  <c r="O34" i="36"/>
  <c r="T300" i="36"/>
  <c r="T268" i="36"/>
  <c r="AC300" i="36"/>
  <c r="AC268" i="36"/>
  <c r="J14" i="36"/>
  <c r="AF34" i="36"/>
  <c r="J136" i="36"/>
  <c r="J140" i="36"/>
  <c r="K133" i="36"/>
  <c r="J141" i="36"/>
  <c r="J150" i="36" s="1"/>
  <c r="J142" i="36"/>
  <c r="AJ34" i="36"/>
  <c r="AD34" i="36"/>
  <c r="X34" i="36"/>
  <c r="P34" i="36"/>
  <c r="U300" i="36"/>
  <c r="U268" i="36"/>
  <c r="I149" i="36"/>
  <c r="AE34" i="36"/>
  <c r="Z34" i="36"/>
  <c r="G292" i="35"/>
  <c r="G260" i="35"/>
  <c r="G230" i="35"/>
  <c r="AE300" i="35"/>
  <c r="AE268" i="35"/>
  <c r="Z300" i="35"/>
  <c r="Z268" i="35"/>
  <c r="W116" i="35"/>
  <c r="AJ300" i="35"/>
  <c r="AJ268" i="35"/>
  <c r="K300" i="35"/>
  <c r="K268" i="35"/>
  <c r="Q34" i="35"/>
  <c r="M34" i="35"/>
  <c r="N34" i="35"/>
  <c r="S34" i="35"/>
  <c r="O34" i="35"/>
  <c r="U34" i="35"/>
  <c r="I34" i="35"/>
  <c r="AK34" i="35"/>
  <c r="K34" i="35"/>
  <c r="AF34" i="35"/>
  <c r="L34" i="35"/>
  <c r="AI34" i="35"/>
  <c r="AG34" i="35"/>
  <c r="AJ34" i="35"/>
  <c r="AH34" i="35"/>
  <c r="AC34" i="35"/>
  <c r="J34" i="35"/>
  <c r="AE34" i="35"/>
  <c r="X34" i="35"/>
  <c r="AB34" i="35"/>
  <c r="Z34" i="35"/>
  <c r="AD34" i="35"/>
  <c r="T34" i="35"/>
  <c r="R34" i="35"/>
  <c r="Y34" i="35"/>
  <c r="H34" i="35"/>
  <c r="P34" i="35"/>
  <c r="V34" i="35"/>
  <c r="AA34" i="35"/>
  <c r="W34" i="35"/>
  <c r="AE307" i="35"/>
  <c r="AE275" i="35"/>
  <c r="T300" i="35"/>
  <c r="T268" i="35"/>
  <c r="N268" i="35"/>
  <c r="N300" i="35"/>
  <c r="AB300" i="35"/>
  <c r="AB268" i="35"/>
  <c r="J157" i="35"/>
  <c r="J161" i="35"/>
  <c r="K154" i="35"/>
  <c r="J162" i="35"/>
  <c r="J163" i="35"/>
  <c r="AI300" i="35"/>
  <c r="AI268" i="35"/>
  <c r="O300" i="35"/>
  <c r="O268" i="35"/>
  <c r="I170" i="35"/>
  <c r="W300" i="35"/>
  <c r="W268" i="35"/>
  <c r="AJ307" i="35"/>
  <c r="AJ275" i="35"/>
  <c r="V300" i="35"/>
  <c r="V268" i="35"/>
  <c r="L133" i="35"/>
  <c r="K141" i="35"/>
  <c r="K140" i="35"/>
  <c r="K136" i="35"/>
  <c r="K142" i="35"/>
  <c r="AH300" i="35"/>
  <c r="AH268" i="35"/>
  <c r="S300" i="35"/>
  <c r="S268" i="35"/>
  <c r="I300" i="35"/>
  <c r="I268" i="35"/>
  <c r="I171" i="35"/>
  <c r="AF268" i="35"/>
  <c r="AF300" i="35"/>
  <c r="AD300" i="35"/>
  <c r="AD268" i="35"/>
  <c r="K14" i="35"/>
  <c r="J300" i="35"/>
  <c r="J268" i="35"/>
  <c r="J149" i="35"/>
  <c r="H300" i="35"/>
  <c r="H268" i="35"/>
  <c r="F234" i="35"/>
  <c r="AC300" i="35"/>
  <c r="AC268" i="35"/>
  <c r="R300" i="35"/>
  <c r="R268" i="35"/>
  <c r="AA300" i="35"/>
  <c r="AA268" i="35"/>
  <c r="J150" i="35"/>
  <c r="L300" i="35"/>
  <c r="L268" i="35"/>
  <c r="AA192" i="54" l="1"/>
  <c r="Z200" i="54"/>
  <c r="X239" i="56"/>
  <c r="X225" i="56"/>
  <c r="Z192" i="56"/>
  <c r="Y200" i="56"/>
  <c r="X291" i="54"/>
  <c r="X259" i="54"/>
  <c r="X305" i="54"/>
  <c r="X273" i="54"/>
  <c r="W291" i="56"/>
  <c r="W259" i="56"/>
  <c r="W273" i="56"/>
  <c r="W305" i="56"/>
  <c r="Y239" i="54"/>
  <c r="Y225" i="54"/>
  <c r="H224" i="10"/>
  <c r="H238" i="10" s="1"/>
  <c r="K129" i="10"/>
  <c r="J129" i="40"/>
  <c r="J128" i="40"/>
  <c r="I288" i="10"/>
  <c r="H181" i="10"/>
  <c r="H223" i="10"/>
  <c r="H257" i="10" s="1"/>
  <c r="H237" i="10"/>
  <c r="H303" i="10" s="1"/>
  <c r="L161" i="40"/>
  <c r="L157" i="40"/>
  <c r="L162" i="40"/>
  <c r="L163" i="40"/>
  <c r="M154" i="40"/>
  <c r="K142" i="40"/>
  <c r="L133" i="40"/>
  <c r="K140" i="40"/>
  <c r="K136" i="40"/>
  <c r="K141" i="40"/>
  <c r="N214" i="40"/>
  <c r="N241" i="40" s="1"/>
  <c r="O212" i="40"/>
  <c r="L14" i="40"/>
  <c r="G243" i="40"/>
  <c r="G244" i="40" s="1"/>
  <c r="L307" i="40"/>
  <c r="L275" i="40"/>
  <c r="K185" i="40"/>
  <c r="K170" i="40"/>
  <c r="K115" i="40"/>
  <c r="K119" i="40"/>
  <c r="L112" i="40"/>
  <c r="K121" i="40"/>
  <c r="K120" i="40"/>
  <c r="K165" i="40"/>
  <c r="J171" i="40"/>
  <c r="J149" i="40"/>
  <c r="H226" i="10"/>
  <c r="H292" i="10" s="1"/>
  <c r="J45" i="10"/>
  <c r="J42" i="10"/>
  <c r="J222" i="10" s="1"/>
  <c r="L214" i="10"/>
  <c r="L241" i="10" s="1"/>
  <c r="K100" i="10"/>
  <c r="K99" i="10"/>
  <c r="K94" i="10"/>
  <c r="K175" i="10" s="1"/>
  <c r="K98" i="10"/>
  <c r="L91" i="10"/>
  <c r="L14" i="10"/>
  <c r="K37" i="10"/>
  <c r="I187" i="10"/>
  <c r="I224" i="10" s="1"/>
  <c r="K275" i="10"/>
  <c r="K307" i="10"/>
  <c r="K161" i="10"/>
  <c r="K157" i="10"/>
  <c r="K162" i="10"/>
  <c r="K163" i="10"/>
  <c r="L154" i="10"/>
  <c r="J107" i="10"/>
  <c r="J176" i="10" s="1"/>
  <c r="J179" i="10" s="1"/>
  <c r="K185" i="10"/>
  <c r="L115" i="10"/>
  <c r="L119" i="10"/>
  <c r="L120" i="10"/>
  <c r="M112" i="10"/>
  <c r="L121" i="10"/>
  <c r="K149" i="10"/>
  <c r="K128" i="10"/>
  <c r="J170" i="10"/>
  <c r="J108" i="10"/>
  <c r="J177" i="10" s="1"/>
  <c r="L142" i="10"/>
  <c r="L140" i="10"/>
  <c r="L136" i="10"/>
  <c r="L141" i="10"/>
  <c r="M133" i="10"/>
  <c r="I237" i="10"/>
  <c r="I223" i="10"/>
  <c r="I180" i="10"/>
  <c r="I181" i="10"/>
  <c r="G243" i="10"/>
  <c r="G244" i="10" s="1"/>
  <c r="I226" i="10"/>
  <c r="J170" i="38"/>
  <c r="L140" i="38"/>
  <c r="M133" i="38"/>
  <c r="L141" i="38"/>
  <c r="L150" i="38" s="1"/>
  <c r="L142" i="38"/>
  <c r="L136" i="38"/>
  <c r="AA116" i="38"/>
  <c r="K149" i="38"/>
  <c r="M14" i="38"/>
  <c r="K157" i="38"/>
  <c r="K161" i="38"/>
  <c r="K170" i="38" s="1"/>
  <c r="L154" i="38"/>
  <c r="K162" i="38"/>
  <c r="K163" i="38"/>
  <c r="J171" i="38"/>
  <c r="K150" i="38"/>
  <c r="G231" i="38"/>
  <c r="J149" i="36"/>
  <c r="K140" i="36"/>
  <c r="L133" i="36"/>
  <c r="K141" i="36"/>
  <c r="K136" i="36"/>
  <c r="K142" i="36"/>
  <c r="K161" i="36"/>
  <c r="L154" i="36"/>
  <c r="K162" i="36"/>
  <c r="K171" i="36" s="1"/>
  <c r="K157" i="36"/>
  <c r="K163" i="36"/>
  <c r="G231" i="36"/>
  <c r="Y116" i="36"/>
  <c r="K14" i="36"/>
  <c r="J170" i="36"/>
  <c r="X116" i="35"/>
  <c r="K161" i="35"/>
  <c r="K170" i="35" s="1"/>
  <c r="L154" i="35"/>
  <c r="K162" i="35"/>
  <c r="K157" i="35"/>
  <c r="K163" i="35"/>
  <c r="K149" i="35"/>
  <c r="J170" i="35"/>
  <c r="K150" i="35"/>
  <c r="J171" i="35"/>
  <c r="L14" i="35"/>
  <c r="L141" i="35"/>
  <c r="L142" i="35"/>
  <c r="L136" i="35"/>
  <c r="M133" i="35"/>
  <c r="L150" i="35"/>
  <c r="L140" i="35"/>
  <c r="G231" i="35"/>
  <c r="Y305" i="54" l="1"/>
  <c r="Y273" i="54"/>
  <c r="Y225" i="56"/>
  <c r="Y239" i="56"/>
  <c r="AA192" i="56"/>
  <c r="Z200" i="56"/>
  <c r="X291" i="56"/>
  <c r="X259" i="56"/>
  <c r="X305" i="56"/>
  <c r="X273" i="56"/>
  <c r="Z239" i="54"/>
  <c r="Z225" i="54"/>
  <c r="Y291" i="54"/>
  <c r="Y259" i="54"/>
  <c r="AB192" i="54"/>
  <c r="AA200" i="54"/>
  <c r="H258" i="10"/>
  <c r="H290" i="10"/>
  <c r="L129" i="10"/>
  <c r="H289" i="10"/>
  <c r="H271" i="10"/>
  <c r="H260" i="10"/>
  <c r="N307" i="40"/>
  <c r="N275" i="40"/>
  <c r="L170" i="40"/>
  <c r="L115" i="40"/>
  <c r="L119" i="40"/>
  <c r="L120" i="40"/>
  <c r="M112" i="40"/>
  <c r="L121" i="40"/>
  <c r="L185" i="40"/>
  <c r="K149" i="40"/>
  <c r="K128" i="40"/>
  <c r="M14" i="40"/>
  <c r="K150" i="40"/>
  <c r="L165" i="40"/>
  <c r="K171" i="40"/>
  <c r="L142" i="40"/>
  <c r="M133" i="40"/>
  <c r="L140" i="40"/>
  <c r="L149" i="40" s="1"/>
  <c r="L136" i="40"/>
  <c r="L141" i="40"/>
  <c r="O214" i="40"/>
  <c r="O241" i="40" s="1"/>
  <c r="P212" i="40"/>
  <c r="K129" i="40"/>
  <c r="M161" i="40"/>
  <c r="M157" i="40"/>
  <c r="M162" i="40"/>
  <c r="M163" i="40"/>
  <c r="N154" i="40"/>
  <c r="K108" i="10"/>
  <c r="I289" i="10"/>
  <c r="I257" i="10"/>
  <c r="L149" i="10"/>
  <c r="M119" i="10"/>
  <c r="M120" i="10"/>
  <c r="M121" i="10"/>
  <c r="M115" i="10"/>
  <c r="N112" i="10"/>
  <c r="L161" i="10"/>
  <c r="L170" i="10" s="1"/>
  <c r="L157" i="10"/>
  <c r="L162" i="10"/>
  <c r="M154" i="10"/>
  <c r="L163" i="10"/>
  <c r="N214" i="10"/>
  <c r="N241" i="10" s="1"/>
  <c r="K45" i="10"/>
  <c r="K42" i="10"/>
  <c r="K222" i="10" s="1"/>
  <c r="L307" i="10"/>
  <c r="L275" i="10"/>
  <c r="I303" i="10"/>
  <c r="I271" i="10"/>
  <c r="J50" i="10"/>
  <c r="J226" i="10" s="1"/>
  <c r="L128" i="10"/>
  <c r="I292" i="10"/>
  <c r="I260" i="10"/>
  <c r="M142" i="10"/>
  <c r="M140" i="10"/>
  <c r="M149" i="10" s="1"/>
  <c r="M136" i="10"/>
  <c r="M141" i="10"/>
  <c r="N133" i="10"/>
  <c r="J187" i="10"/>
  <c r="J224" i="10" s="1"/>
  <c r="K170" i="10"/>
  <c r="I258" i="10"/>
  <c r="I290" i="10"/>
  <c r="I238" i="10"/>
  <c r="L94" i="10"/>
  <c r="L100" i="10"/>
  <c r="L98" i="10"/>
  <c r="M91" i="10"/>
  <c r="L99" i="10"/>
  <c r="J223" i="10"/>
  <c r="J180" i="10"/>
  <c r="J181" i="10"/>
  <c r="J237" i="10"/>
  <c r="M14" i="10"/>
  <c r="L37" i="10"/>
  <c r="L150" i="10"/>
  <c r="H304" i="10"/>
  <c r="H272" i="10"/>
  <c r="L185" i="10"/>
  <c r="K171" i="10"/>
  <c r="K107" i="10"/>
  <c r="K176" i="10" s="1"/>
  <c r="K179" i="10" s="1"/>
  <c r="J288" i="10"/>
  <c r="J256" i="10"/>
  <c r="N133" i="38"/>
  <c r="M141" i="38"/>
  <c r="M136" i="38"/>
  <c r="M140" i="38"/>
  <c r="M142" i="38"/>
  <c r="L161" i="38"/>
  <c r="L171" i="38" s="1"/>
  <c r="M154" i="38"/>
  <c r="L162" i="38"/>
  <c r="L163" i="38"/>
  <c r="L157" i="38"/>
  <c r="AB116" i="38"/>
  <c r="N14" i="38"/>
  <c r="L149" i="38"/>
  <c r="G242" i="38"/>
  <c r="K171" i="38"/>
  <c r="Z116" i="36"/>
  <c r="K170" i="36"/>
  <c r="G242" i="36"/>
  <c r="L14" i="36"/>
  <c r="L140" i="36"/>
  <c r="M133" i="36"/>
  <c r="L141" i="36"/>
  <c r="L142" i="36"/>
  <c r="L136" i="36"/>
  <c r="K149" i="36"/>
  <c r="K150" i="36"/>
  <c r="L171" i="36"/>
  <c r="L161" i="36"/>
  <c r="M154" i="36"/>
  <c r="L162" i="36"/>
  <c r="L163" i="36"/>
  <c r="L157" i="36"/>
  <c r="L149" i="35"/>
  <c r="L161" i="35"/>
  <c r="M154" i="35"/>
  <c r="L162" i="35"/>
  <c r="L163" i="35"/>
  <c r="L157" i="35"/>
  <c r="K171" i="35"/>
  <c r="G242" i="35"/>
  <c r="M142" i="35"/>
  <c r="M141" i="35"/>
  <c r="M136" i="35"/>
  <c r="N133" i="35"/>
  <c r="M140" i="35"/>
  <c r="Y116" i="35"/>
  <c r="M14" i="35"/>
  <c r="Z239" i="56" l="1"/>
  <c r="Z225" i="56"/>
  <c r="AA200" i="56"/>
  <c r="AB192" i="56"/>
  <c r="AC192" i="54"/>
  <c r="AB200" i="54"/>
  <c r="Y305" i="56"/>
  <c r="Y273" i="56"/>
  <c r="Z305" i="54"/>
  <c r="Z273" i="54"/>
  <c r="Z291" i="54"/>
  <c r="Z259" i="54"/>
  <c r="Y291" i="56"/>
  <c r="Y259" i="56"/>
  <c r="AA239" i="54"/>
  <c r="AA225" i="54"/>
  <c r="M128" i="10"/>
  <c r="O307" i="40"/>
  <c r="O275" i="40"/>
  <c r="M140" i="40"/>
  <c r="M136" i="40"/>
  <c r="M141" i="40"/>
  <c r="M142" i="40"/>
  <c r="N133" i="40"/>
  <c r="N14" i="40"/>
  <c r="M115" i="40"/>
  <c r="M119" i="40"/>
  <c r="M120" i="40"/>
  <c r="N112" i="40"/>
  <c r="M121" i="40"/>
  <c r="M129" i="40" s="1"/>
  <c r="L128" i="40"/>
  <c r="N161" i="40"/>
  <c r="N157" i="40"/>
  <c r="N162" i="40"/>
  <c r="N163" i="40"/>
  <c r="O154" i="40"/>
  <c r="M165" i="40"/>
  <c r="L171" i="40"/>
  <c r="L129" i="40"/>
  <c r="L150" i="40"/>
  <c r="M170" i="40"/>
  <c r="Q212" i="40"/>
  <c r="P214" i="40"/>
  <c r="P241" i="40" s="1"/>
  <c r="M185" i="40"/>
  <c r="K177" i="10"/>
  <c r="K180" i="10" s="1"/>
  <c r="L108" i="10"/>
  <c r="L45" i="10"/>
  <c r="L42" i="10"/>
  <c r="L222" i="10" s="1"/>
  <c r="L171" i="10"/>
  <c r="I304" i="10"/>
  <c r="I272" i="10"/>
  <c r="M100" i="10"/>
  <c r="M98" i="10"/>
  <c r="N91" i="10"/>
  <c r="M99" i="10"/>
  <c r="M94" i="10"/>
  <c r="K187" i="10"/>
  <c r="K224" i="10" s="1"/>
  <c r="J303" i="10"/>
  <c r="J271" i="10"/>
  <c r="L107" i="10"/>
  <c r="L176" i="10" s="1"/>
  <c r="J290" i="10"/>
  <c r="J258" i="10"/>
  <c r="J238" i="10"/>
  <c r="O214" i="10"/>
  <c r="O241" i="10" s="1"/>
  <c r="M129" i="10"/>
  <c r="M150" i="10"/>
  <c r="N120" i="10"/>
  <c r="O112" i="10"/>
  <c r="N121" i="10"/>
  <c r="N115" i="10"/>
  <c r="N119" i="10"/>
  <c r="M185" i="10"/>
  <c r="N142" i="10"/>
  <c r="N140" i="10"/>
  <c r="N136" i="10"/>
  <c r="N141" i="10"/>
  <c r="O133" i="10"/>
  <c r="M161" i="10"/>
  <c r="M170" i="10" s="1"/>
  <c r="M157" i="10"/>
  <c r="M162" i="10"/>
  <c r="M163" i="10"/>
  <c r="N154" i="10"/>
  <c r="K50" i="10"/>
  <c r="K226" i="10" s="1"/>
  <c r="J292" i="10"/>
  <c r="J260" i="10"/>
  <c r="N14" i="10"/>
  <c r="M37" i="10"/>
  <c r="N307" i="10"/>
  <c r="N275" i="10"/>
  <c r="J289" i="10"/>
  <c r="J257" i="10"/>
  <c r="L175" i="10"/>
  <c r="K288" i="10"/>
  <c r="K256" i="10"/>
  <c r="M149" i="38"/>
  <c r="M161" i="38"/>
  <c r="N154" i="38"/>
  <c r="M162" i="38"/>
  <c r="M163" i="38"/>
  <c r="M157" i="38"/>
  <c r="O14" i="38"/>
  <c r="L170" i="38"/>
  <c r="N141" i="38"/>
  <c r="N142" i="38"/>
  <c r="N150" i="38" s="1"/>
  <c r="N136" i="38"/>
  <c r="N140" i="38"/>
  <c r="O133" i="38"/>
  <c r="G243" i="38"/>
  <c r="G244" i="38" s="1"/>
  <c r="AC116" i="38"/>
  <c r="M150" i="38"/>
  <c r="AA116" i="36"/>
  <c r="N133" i="36"/>
  <c r="M141" i="36"/>
  <c r="M142" i="36"/>
  <c r="M136" i="36"/>
  <c r="M140" i="36"/>
  <c r="M149" i="36" s="1"/>
  <c r="G243" i="36"/>
  <c r="L149" i="36"/>
  <c r="L150" i="36"/>
  <c r="N154" i="36"/>
  <c r="M162" i="36"/>
  <c r="M163" i="36"/>
  <c r="M157" i="36"/>
  <c r="M161" i="36"/>
  <c r="M170" i="36" s="1"/>
  <c r="L170" i="36"/>
  <c r="M14" i="36"/>
  <c r="N142" i="35"/>
  <c r="N136" i="35"/>
  <c r="N140" i="35"/>
  <c r="O133" i="35"/>
  <c r="N141" i="35"/>
  <c r="N14" i="35"/>
  <c r="G243" i="35"/>
  <c r="Z116" i="35"/>
  <c r="N154" i="35"/>
  <c r="M162" i="35"/>
  <c r="M163" i="35"/>
  <c r="M161" i="35"/>
  <c r="M171" i="35" s="1"/>
  <c r="M157" i="35"/>
  <c r="M149" i="35"/>
  <c r="L170" i="35"/>
  <c r="M150" i="35"/>
  <c r="L171" i="35"/>
  <c r="Z305" i="56" l="1"/>
  <c r="Z273" i="56"/>
  <c r="AA291" i="54"/>
  <c r="AA259" i="54"/>
  <c r="AB225" i="54"/>
  <c r="AB239" i="54"/>
  <c r="Z259" i="56"/>
  <c r="Z291" i="56"/>
  <c r="AA305" i="54"/>
  <c r="AA273" i="54"/>
  <c r="AD192" i="54"/>
  <c r="AC200" i="54"/>
  <c r="AC192" i="56"/>
  <c r="AB200" i="56"/>
  <c r="AA225" i="56"/>
  <c r="AA239" i="56"/>
  <c r="N128" i="10"/>
  <c r="K223" i="10"/>
  <c r="K289" i="10" s="1"/>
  <c r="R212" i="40"/>
  <c r="S212" i="40" s="1"/>
  <c r="Q214" i="40"/>
  <c r="Q241" i="40" s="1"/>
  <c r="N165" i="40"/>
  <c r="M171" i="40"/>
  <c r="N170" i="40"/>
  <c r="N140" i="40"/>
  <c r="N136" i="40"/>
  <c r="N141" i="40"/>
  <c r="N142" i="40"/>
  <c r="O133" i="40"/>
  <c r="N185" i="40"/>
  <c r="N119" i="40"/>
  <c r="N120" i="40"/>
  <c r="N129" i="40" s="1"/>
  <c r="O112" i="40"/>
  <c r="N121" i="40"/>
  <c r="N115" i="40"/>
  <c r="M210" i="40"/>
  <c r="M214" i="40" s="1"/>
  <c r="M241" i="40" s="1"/>
  <c r="O14" i="40"/>
  <c r="M128" i="40"/>
  <c r="M149" i="40"/>
  <c r="P307" i="40"/>
  <c r="P275" i="40"/>
  <c r="O162" i="40"/>
  <c r="O163" i="40"/>
  <c r="P154" i="40"/>
  <c r="O157" i="40"/>
  <c r="O161" i="40"/>
  <c r="M150" i="40"/>
  <c r="K237" i="10"/>
  <c r="K271" i="10" s="1"/>
  <c r="K181" i="10"/>
  <c r="L177" i="10"/>
  <c r="L180" i="10" s="1"/>
  <c r="L179" i="10"/>
  <c r="M108" i="10"/>
  <c r="O142" i="10"/>
  <c r="O150" i="10"/>
  <c r="O140" i="10"/>
  <c r="O136" i="10"/>
  <c r="O141" i="10"/>
  <c r="P133" i="10"/>
  <c r="K290" i="10"/>
  <c r="K258" i="10"/>
  <c r="K238" i="10"/>
  <c r="K292" i="10"/>
  <c r="K260" i="10"/>
  <c r="N149" i="10"/>
  <c r="O307" i="10"/>
  <c r="O275" i="10"/>
  <c r="M214" i="10"/>
  <c r="M241" i="10" s="1"/>
  <c r="O14" i="10"/>
  <c r="N37" i="10"/>
  <c r="M171" i="10"/>
  <c r="N129" i="10"/>
  <c r="J304" i="10"/>
  <c r="J272" i="10"/>
  <c r="N150" i="10"/>
  <c r="O120" i="10"/>
  <c r="P112" i="10"/>
  <c r="O121" i="10"/>
  <c r="O115" i="10"/>
  <c r="O119" i="10"/>
  <c r="O128" i="10" s="1"/>
  <c r="P214" i="10"/>
  <c r="P241" i="10" s="1"/>
  <c r="M175" i="10"/>
  <c r="L288" i="10"/>
  <c r="L256" i="10"/>
  <c r="N171" i="10"/>
  <c r="N162" i="10"/>
  <c r="N163" i="10"/>
  <c r="O154" i="10"/>
  <c r="N161" i="10"/>
  <c r="N170" i="10" s="1"/>
  <c r="N157" i="10"/>
  <c r="N185" i="10"/>
  <c r="L50" i="10"/>
  <c r="L226" i="10" s="1"/>
  <c r="N98" i="10"/>
  <c r="O91" i="10"/>
  <c r="N99" i="10"/>
  <c r="N100" i="10"/>
  <c r="N94" i="10"/>
  <c r="M45" i="10"/>
  <c r="M42" i="10"/>
  <c r="M222" i="10" s="1"/>
  <c r="L187" i="10"/>
  <c r="L224" i="10" s="1"/>
  <c r="M107" i="10"/>
  <c r="M176" i="10" s="1"/>
  <c r="AD116" i="38"/>
  <c r="N149" i="38"/>
  <c r="O142" i="38"/>
  <c r="O140" i="38"/>
  <c r="O150" i="38" s="1"/>
  <c r="O141" i="38"/>
  <c r="P133" i="38"/>
  <c r="O136" i="38"/>
  <c r="N171" i="38"/>
  <c r="O154" i="38"/>
  <c r="N162" i="38"/>
  <c r="N163" i="38"/>
  <c r="N157" i="38"/>
  <c r="N161" i="38"/>
  <c r="N170" i="38" s="1"/>
  <c r="M170" i="38"/>
  <c r="P14" i="38"/>
  <c r="M171" i="38"/>
  <c r="M150" i="36"/>
  <c r="AB116" i="36"/>
  <c r="N14" i="36"/>
  <c r="M171" i="36"/>
  <c r="G244" i="36"/>
  <c r="N141" i="36"/>
  <c r="N142" i="36"/>
  <c r="N136" i="36"/>
  <c r="O133" i="36"/>
  <c r="N140" i="36"/>
  <c r="N162" i="36"/>
  <c r="N163" i="36"/>
  <c r="N157" i="36"/>
  <c r="O154" i="36"/>
  <c r="N161" i="36"/>
  <c r="N170" i="36" s="1"/>
  <c r="N162" i="35"/>
  <c r="N163" i="35"/>
  <c r="O154" i="35"/>
  <c r="N161" i="35"/>
  <c r="N157" i="35"/>
  <c r="AA116" i="35"/>
  <c r="O136" i="35"/>
  <c r="P133" i="35"/>
  <c r="O142" i="35"/>
  <c r="O141" i="35"/>
  <c r="O140" i="35"/>
  <c r="O149" i="35" s="1"/>
  <c r="N149" i="35"/>
  <c r="N150" i="35"/>
  <c r="G244" i="35"/>
  <c r="M170" i="35"/>
  <c r="O14" i="35"/>
  <c r="AB239" i="56" l="1"/>
  <c r="AB225" i="56"/>
  <c r="AA291" i="56"/>
  <c r="AA259" i="56"/>
  <c r="AD192" i="56"/>
  <c r="AC200" i="56"/>
  <c r="AB305" i="54"/>
  <c r="AB273" i="54"/>
  <c r="AB259" i="54"/>
  <c r="AB291" i="54"/>
  <c r="AC225" i="54"/>
  <c r="AC239" i="54"/>
  <c r="AE192" i="54"/>
  <c r="AD200" i="54"/>
  <c r="AA273" i="56"/>
  <c r="AA305" i="56"/>
  <c r="M177" i="10"/>
  <c r="M180" i="10" s="1"/>
  <c r="K257" i="10"/>
  <c r="K303" i="10"/>
  <c r="P162" i="40"/>
  <c r="P163" i="40"/>
  <c r="Q154" i="40"/>
  <c r="P161" i="40"/>
  <c r="P157" i="40"/>
  <c r="N149" i="40"/>
  <c r="O120" i="40"/>
  <c r="O121" i="40"/>
  <c r="O119" i="40"/>
  <c r="P112" i="40"/>
  <c r="O115" i="40"/>
  <c r="N150" i="40"/>
  <c r="Q307" i="40"/>
  <c r="Q275" i="40"/>
  <c r="T212" i="40"/>
  <c r="S214" i="40"/>
  <c r="S241" i="40" s="1"/>
  <c r="O170" i="40"/>
  <c r="N128" i="40"/>
  <c r="O185" i="40"/>
  <c r="M307" i="40"/>
  <c r="M275" i="40"/>
  <c r="P14" i="40"/>
  <c r="O140" i="40"/>
  <c r="O136" i="40"/>
  <c r="O141" i="40"/>
  <c r="O142" i="40"/>
  <c r="P133" i="40"/>
  <c r="O165" i="40"/>
  <c r="N171" i="40"/>
  <c r="L181" i="10"/>
  <c r="L237" i="10"/>
  <c r="L303" i="10" s="1"/>
  <c r="L223" i="10"/>
  <c r="L257" i="10" s="1"/>
  <c r="M179" i="10"/>
  <c r="N107" i="10"/>
  <c r="N176" i="10" s="1"/>
  <c r="N187" i="10" s="1"/>
  <c r="N224" i="10" s="1"/>
  <c r="M223" i="10"/>
  <c r="M237" i="10"/>
  <c r="M181" i="10"/>
  <c r="M50" i="10"/>
  <c r="M226" i="10" s="1"/>
  <c r="N175" i="10"/>
  <c r="P142" i="10"/>
  <c r="P141" i="10"/>
  <c r="Q133" i="10"/>
  <c r="P136" i="10"/>
  <c r="P140" i="10"/>
  <c r="P150" i="10" s="1"/>
  <c r="O185" i="10"/>
  <c r="M187" i="10"/>
  <c r="M224" i="10" s="1"/>
  <c r="Q112" i="10"/>
  <c r="P121" i="10"/>
  <c r="P115" i="10"/>
  <c r="P119" i="10"/>
  <c r="P120" i="10"/>
  <c r="N42" i="10"/>
  <c r="N222" i="10" s="1"/>
  <c r="N45" i="10"/>
  <c r="M288" i="10"/>
  <c r="M256" i="10"/>
  <c r="Q214" i="10"/>
  <c r="Q241" i="10" s="1"/>
  <c r="L292" i="10"/>
  <c r="L260" i="10"/>
  <c r="O129" i="10"/>
  <c r="L290" i="10"/>
  <c r="L258" i="10"/>
  <c r="L238" i="10"/>
  <c r="O162" i="10"/>
  <c r="O163" i="10"/>
  <c r="P154" i="10"/>
  <c r="O161" i="10"/>
  <c r="O157" i="10"/>
  <c r="O98" i="10"/>
  <c r="P91" i="10"/>
  <c r="O99" i="10"/>
  <c r="O100" i="10"/>
  <c r="O94" i="10"/>
  <c r="O149" i="10"/>
  <c r="P307" i="10"/>
  <c r="P275" i="10"/>
  <c r="K272" i="10"/>
  <c r="K304" i="10"/>
  <c r="N108" i="10"/>
  <c r="N177" i="10" s="1"/>
  <c r="P14" i="10"/>
  <c r="O37" i="10"/>
  <c r="M307" i="10"/>
  <c r="M275" i="10"/>
  <c r="O149" i="38"/>
  <c r="O162" i="38"/>
  <c r="O163" i="38"/>
  <c r="O157" i="38"/>
  <c r="P154" i="38"/>
  <c r="O161" i="38"/>
  <c r="O171" i="38" s="1"/>
  <c r="AE116" i="38"/>
  <c r="Q14" i="38"/>
  <c r="P142" i="38"/>
  <c r="P136" i="38"/>
  <c r="P140" i="38"/>
  <c r="P149" i="38" s="1"/>
  <c r="P141" i="38"/>
  <c r="Q133" i="38"/>
  <c r="O163" i="36"/>
  <c r="O157" i="36"/>
  <c r="O162" i="36"/>
  <c r="O161" i="36"/>
  <c r="O170" i="36" s="1"/>
  <c r="P154" i="36"/>
  <c r="O14" i="36"/>
  <c r="N149" i="36"/>
  <c r="N150" i="36"/>
  <c r="AC116" i="36"/>
  <c r="N171" i="36"/>
  <c r="O142" i="36"/>
  <c r="O136" i="36"/>
  <c r="P133" i="36"/>
  <c r="O141" i="36"/>
  <c r="O140" i="36"/>
  <c r="O149" i="36" s="1"/>
  <c r="P14" i="35"/>
  <c r="P136" i="35"/>
  <c r="P140" i="35"/>
  <c r="P149" i="35" s="1"/>
  <c r="P141" i="35"/>
  <c r="Q133" i="35"/>
  <c r="P142" i="35"/>
  <c r="O150" i="35"/>
  <c r="N170" i="35"/>
  <c r="O163" i="35"/>
  <c r="O157" i="35"/>
  <c r="O162" i="35"/>
  <c r="P154" i="35"/>
  <c r="O161" i="35"/>
  <c r="O170" i="35" s="1"/>
  <c r="N171" i="35"/>
  <c r="AB116" i="35"/>
  <c r="AD239" i="54" l="1"/>
  <c r="AD225" i="54"/>
  <c r="AF192" i="54"/>
  <c r="AE200" i="54"/>
  <c r="AC239" i="56"/>
  <c r="AC225" i="56"/>
  <c r="AC305" i="54"/>
  <c r="AC273" i="54"/>
  <c r="AE192" i="56"/>
  <c r="AD200" i="56"/>
  <c r="AC291" i="54"/>
  <c r="AC259" i="54"/>
  <c r="AB291" i="56"/>
  <c r="AB259" i="56"/>
  <c r="AB273" i="56"/>
  <c r="AB305" i="56"/>
  <c r="O128" i="40"/>
  <c r="O129" i="40"/>
  <c r="L289" i="10"/>
  <c r="O149" i="40"/>
  <c r="Q163" i="40"/>
  <c r="Q161" i="40"/>
  <c r="Q170" i="40" s="1"/>
  <c r="Q162" i="40"/>
  <c r="Q157" i="40"/>
  <c r="R154" i="40"/>
  <c r="P165" i="40"/>
  <c r="O171" i="40"/>
  <c r="Q14" i="40"/>
  <c r="P120" i="40"/>
  <c r="P121" i="40"/>
  <c r="P115" i="40"/>
  <c r="Q112" i="40"/>
  <c r="P119" i="40"/>
  <c r="P140" i="40"/>
  <c r="P136" i="40"/>
  <c r="P141" i="40"/>
  <c r="P142" i="40"/>
  <c r="Q133" i="40"/>
  <c r="P150" i="40"/>
  <c r="O150" i="40"/>
  <c r="U212" i="40"/>
  <c r="T214" i="40"/>
  <c r="T241" i="40" s="1"/>
  <c r="P185" i="40"/>
  <c r="S275" i="40"/>
  <c r="S307" i="40"/>
  <c r="P170" i="40"/>
  <c r="L271" i="10"/>
  <c r="N179" i="10"/>
  <c r="O107" i="10"/>
  <c r="N237" i="10"/>
  <c r="N223" i="10"/>
  <c r="N181" i="10"/>
  <c r="N180" i="10"/>
  <c r="O175" i="10"/>
  <c r="M290" i="10"/>
  <c r="M258" i="10"/>
  <c r="M238" i="10"/>
  <c r="P171" i="10"/>
  <c r="P163" i="10"/>
  <c r="Q154" i="10"/>
  <c r="P162" i="10"/>
  <c r="P161" i="10"/>
  <c r="P157" i="10"/>
  <c r="M303" i="10"/>
  <c r="M271" i="10"/>
  <c r="Q14" i="10"/>
  <c r="P37" i="10"/>
  <c r="N50" i="10"/>
  <c r="N226" i="10" s="1"/>
  <c r="Q121" i="10"/>
  <c r="Q115" i="10"/>
  <c r="Q119" i="10"/>
  <c r="R112" i="10"/>
  <c r="Q120" i="10"/>
  <c r="O170" i="10"/>
  <c r="N288" i="10"/>
  <c r="N256" i="10"/>
  <c r="S214" i="10"/>
  <c r="S241" i="10" s="1"/>
  <c r="P185" i="10"/>
  <c r="M289" i="10"/>
  <c r="M257" i="10"/>
  <c r="Q141" i="10"/>
  <c r="R133" i="10"/>
  <c r="Q136" i="10"/>
  <c r="Q142" i="10"/>
  <c r="Q140" i="10"/>
  <c r="Q91" i="10"/>
  <c r="P99" i="10"/>
  <c r="P98" i="10"/>
  <c r="P100" i="10"/>
  <c r="P94" i="10"/>
  <c r="P175" i="10" s="1"/>
  <c r="P128" i="10"/>
  <c r="Q307" i="10"/>
  <c r="Q275" i="10"/>
  <c r="N290" i="10"/>
  <c r="N258" i="10"/>
  <c r="N238" i="10"/>
  <c r="O176" i="10"/>
  <c r="O187" i="10" s="1"/>
  <c r="O224" i="10" s="1"/>
  <c r="O171" i="10"/>
  <c r="P149" i="10"/>
  <c r="O45" i="10"/>
  <c r="O50" i="10" s="1"/>
  <c r="O226" i="10" s="1"/>
  <c r="O42" i="10"/>
  <c r="O222" i="10" s="1"/>
  <c r="O108" i="10"/>
  <c r="L304" i="10"/>
  <c r="L272" i="10"/>
  <c r="P129" i="10"/>
  <c r="M292" i="10"/>
  <c r="M260" i="10"/>
  <c r="Q136" i="38"/>
  <c r="Q150" i="38"/>
  <c r="R133" i="38"/>
  <c r="Q141" i="38"/>
  <c r="Q142" i="38"/>
  <c r="Q140" i="38"/>
  <c r="AF116" i="38"/>
  <c r="O170" i="38"/>
  <c r="P150" i="38"/>
  <c r="P163" i="38"/>
  <c r="P157" i="38"/>
  <c r="P161" i="38"/>
  <c r="P162" i="38"/>
  <c r="P171" i="38" s="1"/>
  <c r="Q154" i="38"/>
  <c r="R14" i="38"/>
  <c r="P142" i="36"/>
  <c r="P136" i="36"/>
  <c r="P140" i="36"/>
  <c r="P141" i="36"/>
  <c r="Q133" i="36"/>
  <c r="AD116" i="36"/>
  <c r="P14" i="36"/>
  <c r="P163" i="36"/>
  <c r="P157" i="36"/>
  <c r="P161" i="36"/>
  <c r="P162" i="36"/>
  <c r="Q154" i="36"/>
  <c r="O171" i="36"/>
  <c r="O150" i="36"/>
  <c r="P150" i="35"/>
  <c r="P163" i="35"/>
  <c r="P157" i="35"/>
  <c r="Q154" i="35"/>
  <c r="P162" i="35"/>
  <c r="P161" i="35"/>
  <c r="P170" i="35" s="1"/>
  <c r="Q14" i="35"/>
  <c r="AC116" i="35"/>
  <c r="O171" i="35"/>
  <c r="Q140" i="35"/>
  <c r="R133" i="35"/>
  <c r="Q136" i="35"/>
  <c r="Q141" i="35"/>
  <c r="Q150" i="35" s="1"/>
  <c r="Q142" i="35"/>
  <c r="AC291" i="56" l="1"/>
  <c r="AC259" i="56"/>
  <c r="AE239" i="54"/>
  <c r="AE225" i="54"/>
  <c r="AC305" i="56"/>
  <c r="AC273" i="56"/>
  <c r="AG192" i="54"/>
  <c r="AF200" i="54"/>
  <c r="AD239" i="56"/>
  <c r="AD225" i="56"/>
  <c r="AD259" i="54"/>
  <c r="AD291" i="54"/>
  <c r="AF192" i="56"/>
  <c r="AE200" i="56"/>
  <c r="AD273" i="54"/>
  <c r="AD305" i="54"/>
  <c r="Q129" i="10"/>
  <c r="P129" i="40"/>
  <c r="O177" i="10"/>
  <c r="O223" i="10" s="1"/>
  <c r="R163" i="40"/>
  <c r="S154" i="40"/>
  <c r="R161" i="40"/>
  <c r="R170" i="40" s="1"/>
  <c r="R157" i="40"/>
  <c r="R162" i="40"/>
  <c r="T307" i="40"/>
  <c r="T275" i="40"/>
  <c r="Q141" i="40"/>
  <c r="Q142" i="40"/>
  <c r="R133" i="40"/>
  <c r="Q136" i="40"/>
  <c r="Q140" i="40"/>
  <c r="P128" i="40"/>
  <c r="Q185" i="40"/>
  <c r="R112" i="40"/>
  <c r="Q121" i="40"/>
  <c r="Q115" i="40"/>
  <c r="Q120" i="40"/>
  <c r="Q119" i="40"/>
  <c r="Q165" i="40"/>
  <c r="P171" i="40"/>
  <c r="R14" i="40"/>
  <c r="P149" i="40"/>
  <c r="V212" i="40"/>
  <c r="U214" i="40"/>
  <c r="U241" i="40" s="1"/>
  <c r="P108" i="10"/>
  <c r="P177" i="10" s="1"/>
  <c r="P237" i="10" s="1"/>
  <c r="O179" i="10"/>
  <c r="Q149" i="10"/>
  <c r="O288" i="10"/>
  <c r="O256" i="10"/>
  <c r="S133" i="10"/>
  <c r="R142" i="10"/>
  <c r="R140" i="10"/>
  <c r="R149" i="10" s="1"/>
  <c r="R136" i="10"/>
  <c r="R141" i="10"/>
  <c r="T214" i="10"/>
  <c r="T241" i="10" s="1"/>
  <c r="N289" i="10"/>
  <c r="N257" i="10"/>
  <c r="N304" i="10"/>
  <c r="N272" i="10"/>
  <c r="M304" i="10"/>
  <c r="M272" i="10"/>
  <c r="O292" i="10"/>
  <c r="O260" i="10"/>
  <c r="S275" i="10"/>
  <c r="S307" i="10"/>
  <c r="N303" i="10"/>
  <c r="N271" i="10"/>
  <c r="Q185" i="10"/>
  <c r="N292" i="10"/>
  <c r="N260" i="10"/>
  <c r="P107" i="10"/>
  <c r="P176" i="10" s="1"/>
  <c r="P179" i="10" s="1"/>
  <c r="Q150" i="10"/>
  <c r="R115" i="10"/>
  <c r="R119" i="10"/>
  <c r="R120" i="10"/>
  <c r="R121" i="10"/>
  <c r="S112" i="10"/>
  <c r="P45" i="10"/>
  <c r="P50" i="10" s="1"/>
  <c r="P226" i="10" s="1"/>
  <c r="P42" i="10"/>
  <c r="P222" i="10" s="1"/>
  <c r="P170" i="10"/>
  <c r="Q128" i="10"/>
  <c r="R14" i="10"/>
  <c r="Q37" i="10"/>
  <c r="O290" i="10"/>
  <c r="O238" i="10"/>
  <c r="O258" i="10"/>
  <c r="Q99" i="10"/>
  <c r="Q100" i="10"/>
  <c r="Q98" i="10"/>
  <c r="Q94" i="10"/>
  <c r="R91" i="10"/>
  <c r="Q171" i="10"/>
  <c r="Q163" i="10"/>
  <c r="R154" i="10"/>
  <c r="Q161" i="10"/>
  <c r="Q157" i="10"/>
  <c r="Q162" i="10"/>
  <c r="Q163" i="38"/>
  <c r="Q157" i="38"/>
  <c r="Q161" i="38"/>
  <c r="R154" i="38"/>
  <c r="Q162" i="38"/>
  <c r="R136" i="38"/>
  <c r="R140" i="38"/>
  <c r="R141" i="38"/>
  <c r="R142" i="38"/>
  <c r="S133" i="38"/>
  <c r="P170" i="38"/>
  <c r="AG116" i="38"/>
  <c r="AH116" i="38" s="1"/>
  <c r="AI116" i="38" s="1"/>
  <c r="AJ116" i="38" s="1"/>
  <c r="AK116" i="38" s="1"/>
  <c r="S14" i="38"/>
  <c r="Q149" i="38"/>
  <c r="Q14" i="36"/>
  <c r="P149" i="36"/>
  <c r="P150" i="36"/>
  <c r="Q136" i="36"/>
  <c r="Q140" i="36"/>
  <c r="R133" i="36"/>
  <c r="Q141" i="36"/>
  <c r="Q142" i="36"/>
  <c r="Q157" i="36"/>
  <c r="Q161" i="36"/>
  <c r="R154" i="36"/>
  <c r="Q162" i="36"/>
  <c r="Q163" i="36"/>
  <c r="AE116" i="36"/>
  <c r="P170" i="36"/>
  <c r="P171" i="36"/>
  <c r="Q149" i="35"/>
  <c r="AD116" i="35"/>
  <c r="Q157" i="35"/>
  <c r="Q161" i="35"/>
  <c r="Q163" i="35"/>
  <c r="R154" i="35"/>
  <c r="Q162" i="35"/>
  <c r="Q171" i="35" s="1"/>
  <c r="P171" i="35"/>
  <c r="R150" i="35"/>
  <c r="R140" i="35"/>
  <c r="S133" i="35"/>
  <c r="R141" i="35"/>
  <c r="R142" i="35"/>
  <c r="R136" i="35"/>
  <c r="R14" i="35"/>
  <c r="AE225" i="56" l="1"/>
  <c r="AE239" i="56"/>
  <c r="AG192" i="56"/>
  <c r="AF200" i="56"/>
  <c r="AH192" i="54"/>
  <c r="AG200" i="54"/>
  <c r="AE291" i="54"/>
  <c r="AE259" i="54"/>
  <c r="AE273" i="54"/>
  <c r="AE305" i="54"/>
  <c r="AD259" i="56"/>
  <c r="AD291" i="56"/>
  <c r="AD305" i="56"/>
  <c r="AD273" i="56"/>
  <c r="AF225" i="54"/>
  <c r="AF239" i="54"/>
  <c r="O237" i="10"/>
  <c r="O181" i="10"/>
  <c r="O180" i="10"/>
  <c r="V214" i="40"/>
  <c r="V241" i="40" s="1"/>
  <c r="W212" i="40"/>
  <c r="X212" i="40" s="1"/>
  <c r="R141" i="40"/>
  <c r="R142" i="40"/>
  <c r="S133" i="40"/>
  <c r="R140" i="40"/>
  <c r="R136" i="40"/>
  <c r="S161" i="40"/>
  <c r="S157" i="40"/>
  <c r="S162" i="40"/>
  <c r="T154" i="40"/>
  <c r="S163" i="40"/>
  <c r="R165" i="40"/>
  <c r="Q171" i="40"/>
  <c r="Q128" i="40"/>
  <c r="R185" i="40"/>
  <c r="Q149" i="40"/>
  <c r="R121" i="40"/>
  <c r="R115" i="40"/>
  <c r="R119" i="40"/>
  <c r="S112" i="40"/>
  <c r="R120" i="40"/>
  <c r="U307" i="40"/>
  <c r="U275" i="40"/>
  <c r="S14" i="40"/>
  <c r="Q129" i="40"/>
  <c r="Q150" i="40"/>
  <c r="P180" i="10"/>
  <c r="P223" i="10"/>
  <c r="P289" i="10" s="1"/>
  <c r="Q108" i="10"/>
  <c r="Q177" i="10" s="1"/>
  <c r="Q237" i="10" s="1"/>
  <c r="P181" i="10"/>
  <c r="S14" i="10"/>
  <c r="R37" i="10"/>
  <c r="P288" i="10"/>
  <c r="P256" i="10"/>
  <c r="S115" i="10"/>
  <c r="S119" i="10"/>
  <c r="S120" i="10"/>
  <c r="T112" i="10"/>
  <c r="S121" i="10"/>
  <c r="S142" i="10"/>
  <c r="T133" i="10"/>
  <c r="S140" i="10"/>
  <c r="S149" i="10" s="1"/>
  <c r="S136" i="10"/>
  <c r="S141" i="10"/>
  <c r="O303" i="10"/>
  <c r="O271" i="10"/>
  <c r="O289" i="10"/>
  <c r="O257" i="10"/>
  <c r="R150" i="10"/>
  <c r="P303" i="10"/>
  <c r="P271" i="10"/>
  <c r="R100" i="10"/>
  <c r="S91" i="10"/>
  <c r="R99" i="10"/>
  <c r="R94" i="10"/>
  <c r="R98" i="10"/>
  <c r="P187" i="10"/>
  <c r="P224" i="10" s="1"/>
  <c r="T307" i="10"/>
  <c r="T275" i="10"/>
  <c r="P292" i="10"/>
  <c r="P260" i="10"/>
  <c r="Q170" i="10"/>
  <c r="Q175" i="10"/>
  <c r="O304" i="10"/>
  <c r="O272" i="10"/>
  <c r="R128" i="10"/>
  <c r="R185" i="10"/>
  <c r="U214" i="10"/>
  <c r="U241" i="10" s="1"/>
  <c r="R161" i="10"/>
  <c r="R157" i="10"/>
  <c r="R163" i="10"/>
  <c r="S154" i="10"/>
  <c r="R162" i="10"/>
  <c r="R171" i="10" s="1"/>
  <c r="Q107" i="10"/>
  <c r="Q176" i="10" s="1"/>
  <c r="Q45" i="10"/>
  <c r="Q50" i="10" s="1"/>
  <c r="Q226" i="10" s="1"/>
  <c r="Q42" i="10"/>
  <c r="Q222" i="10" s="1"/>
  <c r="R129" i="10"/>
  <c r="R149" i="38"/>
  <c r="R150" i="38"/>
  <c r="R157" i="38"/>
  <c r="R161" i="38"/>
  <c r="R170" i="38" s="1"/>
  <c r="S154" i="38"/>
  <c r="R162" i="38"/>
  <c r="R163" i="38"/>
  <c r="Q170" i="38"/>
  <c r="S140" i="38"/>
  <c r="T133" i="38"/>
  <c r="S142" i="38"/>
  <c r="S141" i="38"/>
  <c r="S150" i="38" s="1"/>
  <c r="S136" i="38"/>
  <c r="T14" i="38"/>
  <c r="Q171" i="38"/>
  <c r="R157" i="36"/>
  <c r="R161" i="36"/>
  <c r="S154" i="36"/>
  <c r="R162" i="36"/>
  <c r="R163" i="36"/>
  <c r="R136" i="36"/>
  <c r="R140" i="36"/>
  <c r="S133" i="36"/>
  <c r="R141" i="36"/>
  <c r="R142" i="36"/>
  <c r="Q170" i="36"/>
  <c r="Q149" i="36"/>
  <c r="Q171" i="36"/>
  <c r="Q150" i="36"/>
  <c r="R14" i="36"/>
  <c r="AF116" i="36"/>
  <c r="S14" i="35"/>
  <c r="R157" i="35"/>
  <c r="R161" i="35"/>
  <c r="R170" i="35" s="1"/>
  <c r="S154" i="35"/>
  <c r="R163" i="35"/>
  <c r="R162" i="35"/>
  <c r="Q170" i="35"/>
  <c r="AE116" i="35"/>
  <c r="T133" i="35"/>
  <c r="S141" i="35"/>
  <c r="S140" i="35"/>
  <c r="S149" i="35" s="1"/>
  <c r="S142" i="35"/>
  <c r="S136" i="35"/>
  <c r="R149" i="35"/>
  <c r="AF291" i="54" l="1"/>
  <c r="AF259" i="54"/>
  <c r="AG225" i="54"/>
  <c r="AG239" i="54"/>
  <c r="AI192" i="54"/>
  <c r="AH200" i="54"/>
  <c r="AF305" i="54"/>
  <c r="AF273" i="54"/>
  <c r="AF225" i="56"/>
  <c r="AF239" i="56"/>
  <c r="AH192" i="56"/>
  <c r="AG200" i="56"/>
  <c r="AE291" i="56"/>
  <c r="AE259" i="56"/>
  <c r="AE273" i="56"/>
  <c r="AE305" i="56"/>
  <c r="S128" i="10"/>
  <c r="S129" i="10"/>
  <c r="R128" i="40"/>
  <c r="R129" i="40"/>
  <c r="T161" i="40"/>
  <c r="T170" i="40" s="1"/>
  <c r="T157" i="40"/>
  <c r="T162" i="40"/>
  <c r="U154" i="40"/>
  <c r="T163" i="40"/>
  <c r="R210" i="40"/>
  <c r="R214" i="40" s="1"/>
  <c r="R241" i="40" s="1"/>
  <c r="T14" i="40"/>
  <c r="S165" i="40"/>
  <c r="R171" i="40"/>
  <c r="S170" i="40"/>
  <c r="R149" i="40"/>
  <c r="Y212" i="40"/>
  <c r="X214" i="40"/>
  <c r="X241" i="40" s="1"/>
  <c r="R150" i="40"/>
  <c r="V307" i="40"/>
  <c r="V275" i="40"/>
  <c r="S115" i="40"/>
  <c r="S119" i="40"/>
  <c r="S121" i="40"/>
  <c r="S120" i="40"/>
  <c r="T112" i="40"/>
  <c r="S185" i="40"/>
  <c r="S142" i="40"/>
  <c r="T133" i="40"/>
  <c r="S150" i="40"/>
  <c r="S140" i="40"/>
  <c r="S136" i="40"/>
  <c r="S141" i="40"/>
  <c r="R107" i="10"/>
  <c r="R176" i="10" s="1"/>
  <c r="Q180" i="10"/>
  <c r="Q223" i="10"/>
  <c r="Q289" i="10" s="1"/>
  <c r="Q181" i="10"/>
  <c r="P257" i="10"/>
  <c r="Q187" i="10"/>
  <c r="Q224" i="10" s="1"/>
  <c r="Q290" i="10" s="1"/>
  <c r="U307" i="10"/>
  <c r="U275" i="10"/>
  <c r="R214" i="10"/>
  <c r="R241" i="10" s="1"/>
  <c r="T14" i="10"/>
  <c r="S37" i="10"/>
  <c r="Q288" i="10"/>
  <c r="Q256" i="10"/>
  <c r="S161" i="10"/>
  <c r="S157" i="10"/>
  <c r="S162" i="10"/>
  <c r="S171" i="10" s="1"/>
  <c r="T154" i="10"/>
  <c r="S163" i="10"/>
  <c r="S100" i="10"/>
  <c r="S94" i="10"/>
  <c r="S175" i="10" s="1"/>
  <c r="S99" i="10"/>
  <c r="S98" i="10"/>
  <c r="T91" i="10"/>
  <c r="Q292" i="10"/>
  <c r="Q260" i="10"/>
  <c r="S185" i="10"/>
  <c r="T115" i="10"/>
  <c r="T119" i="10"/>
  <c r="T120" i="10"/>
  <c r="U112" i="10"/>
  <c r="T121" i="10"/>
  <c r="R108" i="10"/>
  <c r="R177" i="10" s="1"/>
  <c r="S150" i="10"/>
  <c r="R170" i="10"/>
  <c r="P238" i="10"/>
  <c r="P290" i="10"/>
  <c r="P258" i="10"/>
  <c r="Q303" i="10"/>
  <c r="Q271" i="10"/>
  <c r="Q179" i="10"/>
  <c r="V214" i="10"/>
  <c r="V241" i="10" s="1"/>
  <c r="R175" i="10"/>
  <c r="T141" i="10"/>
  <c r="T142" i="10"/>
  <c r="T140" i="10"/>
  <c r="T149" i="10" s="1"/>
  <c r="T136" i="10"/>
  <c r="T150" i="10"/>
  <c r="U133" i="10"/>
  <c r="R45" i="10"/>
  <c r="R50" i="10" s="1"/>
  <c r="R226" i="10" s="1"/>
  <c r="R42" i="10"/>
  <c r="R222" i="10" s="1"/>
  <c r="R171" i="38"/>
  <c r="T140" i="38"/>
  <c r="U133" i="38"/>
  <c r="T141" i="38"/>
  <c r="T142" i="38"/>
  <c r="T136" i="38"/>
  <c r="U14" i="38"/>
  <c r="S149" i="38"/>
  <c r="S157" i="38"/>
  <c r="S161" i="38"/>
  <c r="S171" i="38" s="1"/>
  <c r="T154" i="38"/>
  <c r="S162" i="38"/>
  <c r="S163" i="38"/>
  <c r="S161" i="36"/>
  <c r="S170" i="36" s="1"/>
  <c r="T154" i="36"/>
  <c r="S162" i="36"/>
  <c r="S163" i="36"/>
  <c r="S157" i="36"/>
  <c r="AG116" i="36"/>
  <c r="AH116" i="36" s="1"/>
  <c r="AI116" i="36" s="1"/>
  <c r="AJ116" i="36" s="1"/>
  <c r="AK116" i="36" s="1"/>
  <c r="S140" i="36"/>
  <c r="T133" i="36"/>
  <c r="S141" i="36"/>
  <c r="S150" i="36" s="1"/>
  <c r="S142" i="36"/>
  <c r="S136" i="36"/>
  <c r="R170" i="36"/>
  <c r="S14" i="36"/>
  <c r="R149" i="36"/>
  <c r="R171" i="36"/>
  <c r="R150" i="36"/>
  <c r="AF116" i="35"/>
  <c r="R171" i="35"/>
  <c r="T14" i="35"/>
  <c r="S150" i="35"/>
  <c r="T141" i="35"/>
  <c r="T142" i="35"/>
  <c r="T136" i="35"/>
  <c r="U133" i="35"/>
  <c r="T140" i="35"/>
  <c r="S161" i="35"/>
  <c r="T154" i="35"/>
  <c r="S162" i="35"/>
  <c r="S171" i="35" s="1"/>
  <c r="S157" i="35"/>
  <c r="S163" i="35"/>
  <c r="AH239" i="54" l="1"/>
  <c r="AH225" i="54"/>
  <c r="AG239" i="56"/>
  <c r="AG225" i="56"/>
  <c r="AJ192" i="54"/>
  <c r="AI200" i="54"/>
  <c r="AI192" i="56"/>
  <c r="AH200" i="56"/>
  <c r="AG305" i="54"/>
  <c r="AG273" i="54"/>
  <c r="AF305" i="56"/>
  <c r="AF273" i="56"/>
  <c r="AG259" i="54"/>
  <c r="AG291" i="54"/>
  <c r="AF291" i="56"/>
  <c r="AF259" i="56"/>
  <c r="T129" i="10"/>
  <c r="S128" i="40"/>
  <c r="Q238" i="10"/>
  <c r="Q304" i="10" s="1"/>
  <c r="Q257" i="10"/>
  <c r="Q258" i="10"/>
  <c r="T142" i="40"/>
  <c r="U133" i="40"/>
  <c r="T140" i="40"/>
  <c r="T136" i="40"/>
  <c r="T141" i="40"/>
  <c r="X307" i="40"/>
  <c r="X275" i="40"/>
  <c r="S129" i="40"/>
  <c r="Y214" i="40"/>
  <c r="Y241" i="40" s="1"/>
  <c r="Z212" i="40"/>
  <c r="T185" i="40"/>
  <c r="U14" i="40"/>
  <c r="R275" i="40"/>
  <c r="R307" i="40"/>
  <c r="T115" i="40"/>
  <c r="T119" i="40"/>
  <c r="T120" i="40"/>
  <c r="U112" i="40"/>
  <c r="T121" i="40"/>
  <c r="T165" i="40"/>
  <c r="S171" i="40"/>
  <c r="U161" i="40"/>
  <c r="U170" i="40" s="1"/>
  <c r="U157" i="40"/>
  <c r="U162" i="40"/>
  <c r="V154" i="40"/>
  <c r="U163" i="40"/>
  <c r="S149" i="40"/>
  <c r="S107" i="10"/>
  <c r="S176" i="10" s="1"/>
  <c r="S179" i="10" s="1"/>
  <c r="R179" i="10"/>
  <c r="R187" i="10"/>
  <c r="R224" i="10" s="1"/>
  <c r="R258" i="10" s="1"/>
  <c r="T161" i="10"/>
  <c r="T170" i="10" s="1"/>
  <c r="T157" i="10"/>
  <c r="T162" i="10"/>
  <c r="U154" i="10"/>
  <c r="T163" i="10"/>
  <c r="S45" i="10"/>
  <c r="S50" i="10" s="1"/>
  <c r="S226" i="10" s="1"/>
  <c r="S42" i="10"/>
  <c r="S222" i="10" s="1"/>
  <c r="U14" i="10"/>
  <c r="T37" i="10"/>
  <c r="P304" i="10"/>
  <c r="P272" i="10"/>
  <c r="R275" i="10"/>
  <c r="R307" i="10"/>
  <c r="R292" i="10"/>
  <c r="R260" i="10"/>
  <c r="U119" i="10"/>
  <c r="U120" i="10"/>
  <c r="V112" i="10"/>
  <c r="U121" i="10"/>
  <c r="U115" i="10"/>
  <c r="S108" i="10"/>
  <c r="S177" i="10" s="1"/>
  <c r="S170" i="10"/>
  <c r="T185" i="10"/>
  <c r="R288" i="10"/>
  <c r="R256" i="10"/>
  <c r="X214" i="10"/>
  <c r="X241" i="10" s="1"/>
  <c r="T128" i="10"/>
  <c r="R223" i="10"/>
  <c r="R180" i="10"/>
  <c r="R237" i="10"/>
  <c r="R181" i="10"/>
  <c r="U141" i="10"/>
  <c r="U142" i="10"/>
  <c r="U140" i="10"/>
  <c r="U149" i="10" s="1"/>
  <c r="U136" i="10"/>
  <c r="V133" i="10"/>
  <c r="V307" i="10"/>
  <c r="V275" i="10"/>
  <c r="T94" i="10"/>
  <c r="T98" i="10"/>
  <c r="U91" i="10"/>
  <c r="T100" i="10"/>
  <c r="T99" i="10"/>
  <c r="T171" i="38"/>
  <c r="T161" i="38"/>
  <c r="T170" i="38" s="1"/>
  <c r="U154" i="38"/>
  <c r="T162" i="38"/>
  <c r="T163" i="38"/>
  <c r="T157" i="38"/>
  <c r="T149" i="38"/>
  <c r="S170" i="38"/>
  <c r="V133" i="38"/>
  <c r="U141" i="38"/>
  <c r="U136" i="38"/>
  <c r="U142" i="38"/>
  <c r="U140" i="38"/>
  <c r="U150" i="38" s="1"/>
  <c r="T150" i="38"/>
  <c r="V14" i="38"/>
  <c r="T161" i="36"/>
  <c r="T170" i="36" s="1"/>
  <c r="U154" i="36"/>
  <c r="T162" i="36"/>
  <c r="T163" i="36"/>
  <c r="T157" i="36"/>
  <c r="S171" i="36"/>
  <c r="T14" i="36"/>
  <c r="T150" i="36"/>
  <c r="T140" i="36"/>
  <c r="T149" i="36" s="1"/>
  <c r="U133" i="36"/>
  <c r="T141" i="36"/>
  <c r="T142" i="36"/>
  <c r="T136" i="36"/>
  <c r="S149" i="36"/>
  <c r="U14" i="35"/>
  <c r="T161" i="35"/>
  <c r="U154" i="35"/>
  <c r="T162" i="35"/>
  <c r="T157" i="35"/>
  <c r="T163" i="35"/>
  <c r="T171" i="35" s="1"/>
  <c r="S170" i="35"/>
  <c r="AG116" i="35"/>
  <c r="AH116" i="35" s="1"/>
  <c r="AI116" i="35" s="1"/>
  <c r="AJ116" i="35" s="1"/>
  <c r="AK116" i="35" s="1"/>
  <c r="T149" i="35"/>
  <c r="T150" i="35"/>
  <c r="U142" i="35"/>
  <c r="U141" i="35"/>
  <c r="U140" i="35"/>
  <c r="U149" i="35" s="1"/>
  <c r="U136" i="35"/>
  <c r="V133" i="35"/>
  <c r="AJ192" i="56" l="1"/>
  <c r="AI200" i="56"/>
  <c r="AI239" i="54"/>
  <c r="AI225" i="54"/>
  <c r="AK192" i="54"/>
  <c r="AK200" i="54" s="1"/>
  <c r="AJ200" i="54"/>
  <c r="AG291" i="56"/>
  <c r="AG259" i="56"/>
  <c r="AG305" i="56"/>
  <c r="AG273" i="56"/>
  <c r="AH291" i="54"/>
  <c r="AH259" i="54"/>
  <c r="AH239" i="56"/>
  <c r="AH225" i="56"/>
  <c r="AH273" i="54"/>
  <c r="AH305" i="54"/>
  <c r="T128" i="40"/>
  <c r="Q272" i="10"/>
  <c r="R238" i="10"/>
  <c r="R304" i="10" s="1"/>
  <c r="R290" i="10"/>
  <c r="T129" i="40"/>
  <c r="U165" i="40"/>
  <c r="T171" i="40"/>
  <c r="V161" i="40"/>
  <c r="V157" i="40"/>
  <c r="V162" i="40"/>
  <c r="W154" i="40"/>
  <c r="V163" i="40"/>
  <c r="V14" i="40"/>
  <c r="T149" i="40"/>
  <c r="U115" i="40"/>
  <c r="U119" i="40"/>
  <c r="U120" i="40"/>
  <c r="V112" i="40"/>
  <c r="U121" i="40"/>
  <c r="U185" i="40"/>
  <c r="AA212" i="40"/>
  <c r="Z214" i="40"/>
  <c r="Z241" i="40" s="1"/>
  <c r="T150" i="40"/>
  <c r="Y307" i="40"/>
  <c r="Y275" i="40"/>
  <c r="U140" i="40"/>
  <c r="U149" i="40" s="1"/>
  <c r="U136" i="40"/>
  <c r="U141" i="40"/>
  <c r="V133" i="40"/>
  <c r="U142" i="40"/>
  <c r="S187" i="10"/>
  <c r="S224" i="10" s="1"/>
  <c r="S238" i="10" s="1"/>
  <c r="V120" i="10"/>
  <c r="W112" i="10"/>
  <c r="V121" i="10"/>
  <c r="V119" i="10"/>
  <c r="V115" i="10"/>
  <c r="R271" i="10"/>
  <c r="R303" i="10"/>
  <c r="U128" i="10"/>
  <c r="T107" i="10"/>
  <c r="T176" i="10" s="1"/>
  <c r="V14" i="10"/>
  <c r="U37" i="10"/>
  <c r="T171" i="10"/>
  <c r="T175" i="10"/>
  <c r="R289" i="10"/>
  <c r="R257" i="10"/>
  <c r="S223" i="10"/>
  <c r="S180" i="10"/>
  <c r="S237" i="10"/>
  <c r="S181" i="10"/>
  <c r="S288" i="10"/>
  <c r="S256" i="10"/>
  <c r="U98" i="10"/>
  <c r="U94" i="10"/>
  <c r="U175" i="10" s="1"/>
  <c r="V91" i="10"/>
  <c r="U99" i="10"/>
  <c r="U100" i="10"/>
  <c r="U150" i="10"/>
  <c r="Y214" i="10"/>
  <c r="Y241" i="10" s="1"/>
  <c r="T45" i="10"/>
  <c r="T50" i="10" s="1"/>
  <c r="T226" i="10" s="1"/>
  <c r="T42" i="10"/>
  <c r="T222" i="10" s="1"/>
  <c r="U129" i="10"/>
  <c r="S292" i="10"/>
  <c r="S260" i="10"/>
  <c r="X307" i="10"/>
  <c r="X275" i="10"/>
  <c r="T108" i="10"/>
  <c r="V142" i="10"/>
  <c r="V141" i="10"/>
  <c r="V140" i="10"/>
  <c r="V136" i="10"/>
  <c r="W133" i="10"/>
  <c r="U185" i="10"/>
  <c r="U161" i="10"/>
  <c r="U157" i="10"/>
  <c r="U162" i="10"/>
  <c r="U163" i="10"/>
  <c r="V154" i="10"/>
  <c r="V141" i="38"/>
  <c r="V142" i="38"/>
  <c r="V136" i="38"/>
  <c r="W133" i="38"/>
  <c r="V140" i="38"/>
  <c r="W14" i="38"/>
  <c r="U149" i="38"/>
  <c r="U161" i="38"/>
  <c r="V154" i="38"/>
  <c r="U162" i="38"/>
  <c r="U163" i="38"/>
  <c r="U157" i="38"/>
  <c r="U14" i="36"/>
  <c r="V154" i="36"/>
  <c r="U162" i="36"/>
  <c r="U163" i="36"/>
  <c r="U161" i="36"/>
  <c r="U170" i="36" s="1"/>
  <c r="U157" i="36"/>
  <c r="T171" i="36"/>
  <c r="V133" i="36"/>
  <c r="U141" i="36"/>
  <c r="U150" i="36" s="1"/>
  <c r="U142" i="36"/>
  <c r="U140" i="36"/>
  <c r="U136" i="36"/>
  <c r="V14" i="35"/>
  <c r="U150" i="35"/>
  <c r="V154" i="35"/>
  <c r="U162" i="35"/>
  <c r="U163" i="35"/>
  <c r="U157" i="35"/>
  <c r="U161" i="35"/>
  <c r="U170" i="35" s="1"/>
  <c r="T170" i="35"/>
  <c r="V142" i="35"/>
  <c r="V136" i="35"/>
  <c r="V140" i="35"/>
  <c r="V141" i="35"/>
  <c r="V150" i="35" s="1"/>
  <c r="W133" i="35"/>
  <c r="AH291" i="56" l="1"/>
  <c r="AH259" i="56"/>
  <c r="AJ225" i="54"/>
  <c r="AJ239" i="54"/>
  <c r="AH273" i="56"/>
  <c r="AH305" i="56"/>
  <c r="AK225" i="54"/>
  <c r="AK239" i="54"/>
  <c r="AI291" i="54"/>
  <c r="AI259" i="54"/>
  <c r="AI305" i="54"/>
  <c r="AI273" i="54"/>
  <c r="AI239" i="56"/>
  <c r="AI225" i="56"/>
  <c r="AK192" i="56"/>
  <c r="AK200" i="56" s="1"/>
  <c r="AJ200" i="56"/>
  <c r="V128" i="10"/>
  <c r="U129" i="40"/>
  <c r="R272" i="10"/>
  <c r="T177" i="10"/>
  <c r="T181" i="10" s="1"/>
  <c r="S258" i="10"/>
  <c r="S290" i="10"/>
  <c r="T179" i="10"/>
  <c r="U150" i="40"/>
  <c r="Z275" i="40"/>
  <c r="Z307" i="40"/>
  <c r="V119" i="40"/>
  <c r="V120" i="40"/>
  <c r="W112" i="40"/>
  <c r="V121" i="40"/>
  <c r="V129" i="40"/>
  <c r="V115" i="40"/>
  <c r="W14" i="40"/>
  <c r="W162" i="40"/>
  <c r="W163" i="40"/>
  <c r="X154" i="40"/>
  <c r="W161" i="40"/>
  <c r="W170" i="40" s="1"/>
  <c r="W157" i="40"/>
  <c r="AB212" i="40"/>
  <c r="AC212" i="40" s="1"/>
  <c r="AA214" i="40"/>
  <c r="AA241" i="40" s="1"/>
  <c r="V185" i="40"/>
  <c r="U128" i="40"/>
  <c r="V165" i="40"/>
  <c r="U171" i="40"/>
  <c r="V150" i="40"/>
  <c r="V140" i="40"/>
  <c r="V136" i="40"/>
  <c r="V141" i="40"/>
  <c r="W133" i="40"/>
  <c r="V142" i="40"/>
  <c r="V170" i="40"/>
  <c r="T187" i="10"/>
  <c r="T224" i="10" s="1"/>
  <c r="T258" i="10" s="1"/>
  <c r="U107" i="10"/>
  <c r="V129" i="10"/>
  <c r="V149" i="10"/>
  <c r="W120" i="10"/>
  <c r="X112" i="10"/>
  <c r="W121" i="10"/>
  <c r="W115" i="10"/>
  <c r="W119" i="10"/>
  <c r="V162" i="10"/>
  <c r="V163" i="10"/>
  <c r="W154" i="10"/>
  <c r="V161" i="10"/>
  <c r="V170" i="10" s="1"/>
  <c r="V157" i="10"/>
  <c r="Z214" i="10"/>
  <c r="Z241" i="10" s="1"/>
  <c r="U170" i="10"/>
  <c r="T288" i="10"/>
  <c r="T256" i="10"/>
  <c r="U108" i="10"/>
  <c r="W142" i="10"/>
  <c r="W140" i="10"/>
  <c r="W149" i="10" s="1"/>
  <c r="W136" i="10"/>
  <c r="X133" i="10"/>
  <c r="W141" i="10"/>
  <c r="Y307" i="10"/>
  <c r="Y275" i="10"/>
  <c r="U171" i="10"/>
  <c r="V150" i="10"/>
  <c r="T292" i="10"/>
  <c r="T260" i="10"/>
  <c r="S271" i="10"/>
  <c r="S303" i="10"/>
  <c r="U45" i="10"/>
  <c r="U50" i="10" s="1"/>
  <c r="U226" i="10" s="1"/>
  <c r="U42" i="10"/>
  <c r="U222" i="10" s="1"/>
  <c r="S272" i="10"/>
  <c r="S304" i="10"/>
  <c r="V185" i="10"/>
  <c r="V94" i="10"/>
  <c r="V175" i="10" s="1"/>
  <c r="V98" i="10"/>
  <c r="W91" i="10"/>
  <c r="V99" i="10"/>
  <c r="V100" i="10"/>
  <c r="W14" i="10"/>
  <c r="V37" i="10"/>
  <c r="S289" i="10"/>
  <c r="S257" i="10"/>
  <c r="W142" i="38"/>
  <c r="W136" i="38"/>
  <c r="W140" i="38"/>
  <c r="W149" i="38" s="1"/>
  <c r="X133" i="38"/>
  <c r="W141" i="38"/>
  <c r="X14" i="38"/>
  <c r="V171" i="38"/>
  <c r="W154" i="38"/>
  <c r="V162" i="38"/>
  <c r="V163" i="38"/>
  <c r="V157" i="38"/>
  <c r="V161" i="38"/>
  <c r="V170" i="38" s="1"/>
  <c r="U170" i="38"/>
  <c r="V149" i="38"/>
  <c r="U171" i="38"/>
  <c r="V150" i="38"/>
  <c r="V162" i="36"/>
  <c r="V171" i="36" s="1"/>
  <c r="V163" i="36"/>
  <c r="V157" i="36"/>
  <c r="V161" i="36"/>
  <c r="W154" i="36"/>
  <c r="V14" i="36"/>
  <c r="V141" i="36"/>
  <c r="V142" i="36"/>
  <c r="V136" i="36"/>
  <c r="V140" i="36"/>
  <c r="V149" i="36" s="1"/>
  <c r="W133" i="36"/>
  <c r="U171" i="36"/>
  <c r="U149" i="36"/>
  <c r="W136" i="35"/>
  <c r="X133" i="35"/>
  <c r="W142" i="35"/>
  <c r="W140" i="35"/>
  <c r="W141" i="35"/>
  <c r="V149" i="35"/>
  <c r="V162" i="35"/>
  <c r="V171" i="35" s="1"/>
  <c r="V163" i="35"/>
  <c r="V157" i="35"/>
  <c r="V161" i="35"/>
  <c r="W154" i="35"/>
  <c r="U171" i="35"/>
  <c r="W14" i="35"/>
  <c r="AK225" i="56" l="1"/>
  <c r="AK239" i="56"/>
  <c r="AK259" i="54"/>
  <c r="AK291" i="54"/>
  <c r="F225" i="54"/>
  <c r="AK305" i="54"/>
  <c r="AL305" i="54" s="1"/>
  <c r="AK273" i="54"/>
  <c r="AL273" i="54" s="1"/>
  <c r="AL239" i="54"/>
  <c r="F239" i="54" s="1"/>
  <c r="AI259" i="56"/>
  <c r="AI291" i="56"/>
  <c r="AJ305" i="54"/>
  <c r="AJ273" i="54"/>
  <c r="AJ291" i="54"/>
  <c r="AJ259" i="54"/>
  <c r="AI305" i="56"/>
  <c r="AI273" i="56"/>
  <c r="AJ239" i="56"/>
  <c r="AJ225" i="56"/>
  <c r="T237" i="10"/>
  <c r="T303" i="10" s="1"/>
  <c r="T223" i="10"/>
  <c r="T289" i="10" s="1"/>
  <c r="T180" i="10"/>
  <c r="W129" i="10"/>
  <c r="T238" i="10"/>
  <c r="T272" i="10" s="1"/>
  <c r="T290" i="10"/>
  <c r="U177" i="10"/>
  <c r="U180" i="10" s="1"/>
  <c r="X14" i="40"/>
  <c r="W165" i="40"/>
  <c r="V171" i="40"/>
  <c r="W140" i="40"/>
  <c r="W136" i="40"/>
  <c r="W141" i="40"/>
  <c r="W142" i="40"/>
  <c r="X133" i="40"/>
  <c r="AA275" i="40"/>
  <c r="AA307" i="40"/>
  <c r="X162" i="40"/>
  <c r="X163" i="40"/>
  <c r="Y154" i="40"/>
  <c r="X161" i="40"/>
  <c r="X157" i="40"/>
  <c r="W120" i="40"/>
  <c r="W121" i="40"/>
  <c r="W115" i="40"/>
  <c r="X112" i="40"/>
  <c r="W119" i="40"/>
  <c r="W185" i="40"/>
  <c r="AD212" i="40"/>
  <c r="AC214" i="40"/>
  <c r="AC241" i="40" s="1"/>
  <c r="V128" i="40"/>
  <c r="V149" i="40"/>
  <c r="U176" i="10"/>
  <c r="U179" i="10" s="1"/>
  <c r="V107" i="10"/>
  <c r="V176" i="10" s="1"/>
  <c r="V179" i="10" s="1"/>
  <c r="W150" i="10"/>
  <c r="AA214" i="10"/>
  <c r="AA241" i="10" s="1"/>
  <c r="W128" i="10"/>
  <c r="V171" i="10"/>
  <c r="V108" i="10"/>
  <c r="U288" i="10"/>
  <c r="U256" i="10"/>
  <c r="Z275" i="10"/>
  <c r="Z307" i="10"/>
  <c r="V45" i="10"/>
  <c r="V50" i="10" s="1"/>
  <c r="V226" i="10" s="1"/>
  <c r="V42" i="10"/>
  <c r="V222" i="10" s="1"/>
  <c r="U292" i="10"/>
  <c r="U260" i="10"/>
  <c r="X14" i="10"/>
  <c r="W37" i="10"/>
  <c r="W185" i="10"/>
  <c r="W162" i="10"/>
  <c r="W163" i="10"/>
  <c r="X154" i="10"/>
  <c r="W161" i="10"/>
  <c r="W171" i="10" s="1"/>
  <c r="W157" i="10"/>
  <c r="Y112" i="10"/>
  <c r="X121" i="10"/>
  <c r="X115" i="10"/>
  <c r="X119" i="10"/>
  <c r="X120" i="10"/>
  <c r="X142" i="10"/>
  <c r="X150" i="10" s="1"/>
  <c r="Y133" i="10"/>
  <c r="X141" i="10"/>
  <c r="X136" i="10"/>
  <c r="X140" i="10"/>
  <c r="W98" i="10"/>
  <c r="X91" i="10"/>
  <c r="W99" i="10"/>
  <c r="W100" i="10"/>
  <c r="W94" i="10"/>
  <c r="X142" i="38"/>
  <c r="X136" i="38"/>
  <c r="X140" i="38"/>
  <c r="X149" i="38" s="1"/>
  <c r="Y133" i="38"/>
  <c r="X141" i="38"/>
  <c r="Y14" i="38"/>
  <c r="W150" i="38"/>
  <c r="W162" i="38"/>
  <c r="W163" i="38"/>
  <c r="W157" i="38"/>
  <c r="X154" i="38"/>
  <c r="W161" i="38"/>
  <c r="W170" i="38" s="1"/>
  <c r="W142" i="36"/>
  <c r="W136" i="36"/>
  <c r="W140" i="36"/>
  <c r="W150" i="36" s="1"/>
  <c r="W141" i="36"/>
  <c r="X133" i="36"/>
  <c r="W163" i="36"/>
  <c r="W157" i="36"/>
  <c r="W161" i="36"/>
  <c r="X154" i="36"/>
  <c r="W162" i="36"/>
  <c r="W171" i="36"/>
  <c r="V150" i="36"/>
  <c r="V170" i="36"/>
  <c r="W14" i="36"/>
  <c r="W149" i="35"/>
  <c r="X14" i="35"/>
  <c r="W150" i="35"/>
  <c r="X136" i="35"/>
  <c r="X140" i="35"/>
  <c r="X141" i="35"/>
  <c r="X142" i="35"/>
  <c r="Y133" i="35"/>
  <c r="W163" i="35"/>
  <c r="W157" i="35"/>
  <c r="W161" i="35"/>
  <c r="W170" i="35" s="1"/>
  <c r="W162" i="35"/>
  <c r="X154" i="35"/>
  <c r="V170" i="35"/>
  <c r="T271" i="10" l="1"/>
  <c r="AJ291" i="56"/>
  <c r="AJ259" i="56"/>
  <c r="AJ305" i="56"/>
  <c r="AJ273" i="56"/>
  <c r="AK273" i="56"/>
  <c r="AL273" i="56" s="1"/>
  <c r="AK305" i="56"/>
  <c r="AL305" i="56" s="1"/>
  <c r="AL239" i="56"/>
  <c r="F239" i="56" s="1"/>
  <c r="AK291" i="56"/>
  <c r="AK259" i="56"/>
  <c r="F225" i="56"/>
  <c r="T257" i="10"/>
  <c r="T304" i="10"/>
  <c r="W128" i="40"/>
  <c r="X128" i="10"/>
  <c r="U223" i="10"/>
  <c r="U289" i="10" s="1"/>
  <c r="U237" i="10"/>
  <c r="U303" i="10" s="1"/>
  <c r="V177" i="10"/>
  <c r="V237" i="10" s="1"/>
  <c r="U181" i="10"/>
  <c r="AD214" i="40"/>
  <c r="AD241" i="40" s="1"/>
  <c r="AE212" i="40"/>
  <c r="AC307" i="40"/>
  <c r="AC275" i="40"/>
  <c r="Y163" i="40"/>
  <c r="Z154" i="40"/>
  <c r="Y161" i="40"/>
  <c r="Y157" i="40"/>
  <c r="Y162" i="40"/>
  <c r="X165" i="40"/>
  <c r="W171" i="40"/>
  <c r="W149" i="40"/>
  <c r="X185" i="40"/>
  <c r="W210" i="40"/>
  <c r="W214" i="40" s="1"/>
  <c r="W241" i="40" s="1"/>
  <c r="Y14" i="40"/>
  <c r="W150" i="40"/>
  <c r="X140" i="40"/>
  <c r="X149" i="40" s="1"/>
  <c r="X136" i="40"/>
  <c r="X141" i="40"/>
  <c r="X142" i="40"/>
  <c r="Y133" i="40"/>
  <c r="X120" i="40"/>
  <c r="X121" i="40"/>
  <c r="Y112" i="40"/>
  <c r="X119" i="40"/>
  <c r="X129" i="40" s="1"/>
  <c r="X115" i="40"/>
  <c r="W129" i="40"/>
  <c r="X170" i="40"/>
  <c r="W108" i="10"/>
  <c r="W177" i="10" s="1"/>
  <c r="U187" i="10"/>
  <c r="U224" i="10" s="1"/>
  <c r="U290" i="10" s="1"/>
  <c r="AA275" i="10"/>
  <c r="AA307" i="10"/>
  <c r="X129" i="10"/>
  <c r="AC214" i="10"/>
  <c r="AC241" i="10" s="1"/>
  <c r="W175" i="10"/>
  <c r="X149" i="10"/>
  <c r="Y121" i="10"/>
  <c r="Y115" i="10"/>
  <c r="Y119" i="10"/>
  <c r="Z112" i="10"/>
  <c r="Y120" i="10"/>
  <c r="V288" i="10"/>
  <c r="V256" i="10"/>
  <c r="X185" i="10"/>
  <c r="W45" i="10"/>
  <c r="W50" i="10" s="1"/>
  <c r="W226" i="10" s="1"/>
  <c r="W42" i="10"/>
  <c r="W222" i="10" s="1"/>
  <c r="V292" i="10"/>
  <c r="V260" i="10"/>
  <c r="Y91" i="10"/>
  <c r="X99" i="10"/>
  <c r="X98" i="10"/>
  <c r="X100" i="10"/>
  <c r="X94" i="10"/>
  <c r="W170" i="10"/>
  <c r="V187" i="10"/>
  <c r="V224" i="10" s="1"/>
  <c r="W214" i="10"/>
  <c r="W241" i="10" s="1"/>
  <c r="Y14" i="10"/>
  <c r="X37" i="10"/>
  <c r="W107" i="10"/>
  <c r="W176" i="10" s="1"/>
  <c r="Y141" i="10"/>
  <c r="Z133" i="10"/>
  <c r="Y142" i="10"/>
  <c r="Y140" i="10"/>
  <c r="Y136" i="10"/>
  <c r="X163" i="10"/>
  <c r="Y154" i="10"/>
  <c r="X162" i="10"/>
  <c r="X161" i="10"/>
  <c r="X170" i="10" s="1"/>
  <c r="X157" i="10"/>
  <c r="X171" i="10"/>
  <c r="X163" i="38"/>
  <c r="X157" i="38"/>
  <c r="X161" i="38"/>
  <c r="X170" i="38" s="1"/>
  <c r="Y154" i="38"/>
  <c r="X162" i="38"/>
  <c r="X150" i="38"/>
  <c r="Y136" i="38"/>
  <c r="Z133" i="38"/>
  <c r="Y140" i="38"/>
  <c r="Y141" i="38"/>
  <c r="Y142" i="38"/>
  <c r="Z14" i="38"/>
  <c r="W171" i="38"/>
  <c r="X14" i="36"/>
  <c r="X142" i="36"/>
  <c r="X136" i="36"/>
  <c r="X140" i="36"/>
  <c r="Y133" i="36"/>
  <c r="X141" i="36"/>
  <c r="X150" i="36" s="1"/>
  <c r="X163" i="36"/>
  <c r="X157" i="36"/>
  <c r="X161" i="36"/>
  <c r="X170" i="36" s="1"/>
  <c r="Y154" i="36"/>
  <c r="X162" i="36"/>
  <c r="W170" i="36"/>
  <c r="W149" i="36"/>
  <c r="W171" i="35"/>
  <c r="X149" i="35"/>
  <c r="X163" i="35"/>
  <c r="X171" i="35" s="1"/>
  <c r="X157" i="35"/>
  <c r="X161" i="35"/>
  <c r="X162" i="35"/>
  <c r="Y154" i="35"/>
  <c r="X150" i="35"/>
  <c r="Y14" i="35"/>
  <c r="Y140" i="35"/>
  <c r="Z133" i="35"/>
  <c r="Y136" i="35"/>
  <c r="Y142" i="35"/>
  <c r="Y141" i="35"/>
  <c r="U257" i="10" l="1"/>
  <c r="U271" i="10"/>
  <c r="V180" i="10"/>
  <c r="V181" i="10"/>
  <c r="V223" i="10"/>
  <c r="V289" i="10" s="1"/>
  <c r="U238" i="10"/>
  <c r="U304" i="10" s="1"/>
  <c r="U258" i="10"/>
  <c r="Y170" i="40"/>
  <c r="Z112" i="40"/>
  <c r="Y121" i="40"/>
  <c r="Y115" i="40"/>
  <c r="Y120" i="40"/>
  <c r="Y119" i="40"/>
  <c r="Z163" i="40"/>
  <c r="AA154" i="40"/>
  <c r="Z161" i="40"/>
  <c r="Z170" i="40" s="1"/>
  <c r="Z157" i="40"/>
  <c r="Z162" i="40"/>
  <c r="Z14" i="40"/>
  <c r="AE214" i="40"/>
  <c r="AE241" i="40" s="1"/>
  <c r="AF212" i="40"/>
  <c r="W307" i="40"/>
  <c r="W275" i="40"/>
  <c r="AD307" i="40"/>
  <c r="AD275" i="40"/>
  <c r="Y165" i="40"/>
  <c r="X171" i="40"/>
  <c r="X150" i="40"/>
  <c r="Y141" i="40"/>
  <c r="Y142" i="40"/>
  <c r="Z133" i="40"/>
  <c r="Y150" i="40"/>
  <c r="Y136" i="40"/>
  <c r="Y140" i="40"/>
  <c r="Y149" i="40" s="1"/>
  <c r="X128" i="40"/>
  <c r="Y185" i="40"/>
  <c r="W179" i="10"/>
  <c r="X107" i="10"/>
  <c r="X176" i="10" s="1"/>
  <c r="X108" i="10"/>
  <c r="X177" i="10" s="1"/>
  <c r="X237" i="10" s="1"/>
  <c r="Y185" i="10"/>
  <c r="X45" i="10"/>
  <c r="X50" i="10" s="1"/>
  <c r="X226" i="10" s="1"/>
  <c r="X42" i="10"/>
  <c r="X222" i="10" s="1"/>
  <c r="W187" i="10"/>
  <c r="W224" i="10" s="1"/>
  <c r="W292" i="10"/>
  <c r="W260" i="10"/>
  <c r="AC307" i="10"/>
  <c r="AC275" i="10"/>
  <c r="Y149" i="10"/>
  <c r="Z14" i="10"/>
  <c r="Y37" i="10"/>
  <c r="Y163" i="10"/>
  <c r="Y171" i="10" s="1"/>
  <c r="Z154" i="10"/>
  <c r="Y161" i="10"/>
  <c r="Y157" i="10"/>
  <c r="Y162" i="10"/>
  <c r="W307" i="10"/>
  <c r="W275" i="10"/>
  <c r="Y99" i="10"/>
  <c r="Y100" i="10"/>
  <c r="Y94" i="10"/>
  <c r="Y175" i="10" s="1"/>
  <c r="Y98" i="10"/>
  <c r="Z91" i="10"/>
  <c r="V303" i="10"/>
  <c r="V271" i="10"/>
  <c r="Z115" i="10"/>
  <c r="Z119" i="10"/>
  <c r="Z120" i="10"/>
  <c r="Z121" i="10"/>
  <c r="AA112" i="10"/>
  <c r="AA133" i="10"/>
  <c r="Z142" i="10"/>
  <c r="Z141" i="10"/>
  <c r="Z140" i="10"/>
  <c r="Z149" i="10" s="1"/>
  <c r="Z136" i="10"/>
  <c r="V290" i="10"/>
  <c r="V258" i="10"/>
  <c r="V238" i="10"/>
  <c r="Y128" i="10"/>
  <c r="W237" i="10"/>
  <c r="W180" i="10"/>
  <c r="W223" i="10"/>
  <c r="W181" i="10"/>
  <c r="Y150" i="10"/>
  <c r="X175" i="10"/>
  <c r="W288" i="10"/>
  <c r="W256" i="10"/>
  <c r="Y129" i="10"/>
  <c r="AD214" i="10"/>
  <c r="AD241" i="10" s="1"/>
  <c r="Y163" i="38"/>
  <c r="Y157" i="38"/>
  <c r="Y161" i="38"/>
  <c r="Y170" i="38" s="1"/>
  <c r="Z154" i="38"/>
  <c r="Y162" i="38"/>
  <c r="AA14" i="38"/>
  <c r="Y149" i="38"/>
  <c r="Z136" i="38"/>
  <c r="Z140" i="38"/>
  <c r="Z141" i="38"/>
  <c r="AA133" i="38"/>
  <c r="Z142" i="38"/>
  <c r="Y150" i="38"/>
  <c r="X171" i="38"/>
  <c r="X171" i="36"/>
  <c r="Y136" i="36"/>
  <c r="Y140" i="36"/>
  <c r="Y149" i="36" s="1"/>
  <c r="Z133" i="36"/>
  <c r="Y142" i="36"/>
  <c r="Y141" i="36"/>
  <c r="Y157" i="36"/>
  <c r="Y161" i="36"/>
  <c r="Z154" i="36"/>
  <c r="Y163" i="36"/>
  <c r="Y162" i="36"/>
  <c r="Y14" i="36"/>
  <c r="X149" i="36"/>
  <c r="Z140" i="35"/>
  <c r="Z149" i="35" s="1"/>
  <c r="AA133" i="35"/>
  <c r="Z141" i="35"/>
  <c r="Z142" i="35"/>
  <c r="Z136" i="35"/>
  <c r="Z14" i="35"/>
  <c r="Y157" i="35"/>
  <c r="Y161" i="35"/>
  <c r="Y170" i="35" s="1"/>
  <c r="Y162" i="35"/>
  <c r="Z154" i="35"/>
  <c r="Y163" i="35"/>
  <c r="Y149" i="35"/>
  <c r="Y150" i="35"/>
  <c r="X170" i="35"/>
  <c r="Y129" i="40" l="1"/>
  <c r="V257" i="10"/>
  <c r="U272" i="10"/>
  <c r="X180" i="10"/>
  <c r="Z121" i="40"/>
  <c r="Z115" i="40"/>
  <c r="Z119" i="40"/>
  <c r="Z120" i="40"/>
  <c r="AA112" i="40"/>
  <c r="Z141" i="40"/>
  <c r="Z142" i="40"/>
  <c r="AA133" i="40"/>
  <c r="Z150" i="40"/>
  <c r="Z140" i="40"/>
  <c r="Z136" i="40"/>
  <c r="Z165" i="40"/>
  <c r="Y171" i="40"/>
  <c r="AG212" i="40"/>
  <c r="AH212" i="40" s="1"/>
  <c r="AF214" i="40"/>
  <c r="AF241" i="40" s="1"/>
  <c r="AA161" i="40"/>
  <c r="AA157" i="40"/>
  <c r="AB154" i="40"/>
  <c r="AA162" i="40"/>
  <c r="AA163" i="40"/>
  <c r="AE307" i="40"/>
  <c r="AE275" i="40"/>
  <c r="Y128" i="40"/>
  <c r="Z185" i="40"/>
  <c r="AA14" i="40"/>
  <c r="Y108" i="10"/>
  <c r="Y177" i="10" s="1"/>
  <c r="X223" i="10"/>
  <c r="X289" i="10" s="1"/>
  <c r="X181" i="10"/>
  <c r="W303" i="10"/>
  <c r="W271" i="10"/>
  <c r="Z128" i="10"/>
  <c r="Z99" i="10"/>
  <c r="Z100" i="10"/>
  <c r="Z94" i="10"/>
  <c r="Z175" i="10" s="1"/>
  <c r="AA91" i="10"/>
  <c r="Z98" i="10"/>
  <c r="Z185" i="10"/>
  <c r="Y107" i="10"/>
  <c r="X292" i="10"/>
  <c r="X260" i="10"/>
  <c r="AE214" i="10"/>
  <c r="AE241" i="10" s="1"/>
  <c r="AA141" i="10"/>
  <c r="AA142" i="10"/>
  <c r="AB133" i="10"/>
  <c r="AA150" i="10"/>
  <c r="AA140" i="10"/>
  <c r="AA149" i="10" s="1"/>
  <c r="AA136" i="10"/>
  <c r="Z129" i="10"/>
  <c r="Y45" i="10"/>
  <c r="Y50" i="10" s="1"/>
  <c r="Y226" i="10" s="1"/>
  <c r="Y42" i="10"/>
  <c r="Y222" i="10" s="1"/>
  <c r="AA115" i="10"/>
  <c r="AA119" i="10"/>
  <c r="AA120" i="10"/>
  <c r="AB112" i="10"/>
  <c r="AA121" i="10"/>
  <c r="X288" i="10"/>
  <c r="X256" i="10"/>
  <c r="W289" i="10"/>
  <c r="W257" i="10"/>
  <c r="AD307" i="10"/>
  <c r="AD275" i="10"/>
  <c r="V304" i="10"/>
  <c r="V272" i="10"/>
  <c r="Z150" i="10"/>
  <c r="Y170" i="10"/>
  <c r="AA14" i="10"/>
  <c r="Z37" i="10"/>
  <c r="W290" i="10"/>
  <c r="W238" i="10"/>
  <c r="W258" i="10"/>
  <c r="X303" i="10"/>
  <c r="X271" i="10"/>
  <c r="Z161" i="10"/>
  <c r="Z170" i="10" s="1"/>
  <c r="Z157" i="10"/>
  <c r="Z163" i="10"/>
  <c r="AA154" i="10"/>
  <c r="Z162" i="10"/>
  <c r="X179" i="10"/>
  <c r="X187" i="10"/>
  <c r="X224" i="10" s="1"/>
  <c r="AA140" i="38"/>
  <c r="AB133" i="38"/>
  <c r="AA136" i="38"/>
  <c r="AA141" i="38"/>
  <c r="AA142" i="38"/>
  <c r="AA150" i="38" s="1"/>
  <c r="Z157" i="38"/>
  <c r="Z161" i="38"/>
  <c r="Z171" i="38" s="1"/>
  <c r="AA154" i="38"/>
  <c r="Z162" i="38"/>
  <c r="Z163" i="38"/>
  <c r="Z149" i="38"/>
  <c r="Z150" i="38"/>
  <c r="AB14" i="38"/>
  <c r="Y171" i="38"/>
  <c r="Z157" i="36"/>
  <c r="Z161" i="36"/>
  <c r="AA154" i="36"/>
  <c r="Z162" i="36"/>
  <c r="Z163" i="36"/>
  <c r="Y170" i="36"/>
  <c r="Y171" i="36"/>
  <c r="Y150" i="36"/>
  <c r="Z14" i="36"/>
  <c r="Z136" i="36"/>
  <c r="Z150" i="36"/>
  <c r="Z140" i="36"/>
  <c r="AA133" i="36"/>
  <c r="Z141" i="36"/>
  <c r="Z142" i="36"/>
  <c r="Z150" i="35"/>
  <c r="Y171" i="35"/>
  <c r="AA14" i="35"/>
  <c r="Z157" i="35"/>
  <c r="Z171" i="35"/>
  <c r="Z161" i="35"/>
  <c r="AA154" i="35"/>
  <c r="Z162" i="35"/>
  <c r="Z163" i="35"/>
  <c r="AB133" i="35"/>
  <c r="AA141" i="35"/>
  <c r="AA140" i="35"/>
  <c r="AA149" i="35" s="1"/>
  <c r="AA142" i="35"/>
  <c r="AA136" i="35"/>
  <c r="Z129" i="40" l="1"/>
  <c r="AA128" i="10"/>
  <c r="X257" i="10"/>
  <c r="AB161" i="40"/>
  <c r="AB170" i="40" s="1"/>
  <c r="AB157" i="40"/>
  <c r="AB162" i="40"/>
  <c r="AB163" i="40"/>
  <c r="AC154" i="40"/>
  <c r="AA165" i="40"/>
  <c r="Z171" i="40"/>
  <c r="AA142" i="40"/>
  <c r="AB133" i="40"/>
  <c r="AA150" i="40"/>
  <c r="AA140" i="40"/>
  <c r="AA136" i="40"/>
  <c r="AA141" i="40"/>
  <c r="AB14" i="40"/>
  <c r="AA170" i="40"/>
  <c r="AA185" i="40"/>
  <c r="AA115" i="40"/>
  <c r="AA119" i="40"/>
  <c r="AB112" i="40"/>
  <c r="AA121" i="40"/>
  <c r="AA120" i="40"/>
  <c r="AF307" i="40"/>
  <c r="AL307" i="40" s="1"/>
  <c r="AF275" i="40"/>
  <c r="AL275" i="40" s="1"/>
  <c r="AL241" i="40"/>
  <c r="AI212" i="40"/>
  <c r="AH214" i="40"/>
  <c r="AH241" i="40" s="1"/>
  <c r="Z128" i="40"/>
  <c r="Z149" i="40"/>
  <c r="Z107" i="10"/>
  <c r="Z176" i="10" s="1"/>
  <c r="Z179" i="10" s="1"/>
  <c r="X290" i="10"/>
  <c r="X238" i="10"/>
  <c r="X258" i="10"/>
  <c r="AA100" i="10"/>
  <c r="AA94" i="10"/>
  <c r="AA98" i="10"/>
  <c r="AB91" i="10"/>
  <c r="AA99" i="10"/>
  <c r="AB14" i="10"/>
  <c r="AA37" i="10"/>
  <c r="AA129" i="10"/>
  <c r="Y176" i="10"/>
  <c r="Y181" i="10" s="1"/>
  <c r="AB141" i="10"/>
  <c r="AB142" i="10"/>
  <c r="AB140" i="10"/>
  <c r="AB136" i="10"/>
  <c r="AC133" i="10"/>
  <c r="AA161" i="10"/>
  <c r="AA170" i="10" s="1"/>
  <c r="AA157" i="10"/>
  <c r="AA162" i="10"/>
  <c r="AB154" i="10"/>
  <c r="AA163" i="10"/>
  <c r="W304" i="10"/>
  <c r="W272" i="10"/>
  <c r="Y288" i="10"/>
  <c r="Y256" i="10"/>
  <c r="Z108" i="10"/>
  <c r="Z171" i="10"/>
  <c r="Y237" i="10"/>
  <c r="Y223" i="10"/>
  <c r="Y180" i="10"/>
  <c r="AB115" i="10"/>
  <c r="AB119" i="10"/>
  <c r="AB120" i="10"/>
  <c r="AC112" i="10"/>
  <c r="AB121" i="10"/>
  <c r="Y292" i="10"/>
  <c r="Y260" i="10"/>
  <c r="AE307" i="10"/>
  <c r="AE275" i="10"/>
  <c r="Z45" i="10"/>
  <c r="Z50" i="10" s="1"/>
  <c r="Z226" i="10" s="1"/>
  <c r="Z42" i="10"/>
  <c r="Z222" i="10" s="1"/>
  <c r="AF214" i="10"/>
  <c r="AF241" i="10" s="1"/>
  <c r="AA185" i="10"/>
  <c r="AB140" i="38"/>
  <c r="AC133" i="38"/>
  <c r="AB141" i="38"/>
  <c r="AB142" i="38"/>
  <c r="AB136" i="38"/>
  <c r="AA149" i="38"/>
  <c r="AC14" i="38"/>
  <c r="AA157" i="38"/>
  <c r="AA161" i="38"/>
  <c r="AB154" i="38"/>
  <c r="AA162" i="38"/>
  <c r="AA163" i="38"/>
  <c r="Z170" i="38"/>
  <c r="Z170" i="36"/>
  <c r="AA14" i="36"/>
  <c r="AA161" i="36"/>
  <c r="AB154" i="36"/>
  <c r="AA162" i="36"/>
  <c r="AA163" i="36"/>
  <c r="AA157" i="36"/>
  <c r="Z171" i="36"/>
  <c r="AA140" i="36"/>
  <c r="AB133" i="36"/>
  <c r="AA141" i="36"/>
  <c r="AA142" i="36"/>
  <c r="AA136" i="36"/>
  <c r="Z149" i="36"/>
  <c r="AB14" i="35"/>
  <c r="AA150" i="35"/>
  <c r="AB141" i="35"/>
  <c r="AB142" i="35"/>
  <c r="AB136" i="35"/>
  <c r="AC133" i="35"/>
  <c r="AB150" i="35"/>
  <c r="AB140" i="35"/>
  <c r="AA161" i="35"/>
  <c r="AB154" i="35"/>
  <c r="AA162" i="35"/>
  <c r="AA157" i="35"/>
  <c r="AA163" i="35"/>
  <c r="Z170" i="35"/>
  <c r="AA129" i="40" l="1"/>
  <c r="Z177" i="10"/>
  <c r="Z180" i="10" s="1"/>
  <c r="AA108" i="10"/>
  <c r="AH275" i="40"/>
  <c r="AH307" i="40"/>
  <c r="AA128" i="40"/>
  <c r="AA149" i="40"/>
  <c r="AJ212" i="40"/>
  <c r="AI214" i="40"/>
  <c r="AI241" i="40" s="1"/>
  <c r="AB142" i="40"/>
  <c r="AC133" i="40"/>
  <c r="AB140" i="40"/>
  <c r="AB136" i="40"/>
  <c r="AB141" i="40"/>
  <c r="AB185" i="40"/>
  <c r="AB165" i="40"/>
  <c r="AA171" i="40"/>
  <c r="AC14" i="40"/>
  <c r="AC161" i="40"/>
  <c r="AC170" i="40" s="1"/>
  <c r="AC157" i="40"/>
  <c r="AC162" i="40"/>
  <c r="AC163" i="40"/>
  <c r="AD154" i="40"/>
  <c r="AB115" i="40"/>
  <c r="AB119" i="40"/>
  <c r="AB120" i="40"/>
  <c r="AB121" i="40"/>
  <c r="AC112" i="40"/>
  <c r="Z187" i="10"/>
  <c r="Z224" i="10" s="1"/>
  <c r="Z238" i="10" s="1"/>
  <c r="AB128" i="10"/>
  <c r="AC14" i="10"/>
  <c r="AB37" i="10"/>
  <c r="Z292" i="10"/>
  <c r="Z260" i="10"/>
  <c r="AA171" i="10"/>
  <c r="X304" i="10"/>
  <c r="X272" i="10"/>
  <c r="AA45" i="10"/>
  <c r="AA50" i="10" s="1"/>
  <c r="AA226" i="10" s="1"/>
  <c r="AA42" i="10"/>
  <c r="AA222" i="10" s="1"/>
  <c r="AC141" i="10"/>
  <c r="AC142" i="10"/>
  <c r="AC140" i="10"/>
  <c r="AC149" i="10" s="1"/>
  <c r="AC136" i="10"/>
  <c r="AD133" i="10"/>
  <c r="AB185" i="10"/>
  <c r="Y179" i="10"/>
  <c r="Y187" i="10"/>
  <c r="Y224" i="10" s="1"/>
  <c r="AB94" i="10"/>
  <c r="AB175" i="10" s="1"/>
  <c r="AB98" i="10"/>
  <c r="AC91" i="10"/>
  <c r="AB99" i="10"/>
  <c r="AB100" i="10"/>
  <c r="AF307" i="10"/>
  <c r="AL307" i="10" s="1"/>
  <c r="AF275" i="10"/>
  <c r="AL275" i="10" s="1"/>
  <c r="AL241" i="10"/>
  <c r="AB129" i="10"/>
  <c r="Y289" i="10"/>
  <c r="Y257" i="10"/>
  <c r="AB149" i="10"/>
  <c r="AA107" i="10"/>
  <c r="AA176" i="10" s="1"/>
  <c r="AA187" i="10" s="1"/>
  <c r="AA224" i="10" s="1"/>
  <c r="AH214" i="10"/>
  <c r="AH241" i="10" s="1"/>
  <c r="Y303" i="10"/>
  <c r="Y271" i="10"/>
  <c r="AB161" i="10"/>
  <c r="AB170" i="10" s="1"/>
  <c r="AB157" i="10"/>
  <c r="AB162" i="10"/>
  <c r="AC154" i="10"/>
  <c r="AB163" i="10"/>
  <c r="AB150" i="10"/>
  <c r="AA175" i="10"/>
  <c r="Z288" i="10"/>
  <c r="Z256" i="10"/>
  <c r="AC119" i="10"/>
  <c r="AC120" i="10"/>
  <c r="AD112" i="10"/>
  <c r="AC121" i="10"/>
  <c r="AC115" i="10"/>
  <c r="AB161" i="38"/>
  <c r="AB170" i="38" s="1"/>
  <c r="AC154" i="38"/>
  <c r="AB162" i="38"/>
  <c r="AB163" i="38"/>
  <c r="AB157" i="38"/>
  <c r="AA170" i="38"/>
  <c r="AD133" i="38"/>
  <c r="AC141" i="38"/>
  <c r="AC136" i="38"/>
  <c r="AC140" i="38"/>
  <c r="AC142" i="38"/>
  <c r="AC150" i="38" s="1"/>
  <c r="AB149" i="38"/>
  <c r="AB150" i="38"/>
  <c r="AA171" i="38"/>
  <c r="AD14" i="38"/>
  <c r="AB161" i="36"/>
  <c r="AC154" i="36"/>
  <c r="AB162" i="36"/>
  <c r="AB171" i="36" s="1"/>
  <c r="AB163" i="36"/>
  <c r="AB157" i="36"/>
  <c r="AA170" i="36"/>
  <c r="AB140" i="36"/>
  <c r="AB149" i="36" s="1"/>
  <c r="AC133" i="36"/>
  <c r="AB141" i="36"/>
  <c r="AB142" i="36"/>
  <c r="AB136" i="36"/>
  <c r="AA171" i="36"/>
  <c r="AA149" i="36"/>
  <c r="AA150" i="36"/>
  <c r="AB14" i="36"/>
  <c r="AC142" i="35"/>
  <c r="AC141" i="35"/>
  <c r="AC136" i="35"/>
  <c r="AD133" i="35"/>
  <c r="AC140" i="35"/>
  <c r="AC14" i="35"/>
  <c r="AB161" i="35"/>
  <c r="AB171" i="35" s="1"/>
  <c r="AC154" i="35"/>
  <c r="AB162" i="35"/>
  <c r="AB163" i="35"/>
  <c r="AB157" i="35"/>
  <c r="AA170" i="35"/>
  <c r="AA171" i="35"/>
  <c r="AB149" i="35"/>
  <c r="Z237" i="10" l="1"/>
  <c r="Z223" i="10"/>
  <c r="AC129" i="10"/>
  <c r="AB129" i="40"/>
  <c r="Z181" i="10"/>
  <c r="AA177" i="10"/>
  <c r="AA223" i="10" s="1"/>
  <c r="Z258" i="10"/>
  <c r="Z290" i="10"/>
  <c r="AC165" i="40"/>
  <c r="AB171" i="40"/>
  <c r="AC115" i="40"/>
  <c r="AC119" i="40"/>
  <c r="AC120" i="40"/>
  <c r="AD112" i="40"/>
  <c r="AC121" i="40"/>
  <c r="AB149" i="40"/>
  <c r="AI275" i="40"/>
  <c r="AI307" i="40"/>
  <c r="AB210" i="40"/>
  <c r="AB214" i="40" s="1"/>
  <c r="AB241" i="40" s="1"/>
  <c r="AD14" i="40"/>
  <c r="AC185" i="40"/>
  <c r="AB150" i="40"/>
  <c r="AK212" i="40"/>
  <c r="AK214" i="40" s="1"/>
  <c r="AK241" i="40" s="1"/>
  <c r="AJ214" i="40"/>
  <c r="AJ241" i="40" s="1"/>
  <c r="AB128" i="40"/>
  <c r="AD161" i="40"/>
  <c r="AD157" i="40"/>
  <c r="AD162" i="40"/>
  <c r="AD163" i="40"/>
  <c r="AE154" i="40"/>
  <c r="AC140" i="40"/>
  <c r="AC149" i="40" s="1"/>
  <c r="AC136" i="40"/>
  <c r="AC141" i="40"/>
  <c r="AD133" i="40"/>
  <c r="AC142" i="40"/>
  <c r="AB108" i="10"/>
  <c r="Z289" i="10"/>
  <c r="Z257" i="10"/>
  <c r="AB107" i="10"/>
  <c r="AB176" i="10" s="1"/>
  <c r="AB179" i="10" s="1"/>
  <c r="AA292" i="10"/>
  <c r="AA260" i="10"/>
  <c r="AD120" i="10"/>
  <c r="AE112" i="10"/>
  <c r="AD121" i="10"/>
  <c r="AD119" i="10"/>
  <c r="AD115" i="10"/>
  <c r="AA290" i="10"/>
  <c r="AA258" i="10"/>
  <c r="AA238" i="10"/>
  <c r="AC171" i="10"/>
  <c r="AC161" i="10"/>
  <c r="AC170" i="10" s="1"/>
  <c r="AC157" i="10"/>
  <c r="AC162" i="10"/>
  <c r="AC163" i="10"/>
  <c r="AD154" i="10"/>
  <c r="AI214" i="10"/>
  <c r="AI241" i="10" s="1"/>
  <c r="AC185" i="10"/>
  <c r="AB45" i="10"/>
  <c r="AB50" i="10" s="1"/>
  <c r="AB226" i="10" s="1"/>
  <c r="AB42" i="10"/>
  <c r="AB222" i="10" s="1"/>
  <c r="AC128" i="10"/>
  <c r="AH307" i="10"/>
  <c r="AH275" i="10"/>
  <c r="AD142" i="10"/>
  <c r="AD141" i="10"/>
  <c r="AD140" i="10"/>
  <c r="AD136" i="10"/>
  <c r="AE133" i="10"/>
  <c r="Z272" i="10"/>
  <c r="Z304" i="10"/>
  <c r="AB214" i="10"/>
  <c r="AB241" i="10" s="1"/>
  <c r="AD14" i="10"/>
  <c r="AC37" i="10"/>
  <c r="AC100" i="10"/>
  <c r="AC94" i="10"/>
  <c r="AC175" i="10" s="1"/>
  <c r="AC98" i="10"/>
  <c r="AD91" i="10"/>
  <c r="AC99" i="10"/>
  <c r="AA179" i="10"/>
  <c r="Y290" i="10"/>
  <c r="Y258" i="10"/>
  <c r="Y238" i="10"/>
  <c r="AB171" i="10"/>
  <c r="AC150" i="10"/>
  <c r="AA288" i="10"/>
  <c r="AA256" i="10"/>
  <c r="Z271" i="10"/>
  <c r="Z303" i="10"/>
  <c r="AC171" i="38"/>
  <c r="AC161" i="38"/>
  <c r="AD154" i="38"/>
  <c r="AC162" i="38"/>
  <c r="AC163" i="38"/>
  <c r="AC157" i="38"/>
  <c r="AC149" i="38"/>
  <c r="AE14" i="38"/>
  <c r="AD141" i="38"/>
  <c r="AD142" i="38"/>
  <c r="AD136" i="38"/>
  <c r="AD150" i="38"/>
  <c r="AD140" i="38"/>
  <c r="AD149" i="38" s="1"/>
  <c r="AE133" i="38"/>
  <c r="AB171" i="38"/>
  <c r="AB150" i="36"/>
  <c r="AC14" i="36"/>
  <c r="AD154" i="36"/>
  <c r="AC162" i="36"/>
  <c r="AC163" i="36"/>
  <c r="AC157" i="36"/>
  <c r="AC161" i="36"/>
  <c r="AC171" i="36" s="1"/>
  <c r="AB170" i="36"/>
  <c r="AD133" i="36"/>
  <c r="AC141" i="36"/>
  <c r="AC142" i="36"/>
  <c r="AC140" i="36"/>
  <c r="AC149" i="36" s="1"/>
  <c r="AC136" i="36"/>
  <c r="AD142" i="35"/>
  <c r="AD150" i="35" s="1"/>
  <c r="AD136" i="35"/>
  <c r="AD140" i="35"/>
  <c r="AE133" i="35"/>
  <c r="AD141" i="35"/>
  <c r="AD154" i="35"/>
  <c r="AC162" i="35"/>
  <c r="AC163" i="35"/>
  <c r="AC161" i="35"/>
  <c r="AC170" i="35" s="1"/>
  <c r="AC157" i="35"/>
  <c r="AC149" i="35"/>
  <c r="AB170" i="35"/>
  <c r="AD14" i="35"/>
  <c r="AC150" i="35"/>
  <c r="AA237" i="10" l="1"/>
  <c r="AD128" i="10"/>
  <c r="AC128" i="40"/>
  <c r="AA180" i="10"/>
  <c r="AA181" i="10"/>
  <c r="AB177" i="10"/>
  <c r="AB223" i="10" s="1"/>
  <c r="AD185" i="40"/>
  <c r="AD170" i="40"/>
  <c r="AC129" i="40"/>
  <c r="AD150" i="40"/>
  <c r="AD140" i="40"/>
  <c r="AD149" i="40" s="1"/>
  <c r="AD136" i="40"/>
  <c r="AD141" i="40"/>
  <c r="AE133" i="40"/>
  <c r="AD142" i="40"/>
  <c r="AE14" i="40"/>
  <c r="AE162" i="40"/>
  <c r="AE163" i="40"/>
  <c r="AF154" i="40"/>
  <c r="AE157" i="40"/>
  <c r="AE161" i="40"/>
  <c r="AE170" i="40" s="1"/>
  <c r="AJ307" i="40"/>
  <c r="AJ275" i="40"/>
  <c r="AB307" i="40"/>
  <c r="AB275" i="40"/>
  <c r="AD119" i="40"/>
  <c r="AD120" i="40"/>
  <c r="AE112" i="40"/>
  <c r="AD121" i="40"/>
  <c r="AD115" i="40"/>
  <c r="AD165" i="40"/>
  <c r="AC171" i="40"/>
  <c r="AK307" i="40"/>
  <c r="AK275" i="40"/>
  <c r="AC150" i="40"/>
  <c r="AC108" i="10"/>
  <c r="AC177" i="10" s="1"/>
  <c r="AC180" i="10" s="1"/>
  <c r="AB187" i="10"/>
  <c r="AB224" i="10" s="1"/>
  <c r="AB290" i="10" s="1"/>
  <c r="AA271" i="10"/>
  <c r="AA303" i="10"/>
  <c r="AD149" i="10"/>
  <c r="AJ214" i="10"/>
  <c r="AJ241" i="10" s="1"/>
  <c r="AK214" i="10"/>
  <c r="AK241" i="10" s="1"/>
  <c r="AD129" i="10"/>
  <c r="AC45" i="10"/>
  <c r="AC50" i="10" s="1"/>
  <c r="AC226" i="10" s="1"/>
  <c r="AC42" i="10"/>
  <c r="AC222" i="10" s="1"/>
  <c r="AI307" i="10"/>
  <c r="AI275" i="10"/>
  <c r="AE14" i="10"/>
  <c r="AD37" i="10"/>
  <c r="AD150" i="10"/>
  <c r="AD162" i="10"/>
  <c r="AD163" i="10"/>
  <c r="AE154" i="10"/>
  <c r="AD161" i="10"/>
  <c r="AD170" i="10" s="1"/>
  <c r="AD157" i="10"/>
  <c r="AA272" i="10"/>
  <c r="AA304" i="10"/>
  <c r="AE120" i="10"/>
  <c r="AF112" i="10"/>
  <c r="AE121" i="10"/>
  <c r="AE115" i="10"/>
  <c r="AE119" i="10"/>
  <c r="AE128" i="10" s="1"/>
  <c r="AA289" i="10"/>
  <c r="AA257" i="10"/>
  <c r="AB307" i="10"/>
  <c r="AB275" i="10"/>
  <c r="AB288" i="10"/>
  <c r="AB256" i="10"/>
  <c r="AD98" i="10"/>
  <c r="AD94" i="10"/>
  <c r="AD175" i="10" s="1"/>
  <c r="AE91" i="10"/>
  <c r="AD99" i="10"/>
  <c r="AD100" i="10"/>
  <c r="AB292" i="10"/>
  <c r="AB260" i="10"/>
  <c r="AC107" i="10"/>
  <c r="AC176" i="10" s="1"/>
  <c r="AC179" i="10" s="1"/>
  <c r="Y304" i="10"/>
  <c r="Y272" i="10"/>
  <c r="AE142" i="10"/>
  <c r="AE150" i="10"/>
  <c r="AE140" i="10"/>
  <c r="AE136" i="10"/>
  <c r="AE141" i="10"/>
  <c r="AF133" i="10"/>
  <c r="AD185" i="10"/>
  <c r="AF14" i="38"/>
  <c r="AE142" i="38"/>
  <c r="AE140" i="38"/>
  <c r="AE141" i="38"/>
  <c r="AF133" i="38"/>
  <c r="AE136" i="38"/>
  <c r="AE154" i="38"/>
  <c r="AD162" i="38"/>
  <c r="AD163" i="38"/>
  <c r="AD157" i="38"/>
  <c r="AD161" i="38"/>
  <c r="AD170" i="38" s="1"/>
  <c r="AC170" i="38"/>
  <c r="AC150" i="36"/>
  <c r="AD162" i="36"/>
  <c r="AD163" i="36"/>
  <c r="AD157" i="36"/>
  <c r="AE154" i="36"/>
  <c r="AD161" i="36"/>
  <c r="AD141" i="36"/>
  <c r="AD142" i="36"/>
  <c r="AD136" i="36"/>
  <c r="AE133" i="36"/>
  <c r="AD140" i="36"/>
  <c r="AC170" i="36"/>
  <c r="AD14" i="36"/>
  <c r="AD162" i="35"/>
  <c r="AD163" i="35"/>
  <c r="AE154" i="35"/>
  <c r="AD161" i="35"/>
  <c r="AD157" i="35"/>
  <c r="AC171" i="35"/>
  <c r="AE136" i="35"/>
  <c r="AE150" i="35"/>
  <c r="AF133" i="35"/>
  <c r="AE142" i="35"/>
  <c r="AE141" i="35"/>
  <c r="AE140" i="35"/>
  <c r="AE14" i="35"/>
  <c r="AD149" i="35"/>
  <c r="AB237" i="10" l="1"/>
  <c r="AB180" i="10"/>
  <c r="AB181" i="10"/>
  <c r="AC237" i="10"/>
  <c r="AC271" i="10" s="1"/>
  <c r="AB258" i="10"/>
  <c r="AB238" i="10"/>
  <c r="AB304" i="10" s="1"/>
  <c r="AC223" i="10"/>
  <c r="AC289" i="10" s="1"/>
  <c r="AE120" i="40"/>
  <c r="AE129" i="40" s="1"/>
  <c r="AF112" i="40"/>
  <c r="AE121" i="40"/>
  <c r="AE119" i="40"/>
  <c r="AE115" i="40"/>
  <c r="AF14" i="40"/>
  <c r="AE185" i="40"/>
  <c r="AD128" i="40"/>
  <c r="AF162" i="40"/>
  <c r="AF163" i="40"/>
  <c r="AG154" i="40"/>
  <c r="AF157" i="40"/>
  <c r="AF161" i="40"/>
  <c r="AE140" i="40"/>
  <c r="AE136" i="40"/>
  <c r="AE141" i="40"/>
  <c r="AE142" i="40"/>
  <c r="AF133" i="40"/>
  <c r="AE150" i="40"/>
  <c r="AE165" i="40"/>
  <c r="AD171" i="40"/>
  <c r="AD129" i="40"/>
  <c r="AE149" i="10"/>
  <c r="AF14" i="10"/>
  <c r="AE37" i="10"/>
  <c r="AJ307" i="10"/>
  <c r="AJ275" i="10"/>
  <c r="AE98" i="10"/>
  <c r="AF91" i="10"/>
  <c r="AE99" i="10"/>
  <c r="AE100" i="10"/>
  <c r="AE94" i="10"/>
  <c r="AE129" i="10"/>
  <c r="AE162" i="10"/>
  <c r="AE171" i="10" s="1"/>
  <c r="AE163" i="10"/>
  <c r="AF154" i="10"/>
  <c r="AE161" i="10"/>
  <c r="AE157" i="10"/>
  <c r="AC292" i="10"/>
  <c r="AC260" i="10"/>
  <c r="AE185" i="10"/>
  <c r="AB303" i="10"/>
  <c r="AB271" i="10"/>
  <c r="AK307" i="10"/>
  <c r="AK275" i="10"/>
  <c r="AC187" i="10"/>
  <c r="AC224" i="10" s="1"/>
  <c r="AD107" i="10"/>
  <c r="AD176" i="10" s="1"/>
  <c r="AD179" i="10" s="1"/>
  <c r="AG112" i="10"/>
  <c r="AF121" i="10"/>
  <c r="AF115" i="10"/>
  <c r="AF119" i="10"/>
  <c r="AF120" i="10"/>
  <c r="AB289" i="10"/>
  <c r="AB257" i="10"/>
  <c r="AF142" i="10"/>
  <c r="AF141" i="10"/>
  <c r="AF150" i="10" s="1"/>
  <c r="AG133" i="10"/>
  <c r="AF140" i="10"/>
  <c r="AF136" i="10"/>
  <c r="AD108" i="10"/>
  <c r="AD171" i="10"/>
  <c r="AD45" i="10"/>
  <c r="AD50" i="10" s="1"/>
  <c r="AD226" i="10" s="1"/>
  <c r="AD42" i="10"/>
  <c r="AD222" i="10" s="1"/>
  <c r="AC288" i="10"/>
  <c r="AC256" i="10"/>
  <c r="AC181" i="10"/>
  <c r="AE149" i="38"/>
  <c r="AE162" i="38"/>
  <c r="AE163" i="38"/>
  <c r="AE157" i="38"/>
  <c r="AF154" i="38"/>
  <c r="AE161" i="38"/>
  <c r="AE170" i="38" s="1"/>
  <c r="AE150" i="38"/>
  <c r="AD171" i="38"/>
  <c r="AF142" i="38"/>
  <c r="AF136" i="38"/>
  <c r="AF140" i="38"/>
  <c r="AF149" i="38" s="1"/>
  <c r="AF141" i="38"/>
  <c r="AG133" i="38"/>
  <c r="AG14" i="38"/>
  <c r="AH14" i="38" s="1"/>
  <c r="AI14" i="38" s="1"/>
  <c r="AJ14" i="38" s="1"/>
  <c r="AK14" i="38" s="1"/>
  <c r="AD149" i="36"/>
  <c r="AE163" i="36"/>
  <c r="AE157" i="36"/>
  <c r="AF154" i="36"/>
  <c r="AE162" i="36"/>
  <c r="AE161" i="36"/>
  <c r="AE170" i="36" s="1"/>
  <c r="AE14" i="36"/>
  <c r="AE142" i="36"/>
  <c r="AE136" i="36"/>
  <c r="AF133" i="36"/>
  <c r="AE150" i="36"/>
  <c r="AE141" i="36"/>
  <c r="AE140" i="36"/>
  <c r="AD170" i="36"/>
  <c r="AD150" i="36"/>
  <c r="AD171" i="36"/>
  <c r="AE149" i="35"/>
  <c r="AD170" i="35"/>
  <c r="AF14" i="35"/>
  <c r="AE163" i="35"/>
  <c r="AE171" i="35" s="1"/>
  <c r="AE157" i="35"/>
  <c r="AE162" i="35"/>
  <c r="AF154" i="35"/>
  <c r="AE161" i="35"/>
  <c r="AD171" i="35"/>
  <c r="AF136" i="35"/>
  <c r="AF140" i="35"/>
  <c r="AF141" i="35"/>
  <c r="AF142" i="35"/>
  <c r="AG133" i="35"/>
  <c r="AF129" i="10" l="1"/>
  <c r="AB272" i="10"/>
  <c r="AC303" i="10"/>
  <c r="AC257" i="10"/>
  <c r="AD177" i="10"/>
  <c r="AD181" i="10" s="1"/>
  <c r="AF165" i="40"/>
  <c r="AE171" i="40"/>
  <c r="AE149" i="40"/>
  <c r="AE128" i="40"/>
  <c r="AF185" i="40"/>
  <c r="AF170" i="40"/>
  <c r="AG14" i="40"/>
  <c r="AF120" i="40"/>
  <c r="AG112" i="40"/>
  <c r="AF121" i="40"/>
  <c r="AF119" i="40"/>
  <c r="AF115" i="40"/>
  <c r="AF140" i="40"/>
  <c r="AF136" i="40"/>
  <c r="AF141" i="40"/>
  <c r="AF142" i="40"/>
  <c r="AG133" i="40"/>
  <c r="AG163" i="40"/>
  <c r="AH154" i="40"/>
  <c r="AG161" i="40"/>
  <c r="AG170" i="40" s="1"/>
  <c r="AG162" i="40"/>
  <c r="AG157" i="40"/>
  <c r="AD187" i="10"/>
  <c r="AD224" i="10" s="1"/>
  <c r="AD290" i="10" s="1"/>
  <c r="AE107" i="10"/>
  <c r="AE45" i="10"/>
  <c r="AE50" i="10" s="1"/>
  <c r="AE226" i="10" s="1"/>
  <c r="AE42" i="10"/>
  <c r="AE222" i="10" s="1"/>
  <c r="AE108" i="10"/>
  <c r="AE177" i="10" s="1"/>
  <c r="AG14" i="10"/>
  <c r="AH14" i="10" s="1"/>
  <c r="AF37" i="10"/>
  <c r="AG121" i="10"/>
  <c r="AG115" i="10"/>
  <c r="AG119" i="10"/>
  <c r="AH112" i="10"/>
  <c r="AG120" i="10"/>
  <c r="AG91" i="10"/>
  <c r="AF99" i="10"/>
  <c r="AF100" i="10"/>
  <c r="AF94" i="10"/>
  <c r="AF98" i="10"/>
  <c r="AE175" i="10"/>
  <c r="AD256" i="10"/>
  <c r="AD288" i="10"/>
  <c r="AF149" i="10"/>
  <c r="AC290" i="10"/>
  <c r="AC258" i="10"/>
  <c r="AC238" i="10"/>
  <c r="AE170" i="10"/>
  <c r="AF185" i="10"/>
  <c r="AD292" i="10"/>
  <c r="AD260" i="10"/>
  <c r="AG141" i="10"/>
  <c r="AG142" i="10"/>
  <c r="AH133" i="10"/>
  <c r="AG140" i="10"/>
  <c r="AG149" i="10" s="1"/>
  <c r="AG136" i="10"/>
  <c r="AF128" i="10"/>
  <c r="AF163" i="10"/>
  <c r="AG154" i="10"/>
  <c r="AF162" i="10"/>
  <c r="AF161" i="10"/>
  <c r="AF170" i="10" s="1"/>
  <c r="AF157" i="10"/>
  <c r="AF150" i="38"/>
  <c r="AF163" i="38"/>
  <c r="AF157" i="38"/>
  <c r="AF161" i="38"/>
  <c r="AF162" i="38"/>
  <c r="AF171" i="38" s="1"/>
  <c r="AG154" i="38"/>
  <c r="AG136" i="38"/>
  <c r="AH133" i="38"/>
  <c r="AG141" i="38"/>
  <c r="AG142" i="38"/>
  <c r="AG140" i="38"/>
  <c r="AG149" i="38" s="1"/>
  <c r="AE171" i="38"/>
  <c r="AF14" i="36"/>
  <c r="AF142" i="36"/>
  <c r="AF150" i="36" s="1"/>
  <c r="AF136" i="36"/>
  <c r="AF140" i="36"/>
  <c r="AG133" i="36"/>
  <c r="AF141" i="36"/>
  <c r="AE171" i="36"/>
  <c r="AF163" i="36"/>
  <c r="AF157" i="36"/>
  <c r="AF161" i="36"/>
  <c r="AF170" i="36" s="1"/>
  <c r="AG154" i="36"/>
  <c r="AF162" i="36"/>
  <c r="AE149" i="36"/>
  <c r="AG140" i="35"/>
  <c r="AH133" i="35"/>
  <c r="AG136" i="35"/>
  <c r="AG141" i="35"/>
  <c r="AG150" i="35" s="1"/>
  <c r="AG142" i="35"/>
  <c r="AF149" i="35"/>
  <c r="AF150" i="35"/>
  <c r="AE170" i="35"/>
  <c r="AF163" i="35"/>
  <c r="AF157" i="35"/>
  <c r="AG154" i="35"/>
  <c r="AF162" i="35"/>
  <c r="AF161" i="35"/>
  <c r="AF170" i="35" s="1"/>
  <c r="AG14" i="35"/>
  <c r="AH14" i="35" s="1"/>
  <c r="AI14" i="35" s="1"/>
  <c r="AJ14" i="35" s="1"/>
  <c r="AK14" i="35" s="1"/>
  <c r="AH14" i="40" l="1"/>
  <c r="AH37" i="40" s="1"/>
  <c r="AG37" i="40"/>
  <c r="AF129" i="40"/>
  <c r="AG128" i="10"/>
  <c r="AD223" i="10"/>
  <c r="AD289" i="10" s="1"/>
  <c r="AD180" i="10"/>
  <c r="AD237" i="10"/>
  <c r="AD303" i="10" s="1"/>
  <c r="AE176" i="10"/>
  <c r="AE179" i="10" s="1"/>
  <c r="AD238" i="10"/>
  <c r="AD304" i="10" s="1"/>
  <c r="AD258" i="10"/>
  <c r="AG141" i="40"/>
  <c r="AG142" i="40"/>
  <c r="AH133" i="40"/>
  <c r="AG140" i="40"/>
  <c r="AG136" i="40"/>
  <c r="AG210" i="40"/>
  <c r="AG214" i="40" s="1"/>
  <c r="AG241" i="40" s="1"/>
  <c r="AI14" i="40"/>
  <c r="AF149" i="40"/>
  <c r="AF128" i="40"/>
  <c r="AG165" i="40"/>
  <c r="AF171" i="40"/>
  <c r="AH163" i="40"/>
  <c r="AI154" i="40"/>
  <c r="AH161" i="40"/>
  <c r="AH157" i="40"/>
  <c r="AH162" i="40"/>
  <c r="AG185" i="40"/>
  <c r="AF150" i="40"/>
  <c r="AH112" i="40"/>
  <c r="AG121" i="40"/>
  <c r="AG115" i="40"/>
  <c r="AG119" i="40"/>
  <c r="AG120" i="40"/>
  <c r="AF108" i="10"/>
  <c r="AG185" i="10"/>
  <c r="AG129" i="10"/>
  <c r="AE237" i="10"/>
  <c r="AE180" i="10"/>
  <c r="AE223" i="10"/>
  <c r="AG99" i="10"/>
  <c r="AG100" i="10"/>
  <c r="AG94" i="10"/>
  <c r="AH91" i="10"/>
  <c r="AG98" i="10"/>
  <c r="AF171" i="10"/>
  <c r="AF107" i="10"/>
  <c r="AF176" i="10" s="1"/>
  <c r="AH115" i="10"/>
  <c r="AH119" i="10"/>
  <c r="AH120" i="10"/>
  <c r="AI112" i="10"/>
  <c r="AH121" i="10"/>
  <c r="AG214" i="10"/>
  <c r="AG241" i="10" s="1"/>
  <c r="AI14" i="10"/>
  <c r="AJ14" i="10" s="1"/>
  <c r="AK14" i="10" s="1"/>
  <c r="AL14" i="10" s="1"/>
  <c r="AG163" i="10"/>
  <c r="AH154" i="10"/>
  <c r="AG161" i="10"/>
  <c r="AG170" i="10" s="1"/>
  <c r="AG157" i="10"/>
  <c r="AG162" i="10"/>
  <c r="AG150" i="10"/>
  <c r="AF175" i="10"/>
  <c r="AE288" i="10"/>
  <c r="AE256" i="10"/>
  <c r="AE292" i="10"/>
  <c r="AE260" i="10"/>
  <c r="AC304" i="10"/>
  <c r="AC272" i="10"/>
  <c r="AF45" i="10"/>
  <c r="AF42" i="10"/>
  <c r="AF222" i="10" s="1"/>
  <c r="AH141" i="10"/>
  <c r="AH142" i="10"/>
  <c r="AI133" i="10"/>
  <c r="AH140" i="10"/>
  <c r="AH149" i="10" s="1"/>
  <c r="AH136" i="10"/>
  <c r="AF170" i="38"/>
  <c r="AH136" i="38"/>
  <c r="AH140" i="38"/>
  <c r="AH149" i="38" s="1"/>
  <c r="AH141" i="38"/>
  <c r="AH142" i="38"/>
  <c r="AI133" i="38"/>
  <c r="AG150" i="38"/>
  <c r="AG163" i="38"/>
  <c r="AG157" i="38"/>
  <c r="AG161" i="38"/>
  <c r="AG170" i="38" s="1"/>
  <c r="AH154" i="38"/>
  <c r="AG162" i="38"/>
  <c r="AG157" i="36"/>
  <c r="AG161" i="36"/>
  <c r="AG170" i="36" s="1"/>
  <c r="AH154" i="36"/>
  <c r="AG162" i="36"/>
  <c r="AG163" i="36"/>
  <c r="AF171" i="36"/>
  <c r="AG14" i="36"/>
  <c r="AH14" i="36" s="1"/>
  <c r="AI14" i="36" s="1"/>
  <c r="AJ14" i="36" s="1"/>
  <c r="AK14" i="36" s="1"/>
  <c r="AG136" i="36"/>
  <c r="AG140" i="36"/>
  <c r="AH133" i="36"/>
  <c r="AG142" i="36"/>
  <c r="AG141" i="36"/>
  <c r="AG150" i="36" s="1"/>
  <c r="AF149" i="36"/>
  <c r="AG157" i="35"/>
  <c r="AG161" i="35"/>
  <c r="AG163" i="35"/>
  <c r="AH154" i="35"/>
  <c r="AG162" i="35"/>
  <c r="AH140" i="35"/>
  <c r="AI133" i="35"/>
  <c r="AH141" i="35"/>
  <c r="AH150" i="35" s="1"/>
  <c r="AH142" i="35"/>
  <c r="AH136" i="35"/>
  <c r="AG149" i="35"/>
  <c r="AF171" i="35"/>
  <c r="AD271" i="10" l="1"/>
  <c r="AG45" i="40"/>
  <c r="AG42" i="40"/>
  <c r="AG222" i="40" s="1"/>
  <c r="AJ14" i="40"/>
  <c r="AI37" i="40"/>
  <c r="AH42" i="40"/>
  <c r="AH222" i="40" s="1"/>
  <c r="AH45" i="40"/>
  <c r="AD257" i="10"/>
  <c r="AG128" i="40"/>
  <c r="AE181" i="10"/>
  <c r="AD272" i="10"/>
  <c r="AE187" i="10"/>
  <c r="AE224" i="10" s="1"/>
  <c r="AE290" i="10" s="1"/>
  <c r="AI161" i="40"/>
  <c r="AI170" i="40" s="1"/>
  <c r="AI157" i="40"/>
  <c r="AJ154" i="40"/>
  <c r="AI162" i="40"/>
  <c r="AI163" i="40"/>
  <c r="AG307" i="40"/>
  <c r="AG275" i="40"/>
  <c r="AH141" i="40"/>
  <c r="AH142" i="40"/>
  <c r="AI133" i="40"/>
  <c r="AH150" i="40"/>
  <c r="AH140" i="40"/>
  <c r="AH149" i="40" s="1"/>
  <c r="AH136" i="40"/>
  <c r="AH165" i="40"/>
  <c r="AG171" i="40"/>
  <c r="AH185" i="40"/>
  <c r="AH121" i="40"/>
  <c r="AH115" i="40"/>
  <c r="AH119" i="40"/>
  <c r="AH120" i="40"/>
  <c r="AI112" i="40"/>
  <c r="AH170" i="40"/>
  <c r="AG149" i="40"/>
  <c r="AG129" i="40"/>
  <c r="AG150" i="40"/>
  <c r="AF177" i="10"/>
  <c r="AF237" i="10" s="1"/>
  <c r="AG108" i="10"/>
  <c r="AI141" i="10"/>
  <c r="AI142" i="10"/>
  <c r="AJ133" i="10"/>
  <c r="AI140" i="10"/>
  <c r="AI149" i="10" s="1"/>
  <c r="AI136" i="10"/>
  <c r="AG175" i="10"/>
  <c r="AE303" i="10"/>
  <c r="AE271" i="10"/>
  <c r="AG171" i="10"/>
  <c r="AH128" i="10"/>
  <c r="AH150" i="10"/>
  <c r="AH161" i="10"/>
  <c r="AH157" i="10"/>
  <c r="AH163" i="10"/>
  <c r="AI154" i="10"/>
  <c r="AH162" i="10"/>
  <c r="AH129" i="10"/>
  <c r="AI91" i="10"/>
  <c r="AH100" i="10"/>
  <c r="AH94" i="10"/>
  <c r="AH175" i="10" s="1"/>
  <c r="AH98" i="10"/>
  <c r="AH99" i="10"/>
  <c r="AF288" i="10"/>
  <c r="AF256" i="10"/>
  <c r="AF179" i="10"/>
  <c r="AF187" i="10"/>
  <c r="AF224" i="10" s="1"/>
  <c r="AJ50" i="10"/>
  <c r="AJ226" i="10" s="1"/>
  <c r="AG50" i="10"/>
  <c r="AG226" i="10" s="1"/>
  <c r="AI50" i="10"/>
  <c r="AI226" i="10" s="1"/>
  <c r="AF50" i="10"/>
  <c r="AF226" i="10" s="1"/>
  <c r="AH50" i="10"/>
  <c r="AH226" i="10" s="1"/>
  <c r="AK50" i="10"/>
  <c r="AK226" i="10" s="1"/>
  <c r="AG307" i="10"/>
  <c r="AG275" i="10"/>
  <c r="AE289" i="10"/>
  <c r="AE257" i="10"/>
  <c r="AH185" i="10"/>
  <c r="AI115" i="10"/>
  <c r="AI119" i="10"/>
  <c r="AI120" i="10"/>
  <c r="AJ112" i="10"/>
  <c r="AI121" i="10"/>
  <c r="AG107" i="10"/>
  <c r="AG176" i="10" s="1"/>
  <c r="AG187" i="10" s="1"/>
  <c r="AG224" i="10" s="1"/>
  <c r="AH150" i="38"/>
  <c r="AH157" i="38"/>
  <c r="AH161" i="38"/>
  <c r="AI154" i="38"/>
  <c r="AH162" i="38"/>
  <c r="AH163" i="38"/>
  <c r="AG171" i="38"/>
  <c r="AI150" i="38"/>
  <c r="AI140" i="38"/>
  <c r="AJ133" i="38"/>
  <c r="AI142" i="38"/>
  <c r="AI141" i="38"/>
  <c r="AI136" i="38"/>
  <c r="AG171" i="36"/>
  <c r="AH136" i="36"/>
  <c r="AH140" i="36"/>
  <c r="AI133" i="36"/>
  <c r="AH141" i="36"/>
  <c r="AH142" i="36"/>
  <c r="AG149" i="36"/>
  <c r="AH157" i="36"/>
  <c r="AH171" i="36"/>
  <c r="AH161" i="36"/>
  <c r="AH170" i="36" s="1"/>
  <c r="AI154" i="36"/>
  <c r="AH162" i="36"/>
  <c r="AH163" i="36"/>
  <c r="AJ133" i="35"/>
  <c r="AI141" i="35"/>
  <c r="AI140" i="35"/>
  <c r="AI149" i="35" s="1"/>
  <c r="AI136" i="35"/>
  <c r="AI142" i="35"/>
  <c r="AH157" i="35"/>
  <c r="AH161" i="35"/>
  <c r="AI154" i="35"/>
  <c r="AH163" i="35"/>
  <c r="AH162" i="35"/>
  <c r="AH171" i="35" s="1"/>
  <c r="AH149" i="35"/>
  <c r="AG170" i="35"/>
  <c r="AG171" i="35"/>
  <c r="AH288" i="40" l="1"/>
  <c r="AH256" i="40"/>
  <c r="AI42" i="40"/>
  <c r="AI222" i="40" s="1"/>
  <c r="AI45" i="40"/>
  <c r="AK14" i="40"/>
  <c r="AJ37" i="40"/>
  <c r="AG288" i="40"/>
  <c r="AG256" i="40"/>
  <c r="AI128" i="10"/>
  <c r="AE258" i="10"/>
  <c r="AG177" i="10"/>
  <c r="AE238" i="10"/>
  <c r="AE304" i="10" s="1"/>
  <c r="AI185" i="40"/>
  <c r="AI142" i="40"/>
  <c r="AJ133" i="40"/>
  <c r="AI140" i="40"/>
  <c r="AI136" i="40"/>
  <c r="AI141" i="40"/>
  <c r="AI150" i="40" s="1"/>
  <c r="AI115" i="40"/>
  <c r="AI119" i="40"/>
  <c r="AI121" i="40"/>
  <c r="AI120" i="40"/>
  <c r="AJ112" i="40"/>
  <c r="AJ161" i="40"/>
  <c r="AJ157" i="40"/>
  <c r="AK154" i="40"/>
  <c r="AJ162" i="40"/>
  <c r="AJ163" i="40"/>
  <c r="AH128" i="40"/>
  <c r="AI165" i="40"/>
  <c r="AH171" i="40"/>
  <c r="AH129" i="40"/>
  <c r="AF181" i="10"/>
  <c r="AF180" i="10"/>
  <c r="AF223" i="10"/>
  <c r="AF289" i="10" s="1"/>
  <c r="AG179" i="10"/>
  <c r="AG237" i="10"/>
  <c r="AG223" i="10"/>
  <c r="AG180" i="10"/>
  <c r="AG181" i="10"/>
  <c r="AF290" i="10"/>
  <c r="AF258" i="10"/>
  <c r="AF238" i="10"/>
  <c r="AH107" i="10"/>
  <c r="AH176" i="10" s="1"/>
  <c r="AH179" i="10" s="1"/>
  <c r="AI161" i="10"/>
  <c r="AI157" i="10"/>
  <c r="AI162" i="10"/>
  <c r="AJ154" i="10"/>
  <c r="AI163" i="10"/>
  <c r="AI171" i="10" s="1"/>
  <c r="AI129" i="10"/>
  <c r="AJ292" i="10"/>
  <c r="AJ260" i="10"/>
  <c r="AG290" i="10"/>
  <c r="AG258" i="10"/>
  <c r="AG238" i="10"/>
  <c r="AK292" i="10"/>
  <c r="AK260" i="10"/>
  <c r="AI150" i="10"/>
  <c r="AI185" i="10"/>
  <c r="AH292" i="10"/>
  <c r="AH260" i="10"/>
  <c r="AI100" i="10"/>
  <c r="AI94" i="10"/>
  <c r="AI175" i="10" s="1"/>
  <c r="AI98" i="10"/>
  <c r="AI99" i="10"/>
  <c r="AJ91" i="10"/>
  <c r="AH170" i="10"/>
  <c r="AJ141" i="10"/>
  <c r="AJ142" i="10"/>
  <c r="AJ140" i="10"/>
  <c r="AJ149" i="10" s="1"/>
  <c r="AJ136" i="10"/>
  <c r="AK133" i="10"/>
  <c r="AF303" i="10"/>
  <c r="AF271" i="10"/>
  <c r="AF292" i="10"/>
  <c r="AF260" i="10"/>
  <c r="AH108" i="10"/>
  <c r="AH171" i="10"/>
  <c r="AJ115" i="10"/>
  <c r="AJ119" i="10"/>
  <c r="AJ129" i="10" s="1"/>
  <c r="AJ120" i="10"/>
  <c r="AK112" i="10"/>
  <c r="AJ121" i="10"/>
  <c r="AI292" i="10"/>
  <c r="AI260" i="10"/>
  <c r="AG292" i="10"/>
  <c r="AG260" i="10"/>
  <c r="AI157" i="38"/>
  <c r="AI161" i="38"/>
  <c r="AJ154" i="38"/>
  <c r="AI162" i="38"/>
  <c r="AI163" i="38"/>
  <c r="AH170" i="38"/>
  <c r="AJ150" i="38"/>
  <c r="AJ140" i="38"/>
  <c r="AK133" i="38"/>
  <c r="AJ141" i="38"/>
  <c r="AJ142" i="38"/>
  <c r="AJ136" i="38"/>
  <c r="AI149" i="38"/>
  <c r="AH171" i="38"/>
  <c r="AH149" i="36"/>
  <c r="AI140" i="36"/>
  <c r="AI149" i="36" s="1"/>
  <c r="AJ133" i="36"/>
  <c r="AI141" i="36"/>
  <c r="AI136" i="36"/>
  <c r="AI142" i="36"/>
  <c r="AH150" i="36"/>
  <c r="AI171" i="36"/>
  <c r="AI161" i="36"/>
  <c r="AJ154" i="36"/>
  <c r="AI162" i="36"/>
  <c r="AI157" i="36"/>
  <c r="AI163" i="36"/>
  <c r="AI171" i="35"/>
  <c r="AI161" i="35"/>
  <c r="AJ154" i="35"/>
  <c r="AI162" i="35"/>
  <c r="AI157" i="35"/>
  <c r="AI163" i="35"/>
  <c r="AJ141" i="35"/>
  <c r="AJ142" i="35"/>
  <c r="AJ136" i="35"/>
  <c r="AK133" i="35"/>
  <c r="AJ140" i="35"/>
  <c r="AH170" i="35"/>
  <c r="AI150" i="35"/>
  <c r="AJ42" i="40" l="1"/>
  <c r="AJ222" i="40" s="1"/>
  <c r="AJ45" i="40"/>
  <c r="AL14" i="40"/>
  <c r="AK37" i="40"/>
  <c r="AI288" i="40"/>
  <c r="AI256" i="40"/>
  <c r="AE272" i="10"/>
  <c r="AF257" i="10"/>
  <c r="AH177" i="10"/>
  <c r="AH180" i="10" s="1"/>
  <c r="AJ165" i="40"/>
  <c r="AI171" i="40"/>
  <c r="AJ115" i="40"/>
  <c r="AJ119" i="40"/>
  <c r="AJ120" i="40"/>
  <c r="AJ121" i="40"/>
  <c r="AK112" i="40"/>
  <c r="AK161" i="40"/>
  <c r="AK157" i="40"/>
  <c r="AK162" i="40"/>
  <c r="AK163" i="40"/>
  <c r="AI149" i="40"/>
  <c r="AI128" i="40"/>
  <c r="AJ185" i="40"/>
  <c r="AJ170" i="40"/>
  <c r="AJ142" i="40"/>
  <c r="AK133" i="40"/>
  <c r="AJ150" i="40"/>
  <c r="AJ140" i="40"/>
  <c r="AJ136" i="40"/>
  <c r="AJ141" i="40"/>
  <c r="AI129" i="40"/>
  <c r="AK141" i="10"/>
  <c r="AK142" i="10"/>
  <c r="AK140" i="10"/>
  <c r="AK149" i="10" s="1"/>
  <c r="AK136" i="10"/>
  <c r="AJ94" i="10"/>
  <c r="AJ175" i="10" s="1"/>
  <c r="AJ100" i="10"/>
  <c r="AJ98" i="10"/>
  <c r="AK91" i="10"/>
  <c r="AJ99" i="10"/>
  <c r="AI107" i="10"/>
  <c r="AF304" i="10"/>
  <c r="AF272" i="10"/>
  <c r="AG303" i="10"/>
  <c r="AG271" i="10"/>
  <c r="AK119" i="10"/>
  <c r="AK120" i="10"/>
  <c r="AK121" i="10"/>
  <c r="AK115" i="10"/>
  <c r="AH187" i="10"/>
  <c r="AH224" i="10" s="1"/>
  <c r="AJ150" i="10"/>
  <c r="AJ185" i="10"/>
  <c r="AG304" i="10"/>
  <c r="AG272" i="10"/>
  <c r="AJ161" i="10"/>
  <c r="AJ170" i="10" s="1"/>
  <c r="AJ157" i="10"/>
  <c r="AJ162" i="10"/>
  <c r="AJ163" i="10"/>
  <c r="AK154" i="10"/>
  <c r="AJ128" i="10"/>
  <c r="AI108" i="10"/>
  <c r="AI177" i="10" s="1"/>
  <c r="AG289" i="10"/>
  <c r="AG257" i="10"/>
  <c r="AI170" i="10"/>
  <c r="AI170" i="38"/>
  <c r="AJ161" i="38"/>
  <c r="AK154" i="38"/>
  <c r="AJ162" i="38"/>
  <c r="AJ171" i="38" s="1"/>
  <c r="AJ163" i="38"/>
  <c r="AJ157" i="38"/>
  <c r="AI171" i="38"/>
  <c r="AK141" i="38"/>
  <c r="AK136" i="38"/>
  <c r="AK142" i="38"/>
  <c r="AK140" i="38"/>
  <c r="AK149" i="38" s="1"/>
  <c r="AJ149" i="38"/>
  <c r="AI150" i="36"/>
  <c r="AJ161" i="36"/>
  <c r="AK154" i="36"/>
  <c r="AJ162" i="36"/>
  <c r="AJ163" i="36"/>
  <c r="AJ157" i="36"/>
  <c r="AI170" i="36"/>
  <c r="AJ140" i="36"/>
  <c r="AK133" i="36"/>
  <c r="AJ141" i="36"/>
  <c r="AJ150" i="36" s="1"/>
  <c r="AJ142" i="36"/>
  <c r="AJ136" i="36"/>
  <c r="AJ149" i="35"/>
  <c r="AK142" i="35"/>
  <c r="AK141" i="35"/>
  <c r="AK140" i="35"/>
  <c r="AK149" i="35" s="1"/>
  <c r="AK136" i="35"/>
  <c r="AJ150" i="35"/>
  <c r="AJ161" i="35"/>
  <c r="AJ170" i="35" s="1"/>
  <c r="AK154" i="35"/>
  <c r="AJ162" i="35"/>
  <c r="AJ157" i="35"/>
  <c r="AJ163" i="35"/>
  <c r="AI170" i="35"/>
  <c r="AK129" i="10" l="1"/>
  <c r="AK42" i="40"/>
  <c r="AK222" i="40" s="1"/>
  <c r="AK45" i="40"/>
  <c r="AJ288" i="40"/>
  <c r="AJ256" i="40"/>
  <c r="AJ128" i="40"/>
  <c r="AJ129" i="40"/>
  <c r="AH237" i="10"/>
  <c r="AH271" i="10" s="1"/>
  <c r="AH181" i="10"/>
  <c r="AH223" i="10"/>
  <c r="AH289" i="10" s="1"/>
  <c r="AJ149" i="40"/>
  <c r="AK140" i="40"/>
  <c r="AK136" i="40"/>
  <c r="AK141" i="40"/>
  <c r="AK142" i="40"/>
  <c r="AK170" i="40"/>
  <c r="AK115" i="40"/>
  <c r="AK119" i="40"/>
  <c r="AK120" i="40"/>
  <c r="AK121" i="40"/>
  <c r="AK185" i="40"/>
  <c r="AK165" i="40"/>
  <c r="AK171" i="40" s="1"/>
  <c r="AJ171" i="40"/>
  <c r="AJ107" i="10"/>
  <c r="AJ176" i="10" s="1"/>
  <c r="AJ179" i="10" s="1"/>
  <c r="AJ171" i="10"/>
  <c r="AH290" i="10"/>
  <c r="AH258" i="10"/>
  <c r="AH238" i="10"/>
  <c r="AK150" i="10"/>
  <c r="AK94" i="10"/>
  <c r="AK175" i="10" s="1"/>
  <c r="AK98" i="10"/>
  <c r="AK99" i="10"/>
  <c r="AK100" i="10"/>
  <c r="AK161" i="10"/>
  <c r="AK157" i="10"/>
  <c r="AK162" i="10"/>
  <c r="AK163" i="10"/>
  <c r="AJ108" i="10"/>
  <c r="AI223" i="10"/>
  <c r="AI180" i="10"/>
  <c r="AI237" i="10"/>
  <c r="AK185" i="10"/>
  <c r="AI176" i="10"/>
  <c r="AK128" i="10"/>
  <c r="AK150" i="38"/>
  <c r="AK161" i="38"/>
  <c r="AK162" i="38"/>
  <c r="AK171" i="38" s="1"/>
  <c r="AK163" i="38"/>
  <c r="AK157" i="38"/>
  <c r="AJ170" i="38"/>
  <c r="AK141" i="36"/>
  <c r="AK142" i="36"/>
  <c r="AK136" i="36"/>
  <c r="AK140" i="36"/>
  <c r="AK149" i="36" s="1"/>
  <c r="AJ149" i="36"/>
  <c r="AK162" i="36"/>
  <c r="AK163" i="36"/>
  <c r="AK161" i="36"/>
  <c r="AK157" i="36"/>
  <c r="AJ170" i="36"/>
  <c r="AJ171" i="36"/>
  <c r="AJ171" i="35"/>
  <c r="AK162" i="35"/>
  <c r="AK163" i="35"/>
  <c r="AK157" i="35"/>
  <c r="AK161" i="35"/>
  <c r="AK171" i="35" s="1"/>
  <c r="AK150" i="35"/>
  <c r="AK288" i="40" l="1"/>
  <c r="AK256" i="40"/>
  <c r="AK129" i="40"/>
  <c r="AH303" i="10"/>
  <c r="AH257" i="10"/>
  <c r="AJ177" i="10"/>
  <c r="AJ223" i="10" s="1"/>
  <c r="AK149" i="40"/>
  <c r="AK128" i="40"/>
  <c r="AK150" i="40"/>
  <c r="AK107" i="10"/>
  <c r="AI179" i="10"/>
  <c r="AI187" i="10"/>
  <c r="AI224" i="10" s="1"/>
  <c r="AH304" i="10"/>
  <c r="AH272" i="10"/>
  <c r="AK108" i="10"/>
  <c r="AJ187" i="10"/>
  <c r="AJ224" i="10" s="1"/>
  <c r="AI303" i="10"/>
  <c r="AI271" i="10"/>
  <c r="AK170" i="10"/>
  <c r="AI289" i="10"/>
  <c r="AI257" i="10"/>
  <c r="AI181" i="10"/>
  <c r="AK171" i="10"/>
  <c r="AK170" i="38"/>
  <c r="AK150" i="36"/>
  <c r="AK170" i="36"/>
  <c r="AK171" i="36"/>
  <c r="AK170" i="35"/>
  <c r="AJ181" i="10" l="1"/>
  <c r="AJ180" i="10"/>
  <c r="AJ237" i="10"/>
  <c r="AJ271" i="10" s="1"/>
  <c r="AJ290" i="10"/>
  <c r="AJ258" i="10"/>
  <c r="AJ238" i="10"/>
  <c r="AJ289" i="10"/>
  <c r="AJ257" i="10"/>
  <c r="AI290" i="10"/>
  <c r="AI258" i="10"/>
  <c r="AI238" i="10"/>
  <c r="AK177" i="10"/>
  <c r="AK176" i="10"/>
  <c r="AJ303" i="10" l="1"/>
  <c r="AJ304" i="10"/>
  <c r="AJ272" i="10"/>
  <c r="AI304" i="10"/>
  <c r="AI272" i="10"/>
  <c r="AK179" i="10"/>
  <c r="AK187" i="10"/>
  <c r="AK224" i="10" s="1"/>
  <c r="AK223" i="10"/>
  <c r="AK237" i="10"/>
  <c r="AK181" i="10"/>
  <c r="AK180" i="10"/>
  <c r="AK290" i="10" l="1"/>
  <c r="AK258" i="10"/>
  <c r="AK238" i="10"/>
  <c r="AL238" i="10" s="1"/>
  <c r="AK303" i="10"/>
  <c r="AK271" i="10"/>
  <c r="AL237" i="10"/>
  <c r="AK289" i="10"/>
  <c r="AK257" i="10"/>
  <c r="AL303" i="10" l="1"/>
  <c r="AK304" i="10"/>
  <c r="AL304" i="10" s="1"/>
  <c r="AK272" i="10"/>
  <c r="AL272" i="10" s="1"/>
  <c r="AL271" i="10"/>
  <c r="I116" i="3" l="1"/>
  <c r="J116" i="3"/>
  <c r="K116" i="3"/>
  <c r="L116" i="3"/>
  <c r="M116" i="3"/>
  <c r="N116" i="3"/>
  <c r="O116" i="3"/>
  <c r="P116" i="3"/>
  <c r="Q116" i="3"/>
  <c r="R116" i="3"/>
  <c r="S116" i="3"/>
  <c r="T116" i="3" s="1"/>
  <c r="U116" i="3" s="1"/>
  <c r="V116" i="3" s="1"/>
  <c r="W116" i="3" s="1"/>
  <c r="X116" i="3" s="1"/>
  <c r="Y116" i="3" s="1"/>
  <c r="Z116" i="3" s="1"/>
  <c r="AA116" i="3" s="1"/>
  <c r="AB116" i="3" s="1"/>
  <c r="AC116" i="3" s="1"/>
  <c r="AD116" i="3" s="1"/>
  <c r="AE116" i="3" s="1"/>
  <c r="AF116" i="3" s="1"/>
  <c r="AG116" i="3" s="1"/>
  <c r="AH116" i="3" s="1"/>
  <c r="AI116" i="3" s="1"/>
  <c r="AJ116" i="3" s="1"/>
  <c r="AK116" i="3" s="1"/>
  <c r="H116" i="3"/>
  <c r="H95" i="3"/>
  <c r="I95" i="3" s="1"/>
  <c r="J95" i="3" s="1"/>
  <c r="K95" i="3" s="1"/>
  <c r="L95" i="3" s="1"/>
  <c r="M95" i="3" s="1"/>
  <c r="N95" i="3" s="1"/>
  <c r="O95" i="3" s="1"/>
  <c r="P95" i="3" s="1"/>
  <c r="Q95" i="3" s="1"/>
  <c r="R95" i="3" s="1"/>
  <c r="S95" i="3" s="1"/>
  <c r="T95" i="3" s="1"/>
  <c r="U95" i="3" s="1"/>
  <c r="V95" i="3" s="1"/>
  <c r="W95" i="3" s="1"/>
  <c r="X95" i="3" s="1"/>
  <c r="Y95" i="3" s="1"/>
  <c r="Z95" i="3" s="1"/>
  <c r="AA95" i="3" s="1"/>
  <c r="AB95" i="3" s="1"/>
  <c r="AC95" i="3" s="1"/>
  <c r="AD95" i="3" s="1"/>
  <c r="AE95" i="3" s="1"/>
  <c r="AF95" i="3" s="1"/>
  <c r="AG95" i="3" s="1"/>
  <c r="AH95" i="3" s="1"/>
  <c r="AI95" i="3" s="1"/>
  <c r="AJ95" i="3" s="1"/>
  <c r="AK95" i="3" s="1"/>
  <c r="G14" i="3"/>
  <c r="I21" i="3" s="1"/>
  <c r="G21" i="34"/>
  <c r="AC270" i="34"/>
  <c r="X241" i="34"/>
  <c r="W241" i="34"/>
  <c r="G241" i="34"/>
  <c r="AK240" i="34"/>
  <c r="AF240" i="34"/>
  <c r="AC240" i="34"/>
  <c r="M240" i="34"/>
  <c r="G240" i="34"/>
  <c r="G239" i="34"/>
  <c r="G238" i="34"/>
  <c r="G237" i="34"/>
  <c r="AK236" i="34"/>
  <c r="AJ236" i="34"/>
  <c r="AI236" i="34"/>
  <c r="AH236" i="34"/>
  <c r="AG236" i="34"/>
  <c r="AF236" i="34"/>
  <c r="AF302" i="34" s="1"/>
  <c r="AE236" i="34"/>
  <c r="AD236" i="34"/>
  <c r="AC236" i="34"/>
  <c r="AC302" i="34" s="1"/>
  <c r="AB236" i="34"/>
  <c r="AA236" i="34"/>
  <c r="Z236" i="34"/>
  <c r="Z302" i="34" s="1"/>
  <c r="Y236" i="34"/>
  <c r="X236" i="34"/>
  <c r="W236" i="34"/>
  <c r="V236" i="34"/>
  <c r="V270" i="34" s="1"/>
  <c r="U236" i="34"/>
  <c r="T236" i="34"/>
  <c r="S236" i="34"/>
  <c r="R236" i="34"/>
  <c r="R302" i="34" s="1"/>
  <c r="Q236" i="34"/>
  <c r="Q302" i="34" s="1"/>
  <c r="P236" i="34"/>
  <c r="O236" i="34"/>
  <c r="N236" i="34"/>
  <c r="M236" i="34"/>
  <c r="M302" i="34" s="1"/>
  <c r="L236" i="34"/>
  <c r="K236" i="34"/>
  <c r="J236" i="34"/>
  <c r="I236" i="34"/>
  <c r="H236" i="34"/>
  <c r="G236" i="34"/>
  <c r="AI227" i="34"/>
  <c r="AF227" i="34"/>
  <c r="AA227" i="34"/>
  <c r="AA293" i="34" s="1"/>
  <c r="X227" i="34"/>
  <c r="S227" i="34"/>
  <c r="P227" i="34"/>
  <c r="K227" i="34"/>
  <c r="J227" i="34"/>
  <c r="H227" i="34"/>
  <c r="G227" i="34"/>
  <c r="G225" i="34"/>
  <c r="G224" i="34"/>
  <c r="G223" i="34"/>
  <c r="AK214" i="34"/>
  <c r="AK241" i="34" s="1"/>
  <c r="AI214" i="34"/>
  <c r="AI241" i="34" s="1"/>
  <c r="AH214" i="34"/>
  <c r="AH241" i="34" s="1"/>
  <c r="AG214" i="34"/>
  <c r="AG241" i="34" s="1"/>
  <c r="AF214" i="34"/>
  <c r="AF241" i="34" s="1"/>
  <c r="AD214" i="34"/>
  <c r="AD241" i="34" s="1"/>
  <c r="AC214" i="34"/>
  <c r="AC241" i="34" s="1"/>
  <c r="AB214" i="34"/>
  <c r="AB241" i="34" s="1"/>
  <c r="AA214" i="34"/>
  <c r="AA241" i="34" s="1"/>
  <c r="Y214" i="34"/>
  <c r="Y241" i="34" s="1"/>
  <c r="X214" i="34"/>
  <c r="W214" i="34"/>
  <c r="V214" i="34"/>
  <c r="V241" i="34" s="1"/>
  <c r="U214" i="34"/>
  <c r="U241" i="34" s="1"/>
  <c r="T214" i="34"/>
  <c r="T241" i="34" s="1"/>
  <c r="S214" i="34"/>
  <c r="S241" i="34" s="1"/>
  <c r="R214" i="34"/>
  <c r="R241" i="34" s="1"/>
  <c r="Q214" i="34"/>
  <c r="Q241" i="34" s="1"/>
  <c r="P214" i="34"/>
  <c r="P241" i="34" s="1"/>
  <c r="O214" i="34"/>
  <c r="O241" i="34" s="1"/>
  <c r="N214" i="34"/>
  <c r="N241" i="34" s="1"/>
  <c r="M214" i="34"/>
  <c r="M241" i="34" s="1"/>
  <c r="L214" i="34"/>
  <c r="L241" i="34" s="1"/>
  <c r="K214" i="34"/>
  <c r="K241" i="34" s="1"/>
  <c r="J214" i="34"/>
  <c r="J241" i="34" s="1"/>
  <c r="I214" i="34"/>
  <c r="I241" i="34" s="1"/>
  <c r="H214" i="34"/>
  <c r="H241" i="34" s="1"/>
  <c r="Z210" i="34"/>
  <c r="U210" i="34"/>
  <c r="AK207" i="34"/>
  <c r="AK227" i="34" s="1"/>
  <c r="AJ207" i="34"/>
  <c r="AJ240" i="34" s="1"/>
  <c r="AI207" i="34"/>
  <c r="AI240" i="34" s="1"/>
  <c r="AH207" i="34"/>
  <c r="AH240" i="34" s="1"/>
  <c r="AG207" i="34"/>
  <c r="AF207" i="34"/>
  <c r="AE207" i="34"/>
  <c r="AD207" i="34"/>
  <c r="AD240" i="34" s="1"/>
  <c r="AC207" i="34"/>
  <c r="AC227" i="34" s="1"/>
  <c r="AB207" i="34"/>
  <c r="AB240" i="34" s="1"/>
  <c r="AA207" i="34"/>
  <c r="AA240" i="34" s="1"/>
  <c r="Z207" i="34"/>
  <c r="Z240" i="34" s="1"/>
  <c r="Y207" i="34"/>
  <c r="X207" i="34"/>
  <c r="X240" i="34" s="1"/>
  <c r="W207" i="34"/>
  <c r="V207" i="34"/>
  <c r="V240" i="34" s="1"/>
  <c r="U207" i="34"/>
  <c r="U240" i="34" s="1"/>
  <c r="T207" i="34"/>
  <c r="T240" i="34" s="1"/>
  <c r="S207" i="34"/>
  <c r="S240" i="34" s="1"/>
  <c r="R207" i="34"/>
  <c r="R240" i="34" s="1"/>
  <c r="Q207" i="34"/>
  <c r="P207" i="34"/>
  <c r="P240" i="34" s="1"/>
  <c r="O207" i="34"/>
  <c r="O227" i="34" s="1"/>
  <c r="N207" i="34"/>
  <c r="N240" i="34" s="1"/>
  <c r="N306" i="34" s="1"/>
  <c r="M207" i="34"/>
  <c r="M227" i="34" s="1"/>
  <c r="L207" i="34"/>
  <c r="L240" i="34" s="1"/>
  <c r="K207" i="34"/>
  <c r="K240" i="34" s="1"/>
  <c r="J207" i="34"/>
  <c r="J240" i="34" s="1"/>
  <c r="I207" i="34"/>
  <c r="H207" i="34"/>
  <c r="H240" i="34" s="1"/>
  <c r="C183" i="34"/>
  <c r="I162" i="34"/>
  <c r="H161" i="34"/>
  <c r="AK156" i="34"/>
  <c r="AJ156" i="34"/>
  <c r="AI156" i="34"/>
  <c r="AH156" i="34"/>
  <c r="AG156" i="34"/>
  <c r="AF156" i="34"/>
  <c r="AE156" i="34"/>
  <c r="AD156" i="34"/>
  <c r="AC156" i="34"/>
  <c r="AB156" i="34"/>
  <c r="AA156" i="34"/>
  <c r="Z156" i="34"/>
  <c r="Y156" i="34"/>
  <c r="X156" i="34"/>
  <c r="W156" i="34"/>
  <c r="V156" i="34"/>
  <c r="U156" i="34"/>
  <c r="T156" i="34"/>
  <c r="S156" i="34"/>
  <c r="R156" i="34"/>
  <c r="Q156" i="34"/>
  <c r="P156" i="34"/>
  <c r="O156" i="34"/>
  <c r="N156" i="34"/>
  <c r="M156" i="34"/>
  <c r="L156" i="34"/>
  <c r="K156" i="34"/>
  <c r="J156" i="34"/>
  <c r="I156" i="34"/>
  <c r="H156" i="34"/>
  <c r="I154" i="34"/>
  <c r="H154" i="34"/>
  <c r="H163" i="34" s="1"/>
  <c r="H140"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I133" i="34"/>
  <c r="H133" i="34"/>
  <c r="H142" i="34" s="1"/>
  <c r="G124" i="34"/>
  <c r="G123" i="34"/>
  <c r="Q116" i="34"/>
  <c r="R116" i="34" s="1"/>
  <c r="S116" i="34" s="1"/>
  <c r="T116" i="34" s="1"/>
  <c r="P116" i="34"/>
  <c r="O116" i="34"/>
  <c r="N116" i="34"/>
  <c r="M116" i="34"/>
  <c r="L116" i="34"/>
  <c r="K116" i="34"/>
  <c r="J116" i="34"/>
  <c r="I116" i="34"/>
  <c r="H116" i="34"/>
  <c r="G104" i="34"/>
  <c r="G103" i="34"/>
  <c r="G102" i="34"/>
  <c r="I95" i="34"/>
  <c r="J95" i="34" s="1"/>
  <c r="K95" i="34" s="1"/>
  <c r="L95" i="34" s="1"/>
  <c r="M95" i="34" s="1"/>
  <c r="N95" i="34" s="1"/>
  <c r="O95" i="34" s="1"/>
  <c r="P95" i="34" s="1"/>
  <c r="Q95" i="34" s="1"/>
  <c r="R95" i="34" s="1"/>
  <c r="S95" i="34" s="1"/>
  <c r="T95" i="34" s="1"/>
  <c r="U95" i="34" s="1"/>
  <c r="V95" i="34" s="1"/>
  <c r="W95" i="34" s="1"/>
  <c r="X95" i="34" s="1"/>
  <c r="Y95" i="34" s="1"/>
  <c r="Z95" i="34" s="1"/>
  <c r="AA95" i="34" s="1"/>
  <c r="AB95" i="34" s="1"/>
  <c r="AC95" i="34" s="1"/>
  <c r="AD95" i="34" s="1"/>
  <c r="AE95" i="34" s="1"/>
  <c r="AF95" i="34" s="1"/>
  <c r="AG95" i="34" s="1"/>
  <c r="AH95" i="34" s="1"/>
  <c r="AI95" i="34" s="1"/>
  <c r="AJ95" i="34" s="1"/>
  <c r="AK95" i="34" s="1"/>
  <c r="G91" i="34"/>
  <c r="C87" i="34"/>
  <c r="AH84" i="34"/>
  <c r="AH235" i="34" s="1"/>
  <c r="AG84" i="34"/>
  <c r="AG235" i="34" s="1"/>
  <c r="Z84" i="34"/>
  <c r="Z235" i="34" s="1"/>
  <c r="Y84" i="34"/>
  <c r="Y235" i="34" s="1"/>
  <c r="R84" i="34"/>
  <c r="R235" i="34" s="1"/>
  <c r="Q84" i="34"/>
  <c r="Q235" i="34" s="1"/>
  <c r="J84" i="34"/>
  <c r="J235" i="34" s="1"/>
  <c r="I84" i="34"/>
  <c r="I235" i="34" s="1"/>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P82" i="34" s="1"/>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L79" i="34"/>
  <c r="K79" i="34"/>
  <c r="J79" i="34"/>
  <c r="I79" i="34"/>
  <c r="H79" i="34"/>
  <c r="G79"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L78" i="34"/>
  <c r="K78" i="34"/>
  <c r="J78" i="34"/>
  <c r="I78" i="34"/>
  <c r="H78" i="34"/>
  <c r="G78" i="34"/>
  <c r="X82" i="34" s="1"/>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L75" i="34"/>
  <c r="K75" i="34"/>
  <c r="J75" i="34"/>
  <c r="I75" i="34"/>
  <c r="H75" i="34"/>
  <c r="G75" i="34"/>
  <c r="E73" i="34"/>
  <c r="E80" i="34" s="1"/>
  <c r="E72" i="34"/>
  <c r="E79" i="34" s="1"/>
  <c r="E71" i="34"/>
  <c r="E78" i="34" s="1"/>
  <c r="G68"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L66" i="34"/>
  <c r="K66" i="34"/>
  <c r="J66" i="34"/>
  <c r="I66" i="34"/>
  <c r="H66" i="34"/>
  <c r="I68" i="34" s="1"/>
  <c r="G66"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L65" i="34"/>
  <c r="K65" i="34"/>
  <c r="J65" i="34"/>
  <c r="I65" i="34"/>
  <c r="H65" i="34"/>
  <c r="G65" i="34"/>
  <c r="E65" i="34"/>
  <c r="AK64" i="34"/>
  <c r="AJ64" i="34"/>
  <c r="AI64" i="34"/>
  <c r="AH64" i="34"/>
  <c r="AG64" i="34"/>
  <c r="AF64" i="34"/>
  <c r="AE64" i="34"/>
  <c r="AD64" i="34"/>
  <c r="AC64" i="34"/>
  <c r="AB64" i="34"/>
  <c r="AA64" i="34"/>
  <c r="Z64" i="34"/>
  <c r="Y64" i="34"/>
  <c r="X64" i="34"/>
  <c r="W64" i="34"/>
  <c r="V64" i="34"/>
  <c r="U64" i="34"/>
  <c r="T64" i="34"/>
  <c r="S64" i="34"/>
  <c r="R64" i="34"/>
  <c r="Q64" i="34"/>
  <c r="P64" i="34"/>
  <c r="O64" i="34"/>
  <c r="N64" i="34"/>
  <c r="M64" i="34"/>
  <c r="L64" i="34"/>
  <c r="K64" i="34"/>
  <c r="J64" i="34"/>
  <c r="I64" i="34"/>
  <c r="H64" i="34"/>
  <c r="G64" i="34"/>
  <c r="AD68" i="34" s="1"/>
  <c r="E64" i="34"/>
  <c r="AK61" i="34"/>
  <c r="AK84" i="34" s="1"/>
  <c r="AK235" i="34" s="1"/>
  <c r="AJ61" i="34"/>
  <c r="AJ84" i="34" s="1"/>
  <c r="AJ235" i="34" s="1"/>
  <c r="AI61" i="34"/>
  <c r="AI84" i="34" s="1"/>
  <c r="AI235" i="34" s="1"/>
  <c r="AH61" i="34"/>
  <c r="AG61" i="34"/>
  <c r="AF61" i="34"/>
  <c r="AF84" i="34" s="1"/>
  <c r="AF235" i="34" s="1"/>
  <c r="AE61" i="34"/>
  <c r="AE84" i="34" s="1"/>
  <c r="AE235" i="34" s="1"/>
  <c r="AD61" i="34"/>
  <c r="AD84" i="34" s="1"/>
  <c r="AD235" i="34" s="1"/>
  <c r="AC61" i="34"/>
  <c r="AC84" i="34" s="1"/>
  <c r="AC235" i="34" s="1"/>
  <c r="AB61" i="34"/>
  <c r="AB84" i="34" s="1"/>
  <c r="AB235" i="34" s="1"/>
  <c r="AA61" i="34"/>
  <c r="AA84" i="34" s="1"/>
  <c r="AA235" i="34" s="1"/>
  <c r="Z61" i="34"/>
  <c r="Y61" i="34"/>
  <c r="X61" i="34"/>
  <c r="X84" i="34" s="1"/>
  <c r="X235" i="34" s="1"/>
  <c r="W61" i="34"/>
  <c r="W84" i="34" s="1"/>
  <c r="W235" i="34" s="1"/>
  <c r="V61" i="34"/>
  <c r="V84" i="34" s="1"/>
  <c r="V235" i="34" s="1"/>
  <c r="U61" i="34"/>
  <c r="U84" i="34" s="1"/>
  <c r="U235" i="34" s="1"/>
  <c r="T61" i="34"/>
  <c r="T84" i="34" s="1"/>
  <c r="T235" i="34" s="1"/>
  <c r="S61" i="34"/>
  <c r="S84" i="34" s="1"/>
  <c r="S235" i="34" s="1"/>
  <c r="R61" i="34"/>
  <c r="Q61" i="34"/>
  <c r="P61" i="34"/>
  <c r="P84" i="34" s="1"/>
  <c r="P235" i="34" s="1"/>
  <c r="O61" i="34"/>
  <c r="O84" i="34" s="1"/>
  <c r="O235" i="34" s="1"/>
  <c r="N61" i="34"/>
  <c r="N84" i="34" s="1"/>
  <c r="N235" i="34" s="1"/>
  <c r="M61" i="34"/>
  <c r="M84" i="34" s="1"/>
  <c r="M235" i="34" s="1"/>
  <c r="L61" i="34"/>
  <c r="L84" i="34" s="1"/>
  <c r="L235" i="34" s="1"/>
  <c r="K61" i="34"/>
  <c r="K84" i="34" s="1"/>
  <c r="K235" i="34" s="1"/>
  <c r="J61" i="34"/>
  <c r="I61" i="34"/>
  <c r="H61" i="34"/>
  <c r="H84" i="34" s="1"/>
  <c r="H235" i="34" s="1"/>
  <c r="G61" i="34"/>
  <c r="G84" i="34" s="1"/>
  <c r="G235" i="34" s="1"/>
  <c r="E59" i="34"/>
  <c r="E66" i="34" s="1"/>
  <c r="E58" i="34"/>
  <c r="E57" i="34"/>
  <c r="AK48" i="34"/>
  <c r="AJ48" i="34"/>
  <c r="AI48" i="34"/>
  <c r="AH48" i="34"/>
  <c r="AG48" i="34"/>
  <c r="AF48" i="34"/>
  <c r="AE48" i="34"/>
  <c r="AD48" i="34"/>
  <c r="AC48" i="34"/>
  <c r="AB48" i="34"/>
  <c r="AA48" i="34"/>
  <c r="Z48" i="34"/>
  <c r="Y48" i="34"/>
  <c r="X48" i="34"/>
  <c r="W48" i="34"/>
  <c r="V48" i="34"/>
  <c r="U48" i="34"/>
  <c r="T48" i="34"/>
  <c r="S48" i="34"/>
  <c r="R48" i="34"/>
  <c r="Q48" i="34"/>
  <c r="P48" i="34"/>
  <c r="O48" i="34"/>
  <c r="N48" i="34"/>
  <c r="M48" i="34"/>
  <c r="L48" i="34"/>
  <c r="K48" i="34"/>
  <c r="J48" i="34"/>
  <c r="I48" i="34"/>
  <c r="H48" i="34"/>
  <c r="G48"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AK45" i="34"/>
  <c r="AJ45" i="34"/>
  <c r="AI45" i="34"/>
  <c r="AH45" i="34"/>
  <c r="AG45" i="34"/>
  <c r="G45" i="34"/>
  <c r="AK42" i="34"/>
  <c r="AK222" i="34" s="1"/>
  <c r="AJ42" i="34"/>
  <c r="AJ222" i="34" s="1"/>
  <c r="AI42" i="34"/>
  <c r="AI222" i="34" s="1"/>
  <c r="AH42" i="34"/>
  <c r="AH222" i="34" s="1"/>
  <c r="AG42" i="34"/>
  <c r="AG222" i="34" s="1"/>
  <c r="G42" i="34"/>
  <c r="E40" i="34"/>
  <c r="E48" i="34" s="1"/>
  <c r="E39" i="34"/>
  <c r="E47" i="34" s="1"/>
  <c r="E38" i="34"/>
  <c r="E46" i="34" s="1"/>
  <c r="E37" i="34"/>
  <c r="E45" i="34" s="1"/>
  <c r="AK32" i="34"/>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E32" i="34"/>
  <c r="AK31"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AK30" i="34"/>
  <c r="AJ30" i="34"/>
  <c r="AI30" i="34"/>
  <c r="AH30" i="34"/>
  <c r="AG30" i="34"/>
  <c r="AF30"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AK29" i="34"/>
  <c r="AJ29" i="34"/>
  <c r="AI29" i="34"/>
  <c r="AH29" i="34"/>
  <c r="AG29" i="34"/>
  <c r="AF29" i="34"/>
  <c r="AE29" i="34"/>
  <c r="AD29" i="34"/>
  <c r="AC29" i="34"/>
  <c r="G29" i="34"/>
  <c r="AK26" i="34"/>
  <c r="AK234" i="34" s="1"/>
  <c r="AJ26" i="34"/>
  <c r="AJ234" i="34" s="1"/>
  <c r="AI26" i="34"/>
  <c r="AI234" i="34" s="1"/>
  <c r="AH26" i="34"/>
  <c r="AH234" i="34" s="1"/>
  <c r="AG26" i="34"/>
  <c r="AG234" i="34" s="1"/>
  <c r="AF26" i="34"/>
  <c r="AF234" i="34" s="1"/>
  <c r="AE26" i="34"/>
  <c r="AE234" i="34" s="1"/>
  <c r="AD26" i="34"/>
  <c r="AD234" i="34" s="1"/>
  <c r="AC26" i="34"/>
  <c r="AC234" i="34" s="1"/>
  <c r="E23" i="34"/>
  <c r="E31" i="34" s="1"/>
  <c r="E22" i="34"/>
  <c r="E30" i="34" s="1"/>
  <c r="E21" i="34"/>
  <c r="E29" i="34" s="1"/>
  <c r="G15" i="34"/>
  <c r="G14" i="34"/>
  <c r="H6" i="34"/>
  <c r="G21" i="33"/>
  <c r="N270" i="33"/>
  <c r="AD241" i="33"/>
  <c r="AC241" i="33"/>
  <c r="V241" i="33"/>
  <c r="N241" i="33"/>
  <c r="M241" i="33"/>
  <c r="G241" i="33"/>
  <c r="AL240" i="33"/>
  <c r="AI240" i="33"/>
  <c r="AE240" i="33"/>
  <c r="AD240" i="33"/>
  <c r="AA240" i="33"/>
  <c r="W240" i="33"/>
  <c r="S240" i="33"/>
  <c r="O240" i="33"/>
  <c r="M240" i="33"/>
  <c r="K240" i="33"/>
  <c r="G240" i="33"/>
  <c r="G239" i="33"/>
  <c r="G237" i="33"/>
  <c r="AK236" i="33"/>
  <c r="AJ236" i="33"/>
  <c r="AI236" i="33"/>
  <c r="AH236" i="33"/>
  <c r="AG236" i="33"/>
  <c r="AF236" i="33"/>
  <c r="AE236" i="33"/>
  <c r="AD236" i="33"/>
  <c r="AC236" i="33"/>
  <c r="AB236" i="33"/>
  <c r="AA236" i="33"/>
  <c r="Z236" i="33"/>
  <c r="Y236" i="33"/>
  <c r="Y302" i="33" s="1"/>
  <c r="X236" i="33"/>
  <c r="W236" i="33"/>
  <c r="V236" i="33"/>
  <c r="U236" i="33"/>
  <c r="T236" i="33"/>
  <c r="S236" i="33"/>
  <c r="R236" i="33"/>
  <c r="Q236" i="33"/>
  <c r="P236" i="33"/>
  <c r="O236" i="33"/>
  <c r="N236" i="33"/>
  <c r="N302" i="33" s="1"/>
  <c r="M236" i="33"/>
  <c r="L236" i="33"/>
  <c r="K236" i="33"/>
  <c r="J236" i="33"/>
  <c r="I236" i="33"/>
  <c r="H236" i="33"/>
  <c r="G236" i="33"/>
  <c r="AK227" i="33"/>
  <c r="AI227" i="33"/>
  <c r="AE227" i="33"/>
  <c r="AA227" i="33"/>
  <c r="W227" i="33"/>
  <c r="S227" i="33"/>
  <c r="O227" i="33"/>
  <c r="N227" i="33"/>
  <c r="K227" i="33"/>
  <c r="G227" i="33"/>
  <c r="G225" i="33"/>
  <c r="G224" i="33"/>
  <c r="G223" i="33"/>
  <c r="AK214" i="33"/>
  <c r="AK241" i="33" s="1"/>
  <c r="AI214" i="33"/>
  <c r="AI241" i="33" s="1"/>
  <c r="AH214" i="33"/>
  <c r="AH241" i="33" s="1"/>
  <c r="AG214" i="33"/>
  <c r="AG241" i="33" s="1"/>
  <c r="AF214" i="33"/>
  <c r="AF241" i="33" s="1"/>
  <c r="AD214" i="33"/>
  <c r="AC214" i="33"/>
  <c r="AB214" i="33"/>
  <c r="AB241" i="33" s="1"/>
  <c r="AA214" i="33"/>
  <c r="AA241" i="33" s="1"/>
  <c r="Y214" i="33"/>
  <c r="Y241" i="33" s="1"/>
  <c r="Y307" i="33" s="1"/>
  <c r="X214" i="33"/>
  <c r="X241" i="33" s="1"/>
  <c r="W214" i="33"/>
  <c r="W241" i="33" s="1"/>
  <c r="V214" i="33"/>
  <c r="T214" i="33"/>
  <c r="T241" i="33" s="1"/>
  <c r="S214" i="33"/>
  <c r="S241" i="33" s="1"/>
  <c r="R214" i="33"/>
  <c r="R241" i="33" s="1"/>
  <c r="Q214" i="33"/>
  <c r="Q241" i="33" s="1"/>
  <c r="P214" i="33"/>
  <c r="P241" i="33" s="1"/>
  <c r="O214" i="33"/>
  <c r="O241" i="33" s="1"/>
  <c r="N214" i="33"/>
  <c r="M214" i="33"/>
  <c r="L214" i="33"/>
  <c r="L241" i="33" s="1"/>
  <c r="K214" i="33"/>
  <c r="K241" i="33" s="1"/>
  <c r="J214" i="33"/>
  <c r="J241" i="33" s="1"/>
  <c r="I214" i="33"/>
  <c r="I241" i="33" s="1"/>
  <c r="H214" i="33"/>
  <c r="H241" i="33" s="1"/>
  <c r="U210" i="33"/>
  <c r="AK207" i="33"/>
  <c r="AK240" i="33" s="1"/>
  <c r="AJ207" i="33"/>
  <c r="AI207" i="33"/>
  <c r="AH207" i="33"/>
  <c r="AG207" i="33"/>
  <c r="AF207" i="33"/>
  <c r="AF240" i="33" s="1"/>
  <c r="AE207" i="33"/>
  <c r="AD207" i="33"/>
  <c r="AD227" i="33" s="1"/>
  <c r="AC207" i="33"/>
  <c r="AC240" i="33" s="1"/>
  <c r="AB207" i="33"/>
  <c r="AA207" i="33"/>
  <c r="Z207" i="33"/>
  <c r="Y207" i="33"/>
  <c r="X207" i="33"/>
  <c r="X240" i="33" s="1"/>
  <c r="W207" i="33"/>
  <c r="V207" i="33"/>
  <c r="V227" i="33" s="1"/>
  <c r="U207" i="33"/>
  <c r="T207" i="33"/>
  <c r="S207" i="33"/>
  <c r="R207" i="33"/>
  <c r="Q207" i="33"/>
  <c r="P207" i="33"/>
  <c r="P240" i="33" s="1"/>
  <c r="O207" i="33"/>
  <c r="N207" i="33"/>
  <c r="N240" i="33" s="1"/>
  <c r="M207" i="33"/>
  <c r="M227" i="33" s="1"/>
  <c r="L207" i="33"/>
  <c r="K207" i="33"/>
  <c r="J207" i="33"/>
  <c r="I207" i="33"/>
  <c r="H207" i="33"/>
  <c r="H240" i="33" s="1"/>
  <c r="C183" i="33"/>
  <c r="H162" i="33"/>
  <c r="H161" i="33"/>
  <c r="AK156" i="33"/>
  <c r="AJ156" i="33"/>
  <c r="AI156" i="33"/>
  <c r="AH156" i="33"/>
  <c r="AG156" i="33"/>
  <c r="AF156" i="33"/>
  <c r="AE156" i="33"/>
  <c r="AD156" i="33"/>
  <c r="AC156" i="33"/>
  <c r="AB156" i="33"/>
  <c r="AA156" i="33"/>
  <c r="Z156" i="33"/>
  <c r="Y156" i="33"/>
  <c r="X156" i="33"/>
  <c r="W156" i="33"/>
  <c r="V156" i="33"/>
  <c r="U156" i="33"/>
  <c r="T156" i="33"/>
  <c r="S156" i="33"/>
  <c r="R156" i="33"/>
  <c r="Q156" i="33"/>
  <c r="P156" i="33"/>
  <c r="O156" i="33"/>
  <c r="N156" i="33"/>
  <c r="M156" i="33"/>
  <c r="L156" i="33"/>
  <c r="K156" i="33"/>
  <c r="J156" i="33"/>
  <c r="I156" i="33"/>
  <c r="H156" i="33"/>
  <c r="H154" i="33"/>
  <c r="H142" i="33"/>
  <c r="AK135" i="33"/>
  <c r="AJ135" i="33"/>
  <c r="AI135" i="33"/>
  <c r="AH135" i="33"/>
  <c r="AG135" i="33"/>
  <c r="AF135" i="33"/>
  <c r="AE135" i="33"/>
  <c r="AD135" i="33"/>
  <c r="AC135" i="33"/>
  <c r="AB135" i="33"/>
  <c r="AA135" i="33"/>
  <c r="Z135" i="33"/>
  <c r="Y135" i="33"/>
  <c r="X135" i="33"/>
  <c r="W135" i="33"/>
  <c r="V135" i="33"/>
  <c r="U135" i="33"/>
  <c r="T135" i="33"/>
  <c r="S135" i="33"/>
  <c r="R135" i="33"/>
  <c r="Q135" i="33"/>
  <c r="P135" i="33"/>
  <c r="O135" i="33"/>
  <c r="N135" i="33"/>
  <c r="M135" i="33"/>
  <c r="L135" i="33"/>
  <c r="K135" i="33"/>
  <c r="J135" i="33"/>
  <c r="I135" i="33"/>
  <c r="H135" i="33"/>
  <c r="I133" i="33"/>
  <c r="H133" i="33"/>
  <c r="H136" i="33" s="1"/>
  <c r="G124" i="33"/>
  <c r="G123" i="33"/>
  <c r="Q116" i="33"/>
  <c r="R116" i="33" s="1"/>
  <c r="S116" i="33" s="1"/>
  <c r="T116" i="33" s="1"/>
  <c r="U116" i="33" s="1"/>
  <c r="V116" i="33" s="1"/>
  <c r="P116" i="33"/>
  <c r="O116" i="33"/>
  <c r="N116" i="33"/>
  <c r="M116" i="33"/>
  <c r="L116" i="33"/>
  <c r="K116" i="33"/>
  <c r="J116" i="33"/>
  <c r="I116" i="33"/>
  <c r="H116" i="33"/>
  <c r="G104" i="33"/>
  <c r="G103" i="33"/>
  <c r="G102" i="33"/>
  <c r="H95" i="33"/>
  <c r="I95" i="33" s="1"/>
  <c r="J95" i="33" s="1"/>
  <c r="K95" i="33" s="1"/>
  <c r="L95" i="33" s="1"/>
  <c r="M95" i="33" s="1"/>
  <c r="N95" i="33" s="1"/>
  <c r="O95" i="33" s="1"/>
  <c r="P95" i="33" s="1"/>
  <c r="Q95" i="33" s="1"/>
  <c r="R95" i="33" s="1"/>
  <c r="S95" i="33" s="1"/>
  <c r="T95" i="33" s="1"/>
  <c r="U95" i="33" s="1"/>
  <c r="V95" i="33" s="1"/>
  <c r="W95" i="33" s="1"/>
  <c r="X95" i="33" s="1"/>
  <c r="Y95" i="33" s="1"/>
  <c r="Z95" i="33" s="1"/>
  <c r="AA95" i="33" s="1"/>
  <c r="AB95" i="33" s="1"/>
  <c r="AC95" i="33" s="1"/>
  <c r="AD95" i="33" s="1"/>
  <c r="AE95" i="33" s="1"/>
  <c r="AF95" i="33" s="1"/>
  <c r="AG95" i="33" s="1"/>
  <c r="AH95" i="33" s="1"/>
  <c r="AI95" i="33" s="1"/>
  <c r="AJ95" i="33" s="1"/>
  <c r="AK95" i="33" s="1"/>
  <c r="G91" i="33"/>
  <c r="C87"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AK78" i="33"/>
  <c r="AJ78" i="33"/>
  <c r="AI78" i="33"/>
  <c r="AH78" i="33"/>
  <c r="AG78" i="33"/>
  <c r="AF78" i="33"/>
  <c r="AE78" i="33"/>
  <c r="AD78" i="33"/>
  <c r="AC78" i="33"/>
  <c r="AB78" i="33"/>
  <c r="AA78" i="33"/>
  <c r="Z78" i="33"/>
  <c r="Y78" i="33"/>
  <c r="X78" i="33"/>
  <c r="W78" i="33"/>
  <c r="V78" i="33"/>
  <c r="U78" i="33"/>
  <c r="T78" i="33"/>
  <c r="S78" i="33"/>
  <c r="R78" i="33"/>
  <c r="Q78" i="33"/>
  <c r="P78" i="33"/>
  <c r="O78" i="33"/>
  <c r="N78" i="33"/>
  <c r="M78" i="33"/>
  <c r="L78" i="33"/>
  <c r="K78" i="33"/>
  <c r="AJ82" i="33" s="1"/>
  <c r="J78" i="33"/>
  <c r="I78" i="33"/>
  <c r="AH82" i="33" s="1"/>
  <c r="H78" i="33"/>
  <c r="G78" i="33"/>
  <c r="AG82" i="33" s="1"/>
  <c r="AK75" i="33"/>
  <c r="AJ75" i="33"/>
  <c r="AI75" i="33"/>
  <c r="AH75" i="33"/>
  <c r="AG75" i="33"/>
  <c r="AF75" i="33"/>
  <c r="AE75" i="33"/>
  <c r="AD75" i="33"/>
  <c r="AC75" i="33"/>
  <c r="AB75" i="33"/>
  <c r="AA75" i="33"/>
  <c r="Z75" i="33"/>
  <c r="Y75" i="33"/>
  <c r="X75" i="33"/>
  <c r="W75" i="33"/>
  <c r="V75" i="33"/>
  <c r="U75" i="33"/>
  <c r="T75" i="33"/>
  <c r="S75" i="33"/>
  <c r="R75" i="33"/>
  <c r="Q75" i="33"/>
  <c r="P75" i="33"/>
  <c r="O75" i="33"/>
  <c r="N75" i="33"/>
  <c r="M75" i="33"/>
  <c r="L75" i="33"/>
  <c r="K75" i="33"/>
  <c r="J75" i="33"/>
  <c r="I75" i="33"/>
  <c r="H75" i="33"/>
  <c r="G75" i="33"/>
  <c r="E73" i="33"/>
  <c r="E80" i="33" s="1"/>
  <c r="E72" i="33"/>
  <c r="E79" i="33" s="1"/>
  <c r="E71" i="33"/>
  <c r="E78" i="33" s="1"/>
  <c r="G68" i="33"/>
  <c r="AK66" i="33"/>
  <c r="AJ66" i="33"/>
  <c r="AI66" i="33"/>
  <c r="AH66" i="33"/>
  <c r="AG66" i="33"/>
  <c r="AF66" i="33"/>
  <c r="AE66" i="33"/>
  <c r="AD66" i="33"/>
  <c r="AC66" i="33"/>
  <c r="AB66" i="33"/>
  <c r="AA66" i="33"/>
  <c r="Z66" i="33"/>
  <c r="Y66" i="33"/>
  <c r="X66" i="33"/>
  <c r="W66" i="33"/>
  <c r="V66" i="33"/>
  <c r="U66" i="33"/>
  <c r="T66" i="33"/>
  <c r="S66" i="33"/>
  <c r="R66" i="33"/>
  <c r="Q66" i="33"/>
  <c r="P66" i="33"/>
  <c r="O66" i="33"/>
  <c r="N66" i="33"/>
  <c r="M66" i="33"/>
  <c r="L66" i="33"/>
  <c r="K66" i="33"/>
  <c r="J66" i="33"/>
  <c r="I66" i="33"/>
  <c r="H66" i="33"/>
  <c r="G66" i="33"/>
  <c r="AK65" i="33"/>
  <c r="AJ65" i="33"/>
  <c r="AI65" i="33"/>
  <c r="AH65" i="33"/>
  <c r="AG65" i="33"/>
  <c r="AF65" i="33"/>
  <c r="AE65" i="33"/>
  <c r="AD65" i="33"/>
  <c r="AC65" i="33"/>
  <c r="AB65" i="33"/>
  <c r="AA65" i="33"/>
  <c r="Z65" i="33"/>
  <c r="Y65" i="33"/>
  <c r="X65" i="33"/>
  <c r="W65" i="33"/>
  <c r="V65" i="33"/>
  <c r="U65" i="33"/>
  <c r="T65" i="33"/>
  <c r="S65" i="33"/>
  <c r="R65" i="33"/>
  <c r="Q65" i="33"/>
  <c r="P65" i="33"/>
  <c r="O65" i="33"/>
  <c r="N65" i="33"/>
  <c r="M65" i="33"/>
  <c r="L65" i="33"/>
  <c r="K65" i="33"/>
  <c r="J65" i="33"/>
  <c r="I65" i="33"/>
  <c r="H65" i="33"/>
  <c r="G65" i="33"/>
  <c r="AK64" i="33"/>
  <c r="AJ64" i="33"/>
  <c r="AI64" i="33"/>
  <c r="AH64" i="33"/>
  <c r="AG64" i="33"/>
  <c r="AF64" i="33"/>
  <c r="AE64" i="33"/>
  <c r="AD64" i="33"/>
  <c r="AC64" i="33"/>
  <c r="AB64" i="33"/>
  <c r="AA64" i="33"/>
  <c r="Z64" i="33"/>
  <c r="Y64" i="33"/>
  <c r="X64" i="33"/>
  <c r="W64" i="33"/>
  <c r="V64" i="33"/>
  <c r="U64" i="33"/>
  <c r="T64" i="33"/>
  <c r="S64" i="33"/>
  <c r="R64" i="33"/>
  <c r="Q64" i="33"/>
  <c r="P64" i="33"/>
  <c r="O64" i="33"/>
  <c r="N64" i="33"/>
  <c r="M64" i="33"/>
  <c r="L64" i="33"/>
  <c r="AK68" i="33" s="1"/>
  <c r="K64" i="33"/>
  <c r="J64" i="33"/>
  <c r="AI68" i="33" s="1"/>
  <c r="I64" i="33"/>
  <c r="H64" i="33"/>
  <c r="G64" i="33"/>
  <c r="E64" i="33"/>
  <c r="AK61" i="33"/>
  <c r="AK84" i="33" s="1"/>
  <c r="AK235" i="33" s="1"/>
  <c r="AJ61" i="33"/>
  <c r="AJ84" i="33" s="1"/>
  <c r="AJ235" i="33" s="1"/>
  <c r="AI61" i="33"/>
  <c r="AI84" i="33" s="1"/>
  <c r="AI235" i="33" s="1"/>
  <c r="AH61" i="33"/>
  <c r="AH84" i="33" s="1"/>
  <c r="AH235" i="33" s="1"/>
  <c r="AG61" i="33"/>
  <c r="AG84" i="33" s="1"/>
  <c r="AG235" i="33" s="1"/>
  <c r="AF61" i="33"/>
  <c r="AF84" i="33" s="1"/>
  <c r="AF235" i="33" s="1"/>
  <c r="AE61" i="33"/>
  <c r="AE84" i="33" s="1"/>
  <c r="AE235" i="33" s="1"/>
  <c r="AD61" i="33"/>
  <c r="AD84" i="33" s="1"/>
  <c r="AD235" i="33" s="1"/>
  <c r="AC61" i="33"/>
  <c r="AC84" i="33" s="1"/>
  <c r="AC235" i="33" s="1"/>
  <c r="AB61" i="33"/>
  <c r="AB84" i="33" s="1"/>
  <c r="AB235" i="33" s="1"/>
  <c r="AA61" i="33"/>
  <c r="AA84" i="33" s="1"/>
  <c r="AA235" i="33" s="1"/>
  <c r="Z61" i="33"/>
  <c r="Z84" i="33" s="1"/>
  <c r="Z235" i="33" s="1"/>
  <c r="Y61" i="33"/>
  <c r="Y84" i="33" s="1"/>
  <c r="Y235" i="33" s="1"/>
  <c r="X61" i="33"/>
  <c r="X84" i="33" s="1"/>
  <c r="X235" i="33" s="1"/>
  <c r="W61" i="33"/>
  <c r="W84" i="33" s="1"/>
  <c r="W235" i="33" s="1"/>
  <c r="V61" i="33"/>
  <c r="V84" i="33" s="1"/>
  <c r="V235" i="33" s="1"/>
  <c r="U61" i="33"/>
  <c r="U84" i="33" s="1"/>
  <c r="U235" i="33" s="1"/>
  <c r="T61" i="33"/>
  <c r="T84" i="33" s="1"/>
  <c r="T235" i="33" s="1"/>
  <c r="S61" i="33"/>
  <c r="S84" i="33" s="1"/>
  <c r="S235" i="33" s="1"/>
  <c r="R61" i="33"/>
  <c r="R84" i="33" s="1"/>
  <c r="R235" i="33" s="1"/>
  <c r="Q61" i="33"/>
  <c r="Q84" i="33" s="1"/>
  <c r="Q235" i="33" s="1"/>
  <c r="P61" i="33"/>
  <c r="P84" i="33" s="1"/>
  <c r="P235" i="33" s="1"/>
  <c r="O61" i="33"/>
  <c r="O84" i="33" s="1"/>
  <c r="O235" i="33" s="1"/>
  <c r="N61" i="33"/>
  <c r="N84" i="33" s="1"/>
  <c r="N235" i="33" s="1"/>
  <c r="M61" i="33"/>
  <c r="M84" i="33" s="1"/>
  <c r="M235" i="33" s="1"/>
  <c r="L61" i="33"/>
  <c r="L84" i="33" s="1"/>
  <c r="L235" i="33" s="1"/>
  <c r="K61" i="33"/>
  <c r="K84" i="33" s="1"/>
  <c r="K235" i="33" s="1"/>
  <c r="J61" i="33"/>
  <c r="J84" i="33" s="1"/>
  <c r="J235" i="33" s="1"/>
  <c r="I61" i="33"/>
  <c r="I84" i="33" s="1"/>
  <c r="I235" i="33" s="1"/>
  <c r="H61" i="33"/>
  <c r="H84" i="33" s="1"/>
  <c r="H235" i="33" s="1"/>
  <c r="G61" i="33"/>
  <c r="G84" i="33" s="1"/>
  <c r="G235" i="33" s="1"/>
  <c r="E59" i="33"/>
  <c r="E66" i="33" s="1"/>
  <c r="E58" i="33"/>
  <c r="E65" i="33" s="1"/>
  <c r="E57" i="33"/>
  <c r="AK48" i="33"/>
  <c r="AJ48" i="33"/>
  <c r="AI48" i="33"/>
  <c r="AH48" i="33"/>
  <c r="AG48" i="33"/>
  <c r="AF48" i="33"/>
  <c r="AE48" i="33"/>
  <c r="AD48" i="33"/>
  <c r="AC48" i="33"/>
  <c r="AB48" i="33"/>
  <c r="AA48" i="33"/>
  <c r="Z48" i="33"/>
  <c r="Y48" i="33"/>
  <c r="X48" i="33"/>
  <c r="W48" i="33"/>
  <c r="V48" i="33"/>
  <c r="U48" i="33"/>
  <c r="T48" i="33"/>
  <c r="S48" i="33"/>
  <c r="R48" i="33"/>
  <c r="Q48" i="33"/>
  <c r="P48" i="33"/>
  <c r="O48" i="33"/>
  <c r="N48" i="33"/>
  <c r="M48" i="33"/>
  <c r="L48" i="33"/>
  <c r="K48" i="33"/>
  <c r="J48" i="33"/>
  <c r="I48" i="33"/>
  <c r="H48" i="33"/>
  <c r="G48" i="33"/>
  <c r="AK47" i="33"/>
  <c r="AJ47" i="33"/>
  <c r="AI47" i="33"/>
  <c r="AH47" i="33"/>
  <c r="AG47" i="33"/>
  <c r="AF47" i="33"/>
  <c r="AE47" i="33"/>
  <c r="AD47" i="33"/>
  <c r="AC47" i="33"/>
  <c r="AB47" i="33"/>
  <c r="AA47" i="33"/>
  <c r="Z47" i="33"/>
  <c r="Y47" i="33"/>
  <c r="X47" i="33"/>
  <c r="W47" i="33"/>
  <c r="V47" i="33"/>
  <c r="U47" i="33"/>
  <c r="T47" i="33"/>
  <c r="S47" i="33"/>
  <c r="R47" i="33"/>
  <c r="Q47" i="33"/>
  <c r="P47" i="33"/>
  <c r="O47" i="33"/>
  <c r="N47" i="33"/>
  <c r="M47" i="33"/>
  <c r="L47" i="33"/>
  <c r="K47" i="33"/>
  <c r="J47" i="33"/>
  <c r="I47" i="33"/>
  <c r="H47" i="33"/>
  <c r="G47" i="33"/>
  <c r="E47" i="33"/>
  <c r="AK46" i="33"/>
  <c r="AJ46" i="33"/>
  <c r="AI46" i="33"/>
  <c r="AH46" i="33"/>
  <c r="AG46" i="33"/>
  <c r="AF46" i="33"/>
  <c r="AE46" i="33"/>
  <c r="AD46" i="33"/>
  <c r="AC46" i="33"/>
  <c r="AB46" i="33"/>
  <c r="AA46" i="33"/>
  <c r="Z46" i="33"/>
  <c r="Y46" i="33"/>
  <c r="X46" i="33"/>
  <c r="W46" i="33"/>
  <c r="V46" i="33"/>
  <c r="U46" i="33"/>
  <c r="T46" i="33"/>
  <c r="S46" i="33"/>
  <c r="R46" i="33"/>
  <c r="Q46" i="33"/>
  <c r="P46" i="33"/>
  <c r="O46" i="33"/>
  <c r="N46" i="33"/>
  <c r="M46" i="33"/>
  <c r="L46" i="33"/>
  <c r="K46" i="33"/>
  <c r="J46" i="33"/>
  <c r="I46" i="33"/>
  <c r="H46" i="33"/>
  <c r="G46" i="33"/>
  <c r="E46" i="33"/>
  <c r="G45" i="33"/>
  <c r="E45" i="33"/>
  <c r="G42" i="33"/>
  <c r="G222" i="33" s="1"/>
  <c r="E40" i="33"/>
  <c r="E48" i="33" s="1"/>
  <c r="E39" i="33"/>
  <c r="E38" i="33"/>
  <c r="E37" i="33"/>
  <c r="AK32" i="33"/>
  <c r="AJ32" i="33"/>
  <c r="AI32" i="33"/>
  <c r="AH32" i="33"/>
  <c r="AG32" i="33"/>
  <c r="AF32" i="33"/>
  <c r="AE32" i="33"/>
  <c r="AD32" i="33"/>
  <c r="AC32" i="33"/>
  <c r="AB32" i="33"/>
  <c r="AA32" i="33"/>
  <c r="Z32" i="33"/>
  <c r="Y32" i="33"/>
  <c r="X32" i="33"/>
  <c r="W32" i="33"/>
  <c r="V32" i="33"/>
  <c r="U32" i="33"/>
  <c r="T32" i="33"/>
  <c r="S32" i="33"/>
  <c r="R32" i="33"/>
  <c r="Q32" i="33"/>
  <c r="P32" i="33"/>
  <c r="O32" i="33"/>
  <c r="N32" i="33"/>
  <c r="M32" i="33"/>
  <c r="L32" i="33"/>
  <c r="K32" i="33"/>
  <c r="J32" i="33"/>
  <c r="I32" i="33"/>
  <c r="H32" i="33"/>
  <c r="G32" i="33"/>
  <c r="E32" i="33"/>
  <c r="AK31" i="33"/>
  <c r="AJ31" i="33"/>
  <c r="AI31" i="33"/>
  <c r="AH31" i="33"/>
  <c r="AG31" i="33"/>
  <c r="AF31" i="33"/>
  <c r="AE31" i="33"/>
  <c r="AD31" i="33"/>
  <c r="AC31" i="33"/>
  <c r="AB31" i="33"/>
  <c r="AA31" i="33"/>
  <c r="Z31" i="33"/>
  <c r="Y31" i="33"/>
  <c r="X31" i="33"/>
  <c r="W31" i="33"/>
  <c r="V31" i="33"/>
  <c r="U31" i="33"/>
  <c r="T31" i="33"/>
  <c r="S31" i="33"/>
  <c r="R31" i="33"/>
  <c r="Q31" i="33"/>
  <c r="P31" i="33"/>
  <c r="O31" i="33"/>
  <c r="N31" i="33"/>
  <c r="M31" i="33"/>
  <c r="L31" i="33"/>
  <c r="K31" i="33"/>
  <c r="J31" i="33"/>
  <c r="I31" i="33"/>
  <c r="H31" i="33"/>
  <c r="G31" i="33"/>
  <c r="AK30" i="33"/>
  <c r="AJ30" i="33"/>
  <c r="AI30" i="33"/>
  <c r="AH30" i="33"/>
  <c r="AG30" i="33"/>
  <c r="AF30" i="33"/>
  <c r="AE30" i="33"/>
  <c r="AD30" i="33"/>
  <c r="AC30" i="33"/>
  <c r="AB30" i="33"/>
  <c r="AA30" i="33"/>
  <c r="Z30" i="33"/>
  <c r="Y30" i="33"/>
  <c r="X30" i="33"/>
  <c r="W30" i="33"/>
  <c r="V30" i="33"/>
  <c r="U30" i="33"/>
  <c r="T30" i="33"/>
  <c r="S30" i="33"/>
  <c r="R30" i="33"/>
  <c r="Q30" i="33"/>
  <c r="P30" i="33"/>
  <c r="O30" i="33"/>
  <c r="N30" i="33"/>
  <c r="M30" i="33"/>
  <c r="L30" i="33"/>
  <c r="K30" i="33"/>
  <c r="J30" i="33"/>
  <c r="I30" i="33"/>
  <c r="H30" i="33"/>
  <c r="G30" i="33"/>
  <c r="E30" i="33"/>
  <c r="AK29" i="33"/>
  <c r="AJ29" i="33"/>
  <c r="AI29" i="33"/>
  <c r="AH29" i="33"/>
  <c r="AG29" i="33"/>
  <c r="AF29" i="33"/>
  <c r="AE29" i="33"/>
  <c r="AD29" i="33"/>
  <c r="AC29" i="33"/>
  <c r="G29" i="33"/>
  <c r="G34" i="33" s="1"/>
  <c r="E29" i="33"/>
  <c r="AK26" i="33"/>
  <c r="AK234" i="33" s="1"/>
  <c r="AJ26" i="33"/>
  <c r="AJ234" i="33" s="1"/>
  <c r="AI26" i="33"/>
  <c r="AI234" i="33" s="1"/>
  <c r="AH26" i="33"/>
  <c r="AH234" i="33" s="1"/>
  <c r="AG26" i="33"/>
  <c r="AG234" i="33" s="1"/>
  <c r="AF26" i="33"/>
  <c r="AF234" i="33" s="1"/>
  <c r="AE26" i="33"/>
  <c r="AE234" i="33" s="1"/>
  <c r="AD26" i="33"/>
  <c r="AD234" i="33" s="1"/>
  <c r="AC26" i="33"/>
  <c r="AC234" i="33" s="1"/>
  <c r="E23" i="33"/>
  <c r="E31" i="33" s="1"/>
  <c r="E22" i="33"/>
  <c r="E21" i="33"/>
  <c r="G15" i="33"/>
  <c r="G14" i="33"/>
  <c r="H6" i="33"/>
  <c r="I116" i="6"/>
  <c r="J116" i="6"/>
  <c r="K116" i="6"/>
  <c r="L116" i="6"/>
  <c r="M116" i="6"/>
  <c r="N116" i="6"/>
  <c r="O116" i="6"/>
  <c r="P116" i="6"/>
  <c r="Q116" i="6"/>
  <c r="H116" i="6"/>
  <c r="R116" i="6" s="1"/>
  <c r="S116" i="6" s="1"/>
  <c r="T116" i="6" s="1"/>
  <c r="U116" i="6" s="1"/>
  <c r="V116" i="6" s="1"/>
  <c r="W116" i="6" s="1"/>
  <c r="X116" i="6" s="1"/>
  <c r="Y116" i="6" s="1"/>
  <c r="Z116" i="6" s="1"/>
  <c r="AA116" i="6" s="1"/>
  <c r="AB116" i="6" s="1"/>
  <c r="AC116" i="6" s="1"/>
  <c r="AD116" i="6" s="1"/>
  <c r="AE116" i="6" s="1"/>
  <c r="AF116" i="6" s="1"/>
  <c r="AG116" i="6" s="1"/>
  <c r="AH116" i="6" s="1"/>
  <c r="AI116" i="6" s="1"/>
  <c r="AJ116" i="6" s="1"/>
  <c r="AK116" i="6" s="1"/>
  <c r="P116" i="9"/>
  <c r="Q116" i="9"/>
  <c r="R116" i="9" s="1"/>
  <c r="S116" i="9" s="1"/>
  <c r="T116" i="9" s="1"/>
  <c r="U116" i="9" s="1"/>
  <c r="V116" i="9" s="1"/>
  <c r="W116" i="9" s="1"/>
  <c r="X116" i="9" s="1"/>
  <c r="Y116" i="9" s="1"/>
  <c r="Z116" i="9" s="1"/>
  <c r="AA116" i="9" s="1"/>
  <c r="AB116" i="9" s="1"/>
  <c r="AC116" i="9" s="1"/>
  <c r="AD116" i="9" s="1"/>
  <c r="AE116" i="9" s="1"/>
  <c r="AF116" i="9" s="1"/>
  <c r="AG116" i="9" s="1"/>
  <c r="AH116" i="9" s="1"/>
  <c r="AI116" i="9" s="1"/>
  <c r="AJ116" i="9" s="1"/>
  <c r="AK116" i="9" s="1"/>
  <c r="L116" i="9"/>
  <c r="M116" i="9"/>
  <c r="N116" i="9"/>
  <c r="O116" i="9"/>
  <c r="G91" i="6"/>
  <c r="H95" i="6"/>
  <c r="I95" i="6" s="1"/>
  <c r="J95" i="6" s="1"/>
  <c r="K95" i="6" s="1"/>
  <c r="L95" i="6" s="1"/>
  <c r="M95" i="6" s="1"/>
  <c r="N95" i="6" s="1"/>
  <c r="O95" i="6" s="1"/>
  <c r="P95" i="6" s="1"/>
  <c r="Q95" i="6" s="1"/>
  <c r="R95" i="6" s="1"/>
  <c r="S95" i="6" s="1"/>
  <c r="T95" i="6" s="1"/>
  <c r="U95" i="6" s="1"/>
  <c r="V95" i="6" s="1"/>
  <c r="W95" i="6" s="1"/>
  <c r="X95" i="6" s="1"/>
  <c r="Y95" i="6" s="1"/>
  <c r="Z95" i="6" s="1"/>
  <c r="AA95" i="6" s="1"/>
  <c r="AB95" i="6" s="1"/>
  <c r="AC95" i="6" s="1"/>
  <c r="AD95" i="6" s="1"/>
  <c r="AE95" i="6" s="1"/>
  <c r="AF95" i="6" s="1"/>
  <c r="AG95" i="6" s="1"/>
  <c r="AH95" i="6" s="1"/>
  <c r="AI95" i="6" s="1"/>
  <c r="AJ95" i="6" s="1"/>
  <c r="AK95" i="6" s="1"/>
  <c r="G124" i="6"/>
  <c r="G123" i="6"/>
  <c r="G104" i="6"/>
  <c r="H104" i="6" s="1"/>
  <c r="G103" i="6"/>
  <c r="H103" i="6" s="1"/>
  <c r="G102" i="6"/>
  <c r="G14" i="6"/>
  <c r="H6" i="6"/>
  <c r="Y21" i="3" l="1"/>
  <c r="H124" i="3"/>
  <c r="H103" i="3"/>
  <c r="P21" i="6"/>
  <c r="I21" i="6"/>
  <c r="Q21" i="6"/>
  <c r="J21" i="6"/>
  <c r="R21" i="6"/>
  <c r="K21" i="6"/>
  <c r="S21" i="6"/>
  <c r="L21" i="6"/>
  <c r="T21" i="6"/>
  <c r="M21" i="6"/>
  <c r="U21" i="6"/>
  <c r="N21" i="6"/>
  <c r="V21" i="6"/>
  <c r="O21" i="6"/>
  <c r="H21" i="6"/>
  <c r="H12" i="34"/>
  <c r="H14" i="34" s="1"/>
  <c r="I14" i="34" s="1"/>
  <c r="J14" i="34" s="1"/>
  <c r="K14" i="34" s="1"/>
  <c r="L14" i="34" s="1"/>
  <c r="M14" i="34" s="1"/>
  <c r="N14" i="34" s="1"/>
  <c r="O14" i="34" s="1"/>
  <c r="P14" i="34" s="1"/>
  <c r="Q14" i="34" s="1"/>
  <c r="R14" i="34" s="1"/>
  <c r="S14" i="34" s="1"/>
  <c r="T14" i="34" s="1"/>
  <c r="U14" i="34" s="1"/>
  <c r="V14" i="34" s="1"/>
  <c r="W14" i="34" s="1"/>
  <c r="X14" i="34" s="1"/>
  <c r="Y14" i="34" s="1"/>
  <c r="Z14" i="34" s="1"/>
  <c r="AA14" i="34" s="1"/>
  <c r="AB14" i="34" s="1"/>
  <c r="AC14" i="34" s="1"/>
  <c r="AD14" i="34" s="1"/>
  <c r="AE14" i="34" s="1"/>
  <c r="AF14" i="34" s="1"/>
  <c r="AG14" i="34" s="1"/>
  <c r="AH14" i="34" s="1"/>
  <c r="AI14" i="34" s="1"/>
  <c r="AJ14" i="34" s="1"/>
  <c r="AK14" i="34" s="1"/>
  <c r="H21" i="34"/>
  <c r="I21" i="34"/>
  <c r="Q21" i="34"/>
  <c r="Y21" i="34"/>
  <c r="Y29" i="34" s="1"/>
  <c r="J21" i="34"/>
  <c r="R21" i="34"/>
  <c r="Z21" i="34"/>
  <c r="K21" i="34"/>
  <c r="S21" i="34"/>
  <c r="AA21" i="34"/>
  <c r="L21" i="34"/>
  <c r="T21" i="34"/>
  <c r="AB21" i="34"/>
  <c r="M21" i="34"/>
  <c r="U21" i="34"/>
  <c r="N21" i="34"/>
  <c r="V21" i="34"/>
  <c r="O21" i="34"/>
  <c r="W21" i="34"/>
  <c r="P21" i="34"/>
  <c r="P26" i="34" s="1"/>
  <c r="P234" i="34" s="1"/>
  <c r="X21" i="34"/>
  <c r="H103" i="34"/>
  <c r="H104" i="34"/>
  <c r="H12" i="33"/>
  <c r="H14" i="33" s="1"/>
  <c r="I14" i="33" s="1"/>
  <c r="M21" i="33"/>
  <c r="U21" i="33"/>
  <c r="H21" i="33"/>
  <c r="N21" i="33"/>
  <c r="N26" i="33" s="1"/>
  <c r="N234" i="33" s="1"/>
  <c r="N300" i="33" s="1"/>
  <c r="V21" i="33"/>
  <c r="O21" i="33"/>
  <c r="W21" i="33"/>
  <c r="P21" i="33"/>
  <c r="X21" i="33"/>
  <c r="I21" i="33"/>
  <c r="Q21" i="33"/>
  <c r="Y21" i="33"/>
  <c r="J21" i="33"/>
  <c r="R21" i="33"/>
  <c r="Z21" i="33"/>
  <c r="K21" i="33"/>
  <c r="S21" i="33"/>
  <c r="AA21" i="33"/>
  <c r="L21" i="33"/>
  <c r="T21" i="33"/>
  <c r="T29" i="33" s="1"/>
  <c r="AB21" i="33"/>
  <c r="H103" i="33"/>
  <c r="H104" i="33"/>
  <c r="G26" i="34"/>
  <c r="G234" i="34" s="1"/>
  <c r="G26" i="33"/>
  <c r="G234" i="33" s="1"/>
  <c r="F227" i="34"/>
  <c r="F236" i="34"/>
  <c r="F235" i="34"/>
  <c r="F229" i="34"/>
  <c r="K29" i="34"/>
  <c r="Q21" i="3"/>
  <c r="AG21" i="3"/>
  <c r="H123" i="3"/>
  <c r="H102" i="3"/>
  <c r="AF21" i="3"/>
  <c r="X21" i="3"/>
  <c r="P21" i="3"/>
  <c r="AE21" i="3"/>
  <c r="W21" i="3"/>
  <c r="O21" i="3"/>
  <c r="H21" i="3"/>
  <c r="AD21" i="3"/>
  <c r="V21" i="3"/>
  <c r="N21" i="3"/>
  <c r="AK21" i="3"/>
  <c r="AC21" i="3"/>
  <c r="U21" i="3"/>
  <c r="M21" i="3"/>
  <c r="AJ21" i="3"/>
  <c r="AB21" i="3"/>
  <c r="T21" i="3"/>
  <c r="L21" i="3"/>
  <c r="AI21" i="3"/>
  <c r="AA21" i="3"/>
  <c r="S21" i="3"/>
  <c r="K21" i="3"/>
  <c r="AH21" i="3"/>
  <c r="Z21" i="3"/>
  <c r="R21" i="3"/>
  <c r="J21" i="3"/>
  <c r="H29" i="33"/>
  <c r="H34" i="33" s="1"/>
  <c r="U29" i="33"/>
  <c r="H102" i="34"/>
  <c r="I102" i="34" s="1"/>
  <c r="J102" i="34" s="1"/>
  <c r="K102" i="34" s="1"/>
  <c r="L102" i="34" s="1"/>
  <c r="M102" i="34" s="1"/>
  <c r="N102" i="34" s="1"/>
  <c r="O102" i="34" s="1"/>
  <c r="P102" i="34" s="1"/>
  <c r="Q102" i="34" s="1"/>
  <c r="R102" i="34" s="1"/>
  <c r="S102" i="34" s="1"/>
  <c r="T102" i="34" s="1"/>
  <c r="U102" i="34" s="1"/>
  <c r="V102" i="34" s="1"/>
  <c r="W102" i="34" s="1"/>
  <c r="X102" i="34" s="1"/>
  <c r="Y102" i="34" s="1"/>
  <c r="Z102" i="34" s="1"/>
  <c r="AA102" i="34" s="1"/>
  <c r="AB102" i="34" s="1"/>
  <c r="AC102" i="34" s="1"/>
  <c r="AD102" i="34" s="1"/>
  <c r="AE102" i="34" s="1"/>
  <c r="AF102" i="34" s="1"/>
  <c r="AG102" i="34" s="1"/>
  <c r="AH102" i="34" s="1"/>
  <c r="AI102" i="34" s="1"/>
  <c r="AJ102" i="34" s="1"/>
  <c r="AK102" i="34" s="1"/>
  <c r="H124" i="34"/>
  <c r="I124" i="34" s="1"/>
  <c r="J124" i="34" s="1"/>
  <c r="K124" i="34" s="1"/>
  <c r="L124" i="34" s="1"/>
  <c r="M124" i="34" s="1"/>
  <c r="N124" i="34" s="1"/>
  <c r="O124" i="34" s="1"/>
  <c r="P124" i="34" s="1"/>
  <c r="Q124" i="34" s="1"/>
  <c r="R124" i="34" s="1"/>
  <c r="S124" i="34" s="1"/>
  <c r="T124" i="34" s="1"/>
  <c r="U124" i="34" s="1"/>
  <c r="V124" i="34" s="1"/>
  <c r="W124" i="34" s="1"/>
  <c r="X124" i="34" s="1"/>
  <c r="Y124" i="34" s="1"/>
  <c r="Z124" i="34" s="1"/>
  <c r="AA124" i="34" s="1"/>
  <c r="AB124" i="34" s="1"/>
  <c r="AC124" i="34" s="1"/>
  <c r="AD124" i="34" s="1"/>
  <c r="AE124" i="34" s="1"/>
  <c r="AF124" i="34" s="1"/>
  <c r="AG124" i="34" s="1"/>
  <c r="AH124" i="34" s="1"/>
  <c r="AI124" i="34" s="1"/>
  <c r="AJ124" i="34" s="1"/>
  <c r="AK124" i="34" s="1"/>
  <c r="M29" i="33"/>
  <c r="G16" i="33"/>
  <c r="Q29" i="34"/>
  <c r="I29" i="34"/>
  <c r="Z29" i="34"/>
  <c r="R26" i="34"/>
  <c r="R234" i="34" s="1"/>
  <c r="R300" i="34" s="1"/>
  <c r="J29" i="34"/>
  <c r="L29" i="33"/>
  <c r="X29" i="34"/>
  <c r="H102" i="6"/>
  <c r="W29" i="34"/>
  <c r="O26" i="34"/>
  <c r="O234" i="34" s="1"/>
  <c r="R26" i="33"/>
  <c r="R234" i="33" s="1"/>
  <c r="R300" i="33" s="1"/>
  <c r="J29" i="33"/>
  <c r="V29" i="34"/>
  <c r="N29" i="34"/>
  <c r="H123" i="6"/>
  <c r="Q29" i="33"/>
  <c r="I29" i="33"/>
  <c r="H29" i="34"/>
  <c r="H124" i="6"/>
  <c r="P29" i="33"/>
  <c r="W29" i="33"/>
  <c r="O26" i="33"/>
  <c r="O234" i="33" s="1"/>
  <c r="O300" i="33" s="1"/>
  <c r="AA29" i="34"/>
  <c r="S29" i="34"/>
  <c r="G301" i="34"/>
  <c r="G269" i="34"/>
  <c r="AE301" i="34"/>
  <c r="AE269" i="34"/>
  <c r="Q68" i="34"/>
  <c r="Q301" i="34"/>
  <c r="Q269" i="34"/>
  <c r="AH300" i="34"/>
  <c r="AH268" i="34"/>
  <c r="H301" i="34"/>
  <c r="H269" i="34"/>
  <c r="P269" i="34"/>
  <c r="P301" i="34"/>
  <c r="X301" i="34"/>
  <c r="X269" i="34"/>
  <c r="AF301" i="34"/>
  <c r="AF269" i="34"/>
  <c r="AE68" i="34"/>
  <c r="AE85" i="34" s="1"/>
  <c r="W68" i="34"/>
  <c r="O68" i="34"/>
  <c r="AH68" i="34"/>
  <c r="Z68" i="34"/>
  <c r="R68" i="34"/>
  <c r="R85" i="34" s="1"/>
  <c r="J68" i="34"/>
  <c r="J85" i="34" s="1"/>
  <c r="Y68" i="34"/>
  <c r="H193" i="34"/>
  <c r="I193" i="34" s="1"/>
  <c r="J193" i="34" s="1"/>
  <c r="K193" i="34" s="1"/>
  <c r="L193" i="34" s="1"/>
  <c r="M193" i="34" s="1"/>
  <c r="N193" i="34" s="1"/>
  <c r="O193" i="34" s="1"/>
  <c r="P193" i="34" s="1"/>
  <c r="Q193" i="34" s="1"/>
  <c r="R193" i="34" s="1"/>
  <c r="S193" i="34" s="1"/>
  <c r="T193" i="34" s="1"/>
  <c r="U193" i="34" s="1"/>
  <c r="V193" i="34" s="1"/>
  <c r="W193" i="34" s="1"/>
  <c r="X193" i="34" s="1"/>
  <c r="Y193" i="34" s="1"/>
  <c r="Z193" i="34" s="1"/>
  <c r="AA193" i="34" s="1"/>
  <c r="AB193" i="34" s="1"/>
  <c r="AC193" i="34" s="1"/>
  <c r="AD193" i="34" s="1"/>
  <c r="AE193" i="34" s="1"/>
  <c r="AF193" i="34" s="1"/>
  <c r="AG193" i="34" s="1"/>
  <c r="AH193" i="34" s="1"/>
  <c r="AI193" i="34" s="1"/>
  <c r="AJ193" i="34" s="1"/>
  <c r="AK193" i="34" s="1"/>
  <c r="H168" i="34"/>
  <c r="I168" i="34" s="1"/>
  <c r="J168" i="34" s="1"/>
  <c r="K168" i="34" s="1"/>
  <c r="L168" i="34" s="1"/>
  <c r="M168" i="34" s="1"/>
  <c r="N168" i="34" s="1"/>
  <c r="O168" i="34" s="1"/>
  <c r="P168" i="34" s="1"/>
  <c r="Q168" i="34" s="1"/>
  <c r="R168" i="34" s="1"/>
  <c r="S168" i="34" s="1"/>
  <c r="T168" i="34" s="1"/>
  <c r="U168" i="34" s="1"/>
  <c r="V168" i="34" s="1"/>
  <c r="W168" i="34" s="1"/>
  <c r="X168" i="34" s="1"/>
  <c r="Y168" i="34" s="1"/>
  <c r="Z168" i="34" s="1"/>
  <c r="AA168" i="34" s="1"/>
  <c r="AB168" i="34" s="1"/>
  <c r="AC168" i="34" s="1"/>
  <c r="AD168" i="34" s="1"/>
  <c r="AE168" i="34" s="1"/>
  <c r="AF168" i="34" s="1"/>
  <c r="AG168" i="34" s="1"/>
  <c r="AH168" i="34" s="1"/>
  <c r="AI168" i="34" s="1"/>
  <c r="AJ168" i="34" s="1"/>
  <c r="AK168" i="34" s="1"/>
  <c r="H147" i="34"/>
  <c r="I147" i="34" s="1"/>
  <c r="J147" i="34" s="1"/>
  <c r="K147" i="34" s="1"/>
  <c r="L147" i="34" s="1"/>
  <c r="M147" i="34" s="1"/>
  <c r="N147" i="34" s="1"/>
  <c r="O147" i="34" s="1"/>
  <c r="P147" i="34" s="1"/>
  <c r="Q147" i="34" s="1"/>
  <c r="R147" i="34" s="1"/>
  <c r="S147" i="34" s="1"/>
  <c r="T147" i="34" s="1"/>
  <c r="U147" i="34" s="1"/>
  <c r="V147" i="34" s="1"/>
  <c r="W147" i="34" s="1"/>
  <c r="X147" i="34" s="1"/>
  <c r="Y147" i="34" s="1"/>
  <c r="Z147" i="34" s="1"/>
  <c r="AA147" i="34" s="1"/>
  <c r="AB147" i="34" s="1"/>
  <c r="AC147" i="34" s="1"/>
  <c r="AD147" i="34" s="1"/>
  <c r="AE147" i="34" s="1"/>
  <c r="AF147" i="34" s="1"/>
  <c r="AG147" i="34" s="1"/>
  <c r="AH147" i="34" s="1"/>
  <c r="AI147" i="34" s="1"/>
  <c r="AJ147" i="34" s="1"/>
  <c r="AK147" i="34" s="1"/>
  <c r="H126" i="34"/>
  <c r="I126" i="34" s="1"/>
  <c r="J126" i="34" s="1"/>
  <c r="K126" i="34" s="1"/>
  <c r="L126" i="34" s="1"/>
  <c r="M126" i="34" s="1"/>
  <c r="N126" i="34" s="1"/>
  <c r="O126" i="34" s="1"/>
  <c r="P126" i="34" s="1"/>
  <c r="Q126" i="34" s="1"/>
  <c r="R126" i="34" s="1"/>
  <c r="S126" i="34" s="1"/>
  <c r="T126" i="34" s="1"/>
  <c r="U126" i="34" s="1"/>
  <c r="V126" i="34" s="1"/>
  <c r="W126" i="34" s="1"/>
  <c r="X126" i="34" s="1"/>
  <c r="Y126" i="34" s="1"/>
  <c r="Z126" i="34" s="1"/>
  <c r="AA126" i="34" s="1"/>
  <c r="AB126" i="34" s="1"/>
  <c r="AC126" i="34" s="1"/>
  <c r="AD126" i="34" s="1"/>
  <c r="AE126" i="34" s="1"/>
  <c r="AF126" i="34" s="1"/>
  <c r="AG126" i="34" s="1"/>
  <c r="AH126" i="34" s="1"/>
  <c r="AI126" i="34" s="1"/>
  <c r="AJ126" i="34" s="1"/>
  <c r="AK126" i="34" s="1"/>
  <c r="H165" i="34"/>
  <c r="H144" i="34"/>
  <c r="H167" i="34"/>
  <c r="I167" i="34" s="1"/>
  <c r="J167" i="34" s="1"/>
  <c r="K167" i="34" s="1"/>
  <c r="L167" i="34" s="1"/>
  <c r="M167" i="34" s="1"/>
  <c r="N167" i="34" s="1"/>
  <c r="O167" i="34" s="1"/>
  <c r="P167" i="34" s="1"/>
  <c r="Q167" i="34" s="1"/>
  <c r="R167" i="34" s="1"/>
  <c r="S167" i="34" s="1"/>
  <c r="T167" i="34" s="1"/>
  <c r="U167" i="34" s="1"/>
  <c r="V167" i="34" s="1"/>
  <c r="W167" i="34" s="1"/>
  <c r="X167" i="34" s="1"/>
  <c r="Y167" i="34" s="1"/>
  <c r="Z167" i="34" s="1"/>
  <c r="AA167" i="34" s="1"/>
  <c r="AB167" i="34" s="1"/>
  <c r="AC167" i="34" s="1"/>
  <c r="AD167" i="34" s="1"/>
  <c r="AE167" i="34" s="1"/>
  <c r="AF167" i="34" s="1"/>
  <c r="AG167" i="34" s="1"/>
  <c r="AH167" i="34" s="1"/>
  <c r="AI167" i="34" s="1"/>
  <c r="AJ167" i="34" s="1"/>
  <c r="AK167" i="34" s="1"/>
  <c r="H146" i="34"/>
  <c r="I146" i="34" s="1"/>
  <c r="J146" i="34" s="1"/>
  <c r="K146" i="34" s="1"/>
  <c r="L146" i="34" s="1"/>
  <c r="M146" i="34" s="1"/>
  <c r="N146" i="34" s="1"/>
  <c r="O146" i="34" s="1"/>
  <c r="P146" i="34" s="1"/>
  <c r="Q146" i="34" s="1"/>
  <c r="R146" i="34" s="1"/>
  <c r="S146" i="34" s="1"/>
  <c r="T146" i="34" s="1"/>
  <c r="U146" i="34" s="1"/>
  <c r="V146" i="34" s="1"/>
  <c r="W146" i="34" s="1"/>
  <c r="X146" i="34" s="1"/>
  <c r="Y146" i="34" s="1"/>
  <c r="Z146" i="34" s="1"/>
  <c r="AA146" i="34" s="1"/>
  <c r="AB146" i="34" s="1"/>
  <c r="AC146" i="34" s="1"/>
  <c r="AD146" i="34" s="1"/>
  <c r="AE146" i="34" s="1"/>
  <c r="AF146" i="34" s="1"/>
  <c r="AG146" i="34" s="1"/>
  <c r="AH146" i="34" s="1"/>
  <c r="AI146" i="34" s="1"/>
  <c r="AJ146" i="34" s="1"/>
  <c r="AK146" i="34" s="1"/>
  <c r="H125" i="34"/>
  <c r="I125" i="34" s="1"/>
  <c r="J125" i="34" s="1"/>
  <c r="K125" i="34" s="1"/>
  <c r="L125" i="34" s="1"/>
  <c r="M125" i="34" s="1"/>
  <c r="N125" i="34" s="1"/>
  <c r="O125" i="34" s="1"/>
  <c r="P125" i="34" s="1"/>
  <c r="Q125" i="34" s="1"/>
  <c r="R125" i="34" s="1"/>
  <c r="S125" i="34" s="1"/>
  <c r="T125" i="34" s="1"/>
  <c r="U125" i="34" s="1"/>
  <c r="V125" i="34" s="1"/>
  <c r="W125" i="34" s="1"/>
  <c r="X125" i="34" s="1"/>
  <c r="Y125" i="34" s="1"/>
  <c r="Z125" i="34" s="1"/>
  <c r="AA125" i="34" s="1"/>
  <c r="AB125" i="34" s="1"/>
  <c r="AC125" i="34" s="1"/>
  <c r="AD125" i="34" s="1"/>
  <c r="AE125" i="34" s="1"/>
  <c r="AF125" i="34" s="1"/>
  <c r="AG125" i="34" s="1"/>
  <c r="AH125" i="34" s="1"/>
  <c r="AI125" i="34" s="1"/>
  <c r="AJ125" i="34" s="1"/>
  <c r="AK125" i="34" s="1"/>
  <c r="I103" i="34"/>
  <c r="J103" i="34" s="1"/>
  <c r="K103" i="34" s="1"/>
  <c r="L103" i="34" s="1"/>
  <c r="M103" i="34" s="1"/>
  <c r="N103" i="34" s="1"/>
  <c r="O103" i="34" s="1"/>
  <c r="P103" i="34" s="1"/>
  <c r="Q103" i="34" s="1"/>
  <c r="R103" i="34" s="1"/>
  <c r="S103" i="34" s="1"/>
  <c r="T103" i="34" s="1"/>
  <c r="U103" i="34" s="1"/>
  <c r="V103" i="34" s="1"/>
  <c r="W103" i="34" s="1"/>
  <c r="X103" i="34" s="1"/>
  <c r="Y103" i="34" s="1"/>
  <c r="Z103" i="34" s="1"/>
  <c r="AA103" i="34" s="1"/>
  <c r="AB103" i="34" s="1"/>
  <c r="AC103" i="34" s="1"/>
  <c r="AD103" i="34" s="1"/>
  <c r="AE103" i="34" s="1"/>
  <c r="AF103" i="34" s="1"/>
  <c r="AG103" i="34" s="1"/>
  <c r="AH103" i="34" s="1"/>
  <c r="AI103" i="34" s="1"/>
  <c r="AJ103" i="34" s="1"/>
  <c r="AK103" i="34" s="1"/>
  <c r="H105" i="34"/>
  <c r="I105" i="34" s="1"/>
  <c r="J105" i="34" s="1"/>
  <c r="K105" i="34" s="1"/>
  <c r="L105" i="34" s="1"/>
  <c r="M105" i="34" s="1"/>
  <c r="N105" i="34" s="1"/>
  <c r="O105" i="34" s="1"/>
  <c r="P105" i="34" s="1"/>
  <c r="Q105" i="34" s="1"/>
  <c r="R105" i="34" s="1"/>
  <c r="S105" i="34" s="1"/>
  <c r="T105" i="34" s="1"/>
  <c r="U105" i="34" s="1"/>
  <c r="V105" i="34" s="1"/>
  <c r="W105" i="34" s="1"/>
  <c r="X105" i="34" s="1"/>
  <c r="Y105" i="34" s="1"/>
  <c r="Z105" i="34" s="1"/>
  <c r="AA105" i="34" s="1"/>
  <c r="AB105" i="34" s="1"/>
  <c r="AC105" i="34" s="1"/>
  <c r="AD105" i="34" s="1"/>
  <c r="AE105" i="34" s="1"/>
  <c r="AF105" i="34" s="1"/>
  <c r="AG105" i="34" s="1"/>
  <c r="AH105" i="34" s="1"/>
  <c r="AI105" i="34" s="1"/>
  <c r="AJ105" i="34" s="1"/>
  <c r="AK105" i="34" s="1"/>
  <c r="H145" i="34"/>
  <c r="I145" i="34" s="1"/>
  <c r="J145" i="34" s="1"/>
  <c r="K145" i="34" s="1"/>
  <c r="L145" i="34" s="1"/>
  <c r="M145" i="34" s="1"/>
  <c r="N145" i="34" s="1"/>
  <c r="O145" i="34" s="1"/>
  <c r="P145" i="34" s="1"/>
  <c r="Q145" i="34" s="1"/>
  <c r="R145" i="34" s="1"/>
  <c r="S145" i="34" s="1"/>
  <c r="T145" i="34" s="1"/>
  <c r="U145" i="34" s="1"/>
  <c r="V145" i="34" s="1"/>
  <c r="W145" i="34" s="1"/>
  <c r="X145" i="34" s="1"/>
  <c r="Y145" i="34" s="1"/>
  <c r="Z145" i="34" s="1"/>
  <c r="AA145" i="34" s="1"/>
  <c r="AB145" i="34" s="1"/>
  <c r="AC145" i="34" s="1"/>
  <c r="AD145" i="34" s="1"/>
  <c r="AE145" i="34" s="1"/>
  <c r="AF145" i="34" s="1"/>
  <c r="AG145" i="34" s="1"/>
  <c r="AH145" i="34" s="1"/>
  <c r="AI145" i="34" s="1"/>
  <c r="AJ145" i="34" s="1"/>
  <c r="AK145" i="34" s="1"/>
  <c r="G16" i="34"/>
  <c r="AG68" i="34"/>
  <c r="H82" i="34"/>
  <c r="Y301" i="34"/>
  <c r="Y269" i="34"/>
  <c r="I104" i="34"/>
  <c r="J104" i="34" s="1"/>
  <c r="K104" i="34" s="1"/>
  <c r="L104" i="34" s="1"/>
  <c r="M104" i="34" s="1"/>
  <c r="N104" i="34" s="1"/>
  <c r="O104" i="34" s="1"/>
  <c r="P104" i="34" s="1"/>
  <c r="Q104" i="34" s="1"/>
  <c r="R104" i="34" s="1"/>
  <c r="S104" i="34" s="1"/>
  <c r="T104" i="34" s="1"/>
  <c r="U104" i="34" s="1"/>
  <c r="V104" i="34" s="1"/>
  <c r="W104" i="34" s="1"/>
  <c r="X104" i="34" s="1"/>
  <c r="Y104" i="34" s="1"/>
  <c r="Z104" i="34" s="1"/>
  <c r="AA104" i="34" s="1"/>
  <c r="AB104" i="34" s="1"/>
  <c r="AC104" i="34" s="1"/>
  <c r="AD104" i="34" s="1"/>
  <c r="AE104" i="34" s="1"/>
  <c r="AF104" i="34" s="1"/>
  <c r="AG104" i="34" s="1"/>
  <c r="AH104" i="34" s="1"/>
  <c r="AI104" i="34" s="1"/>
  <c r="AJ104" i="34" s="1"/>
  <c r="AK104" i="34" s="1"/>
  <c r="H166" i="34"/>
  <c r="I166" i="34" s="1"/>
  <c r="J166" i="34" s="1"/>
  <c r="K166" i="34" s="1"/>
  <c r="L166" i="34" s="1"/>
  <c r="M166" i="34" s="1"/>
  <c r="N166" i="34" s="1"/>
  <c r="O166" i="34" s="1"/>
  <c r="P166" i="34" s="1"/>
  <c r="Q166" i="34" s="1"/>
  <c r="R166" i="34" s="1"/>
  <c r="S166" i="34" s="1"/>
  <c r="T166" i="34" s="1"/>
  <c r="U166" i="34" s="1"/>
  <c r="V166" i="34" s="1"/>
  <c r="W166" i="34" s="1"/>
  <c r="X166" i="34" s="1"/>
  <c r="Y166" i="34" s="1"/>
  <c r="Z166" i="34" s="1"/>
  <c r="AA166" i="34" s="1"/>
  <c r="AB166" i="34" s="1"/>
  <c r="AC166" i="34" s="1"/>
  <c r="AD166" i="34" s="1"/>
  <c r="AE166" i="34" s="1"/>
  <c r="AF166" i="34" s="1"/>
  <c r="AG166" i="34" s="1"/>
  <c r="AH166" i="34" s="1"/>
  <c r="AI166" i="34" s="1"/>
  <c r="AJ166" i="34" s="1"/>
  <c r="AK166" i="34" s="1"/>
  <c r="W301" i="34"/>
  <c r="W269" i="34"/>
  <c r="U116" i="34"/>
  <c r="G300" i="34"/>
  <c r="G268" i="34"/>
  <c r="O29" i="34"/>
  <c r="AC300" i="34"/>
  <c r="AC268" i="34"/>
  <c r="AK300" i="34"/>
  <c r="AK268" i="34"/>
  <c r="K301" i="34"/>
  <c r="K269" i="34"/>
  <c r="S301" i="34"/>
  <c r="S269" i="34"/>
  <c r="AA301" i="34"/>
  <c r="AA269" i="34"/>
  <c r="AI301" i="34"/>
  <c r="AI269" i="34"/>
  <c r="AG301" i="34"/>
  <c r="AG269" i="34"/>
  <c r="I136" i="34"/>
  <c r="I140" i="34"/>
  <c r="I149" i="34" s="1"/>
  <c r="I142" i="34"/>
  <c r="J133" i="34"/>
  <c r="I141" i="34"/>
  <c r="AJ300" i="34"/>
  <c r="AJ268" i="34"/>
  <c r="L301" i="34"/>
  <c r="L269" i="34"/>
  <c r="T301" i="34"/>
  <c r="T269" i="34"/>
  <c r="AB301" i="34"/>
  <c r="AB269" i="34"/>
  <c r="AJ301" i="34"/>
  <c r="AJ269" i="34"/>
  <c r="AD82" i="34"/>
  <c r="AD85" i="34" s="1"/>
  <c r="V82" i="34"/>
  <c r="N82" i="34"/>
  <c r="AK82" i="34"/>
  <c r="AC82" i="34"/>
  <c r="U82" i="34"/>
  <c r="M82" i="34"/>
  <c r="AJ82" i="34"/>
  <c r="AB82" i="34"/>
  <c r="T82" i="34"/>
  <c r="L82" i="34"/>
  <c r="AI82" i="34"/>
  <c r="AA82" i="34"/>
  <c r="S82" i="34"/>
  <c r="K82" i="34"/>
  <c r="AH82" i="34"/>
  <c r="Z82" i="34"/>
  <c r="R82" i="34"/>
  <c r="J82" i="34"/>
  <c r="AG82" i="34"/>
  <c r="Y82" i="34"/>
  <c r="Q82" i="34"/>
  <c r="I82" i="34"/>
  <c r="I85" i="34" s="1"/>
  <c r="AE82" i="34"/>
  <c r="W82" i="34"/>
  <c r="O82" i="34"/>
  <c r="G82" i="34"/>
  <c r="AF82" i="34"/>
  <c r="AG288" i="34"/>
  <c r="AG256" i="34"/>
  <c r="M269" i="34"/>
  <c r="M301" i="34"/>
  <c r="U269" i="34"/>
  <c r="U301" i="34"/>
  <c r="AC301" i="34"/>
  <c r="AC269" i="34"/>
  <c r="AK269" i="34"/>
  <c r="AK301" i="34"/>
  <c r="G85" i="34"/>
  <c r="I301" i="34"/>
  <c r="I269" i="34"/>
  <c r="O301" i="34"/>
  <c r="O269" i="34"/>
  <c r="N301" i="34"/>
  <c r="N269" i="34"/>
  <c r="V301" i="34"/>
  <c r="V269" i="34"/>
  <c r="AD301" i="34"/>
  <c r="AD269" i="34"/>
  <c r="K26" i="34"/>
  <c r="K234" i="34" s="1"/>
  <c r="AI300" i="34"/>
  <c r="AI268" i="34"/>
  <c r="H68" i="34"/>
  <c r="P68" i="34"/>
  <c r="P85" i="34" s="1"/>
  <c r="X68" i="34"/>
  <c r="X85" i="34" s="1"/>
  <c r="AF68" i="34"/>
  <c r="AH288" i="34"/>
  <c r="AH256" i="34"/>
  <c r="J269" i="34"/>
  <c r="J301" i="34"/>
  <c r="R301" i="34"/>
  <c r="R269" i="34"/>
  <c r="Z301" i="34"/>
  <c r="Z269" i="34"/>
  <c r="AH269" i="34"/>
  <c r="AH301" i="34"/>
  <c r="W275" i="34"/>
  <c r="W307" i="34"/>
  <c r="AD300" i="34"/>
  <c r="AD268" i="34"/>
  <c r="G34" i="34"/>
  <c r="AI288" i="34"/>
  <c r="AI256" i="34"/>
  <c r="K68" i="34"/>
  <c r="K85" i="34" s="1"/>
  <c r="S68" i="34"/>
  <c r="S85" i="34" s="1"/>
  <c r="AA68" i="34"/>
  <c r="AI68" i="34"/>
  <c r="H123" i="34"/>
  <c r="I123" i="34" s="1"/>
  <c r="J123" i="34" s="1"/>
  <c r="K123" i="34" s="1"/>
  <c r="L123" i="34" s="1"/>
  <c r="M123" i="34" s="1"/>
  <c r="N123" i="34" s="1"/>
  <c r="O123" i="34" s="1"/>
  <c r="P123" i="34" s="1"/>
  <c r="Q123" i="34" s="1"/>
  <c r="R123" i="34" s="1"/>
  <c r="S123" i="34" s="1"/>
  <c r="T123" i="34" s="1"/>
  <c r="U123" i="34" s="1"/>
  <c r="V123" i="34" s="1"/>
  <c r="W123" i="34" s="1"/>
  <c r="X123" i="34" s="1"/>
  <c r="Y123" i="34" s="1"/>
  <c r="Z123" i="34" s="1"/>
  <c r="AA123" i="34" s="1"/>
  <c r="AB123" i="34" s="1"/>
  <c r="AC123" i="34" s="1"/>
  <c r="AD123" i="34" s="1"/>
  <c r="AE123" i="34" s="1"/>
  <c r="AF123" i="34" s="1"/>
  <c r="AG123" i="34" s="1"/>
  <c r="AH123" i="34" s="1"/>
  <c r="AI123" i="34" s="1"/>
  <c r="AJ123" i="34" s="1"/>
  <c r="AK123" i="34" s="1"/>
  <c r="I163" i="34"/>
  <c r="I157" i="34"/>
  <c r="I161" i="34"/>
  <c r="H170" i="34"/>
  <c r="P307" i="34"/>
  <c r="P275" i="34"/>
  <c r="AE300" i="34"/>
  <c r="AE268" i="34"/>
  <c r="AJ288" i="34"/>
  <c r="AJ256" i="34"/>
  <c r="L68" i="34"/>
  <c r="L85" i="34" s="1"/>
  <c r="T68" i="34"/>
  <c r="T85" i="34" s="1"/>
  <c r="AB68" i="34"/>
  <c r="AB85" i="34" s="1"/>
  <c r="AJ68" i="34"/>
  <c r="J154" i="34"/>
  <c r="AF293" i="34"/>
  <c r="AF261" i="34"/>
  <c r="G274" i="34"/>
  <c r="G306" i="34"/>
  <c r="AF300" i="34"/>
  <c r="AF268" i="34"/>
  <c r="AK288" i="34"/>
  <c r="AK256" i="34"/>
  <c r="M68" i="34"/>
  <c r="U68" i="34"/>
  <c r="U85" i="34" s="1"/>
  <c r="AC68" i="34"/>
  <c r="AK68" i="34"/>
  <c r="AK307" i="34"/>
  <c r="AK275" i="34"/>
  <c r="AG268" i="34"/>
  <c r="AG300" i="34"/>
  <c r="G50" i="34"/>
  <c r="N68" i="34"/>
  <c r="N85" i="34" s="1"/>
  <c r="V68" i="34"/>
  <c r="V85" i="34" s="1"/>
  <c r="J293" i="34"/>
  <c r="J261" i="34"/>
  <c r="L302" i="34"/>
  <c r="L270" i="34"/>
  <c r="T302" i="34"/>
  <c r="T270" i="34"/>
  <c r="AB302" i="34"/>
  <c r="AB270" i="34"/>
  <c r="AJ302" i="34"/>
  <c r="AJ270" i="34"/>
  <c r="G288" i="34"/>
  <c r="G256" i="34"/>
  <c r="H141" i="34"/>
  <c r="H149" i="34" s="1"/>
  <c r="H162" i="34"/>
  <c r="G289" i="34"/>
  <c r="G257" i="34"/>
  <c r="H293" i="34"/>
  <c r="H261" i="34"/>
  <c r="M293" i="34"/>
  <c r="M261" i="34"/>
  <c r="U306" i="34"/>
  <c r="U274" i="34"/>
  <c r="AC293" i="34"/>
  <c r="AC261" i="34"/>
  <c r="AK261" i="34"/>
  <c r="AK293" i="34"/>
  <c r="AC307" i="34"/>
  <c r="AC275" i="34"/>
  <c r="K293" i="34"/>
  <c r="K261" i="34"/>
  <c r="AH227" i="34"/>
  <c r="M306" i="34"/>
  <c r="M274" i="34"/>
  <c r="X307" i="34"/>
  <c r="X275" i="34"/>
  <c r="M307" i="34"/>
  <c r="M275" i="34"/>
  <c r="U307" i="34"/>
  <c r="U275" i="34"/>
  <c r="G290" i="34"/>
  <c r="G258" i="34"/>
  <c r="P293" i="34"/>
  <c r="P261" i="34"/>
  <c r="AI293" i="34"/>
  <c r="AI261" i="34"/>
  <c r="O240" i="34"/>
  <c r="H136" i="34"/>
  <c r="H157" i="34"/>
  <c r="O293" i="34"/>
  <c r="O261" i="34"/>
  <c r="W227" i="34"/>
  <c r="W240" i="34"/>
  <c r="AE227" i="34"/>
  <c r="AE240" i="34"/>
  <c r="Z214" i="34"/>
  <c r="Z241" i="34" s="1"/>
  <c r="AE210" i="34"/>
  <c r="R227" i="34"/>
  <c r="AC306" i="34"/>
  <c r="AC274" i="34"/>
  <c r="H306" i="34"/>
  <c r="H274" i="34"/>
  <c r="P306" i="34"/>
  <c r="P274" i="34"/>
  <c r="X306" i="34"/>
  <c r="X274" i="34"/>
  <c r="O275" i="34"/>
  <c r="O307" i="34"/>
  <c r="AF307" i="34"/>
  <c r="AL307" i="34" s="1"/>
  <c r="AF275" i="34"/>
  <c r="AL275" i="34" s="1"/>
  <c r="AL241" i="34"/>
  <c r="F241" i="34" s="1"/>
  <c r="S293" i="34"/>
  <c r="S261" i="34"/>
  <c r="AF306" i="34"/>
  <c r="AL306" i="34" s="1"/>
  <c r="AF274" i="34"/>
  <c r="AL274" i="34" s="1"/>
  <c r="AL240" i="34"/>
  <c r="F240" i="34" s="1"/>
  <c r="I240" i="34"/>
  <c r="I227" i="34"/>
  <c r="Q240" i="34"/>
  <c r="Q227" i="34"/>
  <c r="Y240" i="34"/>
  <c r="Y227" i="34"/>
  <c r="AG240" i="34"/>
  <c r="AG227" i="34"/>
  <c r="H307" i="34"/>
  <c r="H275" i="34"/>
  <c r="X293" i="34"/>
  <c r="X261" i="34"/>
  <c r="AK306" i="34"/>
  <c r="AK274" i="34"/>
  <c r="AA261" i="34"/>
  <c r="J306" i="34"/>
  <c r="J274" i="34"/>
  <c r="R306" i="34"/>
  <c r="R274" i="34"/>
  <c r="Z274" i="34"/>
  <c r="Z306" i="34"/>
  <c r="AH306" i="34"/>
  <c r="AH274" i="34"/>
  <c r="Z227" i="34"/>
  <c r="G272" i="34"/>
  <c r="G304" i="34"/>
  <c r="N307" i="34"/>
  <c r="N275" i="34"/>
  <c r="V307" i="34"/>
  <c r="V275" i="34"/>
  <c r="AD307" i="34"/>
  <c r="AD275" i="34"/>
  <c r="G291" i="34"/>
  <c r="G259" i="34"/>
  <c r="K306" i="34"/>
  <c r="K274" i="34"/>
  <c r="S306" i="34"/>
  <c r="S274" i="34"/>
  <c r="AA306" i="34"/>
  <c r="AA274" i="34"/>
  <c r="AI306" i="34"/>
  <c r="AI274" i="34"/>
  <c r="I307" i="34"/>
  <c r="I275" i="34"/>
  <c r="Q307" i="34"/>
  <c r="Q275" i="34"/>
  <c r="Y307" i="34"/>
  <c r="Y275" i="34"/>
  <c r="AG307" i="34"/>
  <c r="AG275" i="34"/>
  <c r="L227" i="34"/>
  <c r="T227" i="34"/>
  <c r="AB227" i="34"/>
  <c r="AJ227" i="34"/>
  <c r="N270" i="34"/>
  <c r="N302" i="34"/>
  <c r="AD270" i="34"/>
  <c r="AD302" i="34"/>
  <c r="G303" i="34"/>
  <c r="G271" i="34"/>
  <c r="G305" i="34"/>
  <c r="G273" i="34"/>
  <c r="G307" i="34"/>
  <c r="G275" i="34"/>
  <c r="N274" i="34"/>
  <c r="L274" i="34"/>
  <c r="L306" i="34"/>
  <c r="T306" i="34"/>
  <c r="T274" i="34"/>
  <c r="AB274" i="34"/>
  <c r="AB306" i="34"/>
  <c r="AJ274" i="34"/>
  <c r="AJ306" i="34"/>
  <c r="J307" i="34"/>
  <c r="J275" i="34"/>
  <c r="R275" i="34"/>
  <c r="R307" i="34"/>
  <c r="AH307" i="34"/>
  <c r="AH275" i="34"/>
  <c r="U227" i="34"/>
  <c r="G302" i="34"/>
  <c r="G270" i="34"/>
  <c r="O302" i="34"/>
  <c r="O270" i="34"/>
  <c r="W302" i="34"/>
  <c r="W270" i="34"/>
  <c r="AE302" i="34"/>
  <c r="AE270" i="34"/>
  <c r="K307" i="34"/>
  <c r="K275" i="34"/>
  <c r="S307" i="34"/>
  <c r="S275" i="34"/>
  <c r="AA307" i="34"/>
  <c r="AA275" i="34"/>
  <c r="AI307" i="34"/>
  <c r="AI275" i="34"/>
  <c r="N227" i="34"/>
  <c r="V227" i="34"/>
  <c r="AD227" i="34"/>
  <c r="V302" i="34"/>
  <c r="V306" i="34"/>
  <c r="V274" i="34"/>
  <c r="AD306" i="34"/>
  <c r="AD274" i="34"/>
  <c r="L275" i="34"/>
  <c r="L307" i="34"/>
  <c r="T307" i="34"/>
  <c r="T275" i="34"/>
  <c r="AB307" i="34"/>
  <c r="AB275" i="34"/>
  <c r="G293" i="34"/>
  <c r="G261" i="34"/>
  <c r="U302" i="34"/>
  <c r="U270" i="34"/>
  <c r="AK302" i="34"/>
  <c r="AK270" i="34"/>
  <c r="AF270" i="34"/>
  <c r="H302" i="34"/>
  <c r="H270" i="34"/>
  <c r="P302" i="34"/>
  <c r="P270" i="34"/>
  <c r="X302" i="34"/>
  <c r="X270" i="34"/>
  <c r="M270" i="34"/>
  <c r="I302" i="34"/>
  <c r="I270" i="34"/>
  <c r="Y270" i="34"/>
  <c r="Y302" i="34"/>
  <c r="AG302" i="34"/>
  <c r="AG270" i="34"/>
  <c r="Q270" i="34"/>
  <c r="J302" i="34"/>
  <c r="J270" i="34"/>
  <c r="AH302" i="34"/>
  <c r="AH270" i="34"/>
  <c r="R270" i="34"/>
  <c r="K270" i="34"/>
  <c r="K302" i="34"/>
  <c r="S302" i="34"/>
  <c r="S270" i="34"/>
  <c r="AA270" i="34"/>
  <c r="AA302" i="34"/>
  <c r="AI270" i="34"/>
  <c r="AI302" i="34"/>
  <c r="Z270" i="34"/>
  <c r="J14" i="33"/>
  <c r="AF300" i="33"/>
  <c r="AF268" i="33"/>
  <c r="J301" i="33"/>
  <c r="J269" i="33"/>
  <c r="R301" i="33"/>
  <c r="R269" i="33"/>
  <c r="Z301" i="33"/>
  <c r="Z269" i="33"/>
  <c r="AH301" i="33"/>
  <c r="AH269" i="33"/>
  <c r="AG300" i="33"/>
  <c r="AG268" i="33"/>
  <c r="K301" i="33"/>
  <c r="K269" i="33"/>
  <c r="S301" i="33"/>
  <c r="S269" i="33"/>
  <c r="AA301" i="33"/>
  <c r="AA269" i="33"/>
  <c r="AI301" i="33"/>
  <c r="AI269" i="33"/>
  <c r="AD268" i="33"/>
  <c r="AD300" i="33"/>
  <c r="H26" i="33"/>
  <c r="H234" i="33" s="1"/>
  <c r="L301" i="33"/>
  <c r="L269" i="33"/>
  <c r="AB301" i="33"/>
  <c r="AB269" i="33"/>
  <c r="AJ301" i="33"/>
  <c r="AJ269" i="33"/>
  <c r="H165" i="33"/>
  <c r="I165" i="33" s="1"/>
  <c r="J165" i="33" s="1"/>
  <c r="K165" i="33" s="1"/>
  <c r="L165" i="33" s="1"/>
  <c r="M165" i="33" s="1"/>
  <c r="N165" i="33" s="1"/>
  <c r="O165" i="33" s="1"/>
  <c r="P165" i="33" s="1"/>
  <c r="Q165" i="33" s="1"/>
  <c r="R165" i="33" s="1"/>
  <c r="S165" i="33" s="1"/>
  <c r="T165" i="33" s="1"/>
  <c r="U165" i="33" s="1"/>
  <c r="V165" i="33" s="1"/>
  <c r="W165" i="33" s="1"/>
  <c r="X165" i="33" s="1"/>
  <c r="Y165" i="33" s="1"/>
  <c r="Z165" i="33" s="1"/>
  <c r="AA165" i="33" s="1"/>
  <c r="AB165" i="33" s="1"/>
  <c r="AC165" i="33" s="1"/>
  <c r="AD165" i="33" s="1"/>
  <c r="AE165" i="33" s="1"/>
  <c r="AF165" i="33" s="1"/>
  <c r="AG165" i="33" s="1"/>
  <c r="AH165" i="33" s="1"/>
  <c r="AI165" i="33" s="1"/>
  <c r="AJ165" i="33" s="1"/>
  <c r="AK165" i="33" s="1"/>
  <c r="H144" i="33"/>
  <c r="I144" i="33" s="1"/>
  <c r="J144" i="33" s="1"/>
  <c r="K144" i="33" s="1"/>
  <c r="L144" i="33" s="1"/>
  <c r="M144" i="33" s="1"/>
  <c r="N144" i="33" s="1"/>
  <c r="O144" i="33" s="1"/>
  <c r="P144" i="33" s="1"/>
  <c r="Q144" i="33" s="1"/>
  <c r="R144" i="33" s="1"/>
  <c r="S144" i="33" s="1"/>
  <c r="T144" i="33" s="1"/>
  <c r="U144" i="33" s="1"/>
  <c r="V144" i="33" s="1"/>
  <c r="W144" i="33" s="1"/>
  <c r="X144" i="33" s="1"/>
  <c r="Y144" i="33" s="1"/>
  <c r="Z144" i="33" s="1"/>
  <c r="AA144" i="33" s="1"/>
  <c r="AB144" i="33" s="1"/>
  <c r="AC144" i="33" s="1"/>
  <c r="AD144" i="33" s="1"/>
  <c r="AE144" i="33" s="1"/>
  <c r="AF144" i="33" s="1"/>
  <c r="AG144" i="33" s="1"/>
  <c r="AH144" i="33" s="1"/>
  <c r="AI144" i="33" s="1"/>
  <c r="AJ144" i="33" s="1"/>
  <c r="AK144" i="33" s="1"/>
  <c r="H166" i="33"/>
  <c r="I166" i="33" s="1"/>
  <c r="J166" i="33" s="1"/>
  <c r="K166" i="33" s="1"/>
  <c r="L166" i="33" s="1"/>
  <c r="M166" i="33" s="1"/>
  <c r="N166" i="33" s="1"/>
  <c r="O166" i="33" s="1"/>
  <c r="P166" i="33" s="1"/>
  <c r="Q166" i="33" s="1"/>
  <c r="R166" i="33" s="1"/>
  <c r="S166" i="33" s="1"/>
  <c r="T166" i="33" s="1"/>
  <c r="U166" i="33" s="1"/>
  <c r="V166" i="33" s="1"/>
  <c r="W166" i="33" s="1"/>
  <c r="X166" i="33" s="1"/>
  <c r="Y166" i="33" s="1"/>
  <c r="Z166" i="33" s="1"/>
  <c r="AA166" i="33" s="1"/>
  <c r="AB166" i="33" s="1"/>
  <c r="AC166" i="33" s="1"/>
  <c r="AD166" i="33" s="1"/>
  <c r="AE166" i="33" s="1"/>
  <c r="AF166" i="33" s="1"/>
  <c r="AG166" i="33" s="1"/>
  <c r="AH166" i="33" s="1"/>
  <c r="AI166" i="33" s="1"/>
  <c r="AJ166" i="33" s="1"/>
  <c r="AK166" i="33" s="1"/>
  <c r="H147" i="33"/>
  <c r="I147" i="33" s="1"/>
  <c r="J147" i="33" s="1"/>
  <c r="K147" i="33" s="1"/>
  <c r="L147" i="33" s="1"/>
  <c r="M147" i="33" s="1"/>
  <c r="N147" i="33" s="1"/>
  <c r="O147" i="33" s="1"/>
  <c r="P147" i="33" s="1"/>
  <c r="Q147" i="33" s="1"/>
  <c r="R147" i="33" s="1"/>
  <c r="S147" i="33" s="1"/>
  <c r="T147" i="33" s="1"/>
  <c r="U147" i="33" s="1"/>
  <c r="V147" i="33" s="1"/>
  <c r="W147" i="33" s="1"/>
  <c r="X147" i="33" s="1"/>
  <c r="Y147" i="33" s="1"/>
  <c r="Z147" i="33" s="1"/>
  <c r="AA147" i="33" s="1"/>
  <c r="AB147" i="33" s="1"/>
  <c r="AC147" i="33" s="1"/>
  <c r="AD147" i="33" s="1"/>
  <c r="AE147" i="33" s="1"/>
  <c r="AF147" i="33" s="1"/>
  <c r="AG147" i="33" s="1"/>
  <c r="AH147" i="33" s="1"/>
  <c r="AI147" i="33" s="1"/>
  <c r="AJ147" i="33" s="1"/>
  <c r="AK147" i="33" s="1"/>
  <c r="H126" i="33"/>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H193" i="33"/>
  <c r="I193" i="33" s="1"/>
  <c r="J193" i="33" s="1"/>
  <c r="K193" i="33" s="1"/>
  <c r="L193" i="33" s="1"/>
  <c r="M193" i="33" s="1"/>
  <c r="N193" i="33" s="1"/>
  <c r="O193" i="33" s="1"/>
  <c r="P193" i="33" s="1"/>
  <c r="Q193" i="33" s="1"/>
  <c r="R193" i="33" s="1"/>
  <c r="S193" i="33" s="1"/>
  <c r="T193" i="33" s="1"/>
  <c r="U193" i="33" s="1"/>
  <c r="V193" i="33" s="1"/>
  <c r="W193" i="33" s="1"/>
  <c r="X193" i="33" s="1"/>
  <c r="Y193" i="33" s="1"/>
  <c r="Z193" i="33" s="1"/>
  <c r="AA193" i="33" s="1"/>
  <c r="AB193" i="33" s="1"/>
  <c r="AC193" i="33" s="1"/>
  <c r="AD193" i="33" s="1"/>
  <c r="AE193" i="33" s="1"/>
  <c r="AF193" i="33" s="1"/>
  <c r="AG193" i="33" s="1"/>
  <c r="AH193" i="33" s="1"/>
  <c r="AI193" i="33" s="1"/>
  <c r="AJ193" i="33" s="1"/>
  <c r="AK193" i="33" s="1"/>
  <c r="H167" i="33"/>
  <c r="I167" i="33" s="1"/>
  <c r="J167" i="33" s="1"/>
  <c r="K167" i="33" s="1"/>
  <c r="L167" i="33" s="1"/>
  <c r="M167" i="33" s="1"/>
  <c r="N167" i="33" s="1"/>
  <c r="O167" i="33" s="1"/>
  <c r="P167" i="33" s="1"/>
  <c r="Q167" i="33" s="1"/>
  <c r="R167" i="33" s="1"/>
  <c r="S167" i="33" s="1"/>
  <c r="T167" i="33" s="1"/>
  <c r="U167" i="33" s="1"/>
  <c r="V167" i="33" s="1"/>
  <c r="W167" i="33" s="1"/>
  <c r="X167" i="33" s="1"/>
  <c r="Y167" i="33" s="1"/>
  <c r="Z167" i="33" s="1"/>
  <c r="AA167" i="33" s="1"/>
  <c r="AB167" i="33" s="1"/>
  <c r="AC167" i="33" s="1"/>
  <c r="AD167" i="33" s="1"/>
  <c r="AE167" i="33" s="1"/>
  <c r="AF167" i="33" s="1"/>
  <c r="AG167" i="33" s="1"/>
  <c r="AH167" i="33" s="1"/>
  <c r="AI167" i="33" s="1"/>
  <c r="AJ167" i="33" s="1"/>
  <c r="AK167" i="33" s="1"/>
  <c r="H125" i="33"/>
  <c r="I125" i="33" s="1"/>
  <c r="J125" i="33" s="1"/>
  <c r="K125" i="33" s="1"/>
  <c r="L125" i="33" s="1"/>
  <c r="M125" i="33" s="1"/>
  <c r="N125" i="33" s="1"/>
  <c r="O125" i="33" s="1"/>
  <c r="P125" i="33" s="1"/>
  <c r="Q125" i="33" s="1"/>
  <c r="R125" i="33" s="1"/>
  <c r="S125" i="33" s="1"/>
  <c r="T125" i="33" s="1"/>
  <c r="U125" i="33" s="1"/>
  <c r="V125" i="33" s="1"/>
  <c r="W125" i="33" s="1"/>
  <c r="X125" i="33" s="1"/>
  <c r="Y125" i="33" s="1"/>
  <c r="Z125" i="33" s="1"/>
  <c r="AA125" i="33" s="1"/>
  <c r="AB125" i="33" s="1"/>
  <c r="AC125" i="33" s="1"/>
  <c r="AD125" i="33" s="1"/>
  <c r="AE125" i="33" s="1"/>
  <c r="AF125" i="33" s="1"/>
  <c r="AG125" i="33" s="1"/>
  <c r="AH125" i="33" s="1"/>
  <c r="AI125" i="33" s="1"/>
  <c r="AJ125" i="33" s="1"/>
  <c r="AK125" i="33" s="1"/>
  <c r="H145" i="33"/>
  <c r="I145" i="33" s="1"/>
  <c r="J145" i="33" s="1"/>
  <c r="K145" i="33" s="1"/>
  <c r="L145" i="33" s="1"/>
  <c r="M145" i="33" s="1"/>
  <c r="N145" i="33" s="1"/>
  <c r="O145" i="33" s="1"/>
  <c r="P145" i="33" s="1"/>
  <c r="Q145" i="33" s="1"/>
  <c r="R145" i="33" s="1"/>
  <c r="S145" i="33" s="1"/>
  <c r="T145" i="33" s="1"/>
  <c r="U145" i="33" s="1"/>
  <c r="V145" i="33" s="1"/>
  <c r="W145" i="33" s="1"/>
  <c r="X145" i="33" s="1"/>
  <c r="Y145" i="33" s="1"/>
  <c r="Z145" i="33" s="1"/>
  <c r="AA145" i="33" s="1"/>
  <c r="AB145" i="33" s="1"/>
  <c r="AC145" i="33" s="1"/>
  <c r="AD145" i="33" s="1"/>
  <c r="AE145" i="33" s="1"/>
  <c r="AF145" i="33" s="1"/>
  <c r="AG145" i="33" s="1"/>
  <c r="AH145" i="33" s="1"/>
  <c r="AI145" i="33" s="1"/>
  <c r="AJ145" i="33" s="1"/>
  <c r="AK145" i="33" s="1"/>
  <c r="I104" i="33"/>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H146" i="33"/>
  <c r="I146" i="33" s="1"/>
  <c r="J146" i="33" s="1"/>
  <c r="K146" i="33" s="1"/>
  <c r="L146" i="33" s="1"/>
  <c r="M146" i="33" s="1"/>
  <c r="N146" i="33" s="1"/>
  <c r="O146" i="33" s="1"/>
  <c r="P146" i="33" s="1"/>
  <c r="Q146" i="33" s="1"/>
  <c r="R146" i="33" s="1"/>
  <c r="S146" i="33" s="1"/>
  <c r="T146" i="33" s="1"/>
  <c r="U146" i="33" s="1"/>
  <c r="V146" i="33" s="1"/>
  <c r="W146" i="33" s="1"/>
  <c r="X146" i="33" s="1"/>
  <c r="Y146" i="33" s="1"/>
  <c r="Z146" i="33" s="1"/>
  <c r="AA146" i="33" s="1"/>
  <c r="AB146" i="33" s="1"/>
  <c r="AC146" i="33" s="1"/>
  <c r="AD146" i="33" s="1"/>
  <c r="AE146" i="33" s="1"/>
  <c r="AF146" i="33" s="1"/>
  <c r="AG146" i="33" s="1"/>
  <c r="AH146" i="33" s="1"/>
  <c r="AI146" i="33" s="1"/>
  <c r="AJ146" i="33" s="1"/>
  <c r="AK146" i="33" s="1"/>
  <c r="H168" i="33"/>
  <c r="I168" i="33" s="1"/>
  <c r="J168" i="33" s="1"/>
  <c r="K168" i="33" s="1"/>
  <c r="L168" i="33" s="1"/>
  <c r="M168" i="33" s="1"/>
  <c r="N168" i="33" s="1"/>
  <c r="O168" i="33" s="1"/>
  <c r="P168" i="33" s="1"/>
  <c r="Q168" i="33" s="1"/>
  <c r="R168" i="33" s="1"/>
  <c r="S168" i="33" s="1"/>
  <c r="T168" i="33" s="1"/>
  <c r="U168" i="33" s="1"/>
  <c r="V168" i="33" s="1"/>
  <c r="W168" i="33" s="1"/>
  <c r="X168" i="33" s="1"/>
  <c r="Y168" i="33" s="1"/>
  <c r="Z168" i="33" s="1"/>
  <c r="AA168" i="33" s="1"/>
  <c r="AB168" i="33" s="1"/>
  <c r="AC168" i="33" s="1"/>
  <c r="AD168" i="33" s="1"/>
  <c r="AE168" i="33" s="1"/>
  <c r="AF168" i="33" s="1"/>
  <c r="AG168" i="33" s="1"/>
  <c r="AH168" i="33" s="1"/>
  <c r="AI168" i="33" s="1"/>
  <c r="AJ168" i="33" s="1"/>
  <c r="AK168" i="33" s="1"/>
  <c r="H105" i="33"/>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I300" i="33"/>
  <c r="AI268" i="33"/>
  <c r="M301" i="33"/>
  <c r="M269" i="33"/>
  <c r="U301" i="33"/>
  <c r="U269" i="33"/>
  <c r="AC301" i="33"/>
  <c r="AC269" i="33"/>
  <c r="AK301" i="33"/>
  <c r="AK269" i="33"/>
  <c r="AE68" i="33"/>
  <c r="W68" i="33"/>
  <c r="O68" i="33"/>
  <c r="O85" i="33" s="1"/>
  <c r="AJ300" i="33"/>
  <c r="AJ268" i="33"/>
  <c r="N301" i="33"/>
  <c r="N269" i="33"/>
  <c r="V301" i="33"/>
  <c r="V269" i="33"/>
  <c r="AD301" i="33"/>
  <c r="AD269" i="33"/>
  <c r="AE300" i="33"/>
  <c r="AE268" i="33"/>
  <c r="AH300" i="33"/>
  <c r="AH268" i="33"/>
  <c r="T301" i="33"/>
  <c r="T269" i="33"/>
  <c r="AC300" i="33"/>
  <c r="AC268" i="33"/>
  <c r="AK300" i="33"/>
  <c r="AK268" i="33"/>
  <c r="G301" i="33"/>
  <c r="G269" i="33"/>
  <c r="O301" i="33"/>
  <c r="O269" i="33"/>
  <c r="W301" i="33"/>
  <c r="W269" i="33"/>
  <c r="AE301" i="33"/>
  <c r="AE269" i="33"/>
  <c r="AH68" i="33"/>
  <c r="AH85" i="33" s="1"/>
  <c r="G50" i="33"/>
  <c r="G226" i="33" s="1"/>
  <c r="H301" i="33"/>
  <c r="H269" i="33"/>
  <c r="P269" i="33"/>
  <c r="P301" i="33"/>
  <c r="X301" i="33"/>
  <c r="X269" i="33"/>
  <c r="AF301" i="33"/>
  <c r="AF269" i="33"/>
  <c r="W116" i="33"/>
  <c r="G268" i="33"/>
  <c r="G300" i="33"/>
  <c r="G288" i="33"/>
  <c r="G256" i="33"/>
  <c r="I301" i="33"/>
  <c r="I269" i="33"/>
  <c r="Q269" i="33"/>
  <c r="Q301" i="33"/>
  <c r="Y301" i="33"/>
  <c r="Y269" i="33"/>
  <c r="AG301" i="33"/>
  <c r="AG269" i="33"/>
  <c r="I103" i="33"/>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L68" i="33"/>
  <c r="T68" i="33"/>
  <c r="AB68" i="33"/>
  <c r="AB85" i="33" s="1"/>
  <c r="AJ68" i="33"/>
  <c r="AJ85" i="33" s="1"/>
  <c r="K82" i="33"/>
  <c r="S82" i="33"/>
  <c r="AA82" i="33"/>
  <c r="AI82" i="33"/>
  <c r="AI85" i="33" s="1"/>
  <c r="H102" i="33"/>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M68" i="33"/>
  <c r="M85" i="33" s="1"/>
  <c r="U68" i="33"/>
  <c r="AC68" i="33"/>
  <c r="L82" i="33"/>
  <c r="T82" i="33"/>
  <c r="AB82" i="33"/>
  <c r="I142" i="33"/>
  <c r="I136" i="33"/>
  <c r="I140" i="33"/>
  <c r="I141" i="33"/>
  <c r="J133" i="33"/>
  <c r="N68" i="33"/>
  <c r="V68" i="33"/>
  <c r="AD68" i="33"/>
  <c r="AD85" i="33" s="1"/>
  <c r="M82" i="33"/>
  <c r="U82" i="33"/>
  <c r="AC82" i="33"/>
  <c r="AK82" i="33"/>
  <c r="AK85" i="33" s="1"/>
  <c r="N82" i="33"/>
  <c r="V82" i="33"/>
  <c r="AD82" i="33"/>
  <c r="H170" i="33"/>
  <c r="H68" i="33"/>
  <c r="H85" i="33" s="1"/>
  <c r="P68" i="33"/>
  <c r="P85" i="33" s="1"/>
  <c r="X68" i="33"/>
  <c r="AF68" i="33"/>
  <c r="G82" i="33"/>
  <c r="G85" i="33" s="1"/>
  <c r="O82" i="33"/>
  <c r="W82" i="33"/>
  <c r="AE82" i="33"/>
  <c r="I68" i="33"/>
  <c r="Q68" i="33"/>
  <c r="Y68" i="33"/>
  <c r="Y85" i="33" s="1"/>
  <c r="AG68" i="33"/>
  <c r="AG85" i="33" s="1"/>
  <c r="H82" i="33"/>
  <c r="P82" i="33"/>
  <c r="X82" i="33"/>
  <c r="AF82" i="33"/>
  <c r="J68" i="33"/>
  <c r="J85" i="33" s="1"/>
  <c r="R68" i="33"/>
  <c r="Z68" i="33"/>
  <c r="I82" i="33"/>
  <c r="Q82" i="33"/>
  <c r="Y82" i="33"/>
  <c r="H124" i="33"/>
  <c r="I124" i="33" s="1"/>
  <c r="J124" i="33" s="1"/>
  <c r="K124" i="33" s="1"/>
  <c r="L124" i="33" s="1"/>
  <c r="M124" i="33" s="1"/>
  <c r="N124" i="33" s="1"/>
  <c r="O124" i="33" s="1"/>
  <c r="P124" i="33" s="1"/>
  <c r="Q124" i="33" s="1"/>
  <c r="R124" i="33" s="1"/>
  <c r="S124" i="33" s="1"/>
  <c r="T124" i="33" s="1"/>
  <c r="U124" i="33" s="1"/>
  <c r="V124" i="33" s="1"/>
  <c r="W124" i="33" s="1"/>
  <c r="X124" i="33" s="1"/>
  <c r="Y124" i="33" s="1"/>
  <c r="Z124" i="33" s="1"/>
  <c r="AA124" i="33" s="1"/>
  <c r="AB124" i="33" s="1"/>
  <c r="AC124" i="33" s="1"/>
  <c r="AD124" i="33" s="1"/>
  <c r="AE124" i="33" s="1"/>
  <c r="AF124" i="33" s="1"/>
  <c r="AG124" i="33" s="1"/>
  <c r="AH124" i="33" s="1"/>
  <c r="AI124" i="33" s="1"/>
  <c r="AJ124" i="33" s="1"/>
  <c r="AK124" i="33" s="1"/>
  <c r="K68" i="33"/>
  <c r="S68" i="33"/>
  <c r="S85" i="33" s="1"/>
  <c r="AA68" i="33"/>
  <c r="AA85" i="33" s="1"/>
  <c r="J82" i="33"/>
  <c r="R82" i="33"/>
  <c r="Z82" i="33"/>
  <c r="H141" i="33"/>
  <c r="H163" i="33"/>
  <c r="H157" i="33"/>
  <c r="J307" i="33"/>
  <c r="J275" i="33"/>
  <c r="R275" i="33"/>
  <c r="R307" i="33"/>
  <c r="I154" i="33"/>
  <c r="J227" i="33"/>
  <c r="J240" i="33"/>
  <c r="R227" i="33"/>
  <c r="R240" i="33"/>
  <c r="Z227" i="33"/>
  <c r="Z240" i="33"/>
  <c r="AH227" i="33"/>
  <c r="AH240" i="33"/>
  <c r="K307" i="33"/>
  <c r="K275" i="33"/>
  <c r="S307" i="33"/>
  <c r="S275" i="33"/>
  <c r="H123" i="33"/>
  <c r="I123" i="33" s="1"/>
  <c r="J123" i="33" s="1"/>
  <c r="K123" i="33" s="1"/>
  <c r="L123" i="33" s="1"/>
  <c r="M123" i="33" s="1"/>
  <c r="N123" i="33" s="1"/>
  <c r="O123" i="33" s="1"/>
  <c r="P123" i="33" s="1"/>
  <c r="Q123" i="33" s="1"/>
  <c r="R123" i="33" s="1"/>
  <c r="S123" i="33" s="1"/>
  <c r="T123" i="33" s="1"/>
  <c r="U123" i="33" s="1"/>
  <c r="V123" i="33" s="1"/>
  <c r="W123" i="33" s="1"/>
  <c r="X123" i="33" s="1"/>
  <c r="Y123" i="33" s="1"/>
  <c r="Z123" i="33" s="1"/>
  <c r="AA123" i="33" s="1"/>
  <c r="AB123" i="33" s="1"/>
  <c r="AC123" i="33" s="1"/>
  <c r="AD123" i="33" s="1"/>
  <c r="AE123" i="33" s="1"/>
  <c r="AF123" i="33" s="1"/>
  <c r="AG123" i="33" s="1"/>
  <c r="AH123" i="33" s="1"/>
  <c r="AI123" i="33" s="1"/>
  <c r="AJ123" i="33" s="1"/>
  <c r="AK123" i="33" s="1"/>
  <c r="H140" i="33"/>
  <c r="H149" i="33" s="1"/>
  <c r="L307" i="33"/>
  <c r="L275" i="33"/>
  <c r="W293" i="33"/>
  <c r="W261" i="33"/>
  <c r="T307" i="33"/>
  <c r="T275" i="33"/>
  <c r="L240" i="33"/>
  <c r="L227" i="33"/>
  <c r="T240" i="33"/>
  <c r="T227" i="33"/>
  <c r="AB240" i="33"/>
  <c r="AB227" i="33"/>
  <c r="AJ240" i="33"/>
  <c r="AJ227" i="33"/>
  <c r="AC227" i="33"/>
  <c r="V307" i="33"/>
  <c r="V275" i="33"/>
  <c r="M293" i="33"/>
  <c r="M261" i="33"/>
  <c r="U227" i="33"/>
  <c r="U240" i="33"/>
  <c r="AC306" i="33"/>
  <c r="AC274" i="33"/>
  <c r="AK306" i="33"/>
  <c r="AK274" i="33"/>
  <c r="W307" i="33"/>
  <c r="W275" i="33"/>
  <c r="G290" i="33"/>
  <c r="G258" i="33"/>
  <c r="G238" i="33"/>
  <c r="N306" i="33"/>
  <c r="N274" i="33"/>
  <c r="V293" i="33"/>
  <c r="V261" i="33"/>
  <c r="AD293" i="33"/>
  <c r="AD261" i="33"/>
  <c r="O307" i="33"/>
  <c r="O275" i="33"/>
  <c r="K293" i="33"/>
  <c r="K261" i="33"/>
  <c r="M302" i="33"/>
  <c r="M270" i="33"/>
  <c r="U302" i="33"/>
  <c r="U270" i="33"/>
  <c r="AC302" i="33"/>
  <c r="AC270" i="33"/>
  <c r="AK302" i="33"/>
  <c r="AK270" i="33"/>
  <c r="AI307" i="33"/>
  <c r="AI275" i="33"/>
  <c r="N293" i="33"/>
  <c r="N261" i="33"/>
  <c r="AK293" i="33"/>
  <c r="AK261" i="33"/>
  <c r="M306" i="33"/>
  <c r="M274" i="33"/>
  <c r="AA307" i="33"/>
  <c r="AA275" i="33"/>
  <c r="AK307" i="33"/>
  <c r="AK275" i="33"/>
  <c r="O293" i="33"/>
  <c r="O261" i="33"/>
  <c r="AB307" i="33"/>
  <c r="AB275" i="33"/>
  <c r="V302" i="33"/>
  <c r="V270" i="33"/>
  <c r="AD302" i="33"/>
  <c r="AD270" i="33"/>
  <c r="G303" i="33"/>
  <c r="G271" i="33"/>
  <c r="G305" i="33"/>
  <c r="G273" i="33"/>
  <c r="AA274" i="33"/>
  <c r="AA306" i="33"/>
  <c r="G307" i="33"/>
  <c r="G275" i="33"/>
  <c r="Y270" i="33"/>
  <c r="Y275" i="33"/>
  <c r="AA293" i="33"/>
  <c r="AA261" i="33"/>
  <c r="O306" i="33"/>
  <c r="O274" i="33"/>
  <c r="AD306" i="33"/>
  <c r="AD274" i="33"/>
  <c r="M307" i="33"/>
  <c r="M275" i="33"/>
  <c r="AC307" i="33"/>
  <c r="AC275" i="33"/>
  <c r="U214" i="33"/>
  <c r="U241" i="33" s="1"/>
  <c r="Z210" i="33"/>
  <c r="I270" i="33"/>
  <c r="I302" i="33"/>
  <c r="Q302" i="33"/>
  <c r="Q270" i="33"/>
  <c r="AG270" i="33"/>
  <c r="AG302" i="33"/>
  <c r="S306" i="33"/>
  <c r="S274" i="33"/>
  <c r="AE306" i="33"/>
  <c r="AE274" i="33"/>
  <c r="N307" i="33"/>
  <c r="N275" i="33"/>
  <c r="AD307" i="33"/>
  <c r="AD275" i="33"/>
  <c r="X307" i="33"/>
  <c r="X275" i="33"/>
  <c r="AF307" i="33"/>
  <c r="AL307" i="33" s="1"/>
  <c r="AF275" i="33"/>
  <c r="AL275" i="33" s="1"/>
  <c r="S293" i="33"/>
  <c r="S261" i="33"/>
  <c r="AE293" i="33"/>
  <c r="AE261" i="33"/>
  <c r="J270" i="33"/>
  <c r="J302" i="33"/>
  <c r="R302" i="33"/>
  <c r="R270" i="33"/>
  <c r="Z302" i="33"/>
  <c r="Z270" i="33"/>
  <c r="AH302" i="33"/>
  <c r="AH270" i="33"/>
  <c r="G306" i="33"/>
  <c r="G274" i="33"/>
  <c r="H306" i="33"/>
  <c r="H274" i="33"/>
  <c r="P306" i="33"/>
  <c r="P274" i="33"/>
  <c r="X306" i="33"/>
  <c r="X274" i="33"/>
  <c r="AF306" i="33"/>
  <c r="AL306" i="33" s="1"/>
  <c r="AF274" i="33"/>
  <c r="AL274" i="33" s="1"/>
  <c r="H307" i="33"/>
  <c r="H275" i="33"/>
  <c r="P307" i="33"/>
  <c r="P275" i="33"/>
  <c r="AG307" i="33"/>
  <c r="AG275" i="33"/>
  <c r="G293" i="33"/>
  <c r="G261" i="33"/>
  <c r="V240" i="33"/>
  <c r="AI306" i="33"/>
  <c r="AI274" i="33"/>
  <c r="I240" i="33"/>
  <c r="I227" i="33"/>
  <c r="Q240" i="33"/>
  <c r="Q227" i="33"/>
  <c r="Y240" i="33"/>
  <c r="Y227" i="33"/>
  <c r="AG240" i="33"/>
  <c r="AG227" i="33"/>
  <c r="I307" i="33"/>
  <c r="I275" i="33"/>
  <c r="Q307" i="33"/>
  <c r="Q275" i="33"/>
  <c r="AH307" i="33"/>
  <c r="AH275" i="33"/>
  <c r="G289" i="33"/>
  <c r="G257" i="33"/>
  <c r="AI293" i="33"/>
  <c r="AI261" i="33"/>
  <c r="L302" i="33"/>
  <c r="L270" i="33"/>
  <c r="T302" i="33"/>
  <c r="T270" i="33"/>
  <c r="AB302" i="33"/>
  <c r="AB270" i="33"/>
  <c r="AJ302" i="33"/>
  <c r="AJ270" i="33"/>
  <c r="K306" i="33"/>
  <c r="K274" i="33"/>
  <c r="W306" i="33"/>
  <c r="W274" i="33"/>
  <c r="AL241" i="33"/>
  <c r="H227" i="33"/>
  <c r="P227" i="33"/>
  <c r="X227" i="33"/>
  <c r="AF227" i="33"/>
  <c r="G302" i="33"/>
  <c r="G270" i="33"/>
  <c r="O302" i="33"/>
  <c r="O270" i="33"/>
  <c r="W302" i="33"/>
  <c r="W270" i="33"/>
  <c r="AE302" i="33"/>
  <c r="AE270" i="33"/>
  <c r="G291" i="33"/>
  <c r="G259" i="33"/>
  <c r="H270" i="33"/>
  <c r="H302" i="33"/>
  <c r="P302" i="33"/>
  <c r="P270" i="33"/>
  <c r="X302" i="33"/>
  <c r="X270" i="33"/>
  <c r="AF302" i="33"/>
  <c r="AF270" i="33"/>
  <c r="K302" i="33"/>
  <c r="K270" i="33"/>
  <c r="S302" i="33"/>
  <c r="S270" i="33"/>
  <c r="AA302" i="33"/>
  <c r="AA270" i="33"/>
  <c r="AI302" i="33"/>
  <c r="AI270" i="33"/>
  <c r="O268" i="33" l="1"/>
  <c r="I34" i="33"/>
  <c r="I26" i="33"/>
  <c r="I234" i="33" s="1"/>
  <c r="P29" i="34"/>
  <c r="N268" i="33"/>
  <c r="N29" i="33"/>
  <c r="J34" i="33"/>
  <c r="I26" i="34"/>
  <c r="I234" i="34" s="1"/>
  <c r="I268" i="34" s="1"/>
  <c r="M26" i="33"/>
  <c r="M234" i="33" s="1"/>
  <c r="M268" i="33" s="1"/>
  <c r="U26" i="33"/>
  <c r="U234" i="33" s="1"/>
  <c r="U268" i="33" s="1"/>
  <c r="T26" i="33"/>
  <c r="T234" i="33" s="1"/>
  <c r="T300" i="33" s="1"/>
  <c r="Y26" i="34"/>
  <c r="Y234" i="34" s="1"/>
  <c r="Y300" i="34" s="1"/>
  <c r="S26" i="34"/>
  <c r="S234" i="34" s="1"/>
  <c r="S300" i="34" s="1"/>
  <c r="X26" i="34"/>
  <c r="X234" i="34" s="1"/>
  <c r="X300" i="34" s="1"/>
  <c r="R29" i="34"/>
  <c r="R268" i="34"/>
  <c r="W26" i="33"/>
  <c r="W234" i="33" s="1"/>
  <c r="W300" i="33" s="1"/>
  <c r="Q26" i="33"/>
  <c r="Q234" i="33" s="1"/>
  <c r="Q300" i="33" s="1"/>
  <c r="O29" i="33"/>
  <c r="V26" i="34"/>
  <c r="V234" i="34" s="1"/>
  <c r="V300" i="34" s="1"/>
  <c r="J26" i="33"/>
  <c r="J234" i="33" s="1"/>
  <c r="J300" i="33" s="1"/>
  <c r="I34" i="34"/>
  <c r="H26" i="34"/>
  <c r="H234" i="34" s="1"/>
  <c r="H300" i="34" s="1"/>
  <c r="R268" i="33"/>
  <c r="R29" i="33"/>
  <c r="J26" i="34"/>
  <c r="J234" i="34" s="1"/>
  <c r="J268" i="34" s="1"/>
  <c r="Q26" i="34"/>
  <c r="Q234" i="34" s="1"/>
  <c r="Q300" i="34" s="1"/>
  <c r="Z26" i="34"/>
  <c r="Z234" i="34" s="1"/>
  <c r="Z300" i="34" s="1"/>
  <c r="X29" i="33"/>
  <c r="X26" i="33"/>
  <c r="X234" i="33" s="1"/>
  <c r="M26" i="34"/>
  <c r="M234" i="34" s="1"/>
  <c r="M29" i="34"/>
  <c r="S29" i="33"/>
  <c r="S26" i="33"/>
  <c r="S234" i="33" s="1"/>
  <c r="U29" i="34"/>
  <c r="U26" i="34"/>
  <c r="U234" i="34" s="1"/>
  <c r="AA29" i="33"/>
  <c r="AA26" i="33"/>
  <c r="AA234" i="33" s="1"/>
  <c r="Y29" i="33"/>
  <c r="Y26" i="33"/>
  <c r="Y234" i="33" s="1"/>
  <c r="L26" i="33"/>
  <c r="L234" i="33" s="1"/>
  <c r="L300" i="33" s="1"/>
  <c r="I150" i="33"/>
  <c r="N26" i="34"/>
  <c r="N234" i="34" s="1"/>
  <c r="N300" i="34" s="1"/>
  <c r="L26" i="34"/>
  <c r="L234" i="34" s="1"/>
  <c r="L29" i="34"/>
  <c r="L34" i="34" s="1"/>
  <c r="K29" i="33"/>
  <c r="K26" i="33"/>
  <c r="K234" i="33" s="1"/>
  <c r="T26" i="34"/>
  <c r="T234" i="34" s="1"/>
  <c r="T29" i="34"/>
  <c r="Z29" i="33"/>
  <c r="Z26" i="33"/>
  <c r="Z234" i="33" s="1"/>
  <c r="P26" i="33"/>
  <c r="P234" i="33" s="1"/>
  <c r="P300" i="33" s="1"/>
  <c r="AB26" i="33"/>
  <c r="AB234" i="33" s="1"/>
  <c r="AB29" i="33"/>
  <c r="W26" i="34"/>
  <c r="W234" i="34" s="1"/>
  <c r="W268" i="34" s="1"/>
  <c r="AA26" i="34"/>
  <c r="AA234" i="34" s="1"/>
  <c r="AA268" i="34" s="1"/>
  <c r="AB26" i="34"/>
  <c r="AB234" i="34" s="1"/>
  <c r="AB29" i="34"/>
  <c r="V29" i="33"/>
  <c r="V26" i="33"/>
  <c r="V234" i="33" s="1"/>
  <c r="V268" i="34"/>
  <c r="V293" i="34"/>
  <c r="V261" i="34"/>
  <c r="AB293" i="34"/>
  <c r="AB261" i="34"/>
  <c r="Q293" i="34"/>
  <c r="Q261" i="34"/>
  <c r="Z307" i="34"/>
  <c r="Z275" i="34"/>
  <c r="AH293" i="34"/>
  <c r="AH261" i="34"/>
  <c r="M85" i="34"/>
  <c r="AJ85" i="34"/>
  <c r="AA85" i="34"/>
  <c r="O300" i="34"/>
  <c r="O268" i="34"/>
  <c r="Y85" i="34"/>
  <c r="N293" i="34"/>
  <c r="N261" i="34"/>
  <c r="AE274" i="34"/>
  <c r="AE306" i="34"/>
  <c r="I293" i="34"/>
  <c r="I261" i="34"/>
  <c r="K34" i="34"/>
  <c r="T293" i="34"/>
  <c r="T261" i="34"/>
  <c r="I306" i="34"/>
  <c r="I274" i="34"/>
  <c r="W274" i="34"/>
  <c r="W306" i="34"/>
  <c r="J157" i="34"/>
  <c r="J161" i="34"/>
  <c r="K154" i="34"/>
  <c r="J163" i="34"/>
  <c r="J162" i="34"/>
  <c r="AF85" i="34"/>
  <c r="AG85" i="34"/>
  <c r="Z85" i="34"/>
  <c r="Q306" i="34"/>
  <c r="Q274" i="34"/>
  <c r="U293" i="34"/>
  <c r="U261" i="34"/>
  <c r="AE293" i="34"/>
  <c r="AE261" i="34"/>
  <c r="Z293" i="34"/>
  <c r="Z261" i="34"/>
  <c r="AG293" i="34"/>
  <c r="AG261" i="34"/>
  <c r="W293" i="34"/>
  <c r="W261" i="34"/>
  <c r="K300" i="34"/>
  <c r="K268" i="34"/>
  <c r="I144" i="34"/>
  <c r="H150" i="34"/>
  <c r="AH85" i="34"/>
  <c r="L293" i="34"/>
  <c r="L261" i="34"/>
  <c r="AG306" i="34"/>
  <c r="AG274" i="34"/>
  <c r="J34" i="34"/>
  <c r="AK85" i="34"/>
  <c r="G226" i="34"/>
  <c r="V116" i="34"/>
  <c r="I165" i="34"/>
  <c r="H171" i="34"/>
  <c r="O85" i="34"/>
  <c r="Y293" i="34"/>
  <c r="Y261" i="34"/>
  <c r="R293" i="34"/>
  <c r="R261" i="34"/>
  <c r="AC85" i="34"/>
  <c r="H34" i="34"/>
  <c r="I170" i="34"/>
  <c r="H85" i="34"/>
  <c r="W85" i="34"/>
  <c r="Q85" i="34"/>
  <c r="O274" i="34"/>
  <c r="O306" i="34"/>
  <c r="AD293" i="34"/>
  <c r="AD261" i="34"/>
  <c r="AJ293" i="34"/>
  <c r="AJ261" i="34"/>
  <c r="Y306" i="34"/>
  <c r="Y274" i="34"/>
  <c r="AJ210" i="34"/>
  <c r="AJ214" i="34" s="1"/>
  <c r="AJ241" i="34" s="1"/>
  <c r="AE214" i="34"/>
  <c r="AE241" i="34" s="1"/>
  <c r="AI85" i="34"/>
  <c r="P300" i="34"/>
  <c r="P268" i="34"/>
  <c r="J136" i="34"/>
  <c r="J140" i="34"/>
  <c r="K133" i="34"/>
  <c r="J142" i="34"/>
  <c r="J141" i="34"/>
  <c r="G292" i="33"/>
  <c r="G260" i="33"/>
  <c r="G230" i="33"/>
  <c r="G231" i="33" s="1"/>
  <c r="G242" i="33" s="1"/>
  <c r="G243" i="33" s="1"/>
  <c r="AJ293" i="33"/>
  <c r="AJ261" i="33"/>
  <c r="Z261" i="33"/>
  <c r="Z293" i="33"/>
  <c r="Q85" i="33"/>
  <c r="X116" i="33"/>
  <c r="W85" i="33"/>
  <c r="H268" i="33"/>
  <c r="H300" i="33"/>
  <c r="AG274" i="33"/>
  <c r="AG306" i="33"/>
  <c r="U306" i="33"/>
  <c r="U274" i="33"/>
  <c r="AJ306" i="33"/>
  <c r="AJ274" i="33"/>
  <c r="AF293" i="33"/>
  <c r="AF261" i="33"/>
  <c r="Y293" i="33"/>
  <c r="Y261" i="33"/>
  <c r="V306" i="33"/>
  <c r="V274" i="33"/>
  <c r="U293" i="33"/>
  <c r="U261" i="33"/>
  <c r="AB293" i="33"/>
  <c r="AB261" i="33"/>
  <c r="R306" i="33"/>
  <c r="R274" i="33"/>
  <c r="I85" i="33"/>
  <c r="I149" i="33"/>
  <c r="T85" i="33"/>
  <c r="T268" i="33"/>
  <c r="AE85" i="33"/>
  <c r="J140" i="33"/>
  <c r="K133" i="33"/>
  <c r="J136" i="33"/>
  <c r="J141" i="33"/>
  <c r="J142" i="33"/>
  <c r="X293" i="33"/>
  <c r="X261" i="33"/>
  <c r="Y306" i="33"/>
  <c r="Y274" i="33"/>
  <c r="AB306" i="33"/>
  <c r="AB274" i="33"/>
  <c r="R293" i="33"/>
  <c r="R261" i="33"/>
  <c r="L85" i="33"/>
  <c r="K14" i="33"/>
  <c r="AG293" i="33"/>
  <c r="AG261" i="33"/>
  <c r="Q293" i="33"/>
  <c r="Q261" i="33"/>
  <c r="AE210" i="33"/>
  <c r="Z214" i="33"/>
  <c r="Z241" i="33" s="1"/>
  <c r="H171" i="33"/>
  <c r="I300" i="33"/>
  <c r="I268" i="33"/>
  <c r="P293" i="33"/>
  <c r="P261" i="33"/>
  <c r="T293" i="33"/>
  <c r="T261" i="33"/>
  <c r="J306" i="33"/>
  <c r="J274" i="33"/>
  <c r="H293" i="33"/>
  <c r="H261" i="33"/>
  <c r="Q306" i="33"/>
  <c r="Q274" i="33"/>
  <c r="U307" i="33"/>
  <c r="U275" i="33"/>
  <c r="T306" i="33"/>
  <c r="T274" i="33"/>
  <c r="J293" i="33"/>
  <c r="J261" i="33"/>
  <c r="K85" i="33"/>
  <c r="Z85" i="33"/>
  <c r="AF85" i="33"/>
  <c r="V85" i="33"/>
  <c r="AC85" i="33"/>
  <c r="G304" i="33"/>
  <c r="G272" i="33"/>
  <c r="Z306" i="33"/>
  <c r="Z274" i="33"/>
  <c r="I293" i="33"/>
  <c r="I261" i="33"/>
  <c r="L293" i="33"/>
  <c r="L261" i="33"/>
  <c r="AH274" i="33"/>
  <c r="AH306" i="33"/>
  <c r="I163" i="33"/>
  <c r="I171" i="33"/>
  <c r="I157" i="33"/>
  <c r="I161" i="33"/>
  <c r="J154" i="33"/>
  <c r="I162" i="33"/>
  <c r="R85" i="33"/>
  <c r="X85" i="33"/>
  <c r="N85" i="33"/>
  <c r="U85" i="33"/>
  <c r="I306" i="33"/>
  <c r="I274" i="33"/>
  <c r="AC293" i="33"/>
  <c r="AC261" i="33"/>
  <c r="L306" i="33"/>
  <c r="L274" i="33"/>
  <c r="H150" i="33"/>
  <c r="AH293" i="33"/>
  <c r="AH261" i="33"/>
  <c r="U300" i="33"/>
  <c r="X268" i="34" l="1"/>
  <c r="I300" i="34"/>
  <c r="M300" i="33"/>
  <c r="AA300" i="34"/>
  <c r="H268" i="34"/>
  <c r="W268" i="33"/>
  <c r="F234" i="34"/>
  <c r="Y268" i="34"/>
  <c r="J300" i="34"/>
  <c r="N268" i="34"/>
  <c r="Q268" i="33"/>
  <c r="M34" i="34"/>
  <c r="S268" i="34"/>
  <c r="Q268" i="34"/>
  <c r="J268" i="33"/>
  <c r="L268" i="33"/>
  <c r="AB34" i="33"/>
  <c r="T34" i="33"/>
  <c r="AJ34" i="33"/>
  <c r="AG34" i="33"/>
  <c r="X34" i="33"/>
  <c r="AE34" i="33"/>
  <c r="S34" i="33"/>
  <c r="R34" i="33"/>
  <c r="Y34" i="33"/>
  <c r="AJ34" i="34"/>
  <c r="AA34" i="33"/>
  <c r="P34" i="34"/>
  <c r="S34" i="34"/>
  <c r="W34" i="33"/>
  <c r="AF34" i="33"/>
  <c r="O34" i="34"/>
  <c r="N34" i="34"/>
  <c r="AH34" i="33"/>
  <c r="AK34" i="33"/>
  <c r="AI34" i="33"/>
  <c r="R34" i="34"/>
  <c r="Q34" i="34"/>
  <c r="P268" i="33"/>
  <c r="Z34" i="33"/>
  <c r="Z268" i="34"/>
  <c r="AI34" i="34"/>
  <c r="AG34" i="34"/>
  <c r="AB268" i="34"/>
  <c r="AB300" i="34"/>
  <c r="U268" i="34"/>
  <c r="U300" i="34"/>
  <c r="Z34" i="34"/>
  <c r="S300" i="33"/>
  <c r="S268" i="33"/>
  <c r="AB34" i="34"/>
  <c r="W34" i="34"/>
  <c r="Y34" i="34"/>
  <c r="T300" i="34"/>
  <c r="T268" i="34"/>
  <c r="AF34" i="34"/>
  <c r="V34" i="34"/>
  <c r="W300" i="34"/>
  <c r="AE34" i="34"/>
  <c r="AB268" i="33"/>
  <c r="AB300" i="33"/>
  <c r="K300" i="33"/>
  <c r="K268" i="33"/>
  <c r="Y300" i="33"/>
  <c r="Y268" i="33"/>
  <c r="X34" i="34"/>
  <c r="AC34" i="34"/>
  <c r="AD34" i="34"/>
  <c r="V300" i="33"/>
  <c r="V268" i="33"/>
  <c r="P34" i="33"/>
  <c r="L34" i="33"/>
  <c r="AC34" i="33"/>
  <c r="Q34" i="33"/>
  <c r="K34" i="33"/>
  <c r="N34" i="33"/>
  <c r="M34" i="33"/>
  <c r="V34" i="33"/>
  <c r="O34" i="33"/>
  <c r="U34" i="33"/>
  <c r="AD34" i="33"/>
  <c r="M300" i="34"/>
  <c r="M268" i="34"/>
  <c r="AH34" i="34"/>
  <c r="U34" i="34"/>
  <c r="AA34" i="34"/>
  <c r="AA268" i="33"/>
  <c r="AA300" i="33"/>
  <c r="X300" i="33"/>
  <c r="X268" i="33"/>
  <c r="T34" i="34"/>
  <c r="AK34" i="34"/>
  <c r="Z268" i="33"/>
  <c r="Z300" i="33"/>
  <c r="L268" i="34"/>
  <c r="L300" i="34"/>
  <c r="AE307" i="34"/>
  <c r="AE275" i="34"/>
  <c r="AJ275" i="34"/>
  <c r="AJ307" i="34"/>
  <c r="W116" i="34"/>
  <c r="G292" i="34"/>
  <c r="G260" i="34"/>
  <c r="G230" i="34"/>
  <c r="G231" i="34" s="1"/>
  <c r="G242" i="34" s="1"/>
  <c r="K157" i="34"/>
  <c r="K161" i="34"/>
  <c r="K170" i="34" s="1"/>
  <c r="L154" i="34"/>
  <c r="K162" i="34"/>
  <c r="K163" i="34"/>
  <c r="K140" i="34"/>
  <c r="L133" i="34"/>
  <c r="K141" i="34"/>
  <c r="K142" i="34"/>
  <c r="K136" i="34"/>
  <c r="J149" i="34"/>
  <c r="J144" i="34"/>
  <c r="I150" i="34"/>
  <c r="J170" i="34"/>
  <c r="J165" i="34"/>
  <c r="I171" i="34"/>
  <c r="G244" i="33"/>
  <c r="K136" i="33"/>
  <c r="K140" i="33"/>
  <c r="L133" i="33"/>
  <c r="K141" i="33"/>
  <c r="K142" i="33"/>
  <c r="Z307" i="33"/>
  <c r="Z275" i="33"/>
  <c r="J149" i="33"/>
  <c r="Y116" i="33"/>
  <c r="J157" i="33"/>
  <c r="J161" i="33"/>
  <c r="K154" i="33"/>
  <c r="J163" i="33"/>
  <c r="J162" i="33"/>
  <c r="J171" i="33" s="1"/>
  <c r="AJ210" i="33"/>
  <c r="AJ214" i="33" s="1"/>
  <c r="AJ241" i="33" s="1"/>
  <c r="AE214" i="33"/>
  <c r="AE241" i="33" s="1"/>
  <c r="J150" i="33"/>
  <c r="I170" i="33"/>
  <c r="L14" i="33"/>
  <c r="L140" i="34" l="1"/>
  <c r="M133" i="34"/>
  <c r="L141" i="34"/>
  <c r="L136" i="34"/>
  <c r="L142" i="34"/>
  <c r="K149" i="34"/>
  <c r="G243" i="34"/>
  <c r="G244" i="34" s="1"/>
  <c r="K144" i="34"/>
  <c r="J150" i="34"/>
  <c r="K165" i="34"/>
  <c r="J171" i="34"/>
  <c r="L161" i="34"/>
  <c r="M154" i="34"/>
  <c r="L162" i="34"/>
  <c r="L157" i="34"/>
  <c r="L163" i="34"/>
  <c r="X116" i="34"/>
  <c r="K149" i="33"/>
  <c r="M133" i="33"/>
  <c r="L141" i="33"/>
  <c r="L140" i="33"/>
  <c r="L142" i="33"/>
  <c r="L136" i="33"/>
  <c r="AE307" i="33"/>
  <c r="AE275" i="33"/>
  <c r="K157" i="33"/>
  <c r="K161" i="33"/>
  <c r="L154" i="33"/>
  <c r="K162" i="33"/>
  <c r="K163" i="33"/>
  <c r="K150" i="33"/>
  <c r="AJ307" i="33"/>
  <c r="AJ275" i="33"/>
  <c r="J170" i="33"/>
  <c r="M14" i="33"/>
  <c r="Z116" i="33"/>
  <c r="L170" i="34" l="1"/>
  <c r="L144" i="34"/>
  <c r="K150" i="34"/>
  <c r="Y116" i="34"/>
  <c r="M161" i="34"/>
  <c r="N154" i="34"/>
  <c r="M162" i="34"/>
  <c r="M163" i="34"/>
  <c r="M157" i="34"/>
  <c r="L165" i="34"/>
  <c r="K171" i="34"/>
  <c r="N133" i="34"/>
  <c r="M141" i="34"/>
  <c r="M142" i="34"/>
  <c r="M140" i="34"/>
  <c r="M149" i="34" s="1"/>
  <c r="M136" i="34"/>
  <c r="L149" i="34"/>
  <c r="K170" i="33"/>
  <c r="L149" i="33"/>
  <c r="L150" i="33"/>
  <c r="L161" i="33"/>
  <c r="M154" i="33"/>
  <c r="L162" i="33"/>
  <c r="L157" i="33"/>
  <c r="L163" i="33"/>
  <c r="L171" i="33" s="1"/>
  <c r="N14" i="33"/>
  <c r="K171" i="33"/>
  <c r="AA116" i="33"/>
  <c r="M140" i="33"/>
  <c r="M141" i="33"/>
  <c r="M142" i="33"/>
  <c r="N133" i="33"/>
  <c r="M136" i="33"/>
  <c r="N141" i="34" l="1"/>
  <c r="N142" i="34"/>
  <c r="N140" i="34"/>
  <c r="N149" i="34" s="1"/>
  <c r="N136" i="34"/>
  <c r="O133" i="34"/>
  <c r="N162" i="34"/>
  <c r="N163" i="34"/>
  <c r="N161" i="34"/>
  <c r="N157" i="34"/>
  <c r="O154" i="34"/>
  <c r="M170" i="34"/>
  <c r="M165" i="34"/>
  <c r="L171" i="34"/>
  <c r="Z116" i="34"/>
  <c r="M144" i="34"/>
  <c r="L150" i="34"/>
  <c r="AB116" i="33"/>
  <c r="O133" i="33"/>
  <c r="N142" i="33"/>
  <c r="N141" i="33"/>
  <c r="N136" i="33"/>
  <c r="N140" i="33"/>
  <c r="M149" i="33"/>
  <c r="M161" i="33"/>
  <c r="M170" i="33" s="1"/>
  <c r="N154" i="33"/>
  <c r="M162" i="33"/>
  <c r="M163" i="33"/>
  <c r="M157" i="33"/>
  <c r="M150" i="33"/>
  <c r="L170" i="33"/>
  <c r="O14" i="33"/>
  <c r="O162" i="34" l="1"/>
  <c r="O163" i="34"/>
  <c r="O157" i="34"/>
  <c r="P154" i="34"/>
  <c r="O161" i="34"/>
  <c r="N144" i="34"/>
  <c r="M150" i="34"/>
  <c r="N170" i="34"/>
  <c r="N165" i="34"/>
  <c r="M171" i="34"/>
  <c r="AA116" i="34"/>
  <c r="O142" i="34"/>
  <c r="O136" i="34"/>
  <c r="P133" i="34"/>
  <c r="O140" i="34"/>
  <c r="O141" i="34"/>
  <c r="O141" i="33"/>
  <c r="O142" i="33"/>
  <c r="O136" i="33"/>
  <c r="P133" i="33"/>
  <c r="O140" i="33"/>
  <c r="O149" i="33" s="1"/>
  <c r="O150" i="33"/>
  <c r="AC116" i="33"/>
  <c r="P14" i="33"/>
  <c r="N149" i="33"/>
  <c r="M171" i="33"/>
  <c r="N150" i="33"/>
  <c r="O154" i="33"/>
  <c r="N162" i="33"/>
  <c r="N163" i="33"/>
  <c r="N171" i="33"/>
  <c r="N161" i="33"/>
  <c r="N170" i="33" s="1"/>
  <c r="N157" i="33"/>
  <c r="O149" i="34" l="1"/>
  <c r="P142" i="34"/>
  <c r="P136" i="34"/>
  <c r="P141" i="34"/>
  <c r="Q133" i="34"/>
  <c r="P140" i="34"/>
  <c r="O144" i="34"/>
  <c r="N150" i="34"/>
  <c r="O165" i="34"/>
  <c r="N171" i="34"/>
  <c r="O170" i="34"/>
  <c r="AB116" i="34"/>
  <c r="P163" i="34"/>
  <c r="P157" i="34"/>
  <c r="P162" i="34"/>
  <c r="Q154" i="34"/>
  <c r="P161" i="34"/>
  <c r="Q14" i="33"/>
  <c r="AD116" i="33"/>
  <c r="P136" i="33"/>
  <c r="P142" i="33"/>
  <c r="Q133" i="33"/>
  <c r="P150" i="33"/>
  <c r="P140" i="33"/>
  <c r="P141" i="33"/>
  <c r="O162" i="33"/>
  <c r="O171" i="33" s="1"/>
  <c r="O163" i="33"/>
  <c r="O157" i="33"/>
  <c r="P154" i="33"/>
  <c r="O161" i="33"/>
  <c r="P165" i="34" l="1"/>
  <c r="O171" i="34"/>
  <c r="P170" i="34"/>
  <c r="AC116" i="34"/>
  <c r="P149" i="34"/>
  <c r="P144" i="34"/>
  <c r="O150" i="34"/>
  <c r="Q163" i="34"/>
  <c r="Q157" i="34"/>
  <c r="Q161" i="34"/>
  <c r="R154" i="34"/>
  <c r="Q162" i="34"/>
  <c r="Q136" i="34"/>
  <c r="Q140" i="34"/>
  <c r="Q142" i="34"/>
  <c r="R133" i="34"/>
  <c r="Q141" i="34"/>
  <c r="Q142" i="33"/>
  <c r="Q136" i="33"/>
  <c r="Q150" i="33"/>
  <c r="Q140" i="33"/>
  <c r="R133" i="33"/>
  <c r="Q141" i="33"/>
  <c r="O170" i="33"/>
  <c r="P163" i="33"/>
  <c r="P157" i="33"/>
  <c r="P162" i="33"/>
  <c r="P161" i="33"/>
  <c r="P170" i="33" s="1"/>
  <c r="Q154" i="33"/>
  <c r="AE116" i="33"/>
  <c r="P149" i="33"/>
  <c r="R14" i="33"/>
  <c r="Q165" i="34" l="1"/>
  <c r="P171" i="34"/>
  <c r="Q144" i="34"/>
  <c r="P150" i="34"/>
  <c r="R136" i="34"/>
  <c r="R140" i="34"/>
  <c r="S133" i="34"/>
  <c r="R142" i="34"/>
  <c r="R141" i="34"/>
  <c r="R157" i="34"/>
  <c r="R161" i="34"/>
  <c r="R170" i="34" s="1"/>
  <c r="S154" i="34"/>
  <c r="R163" i="34"/>
  <c r="R162" i="34"/>
  <c r="AD116" i="34"/>
  <c r="Q170" i="34"/>
  <c r="Q149" i="34"/>
  <c r="Q163" i="33"/>
  <c r="Q157" i="33"/>
  <c r="Q161" i="33"/>
  <c r="Q162" i="33"/>
  <c r="R154" i="33"/>
  <c r="S14" i="33"/>
  <c r="P171" i="33"/>
  <c r="R140" i="33"/>
  <c r="R149" i="33" s="1"/>
  <c r="S133" i="33"/>
  <c r="R141" i="33"/>
  <c r="R142" i="33"/>
  <c r="R136" i="33"/>
  <c r="AF116" i="33"/>
  <c r="Q149" i="33"/>
  <c r="R165" i="34" l="1"/>
  <c r="Q171" i="34"/>
  <c r="S140" i="34"/>
  <c r="S149" i="34" s="1"/>
  <c r="T133" i="34"/>
  <c r="S141" i="34"/>
  <c r="S142" i="34"/>
  <c r="S136" i="34"/>
  <c r="R144" i="34"/>
  <c r="Q150" i="34"/>
  <c r="R149" i="34"/>
  <c r="AE116" i="34"/>
  <c r="S157" i="34"/>
  <c r="S161" i="34"/>
  <c r="S170" i="34" s="1"/>
  <c r="T154" i="34"/>
  <c r="S162" i="34"/>
  <c r="S163" i="34"/>
  <c r="R157" i="33"/>
  <c r="R161" i="33"/>
  <c r="S154" i="33"/>
  <c r="R163" i="33"/>
  <c r="R162" i="33"/>
  <c r="Q170" i="33"/>
  <c r="Q171" i="33"/>
  <c r="R150" i="33"/>
  <c r="AG116" i="33"/>
  <c r="AH116" i="33" s="1"/>
  <c r="AI116" i="33" s="1"/>
  <c r="AJ116" i="33" s="1"/>
  <c r="AK116" i="33" s="1"/>
  <c r="S136" i="33"/>
  <c r="S150" i="33"/>
  <c r="S140" i="33"/>
  <c r="T133" i="33"/>
  <c r="S141" i="33"/>
  <c r="S142" i="33"/>
  <c r="T14" i="33"/>
  <c r="AF116" i="34" l="1"/>
  <c r="S144" i="34"/>
  <c r="R150" i="34"/>
  <c r="T161" i="34"/>
  <c r="U154" i="34"/>
  <c r="T162" i="34"/>
  <c r="T157" i="34"/>
  <c r="T163" i="34"/>
  <c r="T140" i="34"/>
  <c r="T149" i="34" s="1"/>
  <c r="U133" i="34"/>
  <c r="T141" i="34"/>
  <c r="T136" i="34"/>
  <c r="T142" i="34"/>
  <c r="S165" i="34"/>
  <c r="R171" i="34"/>
  <c r="S157" i="33"/>
  <c r="S161" i="33"/>
  <c r="T154" i="33"/>
  <c r="S162" i="33"/>
  <c r="S163" i="33"/>
  <c r="R170" i="33"/>
  <c r="R171" i="33"/>
  <c r="U14" i="33"/>
  <c r="U133" i="33"/>
  <c r="T141" i="33"/>
  <c r="T136" i="33"/>
  <c r="T142" i="33"/>
  <c r="T140" i="33"/>
  <c r="T149" i="33" s="1"/>
  <c r="S149" i="33"/>
  <c r="U161" i="34" l="1"/>
  <c r="U170" i="34" s="1"/>
  <c r="V154" i="34"/>
  <c r="U162" i="34"/>
  <c r="U163" i="34"/>
  <c r="U157" i="34"/>
  <c r="AG116" i="34"/>
  <c r="AH116" i="34" s="1"/>
  <c r="AI116" i="34" s="1"/>
  <c r="AJ116" i="34" s="1"/>
  <c r="AK116" i="34" s="1"/>
  <c r="T165" i="34"/>
  <c r="S171" i="34"/>
  <c r="T170" i="34"/>
  <c r="T144" i="34"/>
  <c r="S150" i="34"/>
  <c r="V133" i="34"/>
  <c r="U141" i="34"/>
  <c r="U142" i="34"/>
  <c r="U136" i="34"/>
  <c r="U140" i="34"/>
  <c r="T150" i="33"/>
  <c r="T161" i="33"/>
  <c r="U154" i="33"/>
  <c r="T162" i="33"/>
  <c r="T163" i="33"/>
  <c r="T157" i="33"/>
  <c r="S170" i="33"/>
  <c r="V14" i="33"/>
  <c r="S171" i="33"/>
  <c r="U140" i="33"/>
  <c r="U141" i="33"/>
  <c r="U142" i="33"/>
  <c r="U150" i="33" s="1"/>
  <c r="U136" i="33"/>
  <c r="V133" i="33"/>
  <c r="U149" i="34" l="1"/>
  <c r="U165" i="34"/>
  <c r="T171" i="34"/>
  <c r="U144" i="34"/>
  <c r="T150" i="34"/>
  <c r="V141" i="34"/>
  <c r="V142" i="34"/>
  <c r="V140" i="34"/>
  <c r="V149" i="34" s="1"/>
  <c r="V136" i="34"/>
  <c r="W133" i="34"/>
  <c r="V162" i="34"/>
  <c r="V163" i="34"/>
  <c r="V161" i="34"/>
  <c r="V157" i="34"/>
  <c r="W154" i="34"/>
  <c r="W14" i="33"/>
  <c r="U149" i="33"/>
  <c r="U171" i="33"/>
  <c r="U161" i="33"/>
  <c r="V154" i="33"/>
  <c r="U162" i="33"/>
  <c r="U163" i="33"/>
  <c r="U157" i="33"/>
  <c r="T170" i="33"/>
  <c r="W133" i="33"/>
  <c r="V142" i="33"/>
  <c r="V136" i="33"/>
  <c r="V140" i="33"/>
  <c r="V149" i="33" s="1"/>
  <c r="V141" i="33"/>
  <c r="T171" i="33"/>
  <c r="W142" i="34" l="1"/>
  <c r="W136" i="34"/>
  <c r="X133" i="34"/>
  <c r="W141" i="34"/>
  <c r="W140" i="34"/>
  <c r="V165" i="34"/>
  <c r="U171" i="34"/>
  <c r="W162" i="34"/>
  <c r="W163" i="34"/>
  <c r="W157" i="34"/>
  <c r="X154" i="34"/>
  <c r="W161" i="34"/>
  <c r="W170" i="34" s="1"/>
  <c r="V144" i="34"/>
  <c r="U150" i="34"/>
  <c r="V170" i="34"/>
  <c r="V150" i="33"/>
  <c r="W141" i="33"/>
  <c r="W150" i="33" s="1"/>
  <c r="W142" i="33"/>
  <c r="W136" i="33"/>
  <c r="W140" i="33"/>
  <c r="X133" i="33"/>
  <c r="X14" i="33"/>
  <c r="W154" i="33"/>
  <c r="V162" i="33"/>
  <c r="V163" i="33"/>
  <c r="V161" i="33"/>
  <c r="V170" i="33" s="1"/>
  <c r="V157" i="33"/>
  <c r="V171" i="33"/>
  <c r="U170" i="33"/>
  <c r="W149" i="34" l="1"/>
  <c r="W144" i="34"/>
  <c r="V150" i="34"/>
  <c r="X163" i="34"/>
  <c r="X157" i="34"/>
  <c r="X162" i="34"/>
  <c r="X161" i="34"/>
  <c r="Y154" i="34"/>
  <c r="X142" i="34"/>
  <c r="X136" i="34"/>
  <c r="X141" i="34"/>
  <c r="Y133" i="34"/>
  <c r="X140" i="34"/>
  <c r="X149" i="34" s="1"/>
  <c r="W165" i="34"/>
  <c r="V171" i="34"/>
  <c r="Y14" i="33"/>
  <c r="X136" i="33"/>
  <c r="X140" i="33"/>
  <c r="X149" i="33" s="1"/>
  <c r="X141" i="33"/>
  <c r="Y133" i="33"/>
  <c r="X142" i="33"/>
  <c r="W149" i="33"/>
  <c r="W162" i="33"/>
  <c r="W163" i="33"/>
  <c r="W157" i="33"/>
  <c r="W161" i="33"/>
  <c r="W170" i="33" s="1"/>
  <c r="X154" i="33"/>
  <c r="X144" i="34" l="1"/>
  <c r="W150" i="34"/>
  <c r="Y163" i="34"/>
  <c r="Y157" i="34"/>
  <c r="Y161" i="34"/>
  <c r="Y162" i="34"/>
  <c r="Z154" i="34"/>
  <c r="X165" i="34"/>
  <c r="W171" i="34"/>
  <c r="X170" i="34"/>
  <c r="Y136" i="34"/>
  <c r="Y140" i="34"/>
  <c r="Y149" i="34" s="1"/>
  <c r="Y141" i="34"/>
  <c r="Z133" i="34"/>
  <c r="Y142" i="34"/>
  <c r="X163" i="33"/>
  <c r="X157" i="33"/>
  <c r="X161" i="33"/>
  <c r="X162" i="33"/>
  <c r="X171" i="33" s="1"/>
  <c r="Y154" i="33"/>
  <c r="Z14" i="33"/>
  <c r="W171" i="33"/>
  <c r="X150" i="33"/>
  <c r="Y142" i="33"/>
  <c r="Y136" i="33"/>
  <c r="Y150" i="33"/>
  <c r="Y140" i="33"/>
  <c r="Y141" i="33"/>
  <c r="Z133" i="33"/>
  <c r="Y144" i="34" l="1"/>
  <c r="X150" i="34"/>
  <c r="Y165" i="34"/>
  <c r="X171" i="34"/>
  <c r="Z157" i="34"/>
  <c r="Z161" i="34"/>
  <c r="Z170" i="34" s="1"/>
  <c r="AA154" i="34"/>
  <c r="Z163" i="34"/>
  <c r="Z162" i="34"/>
  <c r="Y170" i="34"/>
  <c r="Z136" i="34"/>
  <c r="Z140" i="34"/>
  <c r="AA133" i="34"/>
  <c r="Z142" i="34"/>
  <c r="Z141" i="34"/>
  <c r="Y163" i="33"/>
  <c r="Y171" i="33" s="1"/>
  <c r="Y157" i="33"/>
  <c r="Y161" i="33"/>
  <c r="Z154" i="33"/>
  <c r="Y162" i="33"/>
  <c r="AA14" i="33"/>
  <c r="Z150" i="33"/>
  <c r="Z140" i="33"/>
  <c r="AA133" i="33"/>
  <c r="Z136" i="33"/>
  <c r="Z141" i="33"/>
  <c r="Z142" i="33"/>
  <c r="Y149" i="33"/>
  <c r="X170" i="33"/>
  <c r="AA157" i="34" l="1"/>
  <c r="AA161" i="34"/>
  <c r="AB154" i="34"/>
  <c r="AA162" i="34"/>
  <c r="AA163" i="34"/>
  <c r="Z144" i="34"/>
  <c r="Y150" i="34"/>
  <c r="AA140" i="34"/>
  <c r="AB133" i="34"/>
  <c r="AA141" i="34"/>
  <c r="AA142" i="34"/>
  <c r="AA136" i="34"/>
  <c r="Z149" i="34"/>
  <c r="Z165" i="34"/>
  <c r="Y171" i="34"/>
  <c r="Y170" i="33"/>
  <c r="AB14" i="33"/>
  <c r="AA136" i="33"/>
  <c r="AA140" i="33"/>
  <c r="AB133" i="33"/>
  <c r="AA141" i="33"/>
  <c r="AA150" i="33" s="1"/>
  <c r="AA142" i="33"/>
  <c r="Z149" i="33"/>
  <c r="Z157" i="33"/>
  <c r="Z161" i="33"/>
  <c r="AA154" i="33"/>
  <c r="Z163" i="33"/>
  <c r="Z162" i="33"/>
  <c r="Z171" i="33" s="1"/>
  <c r="AB140" i="34" l="1"/>
  <c r="AC133" i="34"/>
  <c r="AB141" i="34"/>
  <c r="AB136" i="34"/>
  <c r="AB142" i="34"/>
  <c r="AA149" i="34"/>
  <c r="AA165" i="34"/>
  <c r="Z171" i="34"/>
  <c r="AB161" i="34"/>
  <c r="AC154" i="34"/>
  <c r="AB162" i="34"/>
  <c r="AB157" i="34"/>
  <c r="AB163" i="34"/>
  <c r="AA170" i="34"/>
  <c r="AA144" i="34"/>
  <c r="Z150" i="34"/>
  <c r="AC133" i="33"/>
  <c r="AB141" i="33"/>
  <c r="AB140" i="33"/>
  <c r="AB142" i="33"/>
  <c r="AB136" i="33"/>
  <c r="AA157" i="33"/>
  <c r="AA161" i="33"/>
  <c r="AB154" i="33"/>
  <c r="AA162" i="33"/>
  <c r="AA163" i="33"/>
  <c r="AA149" i="33"/>
  <c r="AC14" i="33"/>
  <c r="Z170" i="33"/>
  <c r="AD133" i="34" l="1"/>
  <c r="AC141" i="34"/>
  <c r="AC142" i="34"/>
  <c r="AC140" i="34"/>
  <c r="AC149" i="34" s="1"/>
  <c r="AC136" i="34"/>
  <c r="AB165" i="34"/>
  <c r="AA171" i="34"/>
  <c r="AB149" i="34"/>
  <c r="AC161" i="34"/>
  <c r="AD154" i="34"/>
  <c r="AC162" i="34"/>
  <c r="AC163" i="34"/>
  <c r="AC157" i="34"/>
  <c r="AB144" i="34"/>
  <c r="AA150" i="34"/>
  <c r="AB170" i="34"/>
  <c r="AB149" i="33"/>
  <c r="AB150" i="33"/>
  <c r="AA170" i="33"/>
  <c r="AC140" i="33"/>
  <c r="AC141" i="33"/>
  <c r="AC150" i="33" s="1"/>
  <c r="AC142" i="33"/>
  <c r="AD133" i="33"/>
  <c r="AC136" i="33"/>
  <c r="AB161" i="33"/>
  <c r="AC154" i="33"/>
  <c r="AB162" i="33"/>
  <c r="AB171" i="33" s="1"/>
  <c r="AB163" i="33"/>
  <c r="AB157" i="33"/>
  <c r="AD14" i="33"/>
  <c r="AA171" i="33"/>
  <c r="AC144" i="34" l="1"/>
  <c r="AB150" i="34"/>
  <c r="AD162" i="34"/>
  <c r="AD163" i="34"/>
  <c r="AD161" i="34"/>
  <c r="AD170" i="34" s="1"/>
  <c r="AE154" i="34"/>
  <c r="AD157" i="34"/>
  <c r="AC165" i="34"/>
  <c r="AB171" i="34"/>
  <c r="AC170" i="34"/>
  <c r="AD141" i="34"/>
  <c r="AD142" i="34"/>
  <c r="AD140" i="34"/>
  <c r="AD149" i="34" s="1"/>
  <c r="AD136" i="34"/>
  <c r="AE133" i="34"/>
  <c r="AC149" i="33"/>
  <c r="AE14" i="33"/>
  <c r="AC161" i="33"/>
  <c r="AC170" i="33" s="1"/>
  <c r="AD154" i="33"/>
  <c r="AC162" i="33"/>
  <c r="AC163" i="33"/>
  <c r="AC157" i="33"/>
  <c r="AB170" i="33"/>
  <c r="AE133" i="33"/>
  <c r="AD142" i="33"/>
  <c r="AD150" i="33" s="1"/>
  <c r="AD141" i="33"/>
  <c r="AD136" i="33"/>
  <c r="AD140" i="33"/>
  <c r="AD144" i="34" l="1"/>
  <c r="AC150" i="34"/>
  <c r="AE162" i="34"/>
  <c r="AE163" i="34"/>
  <c r="AE157" i="34"/>
  <c r="AF154" i="34"/>
  <c r="AE161" i="34"/>
  <c r="AE170" i="34" s="1"/>
  <c r="AE142" i="34"/>
  <c r="AE136" i="34"/>
  <c r="AF133" i="34"/>
  <c r="AE140" i="34"/>
  <c r="AE141" i="34"/>
  <c r="AD165" i="34"/>
  <c r="AC171" i="34"/>
  <c r="AE154" i="33"/>
  <c r="AD162" i="33"/>
  <c r="AD171" i="33" s="1"/>
  <c r="AD163" i="33"/>
  <c r="AD157" i="33"/>
  <c r="AD161" i="33"/>
  <c r="AF14" i="33"/>
  <c r="AE141" i="33"/>
  <c r="AE142" i="33"/>
  <c r="AE136" i="33"/>
  <c r="AF133" i="33"/>
  <c r="AE140" i="33"/>
  <c r="AE150" i="33"/>
  <c r="AD149" i="33"/>
  <c r="AC171" i="33"/>
  <c r="AE149" i="34" l="1"/>
  <c r="AF142" i="34"/>
  <c r="AF136" i="34"/>
  <c r="AF141" i="34"/>
  <c r="AF140" i="34"/>
  <c r="AG133" i="34"/>
  <c r="AF163" i="34"/>
  <c r="AF157" i="34"/>
  <c r="AF162" i="34"/>
  <c r="AG154" i="34"/>
  <c r="AF161" i="34"/>
  <c r="AE165" i="34"/>
  <c r="AD171" i="34"/>
  <c r="AE144" i="34"/>
  <c r="AD150" i="34"/>
  <c r="AE162" i="33"/>
  <c r="AE163" i="33"/>
  <c r="AE157" i="33"/>
  <c r="AF154" i="33"/>
  <c r="AE161" i="33"/>
  <c r="AE170" i="33" s="1"/>
  <c r="AE149" i="33"/>
  <c r="AG14" i="33"/>
  <c r="AH14" i="33" s="1"/>
  <c r="AI14" i="33" s="1"/>
  <c r="AJ14" i="33" s="1"/>
  <c r="AK14" i="33" s="1"/>
  <c r="AF136" i="33"/>
  <c r="AF142" i="33"/>
  <c r="AG133" i="33"/>
  <c r="AF140" i="33"/>
  <c r="AF141" i="33"/>
  <c r="AD170" i="33"/>
  <c r="AG163" i="34" l="1"/>
  <c r="AG157" i="34"/>
  <c r="AG161" i="34"/>
  <c r="AG170" i="34" s="1"/>
  <c r="AH154" i="34"/>
  <c r="AG162" i="34"/>
  <c r="AF144" i="34"/>
  <c r="AE150" i="34"/>
  <c r="AF165" i="34"/>
  <c r="AE171" i="34"/>
  <c r="AG136" i="34"/>
  <c r="AG140" i="34"/>
  <c r="AG149" i="34" s="1"/>
  <c r="AG142" i="34"/>
  <c r="AH133" i="34"/>
  <c r="AG141" i="34"/>
  <c r="AF149" i="34"/>
  <c r="AF170" i="34"/>
  <c r="AF171" i="33"/>
  <c r="AF163" i="33"/>
  <c r="AF157" i="33"/>
  <c r="AG154" i="33"/>
  <c r="AF162" i="33"/>
  <c r="AF161" i="33"/>
  <c r="AF149" i="33"/>
  <c r="AF150" i="33"/>
  <c r="AE171" i="33"/>
  <c r="AG142" i="33"/>
  <c r="AG136" i="33"/>
  <c r="AG150" i="33"/>
  <c r="AG140" i="33"/>
  <c r="AH133" i="33"/>
  <c r="AG141" i="33"/>
  <c r="AG165" i="34" l="1"/>
  <c r="AF171" i="34"/>
  <c r="AG144" i="34"/>
  <c r="AF150" i="34"/>
  <c r="AH136" i="34"/>
  <c r="AH140" i="34"/>
  <c r="AI133" i="34"/>
  <c r="AH142" i="34"/>
  <c r="AH141" i="34"/>
  <c r="AH157" i="34"/>
  <c r="AH161" i="34"/>
  <c r="AI154" i="34"/>
  <c r="AH163" i="34"/>
  <c r="AH162" i="34"/>
  <c r="AF170" i="33"/>
  <c r="AG163" i="33"/>
  <c r="AG157" i="33"/>
  <c r="AG161" i="33"/>
  <c r="AH154" i="33"/>
  <c r="AG162" i="33"/>
  <c r="AG171" i="33" s="1"/>
  <c r="AH140" i="33"/>
  <c r="AH149" i="33" s="1"/>
  <c r="AI133" i="33"/>
  <c r="AH141" i="33"/>
  <c r="AH142" i="33"/>
  <c r="AH136" i="33"/>
  <c r="AG149" i="33"/>
  <c r="AH165" i="34" l="1"/>
  <c r="AG171" i="34"/>
  <c r="AI140" i="34"/>
  <c r="AI149" i="34" s="1"/>
  <c r="AJ133" i="34"/>
  <c r="AI141" i="34"/>
  <c r="AI142" i="34"/>
  <c r="AI136" i="34"/>
  <c r="AI157" i="34"/>
  <c r="AI161" i="34"/>
  <c r="AI170" i="34" s="1"/>
  <c r="AJ154" i="34"/>
  <c r="AI162" i="34"/>
  <c r="AI163" i="34"/>
  <c r="AH149" i="34"/>
  <c r="AH144" i="34"/>
  <c r="AG150" i="34"/>
  <c r="AH170" i="34"/>
  <c r="AH150" i="33"/>
  <c r="AH157" i="33"/>
  <c r="AH161" i="33"/>
  <c r="AI154" i="33"/>
  <c r="AH162" i="33"/>
  <c r="AH171" i="33"/>
  <c r="AH163" i="33"/>
  <c r="AI136" i="33"/>
  <c r="AI140" i="33"/>
  <c r="AJ133" i="33"/>
  <c r="AI141" i="33"/>
  <c r="AI142" i="33"/>
  <c r="AG170" i="33"/>
  <c r="AI144" i="34" l="1"/>
  <c r="AH150" i="34"/>
  <c r="AJ140" i="34"/>
  <c r="AJ149" i="34" s="1"/>
  <c r="AK133" i="34"/>
  <c r="AJ141" i="34"/>
  <c r="AJ136" i="34"/>
  <c r="AJ142" i="34"/>
  <c r="AI165" i="34"/>
  <c r="AH171" i="34"/>
  <c r="AJ161" i="34"/>
  <c r="AK154" i="34"/>
  <c r="AJ162" i="34"/>
  <c r="AJ157" i="34"/>
  <c r="AJ163" i="34"/>
  <c r="AI149" i="33"/>
  <c r="AH170" i="33"/>
  <c r="AK133" i="33"/>
  <c r="AJ141" i="33"/>
  <c r="AJ136" i="33"/>
  <c r="AJ142" i="33"/>
  <c r="AJ140" i="33"/>
  <c r="AJ149" i="33" s="1"/>
  <c r="AI157" i="33"/>
  <c r="AI161" i="33"/>
  <c r="AJ154" i="33"/>
  <c r="AI162" i="33"/>
  <c r="AI163" i="33"/>
  <c r="AI150" i="33"/>
  <c r="G192" i="3"/>
  <c r="I184" i="9"/>
  <c r="J184" i="9"/>
  <c r="H184" i="9"/>
  <c r="G192" i="6" l="1"/>
  <c r="G192" i="9"/>
  <c r="G192" i="35"/>
  <c r="H192" i="35" s="1"/>
  <c r="G192" i="38"/>
  <c r="H192" i="38" s="1"/>
  <c r="G192" i="36"/>
  <c r="H192" i="36" s="1"/>
  <c r="G192" i="33"/>
  <c r="H192" i="33" s="1"/>
  <c r="H192" i="34"/>
  <c r="AK141" i="34"/>
  <c r="AK142" i="34"/>
  <c r="AK140" i="34"/>
  <c r="AK136" i="34"/>
  <c r="AJ165" i="34"/>
  <c r="AI171" i="34"/>
  <c r="AJ144" i="34"/>
  <c r="AI150" i="34"/>
  <c r="AJ170" i="34"/>
  <c r="AK161" i="34"/>
  <c r="AK170" i="34" s="1"/>
  <c r="AK162" i="34"/>
  <c r="AK163" i="34"/>
  <c r="AK157" i="34"/>
  <c r="AJ150" i="33"/>
  <c r="AJ161" i="33"/>
  <c r="AK154" i="33"/>
  <c r="AJ162" i="33"/>
  <c r="AJ157" i="33"/>
  <c r="AJ163" i="33"/>
  <c r="AJ171" i="33" s="1"/>
  <c r="AK140" i="33"/>
  <c r="AK141" i="33"/>
  <c r="AK150" i="33" s="1"/>
  <c r="AK142" i="33"/>
  <c r="AK136" i="33"/>
  <c r="AI170" i="33"/>
  <c r="AI171" i="33"/>
  <c r="I192" i="36" l="1"/>
  <c r="I192" i="38"/>
  <c r="I192" i="35"/>
  <c r="I192" i="34"/>
  <c r="I192" i="33"/>
  <c r="AK165" i="34"/>
  <c r="AK171" i="34" s="1"/>
  <c r="AJ171" i="34"/>
  <c r="AK149" i="34"/>
  <c r="AK144" i="34"/>
  <c r="AK150" i="34" s="1"/>
  <c r="AJ150" i="34"/>
  <c r="AK161" i="33"/>
  <c r="AK162" i="33"/>
  <c r="AK171" i="33" s="1"/>
  <c r="AK163" i="33"/>
  <c r="AK157" i="33"/>
  <c r="AK149" i="33"/>
  <c r="AJ170" i="33"/>
  <c r="J192" i="35" l="1"/>
  <c r="J192" i="38"/>
  <c r="J192" i="36"/>
  <c r="J192" i="33"/>
  <c r="J192" i="34"/>
  <c r="AK170" i="33"/>
  <c r="K192" i="38" l="1"/>
  <c r="K192" i="36"/>
  <c r="K192" i="35"/>
  <c r="K192" i="34"/>
  <c r="K192" i="33"/>
  <c r="L192" i="35" l="1"/>
  <c r="L192" i="36"/>
  <c r="L192" i="38"/>
  <c r="L192" i="33"/>
  <c r="L192" i="34"/>
  <c r="M192" i="36" l="1"/>
  <c r="M192" i="35"/>
  <c r="M192" i="38"/>
  <c r="M192" i="34"/>
  <c r="M192" i="33"/>
  <c r="N192" i="36" l="1"/>
  <c r="N192" i="35"/>
  <c r="N192" i="38"/>
  <c r="N192" i="33"/>
  <c r="N192" i="34"/>
  <c r="O192" i="38" l="1"/>
  <c r="O192" i="36"/>
  <c r="O192" i="35"/>
  <c r="O192" i="33"/>
  <c r="O192" i="34"/>
  <c r="P192" i="35" l="1"/>
  <c r="P192" i="36"/>
  <c r="P192" i="38"/>
  <c r="P192" i="33"/>
  <c r="P192" i="34"/>
  <c r="Q192" i="35" l="1"/>
  <c r="Q192" i="38"/>
  <c r="Q192" i="36"/>
  <c r="Q192" i="34"/>
  <c r="Q192" i="33"/>
  <c r="R192" i="38" l="1"/>
  <c r="R192" i="36"/>
  <c r="R192" i="35"/>
  <c r="R192" i="33"/>
  <c r="R192" i="34"/>
  <c r="S192" i="38" l="1"/>
  <c r="S192" i="36"/>
  <c r="S192" i="35"/>
  <c r="S192" i="33"/>
  <c r="S192" i="34"/>
  <c r="T192" i="38" l="1"/>
  <c r="T192" i="35"/>
  <c r="T192" i="36"/>
  <c r="T192" i="34"/>
  <c r="T192" i="33"/>
  <c r="U192" i="38" l="1"/>
  <c r="U192" i="35"/>
  <c r="U192" i="36"/>
  <c r="U192" i="34"/>
  <c r="U192" i="33"/>
  <c r="V192" i="38" l="1"/>
  <c r="V192" i="36"/>
  <c r="V192" i="35"/>
  <c r="V192" i="34"/>
  <c r="V192" i="33"/>
  <c r="W192" i="35" l="1"/>
  <c r="W192" i="36"/>
  <c r="W192" i="38"/>
  <c r="W192" i="33"/>
  <c r="W192" i="34"/>
  <c r="X192" i="36" l="1"/>
  <c r="X192" i="38"/>
  <c r="X192" i="35"/>
  <c r="X192" i="34"/>
  <c r="X192" i="33"/>
  <c r="Y192" i="35" l="1"/>
  <c r="Y192" i="36"/>
  <c r="Y192" i="38"/>
  <c r="Y192" i="33"/>
  <c r="Y192" i="34"/>
  <c r="Z192" i="35" l="1"/>
  <c r="Z192" i="38"/>
  <c r="Z192" i="36"/>
  <c r="Z192" i="34"/>
  <c r="Z192" i="33"/>
  <c r="AA192" i="36" l="1"/>
  <c r="AA192" i="35"/>
  <c r="AA192" i="38"/>
  <c r="AA192" i="33"/>
  <c r="AA192" i="34"/>
  <c r="AB192" i="38" l="1"/>
  <c r="AB192" i="35"/>
  <c r="AB192" i="36"/>
  <c r="AB192" i="34"/>
  <c r="AB192" i="33"/>
  <c r="AC192" i="35" l="1"/>
  <c r="AC192" i="38"/>
  <c r="AC192" i="36"/>
  <c r="AC192" i="33"/>
  <c r="AC192" i="34"/>
  <c r="AD192" i="38" l="1"/>
  <c r="AD192" i="36"/>
  <c r="AD192" i="35"/>
  <c r="AD192" i="34"/>
  <c r="AD192" i="33"/>
  <c r="AE192" i="36" l="1"/>
  <c r="AE192" i="38"/>
  <c r="AE192" i="35"/>
  <c r="AE192" i="33"/>
  <c r="AE192" i="34"/>
  <c r="AF192" i="35" l="1"/>
  <c r="AF192" i="38"/>
  <c r="AF192" i="36"/>
  <c r="AF192" i="33"/>
  <c r="AF192" i="34"/>
  <c r="AG192" i="38" l="1"/>
  <c r="AG192" i="35"/>
  <c r="AG192" i="36"/>
  <c r="AG192" i="34"/>
  <c r="AG192" i="33"/>
  <c r="AH192" i="36" l="1"/>
  <c r="AH192" i="38"/>
  <c r="AH192" i="35"/>
  <c r="AH192" i="33"/>
  <c r="AH192" i="34"/>
  <c r="AI192" i="38" l="1"/>
  <c r="AI192" i="35"/>
  <c r="AI192" i="36"/>
  <c r="AI192" i="33"/>
  <c r="AI192" i="34"/>
  <c r="AJ192" i="35" l="1"/>
  <c r="AJ192" i="36"/>
  <c r="AJ192" i="38"/>
  <c r="AJ192" i="34"/>
  <c r="AJ192" i="33"/>
  <c r="AK192" i="38" l="1"/>
  <c r="AK192" i="35"/>
  <c r="AK192" i="36"/>
  <c r="AK192" i="34"/>
  <c r="AK192" i="33"/>
  <c r="G124" i="9" l="1"/>
  <c r="H124" i="9" s="1"/>
  <c r="G123" i="9"/>
  <c r="C32" i="27" l="1"/>
  <c r="D32" i="27" s="1"/>
  <c r="E32" i="27" s="1"/>
  <c r="F32" i="27" s="1"/>
  <c r="G32" i="27" s="1"/>
  <c r="D21" i="27"/>
  <c r="E21" i="27"/>
  <c r="F21" i="27"/>
  <c r="G21" i="27"/>
  <c r="C21" i="27"/>
  <c r="C22" i="27" s="1"/>
  <c r="C20" i="27"/>
  <c r="C19" i="27"/>
  <c r="C14" i="27"/>
  <c r="D7" i="27"/>
  <c r="D9" i="27" s="1"/>
  <c r="C9" i="27"/>
  <c r="E7" i="27" l="1"/>
  <c r="F7" i="27" l="1"/>
  <c r="E9" i="27"/>
  <c r="G7" i="27" l="1"/>
  <c r="G9" i="27" s="1"/>
  <c r="F9" i="27"/>
  <c r="C37" i="27" l="1"/>
  <c r="D37" i="27" s="1"/>
  <c r="C36" i="27"/>
  <c r="D36" i="27" s="1"/>
  <c r="D26" i="27"/>
  <c r="D17" i="27"/>
  <c r="D19" i="27" s="1"/>
  <c r="D12" i="27"/>
  <c r="H95" i="9"/>
  <c r="I95" i="9" s="1"/>
  <c r="J95" i="9" s="1"/>
  <c r="K95" i="9" s="1"/>
  <c r="L95" i="9" s="1"/>
  <c r="M95" i="9" s="1"/>
  <c r="N95" i="9" s="1"/>
  <c r="O95" i="9" s="1"/>
  <c r="P95" i="9" s="1"/>
  <c r="Q95" i="9" s="1"/>
  <c r="R95" i="9" s="1"/>
  <c r="S95" i="9" s="1"/>
  <c r="T95" i="9" s="1"/>
  <c r="U95" i="9" s="1"/>
  <c r="V95" i="9" s="1"/>
  <c r="W95" i="9" s="1"/>
  <c r="X95" i="9" s="1"/>
  <c r="Y95" i="9" s="1"/>
  <c r="Z95" i="9" s="1"/>
  <c r="AA95" i="9" s="1"/>
  <c r="AB95" i="9" s="1"/>
  <c r="AC95" i="9" s="1"/>
  <c r="AD95" i="9" s="1"/>
  <c r="AE95" i="9" s="1"/>
  <c r="AF95" i="9" s="1"/>
  <c r="AG95" i="9" s="1"/>
  <c r="AH95" i="9" s="1"/>
  <c r="AI95" i="9" s="1"/>
  <c r="AJ95" i="9" s="1"/>
  <c r="AK95" i="9" s="1"/>
  <c r="G185" i="54" l="1"/>
  <c r="H185" i="54" s="1"/>
  <c r="I185" i="54" s="1"/>
  <c r="J185" i="54" s="1"/>
  <c r="K185" i="54" s="1"/>
  <c r="L185" i="54" s="1"/>
  <c r="M185" i="54" s="1"/>
  <c r="N185" i="54" s="1"/>
  <c r="O185" i="54" s="1"/>
  <c r="P185" i="54" s="1"/>
  <c r="Q185" i="54" s="1"/>
  <c r="R185" i="54" s="1"/>
  <c r="S185" i="54" s="1"/>
  <c r="T185" i="54" s="1"/>
  <c r="U185" i="54" s="1"/>
  <c r="V185" i="54" s="1"/>
  <c r="W185" i="54" s="1"/>
  <c r="X185" i="54" s="1"/>
  <c r="Y185" i="54" s="1"/>
  <c r="Z185" i="54" s="1"/>
  <c r="AA185" i="54" s="1"/>
  <c r="AB185" i="54" s="1"/>
  <c r="AC185" i="54" s="1"/>
  <c r="AD185" i="54" s="1"/>
  <c r="AE185" i="54" s="1"/>
  <c r="AF185" i="54" s="1"/>
  <c r="AG185" i="54" s="1"/>
  <c r="AH185" i="54" s="1"/>
  <c r="AI185" i="54" s="1"/>
  <c r="AJ185" i="54" s="1"/>
  <c r="AK185" i="54" s="1"/>
  <c r="G185" i="56"/>
  <c r="H185" i="56" s="1"/>
  <c r="I185" i="56" s="1"/>
  <c r="G185" i="38"/>
  <c r="H185" i="38" s="1"/>
  <c r="I185" i="38" s="1"/>
  <c r="J185" i="38" s="1"/>
  <c r="K185" i="38" s="1"/>
  <c r="L185" i="38" s="1"/>
  <c r="M185" i="38" s="1"/>
  <c r="N185" i="38" s="1"/>
  <c r="O185" i="38" s="1"/>
  <c r="P185" i="38" s="1"/>
  <c r="Q185" i="38" s="1"/>
  <c r="R185" i="38" s="1"/>
  <c r="S185" i="38" s="1"/>
  <c r="T185" i="38" s="1"/>
  <c r="U185" i="38" s="1"/>
  <c r="V185" i="38" s="1"/>
  <c r="W185" i="38" s="1"/>
  <c r="X185" i="38" s="1"/>
  <c r="Y185" i="38" s="1"/>
  <c r="Z185" i="38" s="1"/>
  <c r="AA185" i="38" s="1"/>
  <c r="AB185" i="38" s="1"/>
  <c r="AC185" i="38" s="1"/>
  <c r="AD185" i="38" s="1"/>
  <c r="AE185" i="38" s="1"/>
  <c r="AF185" i="38" s="1"/>
  <c r="AG185" i="38" s="1"/>
  <c r="AH185" i="38" s="1"/>
  <c r="AI185" i="38" s="1"/>
  <c r="AJ185" i="38" s="1"/>
  <c r="AK185" i="38" s="1"/>
  <c r="G185" i="35"/>
  <c r="G185" i="36"/>
  <c r="H185" i="36" s="1"/>
  <c r="I185" i="36" s="1"/>
  <c r="J185" i="36" s="1"/>
  <c r="K185" i="36" s="1"/>
  <c r="L185" i="36" s="1"/>
  <c r="M185" i="36" s="1"/>
  <c r="N185" i="36" s="1"/>
  <c r="O185" i="36" s="1"/>
  <c r="P185" i="36" s="1"/>
  <c r="Q185" i="36" s="1"/>
  <c r="R185" i="36" s="1"/>
  <c r="S185" i="36" s="1"/>
  <c r="T185" i="36" s="1"/>
  <c r="U185" i="36" s="1"/>
  <c r="V185" i="36" s="1"/>
  <c r="W185" i="36" s="1"/>
  <c r="X185" i="36" s="1"/>
  <c r="Y185" i="36" s="1"/>
  <c r="Z185" i="36" s="1"/>
  <c r="AA185" i="36" s="1"/>
  <c r="AB185" i="36" s="1"/>
  <c r="AC185" i="36" s="1"/>
  <c r="AD185" i="36" s="1"/>
  <c r="AE185" i="36" s="1"/>
  <c r="AF185" i="36" s="1"/>
  <c r="AG185" i="36" s="1"/>
  <c r="AH185" i="36" s="1"/>
  <c r="AI185" i="36" s="1"/>
  <c r="AJ185" i="36" s="1"/>
  <c r="AK185" i="36" s="1"/>
  <c r="G185" i="3"/>
  <c r="H185" i="3" s="1"/>
  <c r="E26" i="27"/>
  <c r="F26" i="27" s="1"/>
  <c r="G26" i="27" s="1"/>
  <c r="G185" i="34"/>
  <c r="H185" i="34" s="1"/>
  <c r="I185" i="34" s="1"/>
  <c r="J185" i="34" s="1"/>
  <c r="K185" i="34" s="1"/>
  <c r="L185" i="34" s="1"/>
  <c r="M185" i="34" s="1"/>
  <c r="N185" i="34" s="1"/>
  <c r="O185" i="34" s="1"/>
  <c r="P185" i="34" s="1"/>
  <c r="Q185" i="34" s="1"/>
  <c r="R185" i="34" s="1"/>
  <c r="S185" i="34" s="1"/>
  <c r="T185" i="34" s="1"/>
  <c r="U185" i="34" s="1"/>
  <c r="V185" i="34" s="1"/>
  <c r="W185" i="34" s="1"/>
  <c r="X185" i="34" s="1"/>
  <c r="Y185" i="34" s="1"/>
  <c r="Z185" i="34" s="1"/>
  <c r="AA185" i="34" s="1"/>
  <c r="AB185" i="34" s="1"/>
  <c r="AC185" i="34" s="1"/>
  <c r="AD185" i="34" s="1"/>
  <c r="AE185" i="34" s="1"/>
  <c r="AF185" i="34" s="1"/>
  <c r="AG185" i="34" s="1"/>
  <c r="AH185" i="34" s="1"/>
  <c r="AI185" i="34" s="1"/>
  <c r="AJ185" i="34" s="1"/>
  <c r="AK185" i="34" s="1"/>
  <c r="G185" i="33"/>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G185" i="6"/>
  <c r="H185" i="6" s="1"/>
  <c r="I185" i="6" s="1"/>
  <c r="J185" i="6" s="1"/>
  <c r="K185" i="6" s="1"/>
  <c r="L185" i="6" s="1"/>
  <c r="M185" i="6" s="1"/>
  <c r="N185" i="6" s="1"/>
  <c r="O185" i="6" s="1"/>
  <c r="P185" i="6" s="1"/>
  <c r="Q185" i="6" s="1"/>
  <c r="R185" i="6" s="1"/>
  <c r="S185" i="6" s="1"/>
  <c r="T185" i="6" s="1"/>
  <c r="U185" i="6" s="1"/>
  <c r="V185" i="6" s="1"/>
  <c r="W185" i="6" s="1"/>
  <c r="X185" i="6" s="1"/>
  <c r="Y185" i="6" s="1"/>
  <c r="Z185" i="6" s="1"/>
  <c r="AA185" i="6" s="1"/>
  <c r="AB185" i="6" s="1"/>
  <c r="AC185" i="6" s="1"/>
  <c r="AD185" i="6" s="1"/>
  <c r="AE185" i="6" s="1"/>
  <c r="AF185" i="6" s="1"/>
  <c r="AG185" i="6" s="1"/>
  <c r="AH185" i="6" s="1"/>
  <c r="AI185" i="6" s="1"/>
  <c r="AJ185" i="6" s="1"/>
  <c r="AK185" i="6" s="1"/>
  <c r="G185" i="9"/>
  <c r="E12" i="27"/>
  <c r="E14" i="27" s="1"/>
  <c r="D14" i="27"/>
  <c r="D20" i="27" s="1"/>
  <c r="D22" i="27" s="1"/>
  <c r="E17" i="27"/>
  <c r="E19" i="27" s="1"/>
  <c r="J185" i="56" l="1"/>
  <c r="H185" i="35"/>
  <c r="I185" i="35" s="1"/>
  <c r="J185" i="35" s="1"/>
  <c r="K185" i="35" s="1"/>
  <c r="L185" i="35" s="1"/>
  <c r="M185" i="35" s="1"/>
  <c r="N185" i="35" s="1"/>
  <c r="O185" i="35" s="1"/>
  <c r="P185" i="35" s="1"/>
  <c r="Q185" i="35" s="1"/>
  <c r="R185" i="35" s="1"/>
  <c r="S185" i="35" s="1"/>
  <c r="T185" i="35" s="1"/>
  <c r="U185" i="35" s="1"/>
  <c r="V185" i="35" s="1"/>
  <c r="W185" i="35" s="1"/>
  <c r="X185" i="35" s="1"/>
  <c r="Y185" i="35" s="1"/>
  <c r="Z185" i="35" s="1"/>
  <c r="AA185" i="35" s="1"/>
  <c r="AB185" i="35" s="1"/>
  <c r="AC185" i="35" s="1"/>
  <c r="AD185" i="35" s="1"/>
  <c r="AE185" i="35" s="1"/>
  <c r="AF185" i="35" s="1"/>
  <c r="AG185" i="35" s="1"/>
  <c r="AH185" i="35" s="1"/>
  <c r="AI185" i="35" s="1"/>
  <c r="AJ185" i="35" s="1"/>
  <c r="AK185" i="35" s="1"/>
  <c r="I185" i="3"/>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AE185" i="3" s="1"/>
  <c r="AF185" i="3" s="1"/>
  <c r="AG185" i="3" s="1"/>
  <c r="AH185" i="3" s="1"/>
  <c r="AI185" i="3" s="1"/>
  <c r="AJ185" i="3" s="1"/>
  <c r="AK185" i="3" s="1"/>
  <c r="F12" i="27"/>
  <c r="F14" i="27" s="1"/>
  <c r="E20" i="27"/>
  <c r="E22" i="27" s="1"/>
  <c r="F17" i="27"/>
  <c r="F19" i="27" s="1"/>
  <c r="K185" i="56" l="1"/>
  <c r="G12" i="27"/>
  <c r="G14" i="27" s="1"/>
  <c r="G17" i="27"/>
  <c r="G19" i="27" s="1"/>
  <c r="F20" i="27"/>
  <c r="F22" i="27" s="1"/>
  <c r="L185" i="56" l="1"/>
  <c r="G20" i="27"/>
  <c r="G22" i="27" s="1"/>
  <c r="M185" i="56" l="1"/>
  <c r="G186" i="54"/>
  <c r="G186" i="34"/>
  <c r="G186" i="6"/>
  <c r="G186" i="9"/>
  <c r="G186" i="33"/>
  <c r="C34" i="27"/>
  <c r="N185" i="56" l="1"/>
  <c r="H186" i="54"/>
  <c r="H187" i="54" s="1"/>
  <c r="H224" i="54" s="1"/>
  <c r="I186" i="54"/>
  <c r="I187" i="54" s="1"/>
  <c r="I224" i="54" s="1"/>
  <c r="J186" i="54"/>
  <c r="J187" i="54" s="1"/>
  <c r="J224" i="54" s="1"/>
  <c r="K186" i="54"/>
  <c r="K187" i="54" s="1"/>
  <c r="K224" i="54" s="1"/>
  <c r="L186" i="54"/>
  <c r="L187" i="54" s="1"/>
  <c r="L224" i="54" s="1"/>
  <c r="M186" i="54"/>
  <c r="M187" i="54" s="1"/>
  <c r="M224" i="54" s="1"/>
  <c r="N186" i="54"/>
  <c r="N187" i="54" s="1"/>
  <c r="N224" i="54" s="1"/>
  <c r="O186" i="54"/>
  <c r="O187" i="54" s="1"/>
  <c r="O224" i="54" s="1"/>
  <c r="P186" i="54"/>
  <c r="P187" i="54" s="1"/>
  <c r="P224" i="54" s="1"/>
  <c r="Q186" i="54"/>
  <c r="Q187" i="54" s="1"/>
  <c r="Q224" i="54" s="1"/>
  <c r="R186" i="54"/>
  <c r="R187" i="54" s="1"/>
  <c r="R224" i="54" s="1"/>
  <c r="S186" i="54"/>
  <c r="S187" i="54" s="1"/>
  <c r="S224" i="54" s="1"/>
  <c r="T186" i="54"/>
  <c r="T187" i="54" s="1"/>
  <c r="T224" i="54" s="1"/>
  <c r="U186" i="54"/>
  <c r="U187" i="54" s="1"/>
  <c r="U224" i="54" s="1"/>
  <c r="V186" i="54"/>
  <c r="V187" i="54" s="1"/>
  <c r="V224" i="54" s="1"/>
  <c r="W186" i="54"/>
  <c r="W187" i="54" s="1"/>
  <c r="W224" i="54" s="1"/>
  <c r="X186" i="54"/>
  <c r="X187" i="54" s="1"/>
  <c r="X224" i="54" s="1"/>
  <c r="Y186" i="54"/>
  <c r="Y187" i="54" s="1"/>
  <c r="Y224" i="54" s="1"/>
  <c r="Z186" i="54"/>
  <c r="Z187" i="54" s="1"/>
  <c r="Z224" i="54" s="1"/>
  <c r="AA186" i="54"/>
  <c r="AA187" i="54" s="1"/>
  <c r="AA224" i="54" s="1"/>
  <c r="AB186" i="54"/>
  <c r="AB187" i="54" s="1"/>
  <c r="AB224" i="54" s="1"/>
  <c r="AC186" i="54"/>
  <c r="AC187" i="54" s="1"/>
  <c r="AC224" i="54" s="1"/>
  <c r="AD186" i="54"/>
  <c r="AD187" i="54" s="1"/>
  <c r="AD224" i="54" s="1"/>
  <c r="AE186" i="54"/>
  <c r="AE187" i="54" s="1"/>
  <c r="AE224" i="54" s="1"/>
  <c r="AF186" i="54"/>
  <c r="AF187" i="54" s="1"/>
  <c r="AF224" i="54" s="1"/>
  <c r="AG186" i="54"/>
  <c r="AG187" i="54" s="1"/>
  <c r="AG224" i="54" s="1"/>
  <c r="AH186" i="54"/>
  <c r="AH187" i="54" s="1"/>
  <c r="AH224" i="54" s="1"/>
  <c r="AI186" i="54"/>
  <c r="AI187" i="54" s="1"/>
  <c r="AI224" i="54" s="1"/>
  <c r="AJ186" i="54"/>
  <c r="AJ187" i="54" s="1"/>
  <c r="AJ224" i="54" s="1"/>
  <c r="AK186" i="54"/>
  <c r="AK187" i="54" s="1"/>
  <c r="AK224" i="54" s="1"/>
  <c r="D34" i="27"/>
  <c r="G186" i="56" l="1"/>
  <c r="AE238" i="54"/>
  <c r="AE290" i="54"/>
  <c r="AE258" i="54"/>
  <c r="AE264" i="54" s="1"/>
  <c r="AE265" i="54" s="1"/>
  <c r="AE276" i="54" s="1"/>
  <c r="AE277" i="54" s="1"/>
  <c r="W258" i="54"/>
  <c r="W264" i="54" s="1"/>
  <c r="W265" i="54" s="1"/>
  <c r="W276" i="54" s="1"/>
  <c r="W277" i="54" s="1"/>
  <c r="W290" i="54"/>
  <c r="W238" i="54"/>
  <c r="O238" i="54"/>
  <c r="O258" i="54"/>
  <c r="O264" i="54" s="1"/>
  <c r="O265" i="54" s="1"/>
  <c r="O276" i="54" s="1"/>
  <c r="O277" i="54" s="1"/>
  <c r="O290" i="54"/>
  <c r="O185" i="56"/>
  <c r="H290" i="54"/>
  <c r="H258" i="54"/>
  <c r="H264" i="54" s="1"/>
  <c r="H265" i="54" s="1"/>
  <c r="H276" i="54" s="1"/>
  <c r="H277" i="54" s="1"/>
  <c r="H238" i="54"/>
  <c r="F224" i="54"/>
  <c r="AD290" i="54"/>
  <c r="AD258" i="54"/>
  <c r="AD264" i="54" s="1"/>
  <c r="AD265" i="54" s="1"/>
  <c r="AD276" i="54" s="1"/>
  <c r="AD277" i="54" s="1"/>
  <c r="AD238" i="54"/>
  <c r="V258" i="54"/>
  <c r="V264" i="54" s="1"/>
  <c r="V265" i="54" s="1"/>
  <c r="V276" i="54" s="1"/>
  <c r="V277" i="54" s="1"/>
  <c r="V290" i="54"/>
  <c r="V238" i="54"/>
  <c r="N258" i="54"/>
  <c r="N264" i="54" s="1"/>
  <c r="N265" i="54" s="1"/>
  <c r="N276" i="54" s="1"/>
  <c r="N277" i="54" s="1"/>
  <c r="N290" i="54"/>
  <c r="N238" i="54"/>
  <c r="X238" i="54"/>
  <c r="X290" i="54"/>
  <c r="X258" i="54"/>
  <c r="X264" i="54" s="1"/>
  <c r="X265" i="54" s="1"/>
  <c r="X276" i="54" s="1"/>
  <c r="X277" i="54" s="1"/>
  <c r="AK238" i="54"/>
  <c r="AK290" i="54"/>
  <c r="AK258" i="54"/>
  <c r="AK264" i="54" s="1"/>
  <c r="AK265" i="54" s="1"/>
  <c r="AK276" i="54" s="1"/>
  <c r="AK277" i="54" s="1"/>
  <c r="AC290" i="54"/>
  <c r="AC238" i="54"/>
  <c r="AC258" i="54"/>
  <c r="AC264" i="54" s="1"/>
  <c r="AC265" i="54" s="1"/>
  <c r="AC276" i="54" s="1"/>
  <c r="AC277" i="54" s="1"/>
  <c r="U290" i="54"/>
  <c r="U258" i="54"/>
  <c r="U264" i="54" s="1"/>
  <c r="U265" i="54" s="1"/>
  <c r="U276" i="54" s="1"/>
  <c r="U277" i="54" s="1"/>
  <c r="U238" i="54"/>
  <c r="M258" i="54"/>
  <c r="M264" i="54" s="1"/>
  <c r="M265" i="54" s="1"/>
  <c r="M276" i="54" s="1"/>
  <c r="M277" i="54" s="1"/>
  <c r="M238" i="54"/>
  <c r="M290" i="54"/>
  <c r="AJ238" i="54"/>
  <c r="AJ258" i="54"/>
  <c r="AJ264" i="54" s="1"/>
  <c r="AJ265" i="54" s="1"/>
  <c r="AJ276" i="54" s="1"/>
  <c r="AJ277" i="54" s="1"/>
  <c r="AJ290" i="54"/>
  <c r="AB258" i="54"/>
  <c r="AB264" i="54" s="1"/>
  <c r="AB265" i="54" s="1"/>
  <c r="AB276" i="54" s="1"/>
  <c r="AB277" i="54" s="1"/>
  <c r="AB238" i="54"/>
  <c r="AB290" i="54"/>
  <c r="T258" i="54"/>
  <c r="T264" i="54" s="1"/>
  <c r="T265" i="54" s="1"/>
  <c r="T276" i="54" s="1"/>
  <c r="T277" i="54" s="1"/>
  <c r="T290" i="54"/>
  <c r="T238" i="54"/>
  <c r="L238" i="54"/>
  <c r="L258" i="54"/>
  <c r="L264" i="54" s="1"/>
  <c r="L265" i="54" s="1"/>
  <c r="L276" i="54" s="1"/>
  <c r="L277" i="54" s="1"/>
  <c r="L290" i="54"/>
  <c r="AI258" i="54"/>
  <c r="AI264" i="54" s="1"/>
  <c r="AI265" i="54" s="1"/>
  <c r="AI276" i="54" s="1"/>
  <c r="AI277" i="54" s="1"/>
  <c r="AI238" i="54"/>
  <c r="AI290" i="54"/>
  <c r="AA290" i="54"/>
  <c r="AA238" i="54"/>
  <c r="AA258" i="54"/>
  <c r="AA264" i="54" s="1"/>
  <c r="AA265" i="54" s="1"/>
  <c r="AA276" i="54" s="1"/>
  <c r="AA277" i="54" s="1"/>
  <c r="S258" i="54"/>
  <c r="S264" i="54" s="1"/>
  <c r="S265" i="54" s="1"/>
  <c r="S276" i="54" s="1"/>
  <c r="S277" i="54" s="1"/>
  <c r="S238" i="54"/>
  <c r="S290" i="54"/>
  <c r="K238" i="54"/>
  <c r="K258" i="54"/>
  <c r="K264" i="54" s="1"/>
  <c r="K265" i="54" s="1"/>
  <c r="K276" i="54" s="1"/>
  <c r="K277" i="54" s="1"/>
  <c r="K290" i="54"/>
  <c r="P258" i="54"/>
  <c r="P264" i="54" s="1"/>
  <c r="P265" i="54" s="1"/>
  <c r="P276" i="54" s="1"/>
  <c r="P277" i="54" s="1"/>
  <c r="P238" i="54"/>
  <c r="P290" i="54"/>
  <c r="AH290" i="54"/>
  <c r="AH238" i="54"/>
  <c r="AH258" i="54"/>
  <c r="AH264" i="54" s="1"/>
  <c r="AH265" i="54" s="1"/>
  <c r="AH276" i="54" s="1"/>
  <c r="AH277" i="54" s="1"/>
  <c r="Z238" i="54"/>
  <c r="Z290" i="54"/>
  <c r="Z258" i="54"/>
  <c r="Z264" i="54" s="1"/>
  <c r="Z265" i="54" s="1"/>
  <c r="Z276" i="54" s="1"/>
  <c r="Z277" i="54" s="1"/>
  <c r="R290" i="54"/>
  <c r="R258" i="54"/>
  <c r="R264" i="54" s="1"/>
  <c r="R265" i="54" s="1"/>
  <c r="R276" i="54" s="1"/>
  <c r="R277" i="54" s="1"/>
  <c r="R238" i="54"/>
  <c r="J238" i="54"/>
  <c r="J290" i="54"/>
  <c r="J258" i="54"/>
  <c r="J264" i="54" s="1"/>
  <c r="J265" i="54" s="1"/>
  <c r="J276" i="54" s="1"/>
  <c r="J277" i="54" s="1"/>
  <c r="AF290" i="54"/>
  <c r="AF238" i="54"/>
  <c r="AF258" i="54"/>
  <c r="AF264" i="54" s="1"/>
  <c r="AF265" i="54" s="1"/>
  <c r="AF276" i="54" s="1"/>
  <c r="AG290" i="54"/>
  <c r="AG238" i="54"/>
  <c r="AG258" i="54"/>
  <c r="AG264" i="54" s="1"/>
  <c r="AG265" i="54" s="1"/>
  <c r="AG276" i="54" s="1"/>
  <c r="AG277" i="54" s="1"/>
  <c r="Y290" i="54"/>
  <c r="Y258" i="54"/>
  <c r="Y264" i="54" s="1"/>
  <c r="Y265" i="54" s="1"/>
  <c r="Y276" i="54" s="1"/>
  <c r="Y277" i="54" s="1"/>
  <c r="Y238" i="54"/>
  <c r="Q238" i="54"/>
  <c r="Q258" i="54"/>
  <c r="Q264" i="54" s="1"/>
  <c r="Q265" i="54" s="1"/>
  <c r="Q276" i="54" s="1"/>
  <c r="Q277" i="54" s="1"/>
  <c r="Q290" i="54"/>
  <c r="I290" i="54"/>
  <c r="I238" i="54"/>
  <c r="I258" i="54"/>
  <c r="I264" i="54" s="1"/>
  <c r="I265" i="54" s="1"/>
  <c r="I276" i="54" s="1"/>
  <c r="I277" i="54" s="1"/>
  <c r="G186" i="35"/>
  <c r="G186" i="3"/>
  <c r="G186" i="38"/>
  <c r="G186" i="36"/>
  <c r="E34" i="27"/>
  <c r="H186" i="56" l="1"/>
  <c r="H187" i="56" s="1"/>
  <c r="H224" i="56" s="1"/>
  <c r="I186" i="56"/>
  <c r="I187" i="56" s="1"/>
  <c r="I224" i="56" s="1"/>
  <c r="J186" i="56"/>
  <c r="J187" i="56" s="1"/>
  <c r="J224" i="56" s="1"/>
  <c r="K186" i="56"/>
  <c r="K187" i="56" s="1"/>
  <c r="K224" i="56" s="1"/>
  <c r="L186" i="56"/>
  <c r="L187" i="56" s="1"/>
  <c r="L224" i="56" s="1"/>
  <c r="M186" i="56"/>
  <c r="M187" i="56" s="1"/>
  <c r="M224" i="56" s="1"/>
  <c r="N186" i="56"/>
  <c r="N187" i="56" s="1"/>
  <c r="N224" i="56" s="1"/>
  <c r="N258" i="56" s="1"/>
  <c r="N264" i="56" s="1"/>
  <c r="N265" i="56" s="1"/>
  <c r="N276" i="56" s="1"/>
  <c r="N277" i="56" s="1"/>
  <c r="O186" i="56"/>
  <c r="O187" i="56" s="1"/>
  <c r="O224" i="56" s="1"/>
  <c r="P186" i="56"/>
  <c r="Q186" i="56"/>
  <c r="R186" i="56"/>
  <c r="S186" i="56"/>
  <c r="T186" i="56"/>
  <c r="U186" i="56"/>
  <c r="V186" i="56"/>
  <c r="W186" i="56"/>
  <c r="X186" i="56"/>
  <c r="Y186" i="56"/>
  <c r="Z186" i="56"/>
  <c r="AA186" i="56"/>
  <c r="AB186" i="56"/>
  <c r="AC186" i="56"/>
  <c r="AD186" i="56"/>
  <c r="AE186" i="56"/>
  <c r="AF186" i="56"/>
  <c r="AG186" i="56"/>
  <c r="AH186" i="56"/>
  <c r="AI186" i="56"/>
  <c r="AJ186" i="56"/>
  <c r="AK186" i="56"/>
  <c r="AK304" i="54"/>
  <c r="AK272" i="54"/>
  <c r="N304" i="54"/>
  <c r="N272" i="54"/>
  <c r="N278" i="54" s="1"/>
  <c r="P304" i="54"/>
  <c r="P272" i="54"/>
  <c r="P278" i="54" s="1"/>
  <c r="O304" i="54"/>
  <c r="O272" i="54"/>
  <c r="O278" i="54" s="1"/>
  <c r="U304" i="54"/>
  <c r="U272" i="54"/>
  <c r="U278" i="54" s="1"/>
  <c r="AF277" i="54"/>
  <c r="AL277" i="54" s="1"/>
  <c r="AL276" i="54"/>
  <c r="L304" i="54"/>
  <c r="L272" i="54"/>
  <c r="L278" i="54" s="1"/>
  <c r="Q304" i="54"/>
  <c r="Q272" i="54"/>
  <c r="Q278" i="54" s="1"/>
  <c r="AF304" i="54"/>
  <c r="AF272" i="54"/>
  <c r="AL238" i="54"/>
  <c r="F238" i="54" s="1"/>
  <c r="AA272" i="54"/>
  <c r="AA278" i="54" s="1"/>
  <c r="AA304" i="54"/>
  <c r="T272" i="54"/>
  <c r="T278" i="54" s="1"/>
  <c r="T304" i="54"/>
  <c r="AJ272" i="54"/>
  <c r="AJ278" i="54" s="1"/>
  <c r="AJ304" i="54"/>
  <c r="H304" i="54"/>
  <c r="H272" i="54"/>
  <c r="H278" i="54" s="1"/>
  <c r="W304" i="54"/>
  <c r="W272" i="54"/>
  <c r="W278" i="54" s="1"/>
  <c r="X304" i="54"/>
  <c r="X272" i="54"/>
  <c r="X278" i="54" s="1"/>
  <c r="AC304" i="54"/>
  <c r="AC272" i="54"/>
  <c r="AC278" i="54" s="1"/>
  <c r="V304" i="54"/>
  <c r="V272" i="54"/>
  <c r="V278" i="54" s="1"/>
  <c r="K304" i="54"/>
  <c r="K272" i="54"/>
  <c r="K278" i="54" s="1"/>
  <c r="AI304" i="54"/>
  <c r="AI272" i="54"/>
  <c r="AI278" i="54" s="1"/>
  <c r="Z272" i="54"/>
  <c r="Z278" i="54" s="1"/>
  <c r="Z304" i="54"/>
  <c r="I304" i="54"/>
  <c r="I272" i="54"/>
  <c r="I278" i="54" s="1"/>
  <c r="J272" i="54"/>
  <c r="J278" i="54" s="1"/>
  <c r="J304" i="54"/>
  <c r="AH272" i="54"/>
  <c r="AH278" i="54" s="1"/>
  <c r="AH304" i="54"/>
  <c r="AB272" i="54"/>
  <c r="AB278" i="54" s="1"/>
  <c r="AB304" i="54"/>
  <c r="M304" i="54"/>
  <c r="M272" i="54"/>
  <c r="M278" i="54" s="1"/>
  <c r="AD272" i="54"/>
  <c r="AD278" i="54" s="1"/>
  <c r="AD304" i="54"/>
  <c r="P185" i="56"/>
  <c r="Y304" i="54"/>
  <c r="Y272" i="54"/>
  <c r="Y278" i="54" s="1"/>
  <c r="AG272" i="54"/>
  <c r="AG278" i="54" s="1"/>
  <c r="AG304" i="54"/>
  <c r="R272" i="54"/>
  <c r="R278" i="54" s="1"/>
  <c r="R304" i="54"/>
  <c r="S272" i="54"/>
  <c r="S278" i="54" s="1"/>
  <c r="S304" i="54"/>
  <c r="AE304" i="54"/>
  <c r="AE272" i="54"/>
  <c r="AE278" i="54" s="1"/>
  <c r="F34" i="27"/>
  <c r="N290" i="56" l="1"/>
  <c r="N238" i="56"/>
  <c r="M238" i="56"/>
  <c r="M258" i="56"/>
  <c r="M264" i="56" s="1"/>
  <c r="M265" i="56" s="1"/>
  <c r="M276" i="56" s="1"/>
  <c r="M277" i="56" s="1"/>
  <c r="M290" i="56"/>
  <c r="L258" i="56"/>
  <c r="L264" i="56" s="1"/>
  <c r="L265" i="56" s="1"/>
  <c r="L276" i="56" s="1"/>
  <c r="L277" i="56" s="1"/>
  <c r="L290" i="56"/>
  <c r="L238" i="56"/>
  <c r="K290" i="56"/>
  <c r="K258" i="56"/>
  <c r="K264" i="56" s="1"/>
  <c r="K265" i="56" s="1"/>
  <c r="K276" i="56" s="1"/>
  <c r="K277" i="56" s="1"/>
  <c r="K238" i="56"/>
  <c r="J238" i="56"/>
  <c r="J290" i="56"/>
  <c r="J258" i="56"/>
  <c r="J264" i="56" s="1"/>
  <c r="J265" i="56" s="1"/>
  <c r="J276" i="56" s="1"/>
  <c r="J277" i="56" s="1"/>
  <c r="I238" i="56"/>
  <c r="I290" i="56"/>
  <c r="I258" i="56"/>
  <c r="I264" i="56" s="1"/>
  <c r="I265" i="56" s="1"/>
  <c r="I276" i="56" s="1"/>
  <c r="I277" i="56" s="1"/>
  <c r="H238" i="56"/>
  <c r="H258" i="56"/>
  <c r="H264" i="56" s="1"/>
  <c r="H265" i="56" s="1"/>
  <c r="H276" i="56" s="1"/>
  <c r="H277" i="56" s="1"/>
  <c r="H290" i="56"/>
  <c r="AF278" i="54"/>
  <c r="AL304" i="54"/>
  <c r="Q185" i="56"/>
  <c r="P187" i="56"/>
  <c r="P224" i="56" s="1"/>
  <c r="O290" i="56"/>
  <c r="O258" i="56"/>
  <c r="O264" i="56" s="1"/>
  <c r="O265" i="56" s="1"/>
  <c r="O276" i="56" s="1"/>
  <c r="O277" i="56" s="1"/>
  <c r="O238" i="56"/>
  <c r="N272" i="56"/>
  <c r="N278" i="56" s="1"/>
  <c r="N304" i="56"/>
  <c r="AL272" i="54"/>
  <c r="AL278" i="54" s="1"/>
  <c r="AK278" i="54"/>
  <c r="G34" i="27"/>
  <c r="K272" i="56" l="1"/>
  <c r="K278" i="56" s="1"/>
  <c r="K304" i="56"/>
  <c r="J272" i="56"/>
  <c r="J278" i="56" s="1"/>
  <c r="J304" i="56"/>
  <c r="I272" i="56"/>
  <c r="I278" i="56" s="1"/>
  <c r="I304" i="56"/>
  <c r="H304" i="56"/>
  <c r="H272" i="56"/>
  <c r="H278" i="56" s="1"/>
  <c r="M272" i="56"/>
  <c r="M278" i="56" s="1"/>
  <c r="M304" i="56"/>
  <c r="L272" i="56"/>
  <c r="L278" i="56" s="1"/>
  <c r="L304" i="56"/>
  <c r="O304" i="56"/>
  <c r="O272" i="56"/>
  <c r="O278" i="56" s="1"/>
  <c r="P290" i="56"/>
  <c r="P258" i="56"/>
  <c r="P264" i="56" s="1"/>
  <c r="P265" i="56" s="1"/>
  <c r="P276" i="56" s="1"/>
  <c r="P277" i="56" s="1"/>
  <c r="P238" i="56"/>
  <c r="R185" i="56"/>
  <c r="Q187" i="56"/>
  <c r="Q224" i="56" s="1"/>
  <c r="G104" i="9"/>
  <c r="G103" i="9"/>
  <c r="G102" i="9"/>
  <c r="S185" i="56" l="1"/>
  <c r="R187" i="56"/>
  <c r="R224" i="56" s="1"/>
  <c r="Q290" i="56"/>
  <c r="Q258" i="56"/>
  <c r="Q264" i="56" s="1"/>
  <c r="Q265" i="56" s="1"/>
  <c r="Q276" i="56" s="1"/>
  <c r="Q277" i="56" s="1"/>
  <c r="Q238" i="56"/>
  <c r="P304" i="56"/>
  <c r="P272" i="56"/>
  <c r="P278" i="56" s="1"/>
  <c r="G29" i="9"/>
  <c r="R290" i="56" l="1"/>
  <c r="R258" i="56"/>
  <c r="R264" i="56" s="1"/>
  <c r="R265" i="56" s="1"/>
  <c r="R276" i="56" s="1"/>
  <c r="R277" i="56" s="1"/>
  <c r="R238" i="56"/>
  <c r="Q272" i="56"/>
  <c r="Q278" i="56" s="1"/>
  <c r="Q304" i="56"/>
  <c r="T185" i="56"/>
  <c r="S187" i="56"/>
  <c r="S224" i="56" s="1"/>
  <c r="G29" i="7"/>
  <c r="S290" i="56" l="1"/>
  <c r="S258" i="56"/>
  <c r="S264" i="56" s="1"/>
  <c r="S265" i="56" s="1"/>
  <c r="S276" i="56" s="1"/>
  <c r="S277" i="56" s="1"/>
  <c r="S238" i="56"/>
  <c r="U185" i="56"/>
  <c r="T187" i="56"/>
  <c r="T224" i="56" s="1"/>
  <c r="R304" i="56"/>
  <c r="R272" i="56"/>
  <c r="R278" i="56" s="1"/>
  <c r="A184" i="9"/>
  <c r="A185" i="9"/>
  <c r="A186" i="9"/>
  <c r="V185" i="56" l="1"/>
  <c r="U187" i="56"/>
  <c r="U224" i="56" s="1"/>
  <c r="S272" i="56"/>
  <c r="S278" i="56" s="1"/>
  <c r="S304" i="56"/>
  <c r="T258" i="56"/>
  <c r="T264" i="56" s="1"/>
  <c r="T265" i="56" s="1"/>
  <c r="T276" i="56" s="1"/>
  <c r="T277" i="56" s="1"/>
  <c r="T290" i="56"/>
  <c r="T238" i="56"/>
  <c r="G15" i="3"/>
  <c r="G15" i="6"/>
  <c r="T272" i="56" l="1"/>
  <c r="T278" i="56" s="1"/>
  <c r="T304" i="56"/>
  <c r="U290" i="56"/>
  <c r="U258" i="56"/>
  <c r="U264" i="56" s="1"/>
  <c r="U265" i="56" s="1"/>
  <c r="U276" i="56" s="1"/>
  <c r="U277" i="56" s="1"/>
  <c r="U238" i="56"/>
  <c r="W185" i="56"/>
  <c r="V187" i="56"/>
  <c r="V224" i="56" s="1"/>
  <c r="G16" i="6"/>
  <c r="F236" i="6"/>
  <c r="F235" i="6"/>
  <c r="F229" i="6"/>
  <c r="F227" i="6"/>
  <c r="H91" i="7"/>
  <c r="X185" i="56" l="1"/>
  <c r="W187" i="56"/>
  <c r="W224" i="56" s="1"/>
  <c r="V290" i="56"/>
  <c r="V258" i="56"/>
  <c r="V264" i="56" s="1"/>
  <c r="V265" i="56" s="1"/>
  <c r="V276" i="56" s="1"/>
  <c r="V277" i="56" s="1"/>
  <c r="V238" i="56"/>
  <c r="U304" i="56"/>
  <c r="U272" i="56"/>
  <c r="U278" i="56" s="1"/>
  <c r="Q29" i="3"/>
  <c r="AG270" i="3"/>
  <c r="G241" i="3"/>
  <c r="G240" i="3"/>
  <c r="G239" i="3"/>
  <c r="G237" i="3"/>
  <c r="AK236" i="3"/>
  <c r="AK270" i="3" s="1"/>
  <c r="AJ236" i="3"/>
  <c r="AJ302" i="3" s="1"/>
  <c r="AI236" i="3"/>
  <c r="AI302" i="3" s="1"/>
  <c r="AH236" i="3"/>
  <c r="AG236" i="3"/>
  <c r="AG302" i="3" s="1"/>
  <c r="AF236" i="3"/>
  <c r="AE236" i="3"/>
  <c r="AD236" i="3"/>
  <c r="AC236" i="3"/>
  <c r="AC302" i="3" s="1"/>
  <c r="AB236" i="3"/>
  <c r="AB302" i="3" s="1"/>
  <c r="AA236" i="3"/>
  <c r="Z236" i="3"/>
  <c r="Y236" i="3"/>
  <c r="Y302" i="3" s="1"/>
  <c r="X236" i="3"/>
  <c r="X302" i="3" s="1"/>
  <c r="W236" i="3"/>
  <c r="V236" i="3"/>
  <c r="U236" i="3"/>
  <c r="U302" i="3" s="1"/>
  <c r="T236" i="3"/>
  <c r="T302" i="3" s="1"/>
  <c r="S236" i="3"/>
  <c r="S302" i="3" s="1"/>
  <c r="R236" i="3"/>
  <c r="Q236" i="3"/>
  <c r="Q270" i="3" s="1"/>
  <c r="P236" i="3"/>
  <c r="O236" i="3"/>
  <c r="N236" i="3"/>
  <c r="M236" i="3"/>
  <c r="M302" i="3" s="1"/>
  <c r="L236" i="3"/>
  <c r="L302" i="3" s="1"/>
  <c r="K236" i="3"/>
  <c r="J236" i="3"/>
  <c r="I236" i="3"/>
  <c r="I302" i="3" s="1"/>
  <c r="H236" i="3"/>
  <c r="H302" i="3" s="1"/>
  <c r="G236" i="3"/>
  <c r="G227" i="3"/>
  <c r="G225" i="3"/>
  <c r="G224" i="3"/>
  <c r="G223" i="3"/>
  <c r="AK214" i="3"/>
  <c r="AK241" i="3" s="1"/>
  <c r="AK307" i="3" s="1"/>
  <c r="AI214" i="3"/>
  <c r="AI241" i="3" s="1"/>
  <c r="AH214" i="3"/>
  <c r="AH241" i="3" s="1"/>
  <c r="AG214" i="3"/>
  <c r="AG241" i="3" s="1"/>
  <c r="AF214" i="3"/>
  <c r="AF241" i="3" s="1"/>
  <c r="AD214" i="3"/>
  <c r="AD241" i="3" s="1"/>
  <c r="AD307" i="3" s="1"/>
  <c r="AC214" i="3"/>
  <c r="AC241" i="3" s="1"/>
  <c r="AC307" i="3" s="1"/>
  <c r="AB214" i="3"/>
  <c r="AB241" i="3" s="1"/>
  <c r="AA214" i="3"/>
  <c r="AA241" i="3" s="1"/>
  <c r="Y214" i="3"/>
  <c r="Y241" i="3" s="1"/>
  <c r="X214" i="3"/>
  <c r="X241" i="3" s="1"/>
  <c r="X307" i="3" s="1"/>
  <c r="W214" i="3"/>
  <c r="W241" i="3" s="1"/>
  <c r="V214" i="3"/>
  <c r="V241" i="3" s="1"/>
  <c r="T214" i="3"/>
  <c r="T241" i="3" s="1"/>
  <c r="S214" i="3"/>
  <c r="S241" i="3" s="1"/>
  <c r="R214" i="3"/>
  <c r="R241" i="3" s="1"/>
  <c r="R307" i="3" s="1"/>
  <c r="Q214" i="3"/>
  <c r="Q241" i="3" s="1"/>
  <c r="P214" i="3"/>
  <c r="P241" i="3" s="1"/>
  <c r="O214" i="3"/>
  <c r="O241" i="3" s="1"/>
  <c r="N214" i="3"/>
  <c r="N241" i="3" s="1"/>
  <c r="M214" i="3"/>
  <c r="M241" i="3" s="1"/>
  <c r="L214" i="3"/>
  <c r="L241" i="3" s="1"/>
  <c r="K214" i="3"/>
  <c r="K241" i="3" s="1"/>
  <c r="J214" i="3"/>
  <c r="J241" i="3" s="1"/>
  <c r="I214" i="3"/>
  <c r="I241" i="3" s="1"/>
  <c r="I307" i="3" s="1"/>
  <c r="H214" i="3"/>
  <c r="H241" i="3" s="1"/>
  <c r="H307" i="3" s="1"/>
  <c r="U210" i="3"/>
  <c r="AK207" i="3"/>
  <c r="AK227" i="3" s="1"/>
  <c r="AK293" i="3" s="1"/>
  <c r="AJ207" i="3"/>
  <c r="AJ240" i="3" s="1"/>
  <c r="AJ306" i="3" s="1"/>
  <c r="AI207" i="3"/>
  <c r="AH207" i="3"/>
  <c r="AG207" i="3"/>
  <c r="AG227" i="3" s="1"/>
  <c r="AG261" i="3" s="1"/>
  <c r="AF207" i="3"/>
  <c r="AF240" i="3" s="1"/>
  <c r="AF274" i="3" s="1"/>
  <c r="AL274" i="3" s="1"/>
  <c r="AE207" i="3"/>
  <c r="AD207" i="3"/>
  <c r="AC207" i="3"/>
  <c r="AC227" i="3" s="1"/>
  <c r="AC261" i="3" s="1"/>
  <c r="AB207" i="3"/>
  <c r="AB240" i="3" s="1"/>
  <c r="AA207" i="3"/>
  <c r="AA240" i="3" s="1"/>
  <c r="Z207" i="3"/>
  <c r="Y207" i="3"/>
  <c r="Y227" i="3" s="1"/>
  <c r="Y293" i="3" s="1"/>
  <c r="X207" i="3"/>
  <c r="X227" i="3" s="1"/>
  <c r="W207" i="3"/>
  <c r="V207" i="3"/>
  <c r="U207" i="3"/>
  <c r="U227" i="3" s="1"/>
  <c r="U293" i="3" s="1"/>
  <c r="T207" i="3"/>
  <c r="T240" i="3" s="1"/>
  <c r="T306" i="3" s="1"/>
  <c r="S207" i="3"/>
  <c r="S227" i="3" s="1"/>
  <c r="R207" i="3"/>
  <c r="Q207" i="3"/>
  <c r="Q227" i="3" s="1"/>
  <c r="Q293" i="3" s="1"/>
  <c r="P207" i="3"/>
  <c r="P240" i="3" s="1"/>
  <c r="O207" i="3"/>
  <c r="O240" i="3" s="1"/>
  <c r="N207" i="3"/>
  <c r="M207" i="3"/>
  <c r="M227" i="3" s="1"/>
  <c r="M293" i="3" s="1"/>
  <c r="L207" i="3"/>
  <c r="L240" i="3" s="1"/>
  <c r="K207" i="3"/>
  <c r="J207" i="3"/>
  <c r="I207" i="3"/>
  <c r="I227" i="3" s="1"/>
  <c r="I293" i="3" s="1"/>
  <c r="H207" i="3"/>
  <c r="H227" i="3" s="1"/>
  <c r="C183" i="3"/>
  <c r="AK156" i="3"/>
  <c r="AJ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I156" i="3"/>
  <c r="H156" i="3"/>
  <c r="H154" i="3"/>
  <c r="H162" i="3" s="1"/>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H133" i="3"/>
  <c r="H142" i="3" s="1"/>
  <c r="C87"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AK75" i="3"/>
  <c r="AJ75"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E73" i="3"/>
  <c r="E80" i="3" s="1"/>
  <c r="E72" i="3"/>
  <c r="E79" i="3" s="1"/>
  <c r="E71" i="3"/>
  <c r="E78" i="3" s="1"/>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G68" i="3" s="1"/>
  <c r="AK61" i="3"/>
  <c r="AJ61" i="3"/>
  <c r="AI61" i="3"/>
  <c r="AI84" i="3" s="1"/>
  <c r="AI235" i="3" s="1"/>
  <c r="AH61" i="3"/>
  <c r="AG61" i="3"/>
  <c r="AF61" i="3"/>
  <c r="AF84" i="3" s="1"/>
  <c r="AF235" i="3" s="1"/>
  <c r="AE61" i="3"/>
  <c r="AD61" i="3"/>
  <c r="AC61" i="3"/>
  <c r="AB61" i="3"/>
  <c r="AA61" i="3"/>
  <c r="AA84" i="3" s="1"/>
  <c r="AA235" i="3" s="1"/>
  <c r="Z61" i="3"/>
  <c r="Y61" i="3"/>
  <c r="X61" i="3"/>
  <c r="X84" i="3" s="1"/>
  <c r="X235" i="3" s="1"/>
  <c r="W61" i="3"/>
  <c r="V61" i="3"/>
  <c r="U61" i="3"/>
  <c r="T61" i="3"/>
  <c r="S61" i="3"/>
  <c r="S84" i="3" s="1"/>
  <c r="S235" i="3" s="1"/>
  <c r="R61" i="3"/>
  <c r="Q61" i="3"/>
  <c r="P61" i="3"/>
  <c r="P84" i="3" s="1"/>
  <c r="P235" i="3" s="1"/>
  <c r="O61" i="3"/>
  <c r="N61" i="3"/>
  <c r="M61" i="3"/>
  <c r="L61" i="3"/>
  <c r="K61" i="3"/>
  <c r="K84" i="3" s="1"/>
  <c r="K235" i="3" s="1"/>
  <c r="J61" i="3"/>
  <c r="I61" i="3"/>
  <c r="H61" i="3"/>
  <c r="H84" i="3" s="1"/>
  <c r="H235" i="3" s="1"/>
  <c r="G61" i="3"/>
  <c r="E59" i="3"/>
  <c r="E66" i="3" s="1"/>
  <c r="E58" i="3"/>
  <c r="E65" i="3" s="1"/>
  <c r="E57" i="3"/>
  <c r="E64" i="3" s="1"/>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G45" i="3"/>
  <c r="G42" i="3"/>
  <c r="G222" i="3" s="1"/>
  <c r="E40" i="3"/>
  <c r="E48" i="3" s="1"/>
  <c r="E39" i="3"/>
  <c r="E47" i="3" s="1"/>
  <c r="E38" i="3"/>
  <c r="E46" i="3" s="1"/>
  <c r="E37" i="3"/>
  <c r="E45" i="3" s="1"/>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E32"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AK29" i="3"/>
  <c r="AJ29" i="3"/>
  <c r="AI29" i="3"/>
  <c r="AH29" i="3"/>
  <c r="AG29" i="3"/>
  <c r="AF29" i="3"/>
  <c r="AE29" i="3"/>
  <c r="AD29" i="3"/>
  <c r="AC29" i="3"/>
  <c r="AB29" i="3"/>
  <c r="AA29" i="3"/>
  <c r="Z29" i="3"/>
  <c r="Y29" i="3"/>
  <c r="X29" i="3"/>
  <c r="W29" i="3"/>
  <c r="V29" i="3"/>
  <c r="AK26" i="3"/>
  <c r="AK234" i="3" s="1"/>
  <c r="AJ26" i="3"/>
  <c r="AJ234" i="3" s="1"/>
  <c r="AI26" i="3"/>
  <c r="AI234" i="3" s="1"/>
  <c r="AI300" i="3" s="1"/>
  <c r="AH26" i="3"/>
  <c r="AH234" i="3" s="1"/>
  <c r="AG26" i="3"/>
  <c r="AG234" i="3" s="1"/>
  <c r="AF26" i="3"/>
  <c r="AF234" i="3" s="1"/>
  <c r="AE26" i="3"/>
  <c r="AE234" i="3" s="1"/>
  <c r="AD26" i="3"/>
  <c r="AD234" i="3" s="1"/>
  <c r="AC26" i="3"/>
  <c r="AC234" i="3" s="1"/>
  <c r="AB26" i="3"/>
  <c r="AB234" i="3" s="1"/>
  <c r="AA26" i="3"/>
  <c r="AA234" i="3" s="1"/>
  <c r="Z26" i="3"/>
  <c r="Z234" i="3" s="1"/>
  <c r="Y26" i="3"/>
  <c r="Y234" i="3" s="1"/>
  <c r="X26" i="3"/>
  <c r="X234" i="3" s="1"/>
  <c r="W26" i="3"/>
  <c r="W234" i="3" s="1"/>
  <c r="W300" i="3" s="1"/>
  <c r="V26" i="3"/>
  <c r="V234" i="3" s="1"/>
  <c r="E23" i="3"/>
  <c r="E31" i="3" s="1"/>
  <c r="E22" i="3"/>
  <c r="E30" i="3" s="1"/>
  <c r="U29" i="3"/>
  <c r="T26" i="3"/>
  <c r="T234" i="3" s="1"/>
  <c r="S29" i="3"/>
  <c r="G29" i="3"/>
  <c r="E21" i="3"/>
  <c r="E29" i="3" s="1"/>
  <c r="G29" i="6"/>
  <c r="G241" i="6"/>
  <c r="G307" i="6" s="1"/>
  <c r="G240" i="6"/>
  <c r="G306" i="6" s="1"/>
  <c r="G239" i="6"/>
  <c r="G305" i="6" s="1"/>
  <c r="G237" i="6"/>
  <c r="G303" i="6" s="1"/>
  <c r="AK236" i="6"/>
  <c r="AJ236" i="6"/>
  <c r="AI236" i="6"/>
  <c r="AH236" i="6"/>
  <c r="AG236" i="6"/>
  <c r="AF236" i="6"/>
  <c r="AE236" i="6"/>
  <c r="AE302" i="6" s="1"/>
  <c r="AD236" i="6"/>
  <c r="AD302" i="6" s="1"/>
  <c r="AC236" i="6"/>
  <c r="AC270" i="6" s="1"/>
  <c r="AB236" i="6"/>
  <c r="AA236" i="6"/>
  <c r="Z236" i="6"/>
  <c r="Y236" i="6"/>
  <c r="X236" i="6"/>
  <c r="W236" i="6"/>
  <c r="W302" i="6" s="1"/>
  <c r="V236" i="6"/>
  <c r="V302" i="6" s="1"/>
  <c r="U236" i="6"/>
  <c r="T236" i="6"/>
  <c r="S236" i="6"/>
  <c r="R236" i="6"/>
  <c r="R302" i="6" s="1"/>
  <c r="Q236" i="6"/>
  <c r="P236" i="6"/>
  <c r="O236" i="6"/>
  <c r="N236" i="6"/>
  <c r="M236" i="6"/>
  <c r="M302" i="6" s="1"/>
  <c r="L236" i="6"/>
  <c r="K236" i="6"/>
  <c r="K302" i="6" s="1"/>
  <c r="J236" i="6"/>
  <c r="I236" i="6"/>
  <c r="H236" i="6"/>
  <c r="G236" i="6"/>
  <c r="G302" i="6" s="1"/>
  <c r="G227" i="6"/>
  <c r="G225" i="6"/>
  <c r="G224" i="6"/>
  <c r="G223" i="6"/>
  <c r="G257" i="6" s="1"/>
  <c r="AK214" i="6"/>
  <c r="AK241" i="6" s="1"/>
  <c r="AI214" i="6"/>
  <c r="AI241" i="6" s="1"/>
  <c r="AH214" i="6"/>
  <c r="AH241" i="6" s="1"/>
  <c r="AG214" i="6"/>
  <c r="AG241" i="6" s="1"/>
  <c r="AF214" i="6"/>
  <c r="AF241" i="6" s="1"/>
  <c r="AD214" i="6"/>
  <c r="AD241" i="6" s="1"/>
  <c r="AC214" i="6"/>
  <c r="AC241" i="6" s="1"/>
  <c r="AB214" i="6"/>
  <c r="AB241" i="6" s="1"/>
  <c r="AA214" i="6"/>
  <c r="AA241" i="6" s="1"/>
  <c r="Y214" i="6"/>
  <c r="Y241" i="6" s="1"/>
  <c r="X214" i="6"/>
  <c r="X241" i="6" s="1"/>
  <c r="W214" i="6"/>
  <c r="W241" i="6" s="1"/>
  <c r="W307" i="6" s="1"/>
  <c r="V214" i="6"/>
  <c r="V241" i="6" s="1"/>
  <c r="T214" i="6"/>
  <c r="T241" i="6" s="1"/>
  <c r="S214" i="6"/>
  <c r="S241" i="6" s="1"/>
  <c r="R214" i="6"/>
  <c r="R241" i="6" s="1"/>
  <c r="Q214" i="6"/>
  <c r="Q241" i="6" s="1"/>
  <c r="P214" i="6"/>
  <c r="P241" i="6" s="1"/>
  <c r="O214" i="6"/>
  <c r="O241" i="6" s="1"/>
  <c r="N214" i="6"/>
  <c r="N241" i="6" s="1"/>
  <c r="M214" i="6"/>
  <c r="M241" i="6" s="1"/>
  <c r="L214" i="6"/>
  <c r="L241" i="6" s="1"/>
  <c r="K214" i="6"/>
  <c r="K241" i="6" s="1"/>
  <c r="J214" i="6"/>
  <c r="J241" i="6" s="1"/>
  <c r="I214" i="6"/>
  <c r="I241" i="6" s="1"/>
  <c r="H214" i="6"/>
  <c r="H241" i="6" s="1"/>
  <c r="H307" i="6" s="1"/>
  <c r="U210" i="6"/>
  <c r="U214" i="6" s="1"/>
  <c r="U241" i="6" s="1"/>
  <c r="AK207" i="6"/>
  <c r="AK240" i="6" s="1"/>
  <c r="AJ207" i="6"/>
  <c r="AI207" i="6"/>
  <c r="AI240" i="6" s="1"/>
  <c r="AH207" i="6"/>
  <c r="AH240" i="6" s="1"/>
  <c r="AG207" i="6"/>
  <c r="AG227" i="6" s="1"/>
  <c r="AF207" i="6"/>
  <c r="AE207" i="6"/>
  <c r="AE240" i="6" s="1"/>
  <c r="AD207" i="6"/>
  <c r="AD227" i="6" s="1"/>
  <c r="AC207" i="6"/>
  <c r="AC240" i="6" s="1"/>
  <c r="AB207" i="6"/>
  <c r="AA207" i="6"/>
  <c r="AA240" i="6" s="1"/>
  <c r="Z207" i="6"/>
  <c r="Z227" i="6" s="1"/>
  <c r="Y207" i="6"/>
  <c r="Y227" i="6" s="1"/>
  <c r="X207" i="6"/>
  <c r="W207" i="6"/>
  <c r="W240" i="6" s="1"/>
  <c r="W306" i="6" s="1"/>
  <c r="V207" i="6"/>
  <c r="V240" i="6" s="1"/>
  <c r="U207" i="6"/>
  <c r="U240" i="6" s="1"/>
  <c r="T207" i="6"/>
  <c r="S207" i="6"/>
  <c r="S240" i="6" s="1"/>
  <c r="R207" i="6"/>
  <c r="R227" i="6" s="1"/>
  <c r="Q207" i="6"/>
  <c r="Q227" i="6" s="1"/>
  <c r="P207" i="6"/>
  <c r="O207" i="6"/>
  <c r="O240" i="6" s="1"/>
  <c r="N207" i="6"/>
  <c r="N227" i="6" s="1"/>
  <c r="M207" i="6"/>
  <c r="M240" i="6" s="1"/>
  <c r="L207" i="6"/>
  <c r="K207" i="6"/>
  <c r="K240" i="6" s="1"/>
  <c r="J207" i="6"/>
  <c r="J240" i="6" s="1"/>
  <c r="I207" i="6"/>
  <c r="I227" i="6" s="1"/>
  <c r="H207" i="6"/>
  <c r="H240" i="6" s="1"/>
  <c r="C183" i="6"/>
  <c r="AK156" i="6"/>
  <c r="AJ156" i="6"/>
  <c r="AI156" i="6"/>
  <c r="AH156" i="6"/>
  <c r="AG156"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H154"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H133" i="6"/>
  <c r="H142" i="6" s="1"/>
  <c r="C87"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E73" i="6"/>
  <c r="E80" i="6" s="1"/>
  <c r="E72" i="6"/>
  <c r="E79" i="6" s="1"/>
  <c r="E71" i="6"/>
  <c r="E78" i="6" s="1"/>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AK61" i="6"/>
  <c r="AJ61" i="6"/>
  <c r="AJ84" i="6" s="1"/>
  <c r="AJ235" i="6" s="1"/>
  <c r="AI61" i="6"/>
  <c r="AH61" i="6"/>
  <c r="AG61" i="6"/>
  <c r="AF61" i="6"/>
  <c r="AF84" i="6" s="1"/>
  <c r="AF235" i="6" s="1"/>
  <c r="AE61" i="6"/>
  <c r="AE84" i="6" s="1"/>
  <c r="AE235" i="6" s="1"/>
  <c r="AD61" i="6"/>
  <c r="AC61" i="6"/>
  <c r="AB61" i="6"/>
  <c r="AB84" i="6" s="1"/>
  <c r="AB235" i="6" s="1"/>
  <c r="AA61" i="6"/>
  <c r="AA84" i="6" s="1"/>
  <c r="AA235" i="6" s="1"/>
  <c r="Z61" i="6"/>
  <c r="Y61" i="6"/>
  <c r="X61" i="6"/>
  <c r="X84" i="6" s="1"/>
  <c r="X235" i="6" s="1"/>
  <c r="W61" i="6"/>
  <c r="W84" i="6" s="1"/>
  <c r="W235" i="6" s="1"/>
  <c r="V61" i="6"/>
  <c r="U61" i="6"/>
  <c r="T61" i="6"/>
  <c r="T84" i="6" s="1"/>
  <c r="T235" i="6" s="1"/>
  <c r="S61" i="6"/>
  <c r="R61" i="6"/>
  <c r="Q61" i="6"/>
  <c r="P61" i="6"/>
  <c r="P84" i="6" s="1"/>
  <c r="P235" i="6" s="1"/>
  <c r="O61" i="6"/>
  <c r="O84" i="6" s="1"/>
  <c r="O235" i="6" s="1"/>
  <c r="N61" i="6"/>
  <c r="M61" i="6"/>
  <c r="L61" i="6"/>
  <c r="L84" i="6" s="1"/>
  <c r="L235" i="6" s="1"/>
  <c r="K61" i="6"/>
  <c r="J61" i="6"/>
  <c r="I61" i="6"/>
  <c r="H61" i="6"/>
  <c r="H84" i="6" s="1"/>
  <c r="H235" i="6" s="1"/>
  <c r="G61" i="6"/>
  <c r="G84" i="6" s="1"/>
  <c r="G235" i="6" s="1"/>
  <c r="E59" i="6"/>
  <c r="E66" i="6" s="1"/>
  <c r="E58" i="6"/>
  <c r="E65" i="6" s="1"/>
  <c r="E57" i="6"/>
  <c r="E64" i="6" s="1"/>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G45" i="6"/>
  <c r="G42" i="6"/>
  <c r="G222" i="6" s="1"/>
  <c r="E40" i="6"/>
  <c r="E48" i="6" s="1"/>
  <c r="E39" i="6"/>
  <c r="E47" i="6" s="1"/>
  <c r="E38" i="6"/>
  <c r="E46" i="6" s="1"/>
  <c r="E37" i="6"/>
  <c r="E45" i="6" s="1"/>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E32"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AK29" i="6"/>
  <c r="AJ29" i="6"/>
  <c r="AI29" i="6"/>
  <c r="AH29" i="6"/>
  <c r="AG29" i="6"/>
  <c r="AF29" i="6"/>
  <c r="AE29" i="6"/>
  <c r="AD29" i="6"/>
  <c r="AC29" i="6"/>
  <c r="AB29" i="6"/>
  <c r="AA29" i="6"/>
  <c r="Z29" i="6"/>
  <c r="Y29" i="6"/>
  <c r="X29" i="6"/>
  <c r="W29" i="6"/>
  <c r="V29" i="6"/>
  <c r="U29" i="6"/>
  <c r="T29" i="6"/>
  <c r="S29" i="6"/>
  <c r="AK26" i="6"/>
  <c r="AK234" i="6" s="1"/>
  <c r="AJ26" i="6"/>
  <c r="AJ234" i="6" s="1"/>
  <c r="AI26" i="6"/>
  <c r="AI234" i="6" s="1"/>
  <c r="AH26" i="6"/>
  <c r="AH234" i="6" s="1"/>
  <c r="AG26" i="6"/>
  <c r="AG234" i="6" s="1"/>
  <c r="AF26" i="6"/>
  <c r="AF234" i="6" s="1"/>
  <c r="AE26" i="6"/>
  <c r="AE234" i="6" s="1"/>
  <c r="AD26" i="6"/>
  <c r="AD234" i="6" s="1"/>
  <c r="AC26" i="6"/>
  <c r="AC234" i="6" s="1"/>
  <c r="AB26" i="6"/>
  <c r="AB234" i="6" s="1"/>
  <c r="AA26" i="6"/>
  <c r="AA234" i="6" s="1"/>
  <c r="Z26" i="6"/>
  <c r="Z234" i="6" s="1"/>
  <c r="Y26" i="6"/>
  <c r="Y234" i="6" s="1"/>
  <c r="X26" i="6"/>
  <c r="X234" i="6" s="1"/>
  <c r="W26" i="6"/>
  <c r="W234" i="6" s="1"/>
  <c r="V26" i="6"/>
  <c r="V234" i="6" s="1"/>
  <c r="U26" i="6"/>
  <c r="U234" i="6" s="1"/>
  <c r="T26" i="6"/>
  <c r="T234" i="6" s="1"/>
  <c r="S26" i="6"/>
  <c r="S234" i="6" s="1"/>
  <c r="E23" i="6"/>
  <c r="E31" i="6" s="1"/>
  <c r="E22" i="6"/>
  <c r="E30" i="6" s="1"/>
  <c r="E21" i="6"/>
  <c r="E29" i="6" s="1"/>
  <c r="H126" i="6"/>
  <c r="V304" i="56" l="1"/>
  <c r="V272" i="56"/>
  <c r="V278" i="56" s="1"/>
  <c r="W258" i="56"/>
  <c r="W264" i="56" s="1"/>
  <c r="W265" i="56" s="1"/>
  <c r="W276" i="56" s="1"/>
  <c r="W277" i="56" s="1"/>
  <c r="W238" i="56"/>
  <c r="W290" i="56"/>
  <c r="Y185" i="56"/>
  <c r="X187" i="56"/>
  <c r="X224" i="56" s="1"/>
  <c r="G82" i="6"/>
  <c r="N84" i="6"/>
  <c r="N235" i="6" s="1"/>
  <c r="V84" i="6"/>
  <c r="V235" i="6" s="1"/>
  <c r="AD84" i="6"/>
  <c r="AD235" i="6" s="1"/>
  <c r="I133" i="6"/>
  <c r="I141" i="6" s="1"/>
  <c r="G84" i="3"/>
  <c r="G235" i="3" s="1"/>
  <c r="O84" i="3"/>
  <c r="O235" i="3" s="1"/>
  <c r="W84" i="3"/>
  <c r="W235" i="3" s="1"/>
  <c r="W301" i="3" s="1"/>
  <c r="AE84" i="3"/>
  <c r="AE235" i="3" s="1"/>
  <c r="H136" i="6"/>
  <c r="J84" i="6"/>
  <c r="J235" i="6" s="1"/>
  <c r="R84" i="6"/>
  <c r="R235" i="6" s="1"/>
  <c r="Z84" i="6"/>
  <c r="Z235" i="6" s="1"/>
  <c r="Z269" i="6" s="1"/>
  <c r="AH84" i="6"/>
  <c r="AH235" i="6" s="1"/>
  <c r="K84" i="6"/>
  <c r="K235" i="6" s="1"/>
  <c r="S84" i="6"/>
  <c r="S235" i="6" s="1"/>
  <c r="S301" i="6" s="1"/>
  <c r="AI84" i="6"/>
  <c r="AI235" i="6" s="1"/>
  <c r="L84" i="3"/>
  <c r="L235" i="3" s="1"/>
  <c r="T84" i="3"/>
  <c r="T235" i="3" s="1"/>
  <c r="AB84" i="3"/>
  <c r="AB235" i="3" s="1"/>
  <c r="AJ84" i="3"/>
  <c r="AJ235" i="3" s="1"/>
  <c r="AJ269" i="3" s="1"/>
  <c r="I126" i="6"/>
  <c r="J126" i="6" s="1"/>
  <c r="K126" i="6" s="1"/>
  <c r="L126" i="6" s="1"/>
  <c r="M126" i="6" s="1"/>
  <c r="N126" i="6" s="1"/>
  <c r="O126" i="6" s="1"/>
  <c r="P126" i="6" s="1"/>
  <c r="Q126" i="6" s="1"/>
  <c r="R126" i="6" s="1"/>
  <c r="S126" i="6" s="1"/>
  <c r="T126" i="6" s="1"/>
  <c r="U126" i="6" s="1"/>
  <c r="V126" i="6" s="1"/>
  <c r="W126" i="6" s="1"/>
  <c r="X126" i="6" s="1"/>
  <c r="Y126" i="6" s="1"/>
  <c r="Z126" i="6" s="1"/>
  <c r="AA126" i="6" s="1"/>
  <c r="AB126" i="6" s="1"/>
  <c r="AC126" i="6" s="1"/>
  <c r="AD126" i="6" s="1"/>
  <c r="AE126" i="6" s="1"/>
  <c r="AF126" i="6" s="1"/>
  <c r="AG126" i="6" s="1"/>
  <c r="AH126" i="6" s="1"/>
  <c r="AI126" i="6" s="1"/>
  <c r="AJ126" i="6" s="1"/>
  <c r="AK126" i="6" s="1"/>
  <c r="M227" i="6"/>
  <c r="V227" i="6"/>
  <c r="V261" i="6" s="1"/>
  <c r="N240" i="6"/>
  <c r="N274" i="6" s="1"/>
  <c r="K270" i="6"/>
  <c r="Z240" i="6"/>
  <c r="H275" i="6"/>
  <c r="AI68" i="3"/>
  <c r="V84" i="3"/>
  <c r="V235" i="3" s="1"/>
  <c r="I84" i="3"/>
  <c r="I235" i="3" s="1"/>
  <c r="M84" i="3"/>
  <c r="M235" i="3" s="1"/>
  <c r="M301" i="3" s="1"/>
  <c r="Q84" i="3"/>
  <c r="Q235" i="3" s="1"/>
  <c r="U84" i="3"/>
  <c r="U235" i="3" s="1"/>
  <c r="Y84" i="3"/>
  <c r="Y235" i="3" s="1"/>
  <c r="Y301" i="3" s="1"/>
  <c r="AC84" i="3"/>
  <c r="AC235" i="3" s="1"/>
  <c r="AC301" i="3" s="1"/>
  <c r="AG84" i="3"/>
  <c r="AG235" i="3" s="1"/>
  <c r="AG269" i="3" s="1"/>
  <c r="AK84" i="3"/>
  <c r="AK235" i="3" s="1"/>
  <c r="AG240" i="3"/>
  <c r="AK240" i="3"/>
  <c r="AK306" i="3" s="1"/>
  <c r="AK261" i="3"/>
  <c r="R275" i="3"/>
  <c r="AG293" i="3"/>
  <c r="AC293" i="3"/>
  <c r="Q240" i="3"/>
  <c r="Q274" i="3" s="1"/>
  <c r="Q261" i="3"/>
  <c r="I270" i="3"/>
  <c r="X275" i="3"/>
  <c r="AK302" i="3"/>
  <c r="N84" i="3"/>
  <c r="N235" i="3" s="1"/>
  <c r="N269" i="3" s="1"/>
  <c r="AD84" i="3"/>
  <c r="AD235" i="3" s="1"/>
  <c r="AA68" i="3"/>
  <c r="U240" i="3"/>
  <c r="U274" i="3" s="1"/>
  <c r="U261" i="3"/>
  <c r="AC270" i="3"/>
  <c r="G271" i="6"/>
  <c r="Z210" i="6"/>
  <c r="Z214" i="6" s="1"/>
  <c r="Z241" i="6" s="1"/>
  <c r="Z307" i="6" s="1"/>
  <c r="R240" i="6"/>
  <c r="AD240" i="6"/>
  <c r="M270" i="6"/>
  <c r="G273" i="6"/>
  <c r="G50" i="6"/>
  <c r="AG240" i="6"/>
  <c r="V270" i="6"/>
  <c r="G274" i="6"/>
  <c r="AH82" i="6"/>
  <c r="H140" i="6"/>
  <c r="J227" i="6"/>
  <c r="U227" i="6"/>
  <c r="U293" i="6" s="1"/>
  <c r="AH227" i="6"/>
  <c r="Y240" i="6"/>
  <c r="Y306" i="6" s="1"/>
  <c r="W270" i="6"/>
  <c r="G275" i="6"/>
  <c r="G256" i="3"/>
  <c r="G288" i="3"/>
  <c r="S68" i="3"/>
  <c r="J84" i="3"/>
  <c r="J235" i="3" s="1"/>
  <c r="J269" i="3" s="1"/>
  <c r="R84" i="3"/>
  <c r="R235" i="3" s="1"/>
  <c r="Z84" i="3"/>
  <c r="Z235" i="3" s="1"/>
  <c r="Z301" i="3" s="1"/>
  <c r="AH84" i="3"/>
  <c r="AH235" i="3" s="1"/>
  <c r="K68" i="3"/>
  <c r="K85" i="3" s="1"/>
  <c r="AA227" i="3"/>
  <c r="T270" i="3"/>
  <c r="G50" i="3"/>
  <c r="AK68" i="3"/>
  <c r="R68" i="3"/>
  <c r="AH68" i="3"/>
  <c r="AJ82" i="3"/>
  <c r="L227" i="3"/>
  <c r="L293" i="3" s="1"/>
  <c r="AB227" i="3"/>
  <c r="L270" i="3"/>
  <c r="X270" i="3"/>
  <c r="O227" i="3"/>
  <c r="O261" i="3" s="1"/>
  <c r="AJ227" i="3"/>
  <c r="Y261" i="3"/>
  <c r="AI268" i="3"/>
  <c r="M270" i="3"/>
  <c r="Y270" i="3"/>
  <c r="AD275" i="3"/>
  <c r="Q302" i="3"/>
  <c r="AE68" i="3"/>
  <c r="J68" i="3"/>
  <c r="Z68" i="3"/>
  <c r="T227" i="3"/>
  <c r="M240" i="3"/>
  <c r="AC240" i="3"/>
  <c r="AC306" i="3" s="1"/>
  <c r="I261" i="3"/>
  <c r="Y269" i="3"/>
  <c r="AB270" i="3"/>
  <c r="AK275" i="3"/>
  <c r="H193" i="6"/>
  <c r="I193" i="6" s="1"/>
  <c r="J193" i="6" s="1"/>
  <c r="K193" i="6" s="1"/>
  <c r="L193" i="6" s="1"/>
  <c r="M193" i="6" s="1"/>
  <c r="N193" i="6" s="1"/>
  <c r="O193" i="6" s="1"/>
  <c r="P193" i="6" s="1"/>
  <c r="Q193" i="6" s="1"/>
  <c r="R193" i="6" s="1"/>
  <c r="S193" i="6" s="1"/>
  <c r="T193" i="6" s="1"/>
  <c r="U193" i="6" s="1"/>
  <c r="V193" i="6" s="1"/>
  <c r="W193" i="6" s="1"/>
  <c r="X193" i="6" s="1"/>
  <c r="Y193" i="6" s="1"/>
  <c r="Z193" i="6" s="1"/>
  <c r="AA193" i="6" s="1"/>
  <c r="AB193" i="6" s="1"/>
  <c r="AC193" i="6" s="1"/>
  <c r="AD193" i="6" s="1"/>
  <c r="AE193" i="6" s="1"/>
  <c r="AF193" i="6" s="1"/>
  <c r="AG193" i="6" s="1"/>
  <c r="AH193" i="6" s="1"/>
  <c r="AI193" i="6" s="1"/>
  <c r="AJ193" i="6" s="1"/>
  <c r="AK193" i="6" s="1"/>
  <c r="I124" i="3"/>
  <c r="J124" i="3" s="1"/>
  <c r="K124" i="3" s="1"/>
  <c r="L124" i="3" s="1"/>
  <c r="M124" i="3" s="1"/>
  <c r="N124" i="3" s="1"/>
  <c r="O124" i="3" s="1"/>
  <c r="P124" i="3" s="1"/>
  <c r="Q124" i="3" s="1"/>
  <c r="R124" i="3" s="1"/>
  <c r="S124" i="3" s="1"/>
  <c r="T124" i="3" s="1"/>
  <c r="U124" i="3" s="1"/>
  <c r="V124" i="3" s="1"/>
  <c r="W124" i="3" s="1"/>
  <c r="X124" i="3" s="1"/>
  <c r="Y124" i="3" s="1"/>
  <c r="Z124" i="3" s="1"/>
  <c r="AA124" i="3" s="1"/>
  <c r="AB124" i="3" s="1"/>
  <c r="AC124" i="3" s="1"/>
  <c r="AD124" i="3" s="1"/>
  <c r="AE124" i="3" s="1"/>
  <c r="AF124" i="3" s="1"/>
  <c r="AG124" i="3" s="1"/>
  <c r="AH124" i="3" s="1"/>
  <c r="AI124" i="3" s="1"/>
  <c r="AJ124" i="3" s="1"/>
  <c r="AK124" i="3" s="1"/>
  <c r="H144" i="6"/>
  <c r="I144" i="6" s="1"/>
  <c r="J144" i="6" s="1"/>
  <c r="K144" i="6" s="1"/>
  <c r="L144" i="6" s="1"/>
  <c r="M144" i="6" s="1"/>
  <c r="N144" i="6" s="1"/>
  <c r="O144" i="6" s="1"/>
  <c r="P144" i="6" s="1"/>
  <c r="Q144" i="6" s="1"/>
  <c r="R144" i="6" s="1"/>
  <c r="S144" i="6" s="1"/>
  <c r="T144" i="6" s="1"/>
  <c r="U144" i="6" s="1"/>
  <c r="V144" i="6" s="1"/>
  <c r="W144" i="6" s="1"/>
  <c r="X144" i="6" s="1"/>
  <c r="Y144" i="6" s="1"/>
  <c r="Z144" i="6" s="1"/>
  <c r="AA144" i="6" s="1"/>
  <c r="AB144" i="6" s="1"/>
  <c r="AC144" i="6" s="1"/>
  <c r="AD144" i="6" s="1"/>
  <c r="AE144" i="6" s="1"/>
  <c r="AF144" i="6" s="1"/>
  <c r="AG144" i="6" s="1"/>
  <c r="AH144" i="6" s="1"/>
  <c r="AI144" i="6" s="1"/>
  <c r="AJ144" i="6" s="1"/>
  <c r="AK144" i="6" s="1"/>
  <c r="T29" i="3"/>
  <c r="H12" i="6"/>
  <c r="H14" i="6" s="1"/>
  <c r="H192" i="6"/>
  <c r="I192" i="6" s="1"/>
  <c r="H166" i="6"/>
  <c r="I166" i="6" s="1"/>
  <c r="J166" i="6" s="1"/>
  <c r="K166" i="6" s="1"/>
  <c r="L166" i="6" s="1"/>
  <c r="M166" i="6" s="1"/>
  <c r="N166" i="6" s="1"/>
  <c r="O166" i="6" s="1"/>
  <c r="P166" i="6" s="1"/>
  <c r="Q166" i="6" s="1"/>
  <c r="R166" i="6" s="1"/>
  <c r="S166" i="6" s="1"/>
  <c r="T166" i="6" s="1"/>
  <c r="U166" i="6" s="1"/>
  <c r="V166" i="6" s="1"/>
  <c r="W166" i="6" s="1"/>
  <c r="X166" i="6" s="1"/>
  <c r="Y166" i="6" s="1"/>
  <c r="Z166" i="6" s="1"/>
  <c r="AA166" i="6" s="1"/>
  <c r="AB166" i="6" s="1"/>
  <c r="AC166" i="6" s="1"/>
  <c r="AD166" i="6" s="1"/>
  <c r="AE166" i="6" s="1"/>
  <c r="AF166" i="6" s="1"/>
  <c r="AG166" i="6" s="1"/>
  <c r="AH166" i="6" s="1"/>
  <c r="AI166" i="6" s="1"/>
  <c r="AJ166" i="6" s="1"/>
  <c r="AK166" i="6" s="1"/>
  <c r="I103" i="3"/>
  <c r="J103" i="3" s="1"/>
  <c r="K103" i="3" s="1"/>
  <c r="L103" i="3" s="1"/>
  <c r="M103" i="3" s="1"/>
  <c r="N103" i="3" s="1"/>
  <c r="O103" i="3" s="1"/>
  <c r="P103" i="3" s="1"/>
  <c r="Q103" i="3" s="1"/>
  <c r="R103" i="3" s="1"/>
  <c r="S103" i="3" s="1"/>
  <c r="T103" i="3" s="1"/>
  <c r="U103" i="3" s="1"/>
  <c r="V103" i="3" s="1"/>
  <c r="W103" i="3" s="1"/>
  <c r="X103" i="3" s="1"/>
  <c r="Y103" i="3" s="1"/>
  <c r="Z103" i="3" s="1"/>
  <c r="AA103" i="3" s="1"/>
  <c r="AB103" i="3" s="1"/>
  <c r="AC103" i="3" s="1"/>
  <c r="AD103" i="3" s="1"/>
  <c r="AE103" i="3" s="1"/>
  <c r="AF103" i="3" s="1"/>
  <c r="AG103" i="3" s="1"/>
  <c r="AH103" i="3" s="1"/>
  <c r="AI103" i="3" s="1"/>
  <c r="AJ103" i="3" s="1"/>
  <c r="AK103" i="3" s="1"/>
  <c r="U26" i="3"/>
  <c r="U234" i="3" s="1"/>
  <c r="U300" i="3" s="1"/>
  <c r="H105" i="6"/>
  <c r="I105" i="6" s="1"/>
  <c r="J105" i="6" s="1"/>
  <c r="K105" i="6" s="1"/>
  <c r="L105" i="6" s="1"/>
  <c r="M105" i="6" s="1"/>
  <c r="N105" i="6" s="1"/>
  <c r="O105" i="6" s="1"/>
  <c r="P105" i="6" s="1"/>
  <c r="Q105" i="6" s="1"/>
  <c r="R105" i="6" s="1"/>
  <c r="S105" i="6" s="1"/>
  <c r="T105" i="6" s="1"/>
  <c r="U105" i="6" s="1"/>
  <c r="V105" i="6" s="1"/>
  <c r="W105" i="6" s="1"/>
  <c r="X105" i="6" s="1"/>
  <c r="Y105" i="6" s="1"/>
  <c r="Z105" i="6" s="1"/>
  <c r="AA105" i="6" s="1"/>
  <c r="AB105" i="6" s="1"/>
  <c r="AC105" i="6" s="1"/>
  <c r="AD105" i="6" s="1"/>
  <c r="AE105" i="6" s="1"/>
  <c r="AF105" i="6" s="1"/>
  <c r="AG105" i="6" s="1"/>
  <c r="AH105" i="6" s="1"/>
  <c r="AI105" i="6" s="1"/>
  <c r="AJ105" i="6" s="1"/>
  <c r="AK105" i="6" s="1"/>
  <c r="I102" i="3"/>
  <c r="J102" i="3" s="1"/>
  <c r="K102" i="3" s="1"/>
  <c r="L102" i="3" s="1"/>
  <c r="M102" i="3" s="1"/>
  <c r="N102" i="3" s="1"/>
  <c r="O102" i="3" s="1"/>
  <c r="P102" i="3" s="1"/>
  <c r="Q102" i="3" s="1"/>
  <c r="R102" i="3" s="1"/>
  <c r="S102" i="3" s="1"/>
  <c r="T102" i="3" s="1"/>
  <c r="U102" i="3" s="1"/>
  <c r="V102" i="3" s="1"/>
  <c r="W102" i="3" s="1"/>
  <c r="X102" i="3" s="1"/>
  <c r="Y102" i="3" s="1"/>
  <c r="Z102" i="3" s="1"/>
  <c r="AA102" i="3" s="1"/>
  <c r="AB102" i="3" s="1"/>
  <c r="AC102" i="3" s="1"/>
  <c r="AD102" i="3" s="1"/>
  <c r="AE102" i="3" s="1"/>
  <c r="AF102" i="3" s="1"/>
  <c r="AG102" i="3" s="1"/>
  <c r="AH102" i="3" s="1"/>
  <c r="AI102" i="3" s="1"/>
  <c r="AJ102" i="3" s="1"/>
  <c r="AK102" i="3" s="1"/>
  <c r="P269" i="3"/>
  <c r="P301" i="3"/>
  <c r="X300" i="3"/>
  <c r="X268" i="3"/>
  <c r="AJ300" i="3"/>
  <c r="AJ268" i="3"/>
  <c r="K269" i="3"/>
  <c r="K301" i="3"/>
  <c r="S269" i="3"/>
  <c r="S301" i="3"/>
  <c r="AA301" i="3"/>
  <c r="AA269" i="3"/>
  <c r="AE301" i="3"/>
  <c r="AE269" i="3"/>
  <c r="AI301" i="3"/>
  <c r="AI269" i="3"/>
  <c r="T82" i="3"/>
  <c r="U301" i="3"/>
  <c r="U269" i="3"/>
  <c r="AK301" i="3"/>
  <c r="AK269" i="3"/>
  <c r="AB293" i="3"/>
  <c r="AB261" i="3"/>
  <c r="AC300" i="3"/>
  <c r="AC268" i="3"/>
  <c r="L301" i="3"/>
  <c r="L269" i="3"/>
  <c r="T301" i="3"/>
  <c r="T269" i="3"/>
  <c r="AF301" i="3"/>
  <c r="AF269" i="3"/>
  <c r="AI82" i="3"/>
  <c r="AE82" i="3"/>
  <c r="AA82" i="3"/>
  <c r="W82" i="3"/>
  <c r="S82" i="3"/>
  <c r="O82" i="3"/>
  <c r="K82" i="3"/>
  <c r="G82" i="3"/>
  <c r="G85" i="3" s="1"/>
  <c r="AH82" i="3"/>
  <c r="AD82" i="3"/>
  <c r="Z82" i="3"/>
  <c r="Z85" i="3" s="1"/>
  <c r="V82" i="3"/>
  <c r="R82" i="3"/>
  <c r="R85" i="3" s="1"/>
  <c r="N82" i="3"/>
  <c r="J82" i="3"/>
  <c r="J85" i="3" s="1"/>
  <c r="AG82" i="3"/>
  <c r="Y82" i="3"/>
  <c r="Q82" i="3"/>
  <c r="I82" i="3"/>
  <c r="AF82" i="3"/>
  <c r="X82" i="3"/>
  <c r="P82" i="3"/>
  <c r="H82" i="3"/>
  <c r="V301" i="3"/>
  <c r="V269" i="3"/>
  <c r="U306" i="3"/>
  <c r="I301" i="3"/>
  <c r="I269" i="3"/>
  <c r="Q301" i="3"/>
  <c r="Q269" i="3"/>
  <c r="AG301" i="3"/>
  <c r="L82" i="3"/>
  <c r="AB82" i="3"/>
  <c r="G290" i="3"/>
  <c r="G238" i="3"/>
  <c r="G258" i="3"/>
  <c r="L306" i="3"/>
  <c r="L274" i="3"/>
  <c r="R29" i="3"/>
  <c r="R26" i="3"/>
  <c r="R234" i="3" s="1"/>
  <c r="T300" i="3"/>
  <c r="T268" i="3"/>
  <c r="AB300" i="3"/>
  <c r="AB268" i="3"/>
  <c r="AF300" i="3"/>
  <c r="AF268" i="3"/>
  <c r="G301" i="3"/>
  <c r="G269" i="3"/>
  <c r="O301" i="3"/>
  <c r="O269" i="3"/>
  <c r="W269" i="3"/>
  <c r="AA300" i="3"/>
  <c r="AA268" i="3"/>
  <c r="Y300" i="3"/>
  <c r="Y268" i="3"/>
  <c r="AG300" i="3"/>
  <c r="AK268" i="3"/>
  <c r="AK300" i="3"/>
  <c r="H269" i="3"/>
  <c r="H301" i="3"/>
  <c r="X301" i="3"/>
  <c r="X269" i="3"/>
  <c r="AB301" i="3"/>
  <c r="AB269" i="3"/>
  <c r="U82" i="3"/>
  <c r="AK82" i="3"/>
  <c r="J301" i="3"/>
  <c r="R301" i="3"/>
  <c r="R269" i="3"/>
  <c r="AH301" i="3"/>
  <c r="AH269" i="3"/>
  <c r="M82" i="3"/>
  <c r="AC82" i="3"/>
  <c r="N301" i="3"/>
  <c r="AD301" i="3"/>
  <c r="AD269" i="3"/>
  <c r="AG268" i="3"/>
  <c r="J240" i="3"/>
  <c r="J227" i="3"/>
  <c r="N240" i="3"/>
  <c r="N227" i="3"/>
  <c r="R240" i="3"/>
  <c r="R227" i="3"/>
  <c r="V240" i="3"/>
  <c r="V227" i="3"/>
  <c r="Z240" i="3"/>
  <c r="Z227" i="3"/>
  <c r="AD240" i="3"/>
  <c r="AD227" i="3"/>
  <c r="AH240" i="3"/>
  <c r="AH227" i="3"/>
  <c r="O293" i="3"/>
  <c r="G307" i="3"/>
  <c r="G275" i="3"/>
  <c r="P307" i="3"/>
  <c r="P275" i="3"/>
  <c r="AB307" i="3"/>
  <c r="AB275" i="3"/>
  <c r="H193" i="3"/>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AE193" i="3" s="1"/>
  <c r="AF193" i="3" s="1"/>
  <c r="AG193" i="3" s="1"/>
  <c r="AH193" i="3" s="1"/>
  <c r="AI193" i="3" s="1"/>
  <c r="AJ193" i="3" s="1"/>
  <c r="AK193" i="3" s="1"/>
  <c r="H167" i="3"/>
  <c r="I167" i="3" s="1"/>
  <c r="J167" i="3" s="1"/>
  <c r="K167" i="3" s="1"/>
  <c r="L167" i="3" s="1"/>
  <c r="M167" i="3" s="1"/>
  <c r="N167" i="3" s="1"/>
  <c r="O167" i="3" s="1"/>
  <c r="P167" i="3" s="1"/>
  <c r="Q167" i="3" s="1"/>
  <c r="R167" i="3" s="1"/>
  <c r="S167" i="3" s="1"/>
  <c r="T167" i="3" s="1"/>
  <c r="U167" i="3" s="1"/>
  <c r="V167" i="3" s="1"/>
  <c r="W167" i="3" s="1"/>
  <c r="X167" i="3" s="1"/>
  <c r="Y167" i="3" s="1"/>
  <c r="Z167" i="3" s="1"/>
  <c r="AA167" i="3" s="1"/>
  <c r="AB167" i="3" s="1"/>
  <c r="AC167" i="3" s="1"/>
  <c r="AD167" i="3" s="1"/>
  <c r="AE167" i="3" s="1"/>
  <c r="AF167" i="3" s="1"/>
  <c r="AG167" i="3" s="1"/>
  <c r="AH167" i="3" s="1"/>
  <c r="AI167" i="3" s="1"/>
  <c r="AJ167" i="3" s="1"/>
  <c r="AK167" i="3" s="1"/>
  <c r="H165" i="3"/>
  <c r="H147" i="3"/>
  <c r="I147" i="3" s="1"/>
  <c r="J147" i="3" s="1"/>
  <c r="K147" i="3" s="1"/>
  <c r="L147" i="3" s="1"/>
  <c r="M147" i="3" s="1"/>
  <c r="N147" i="3" s="1"/>
  <c r="O147" i="3" s="1"/>
  <c r="P147" i="3" s="1"/>
  <c r="Q147" i="3" s="1"/>
  <c r="R147" i="3" s="1"/>
  <c r="S147" i="3" s="1"/>
  <c r="T147" i="3" s="1"/>
  <c r="U147" i="3" s="1"/>
  <c r="V147" i="3" s="1"/>
  <c r="W147" i="3" s="1"/>
  <c r="X147" i="3" s="1"/>
  <c r="Y147" i="3" s="1"/>
  <c r="Z147" i="3" s="1"/>
  <c r="AA147" i="3" s="1"/>
  <c r="AB147" i="3" s="1"/>
  <c r="AC147" i="3" s="1"/>
  <c r="AD147" i="3" s="1"/>
  <c r="AE147" i="3" s="1"/>
  <c r="AF147" i="3" s="1"/>
  <c r="AG147" i="3" s="1"/>
  <c r="AH147" i="3" s="1"/>
  <c r="AI147" i="3" s="1"/>
  <c r="AJ147" i="3" s="1"/>
  <c r="AK147" i="3" s="1"/>
  <c r="H145" i="3"/>
  <c r="I145" i="3" s="1"/>
  <c r="J145" i="3" s="1"/>
  <c r="K145" i="3" s="1"/>
  <c r="L145" i="3" s="1"/>
  <c r="M145" i="3" s="1"/>
  <c r="N145" i="3" s="1"/>
  <c r="O145" i="3" s="1"/>
  <c r="P145" i="3" s="1"/>
  <c r="Q145" i="3" s="1"/>
  <c r="R145" i="3" s="1"/>
  <c r="S145" i="3" s="1"/>
  <c r="T145" i="3" s="1"/>
  <c r="U145" i="3" s="1"/>
  <c r="V145" i="3" s="1"/>
  <c r="W145" i="3" s="1"/>
  <c r="X145" i="3" s="1"/>
  <c r="Y145" i="3" s="1"/>
  <c r="Z145" i="3" s="1"/>
  <c r="AA145" i="3" s="1"/>
  <c r="AB145" i="3" s="1"/>
  <c r="AC145" i="3" s="1"/>
  <c r="AD145" i="3" s="1"/>
  <c r="AE145" i="3" s="1"/>
  <c r="AF145" i="3" s="1"/>
  <c r="AG145" i="3" s="1"/>
  <c r="AH145" i="3" s="1"/>
  <c r="AI145" i="3" s="1"/>
  <c r="AJ145" i="3" s="1"/>
  <c r="AK145" i="3" s="1"/>
  <c r="H125" i="3"/>
  <c r="H168" i="3"/>
  <c r="I168" i="3" s="1"/>
  <c r="J168" i="3" s="1"/>
  <c r="K168" i="3" s="1"/>
  <c r="L168" i="3" s="1"/>
  <c r="M168" i="3" s="1"/>
  <c r="N168" i="3" s="1"/>
  <c r="O168" i="3" s="1"/>
  <c r="P168" i="3" s="1"/>
  <c r="Q168" i="3" s="1"/>
  <c r="R168" i="3" s="1"/>
  <c r="S168" i="3" s="1"/>
  <c r="T168" i="3" s="1"/>
  <c r="U168" i="3" s="1"/>
  <c r="V168" i="3" s="1"/>
  <c r="W168" i="3" s="1"/>
  <c r="X168" i="3" s="1"/>
  <c r="Y168" i="3" s="1"/>
  <c r="Z168" i="3" s="1"/>
  <c r="AA168" i="3" s="1"/>
  <c r="AB168" i="3" s="1"/>
  <c r="AC168" i="3" s="1"/>
  <c r="AD168" i="3" s="1"/>
  <c r="AE168" i="3" s="1"/>
  <c r="AF168" i="3" s="1"/>
  <c r="AG168" i="3" s="1"/>
  <c r="AH168" i="3" s="1"/>
  <c r="AI168" i="3" s="1"/>
  <c r="AJ168" i="3" s="1"/>
  <c r="AK168" i="3" s="1"/>
  <c r="H146" i="3"/>
  <c r="I146" i="3" s="1"/>
  <c r="J146" i="3" s="1"/>
  <c r="K146" i="3" s="1"/>
  <c r="L146" i="3" s="1"/>
  <c r="M146" i="3" s="1"/>
  <c r="N146" i="3" s="1"/>
  <c r="O146" i="3" s="1"/>
  <c r="P146" i="3" s="1"/>
  <c r="Q146" i="3" s="1"/>
  <c r="R146" i="3" s="1"/>
  <c r="S146" i="3" s="1"/>
  <c r="T146" i="3" s="1"/>
  <c r="U146" i="3" s="1"/>
  <c r="V146" i="3" s="1"/>
  <c r="W146" i="3" s="1"/>
  <c r="X146" i="3" s="1"/>
  <c r="Y146" i="3" s="1"/>
  <c r="Z146" i="3" s="1"/>
  <c r="AA146" i="3" s="1"/>
  <c r="AB146" i="3" s="1"/>
  <c r="AC146" i="3" s="1"/>
  <c r="AD146" i="3" s="1"/>
  <c r="AE146" i="3" s="1"/>
  <c r="AF146" i="3" s="1"/>
  <c r="AG146" i="3" s="1"/>
  <c r="AH146" i="3" s="1"/>
  <c r="AI146" i="3" s="1"/>
  <c r="AJ146" i="3" s="1"/>
  <c r="AK146" i="3" s="1"/>
  <c r="H105" i="3"/>
  <c r="I105" i="3" s="1"/>
  <c r="J105" i="3" s="1"/>
  <c r="K105" i="3" s="1"/>
  <c r="L105" i="3" s="1"/>
  <c r="M105" i="3" s="1"/>
  <c r="N105" i="3" s="1"/>
  <c r="O105" i="3" s="1"/>
  <c r="P105" i="3" s="1"/>
  <c r="Q105" i="3" s="1"/>
  <c r="R105" i="3" s="1"/>
  <c r="S105" i="3" s="1"/>
  <c r="T105" i="3" s="1"/>
  <c r="U105" i="3" s="1"/>
  <c r="V105" i="3" s="1"/>
  <c r="W105" i="3" s="1"/>
  <c r="X105" i="3" s="1"/>
  <c r="Y105" i="3" s="1"/>
  <c r="Z105" i="3" s="1"/>
  <c r="AA105" i="3" s="1"/>
  <c r="AB105" i="3" s="1"/>
  <c r="AC105" i="3" s="1"/>
  <c r="AD105" i="3" s="1"/>
  <c r="AE105" i="3" s="1"/>
  <c r="AF105" i="3" s="1"/>
  <c r="AG105" i="3" s="1"/>
  <c r="AH105" i="3" s="1"/>
  <c r="AI105" i="3" s="1"/>
  <c r="AJ105" i="3" s="1"/>
  <c r="AK105" i="3" s="1"/>
  <c r="H12" i="3"/>
  <c r="H14" i="3" s="1"/>
  <c r="H192" i="3"/>
  <c r="H166" i="3"/>
  <c r="I166" i="3" s="1"/>
  <c r="J166" i="3" s="1"/>
  <c r="K166" i="3" s="1"/>
  <c r="L166" i="3" s="1"/>
  <c r="M166" i="3" s="1"/>
  <c r="N166" i="3" s="1"/>
  <c r="O166" i="3" s="1"/>
  <c r="P166" i="3" s="1"/>
  <c r="Q166" i="3" s="1"/>
  <c r="R166" i="3" s="1"/>
  <c r="S166" i="3" s="1"/>
  <c r="T166" i="3" s="1"/>
  <c r="U166" i="3" s="1"/>
  <c r="V166" i="3" s="1"/>
  <c r="W166" i="3" s="1"/>
  <c r="X166" i="3" s="1"/>
  <c r="Y166" i="3" s="1"/>
  <c r="Z166" i="3" s="1"/>
  <c r="AA166" i="3" s="1"/>
  <c r="AB166" i="3" s="1"/>
  <c r="AC166" i="3" s="1"/>
  <c r="AD166" i="3" s="1"/>
  <c r="AE166" i="3" s="1"/>
  <c r="AF166" i="3" s="1"/>
  <c r="AG166" i="3" s="1"/>
  <c r="AH166" i="3" s="1"/>
  <c r="AI166" i="3" s="1"/>
  <c r="AJ166" i="3" s="1"/>
  <c r="AK166" i="3" s="1"/>
  <c r="H144" i="3"/>
  <c r="I144" i="3" s="1"/>
  <c r="J144" i="3" s="1"/>
  <c r="K144" i="3" s="1"/>
  <c r="L144" i="3" s="1"/>
  <c r="M144" i="3" s="1"/>
  <c r="N144" i="3" s="1"/>
  <c r="O144" i="3" s="1"/>
  <c r="P144" i="3" s="1"/>
  <c r="Q144" i="3" s="1"/>
  <c r="R144" i="3" s="1"/>
  <c r="S144" i="3" s="1"/>
  <c r="T144" i="3" s="1"/>
  <c r="U144" i="3" s="1"/>
  <c r="V144" i="3" s="1"/>
  <c r="W144" i="3" s="1"/>
  <c r="X144" i="3" s="1"/>
  <c r="Y144" i="3" s="1"/>
  <c r="Z144" i="3" s="1"/>
  <c r="AA144" i="3" s="1"/>
  <c r="AB144" i="3" s="1"/>
  <c r="AC144" i="3" s="1"/>
  <c r="AD144" i="3" s="1"/>
  <c r="AE144" i="3" s="1"/>
  <c r="AF144" i="3" s="1"/>
  <c r="AG144" i="3" s="1"/>
  <c r="AH144" i="3" s="1"/>
  <c r="AI144" i="3" s="1"/>
  <c r="AJ144" i="3" s="1"/>
  <c r="AK144" i="3" s="1"/>
  <c r="F229" i="3"/>
  <c r="G16" i="3"/>
  <c r="F236" i="3"/>
  <c r="G34" i="3"/>
  <c r="Z268" i="3"/>
  <c r="Z300" i="3"/>
  <c r="N68" i="3"/>
  <c r="V68" i="3"/>
  <c r="V85" i="3" s="1"/>
  <c r="AD68" i="3"/>
  <c r="H141" i="3"/>
  <c r="H136" i="3"/>
  <c r="I133" i="3"/>
  <c r="H140" i="3"/>
  <c r="K240" i="3"/>
  <c r="K227" i="3"/>
  <c r="O306" i="3"/>
  <c r="O274" i="3"/>
  <c r="S293" i="3"/>
  <c r="S261" i="3"/>
  <c r="W240" i="3"/>
  <c r="W227" i="3"/>
  <c r="AA306" i="3"/>
  <c r="AA274" i="3"/>
  <c r="AE240" i="3"/>
  <c r="AE227" i="3"/>
  <c r="AI227" i="3"/>
  <c r="AI240" i="3"/>
  <c r="Z210" i="3"/>
  <c r="U214" i="3"/>
  <c r="U241" i="3" s="1"/>
  <c r="L307" i="3"/>
  <c r="L275" i="3"/>
  <c r="T307" i="3"/>
  <c r="T275" i="3"/>
  <c r="G289" i="3"/>
  <c r="G257" i="3"/>
  <c r="G291" i="3"/>
  <c r="G259" i="3"/>
  <c r="AH268" i="3"/>
  <c r="AH300" i="3"/>
  <c r="J307" i="3"/>
  <c r="J275" i="3"/>
  <c r="V307" i="3"/>
  <c r="V275" i="3"/>
  <c r="Q26" i="3"/>
  <c r="Q234" i="3" s="1"/>
  <c r="O68" i="3"/>
  <c r="W68" i="3"/>
  <c r="W85" i="3" s="1"/>
  <c r="H104" i="3"/>
  <c r="I104" i="3" s="1"/>
  <c r="J104" i="3" s="1"/>
  <c r="K104" i="3" s="1"/>
  <c r="L104" i="3" s="1"/>
  <c r="M104" i="3" s="1"/>
  <c r="N104" i="3" s="1"/>
  <c r="O104" i="3" s="1"/>
  <c r="P104" i="3" s="1"/>
  <c r="Q104" i="3" s="1"/>
  <c r="R104" i="3" s="1"/>
  <c r="S104" i="3" s="1"/>
  <c r="T104" i="3" s="1"/>
  <c r="U104" i="3" s="1"/>
  <c r="V104" i="3" s="1"/>
  <c r="W104" i="3" s="1"/>
  <c r="X104" i="3" s="1"/>
  <c r="Y104" i="3" s="1"/>
  <c r="Z104" i="3" s="1"/>
  <c r="AA104" i="3" s="1"/>
  <c r="AB104" i="3" s="1"/>
  <c r="AC104" i="3" s="1"/>
  <c r="AD104" i="3" s="1"/>
  <c r="AE104" i="3" s="1"/>
  <c r="AF104" i="3" s="1"/>
  <c r="AG104" i="3" s="1"/>
  <c r="AH104" i="3" s="1"/>
  <c r="AI104" i="3" s="1"/>
  <c r="AJ104" i="3" s="1"/>
  <c r="AK104" i="3" s="1"/>
  <c r="I123" i="3"/>
  <c r="J123" i="3" s="1"/>
  <c r="K123" i="3" s="1"/>
  <c r="L123" i="3" s="1"/>
  <c r="M123" i="3" s="1"/>
  <c r="N123" i="3" s="1"/>
  <c r="O123" i="3" s="1"/>
  <c r="P123" i="3" s="1"/>
  <c r="Q123" i="3" s="1"/>
  <c r="R123" i="3" s="1"/>
  <c r="S123" i="3" s="1"/>
  <c r="T123" i="3" s="1"/>
  <c r="U123" i="3" s="1"/>
  <c r="V123" i="3" s="1"/>
  <c r="W123" i="3" s="1"/>
  <c r="X123" i="3" s="1"/>
  <c r="Y123" i="3" s="1"/>
  <c r="Z123" i="3" s="1"/>
  <c r="AA123" i="3" s="1"/>
  <c r="AB123" i="3" s="1"/>
  <c r="AC123" i="3" s="1"/>
  <c r="AD123" i="3" s="1"/>
  <c r="AE123" i="3" s="1"/>
  <c r="AF123" i="3" s="1"/>
  <c r="AG123" i="3" s="1"/>
  <c r="AH123" i="3" s="1"/>
  <c r="AI123" i="3" s="1"/>
  <c r="AJ123" i="3" s="1"/>
  <c r="AK123" i="3" s="1"/>
  <c r="H126" i="3"/>
  <c r="I126" i="3" s="1"/>
  <c r="J126" i="3" s="1"/>
  <c r="K126" i="3" s="1"/>
  <c r="L126" i="3" s="1"/>
  <c r="M126" i="3" s="1"/>
  <c r="N126" i="3" s="1"/>
  <c r="O126" i="3" s="1"/>
  <c r="P126" i="3" s="1"/>
  <c r="Q126" i="3" s="1"/>
  <c r="R126" i="3" s="1"/>
  <c r="S126" i="3" s="1"/>
  <c r="T126" i="3" s="1"/>
  <c r="U126" i="3" s="1"/>
  <c r="V126" i="3" s="1"/>
  <c r="W126" i="3" s="1"/>
  <c r="X126" i="3" s="1"/>
  <c r="Y126" i="3" s="1"/>
  <c r="Z126" i="3" s="1"/>
  <c r="AA126" i="3" s="1"/>
  <c r="AB126" i="3" s="1"/>
  <c r="AC126" i="3" s="1"/>
  <c r="AD126" i="3" s="1"/>
  <c r="AE126" i="3" s="1"/>
  <c r="AF126" i="3" s="1"/>
  <c r="AG126" i="3" s="1"/>
  <c r="AH126" i="3" s="1"/>
  <c r="AI126" i="3" s="1"/>
  <c r="AJ126" i="3" s="1"/>
  <c r="AK126" i="3" s="1"/>
  <c r="AF307" i="3"/>
  <c r="AL307" i="3" s="1"/>
  <c r="AF275" i="3"/>
  <c r="AL275" i="3" s="1"/>
  <c r="AL241" i="3"/>
  <c r="G306" i="3"/>
  <c r="G274" i="3"/>
  <c r="S240" i="3"/>
  <c r="AG306" i="3"/>
  <c r="AG274" i="3"/>
  <c r="P306" i="3"/>
  <c r="P274" i="3"/>
  <c r="AF306" i="3"/>
  <c r="AL306" i="3" s="1"/>
  <c r="AL240" i="3"/>
  <c r="M307" i="3"/>
  <c r="M275" i="3"/>
  <c r="Q307" i="3"/>
  <c r="Q275" i="3"/>
  <c r="Y307" i="3"/>
  <c r="Y275" i="3"/>
  <c r="AH307" i="3"/>
  <c r="AH275" i="3"/>
  <c r="T293" i="3"/>
  <c r="T261" i="3"/>
  <c r="J302" i="3"/>
  <c r="J270" i="3"/>
  <c r="N302" i="3"/>
  <c r="N270" i="3"/>
  <c r="R302" i="3"/>
  <c r="R270" i="3"/>
  <c r="V302" i="3"/>
  <c r="V270" i="3"/>
  <c r="Z302" i="3"/>
  <c r="Z270" i="3"/>
  <c r="AD302" i="3"/>
  <c r="AD270" i="3"/>
  <c r="AH302" i="3"/>
  <c r="AH270" i="3"/>
  <c r="W307" i="3"/>
  <c r="W275" i="3"/>
  <c r="AI270" i="3"/>
  <c r="I275" i="3"/>
  <c r="N275" i="3"/>
  <c r="N307" i="3"/>
  <c r="AI307" i="3"/>
  <c r="AI275" i="3"/>
  <c r="G293" i="3"/>
  <c r="G261" i="3"/>
  <c r="AJ293" i="3"/>
  <c r="AJ261" i="3"/>
  <c r="V268" i="3"/>
  <c r="V300" i="3"/>
  <c r="G302" i="3"/>
  <c r="G270" i="3"/>
  <c r="K302" i="3"/>
  <c r="K270" i="3"/>
  <c r="O302" i="3"/>
  <c r="O270" i="3"/>
  <c r="W302" i="3"/>
  <c r="W270" i="3"/>
  <c r="AA302" i="3"/>
  <c r="AA270" i="3"/>
  <c r="AE302" i="3"/>
  <c r="AE270" i="3"/>
  <c r="G303" i="3"/>
  <c r="G271" i="3"/>
  <c r="AB306" i="3"/>
  <c r="AB274" i="3"/>
  <c r="O307" i="3"/>
  <c r="O275" i="3"/>
  <c r="S270" i="3"/>
  <c r="AC275" i="3"/>
  <c r="AD300" i="3"/>
  <c r="AD268" i="3"/>
  <c r="H68" i="3"/>
  <c r="L68" i="3"/>
  <c r="P68" i="3"/>
  <c r="T68" i="3"/>
  <c r="T85" i="3" s="1"/>
  <c r="X68" i="3"/>
  <c r="AB68" i="3"/>
  <c r="AB85" i="3" s="1"/>
  <c r="AF68" i="3"/>
  <c r="AF85" i="3" s="1"/>
  <c r="AJ68" i="3"/>
  <c r="AJ85" i="3" s="1"/>
  <c r="H163" i="3"/>
  <c r="H161" i="3"/>
  <c r="H157" i="3"/>
  <c r="I154" i="3"/>
  <c r="H293" i="3"/>
  <c r="H261" i="3"/>
  <c r="X293" i="3"/>
  <c r="X261" i="3"/>
  <c r="S307" i="3"/>
  <c r="S275" i="3"/>
  <c r="P227" i="3"/>
  <c r="AE300" i="3"/>
  <c r="AE268" i="3"/>
  <c r="H240" i="3"/>
  <c r="K307" i="3"/>
  <c r="K275" i="3"/>
  <c r="W268" i="3"/>
  <c r="AJ274" i="3"/>
  <c r="G26" i="3"/>
  <c r="G234" i="3" s="1"/>
  <c r="S26" i="3"/>
  <c r="S234" i="3" s="1"/>
  <c r="I68" i="3"/>
  <c r="M68" i="3"/>
  <c r="M85" i="3" s="1"/>
  <c r="Q68" i="3"/>
  <c r="U68" i="3"/>
  <c r="U85" i="3" s="1"/>
  <c r="Y68" i="3"/>
  <c r="AC68" i="3"/>
  <c r="AG68" i="3"/>
  <c r="AG85" i="3" s="1"/>
  <c r="AG307" i="3"/>
  <c r="AG275" i="3"/>
  <c r="AF227" i="3"/>
  <c r="Q306" i="3"/>
  <c r="X240" i="3"/>
  <c r="AA307" i="3"/>
  <c r="AA275" i="3"/>
  <c r="T274" i="3"/>
  <c r="AC274" i="3"/>
  <c r="H275" i="3"/>
  <c r="P302" i="3"/>
  <c r="P270" i="3"/>
  <c r="AF302" i="3"/>
  <c r="AF270" i="3"/>
  <c r="I240" i="3"/>
  <c r="Y240" i="3"/>
  <c r="M261" i="3"/>
  <c r="H270" i="3"/>
  <c r="AJ270" i="3"/>
  <c r="G305" i="3"/>
  <c r="G273" i="3"/>
  <c r="U270" i="3"/>
  <c r="G301" i="6"/>
  <c r="G269" i="6"/>
  <c r="O301" i="6"/>
  <c r="O269" i="6"/>
  <c r="S269" i="6"/>
  <c r="W301" i="6"/>
  <c r="W269" i="6"/>
  <c r="AE301" i="6"/>
  <c r="AE269" i="6"/>
  <c r="AI301" i="6"/>
  <c r="AI269" i="6"/>
  <c r="I29" i="6"/>
  <c r="I26" i="6"/>
  <c r="I234" i="6" s="1"/>
  <c r="H29" i="6"/>
  <c r="H34" i="6" s="1"/>
  <c r="H26" i="6"/>
  <c r="H234" i="6" s="1"/>
  <c r="S300" i="6"/>
  <c r="S268" i="6"/>
  <c r="AA300" i="6"/>
  <c r="AA268" i="6"/>
  <c r="AI300" i="6"/>
  <c r="AI268" i="6"/>
  <c r="N301" i="6"/>
  <c r="N269" i="6"/>
  <c r="V301" i="6"/>
  <c r="V269" i="6"/>
  <c r="AD301" i="6"/>
  <c r="AD269" i="6"/>
  <c r="AI68" i="6"/>
  <c r="AE68" i="6"/>
  <c r="AA68" i="6"/>
  <c r="W68" i="6"/>
  <c r="S68" i="6"/>
  <c r="O68" i="6"/>
  <c r="K68" i="6"/>
  <c r="G68" i="6"/>
  <c r="G85" i="6" s="1"/>
  <c r="AK68" i="6"/>
  <c r="AC68" i="6"/>
  <c r="Y68" i="6"/>
  <c r="Q68" i="6"/>
  <c r="AH68" i="6"/>
  <c r="AD68" i="6"/>
  <c r="Z68" i="6"/>
  <c r="V68" i="6"/>
  <c r="R68" i="6"/>
  <c r="N68" i="6"/>
  <c r="J68" i="6"/>
  <c r="AG68" i="6"/>
  <c r="U68" i="6"/>
  <c r="M68" i="6"/>
  <c r="J82" i="6"/>
  <c r="Z82" i="6"/>
  <c r="AA301" i="6"/>
  <c r="AA269" i="6"/>
  <c r="G34" i="6"/>
  <c r="N82" i="6"/>
  <c r="AF307" i="6"/>
  <c r="AL307" i="6" s="1"/>
  <c r="AF275" i="6"/>
  <c r="AL275" i="6" s="1"/>
  <c r="AL241" i="6"/>
  <c r="F241" i="6" s="1"/>
  <c r="H301" i="6"/>
  <c r="H269" i="6"/>
  <c r="L301" i="6"/>
  <c r="L269" i="6"/>
  <c r="P301" i="6"/>
  <c r="P269" i="6"/>
  <c r="T301" i="6"/>
  <c r="T269" i="6"/>
  <c r="X301" i="6"/>
  <c r="X269" i="6"/>
  <c r="AB269" i="6"/>
  <c r="AB301" i="6"/>
  <c r="AF301" i="6"/>
  <c r="AF269" i="6"/>
  <c r="AJ301" i="6"/>
  <c r="AJ269" i="6"/>
  <c r="I68" i="6"/>
  <c r="X68" i="6"/>
  <c r="AK82" i="6"/>
  <c r="R82" i="6"/>
  <c r="U307" i="6"/>
  <c r="U275" i="6"/>
  <c r="AD275" i="6"/>
  <c r="AD307" i="6"/>
  <c r="W300" i="6"/>
  <c r="W268" i="6"/>
  <c r="AE300" i="6"/>
  <c r="AE268" i="6"/>
  <c r="J269" i="6"/>
  <c r="J301" i="6"/>
  <c r="R269" i="6"/>
  <c r="R301" i="6"/>
  <c r="Z301" i="6"/>
  <c r="AH301" i="6"/>
  <c r="AH269" i="6"/>
  <c r="P68" i="6"/>
  <c r="AF68" i="6"/>
  <c r="AE82" i="6"/>
  <c r="W82" i="6"/>
  <c r="O82" i="6"/>
  <c r="AI82" i="6"/>
  <c r="AA82" i="6"/>
  <c r="S82" i="6"/>
  <c r="K82" i="6"/>
  <c r="K301" i="6"/>
  <c r="K269" i="6"/>
  <c r="H68" i="6"/>
  <c r="T68" i="6"/>
  <c r="AJ68" i="6"/>
  <c r="AD82" i="6"/>
  <c r="J293" i="6"/>
  <c r="J261" i="6"/>
  <c r="AH300" i="6"/>
  <c r="AH268" i="6"/>
  <c r="V300" i="6"/>
  <c r="V268" i="6"/>
  <c r="Z300" i="6"/>
  <c r="Z268" i="6"/>
  <c r="AD300" i="6"/>
  <c r="AD268" i="6"/>
  <c r="G288" i="6"/>
  <c r="G256" i="6"/>
  <c r="I84" i="6"/>
  <c r="I235" i="6" s="1"/>
  <c r="M84" i="6"/>
  <c r="M235" i="6" s="1"/>
  <c r="Q84" i="6"/>
  <c r="Q235" i="6" s="1"/>
  <c r="U84" i="6"/>
  <c r="U235" i="6" s="1"/>
  <c r="Y84" i="6"/>
  <c r="Y235" i="6" s="1"/>
  <c r="AC84" i="6"/>
  <c r="AC235" i="6" s="1"/>
  <c r="AG84" i="6"/>
  <c r="AG235" i="6" s="1"/>
  <c r="AK84" i="6"/>
  <c r="AK235" i="6" s="1"/>
  <c r="L68" i="6"/>
  <c r="AB68" i="6"/>
  <c r="V82" i="6"/>
  <c r="I142" i="6"/>
  <c r="V274" i="6"/>
  <c r="V306" i="6"/>
  <c r="AG306" i="6"/>
  <c r="AG274" i="6"/>
  <c r="J307" i="6"/>
  <c r="J275" i="6"/>
  <c r="AB307" i="6"/>
  <c r="AB275" i="6"/>
  <c r="M261" i="6"/>
  <c r="M293" i="6"/>
  <c r="V275" i="6"/>
  <c r="V307" i="6"/>
  <c r="H167" i="6"/>
  <c r="I167" i="6" s="1"/>
  <c r="J167" i="6" s="1"/>
  <c r="K167" i="6" s="1"/>
  <c r="L167" i="6" s="1"/>
  <c r="M167" i="6" s="1"/>
  <c r="N167" i="6" s="1"/>
  <c r="O167" i="6" s="1"/>
  <c r="P167" i="6" s="1"/>
  <c r="Q167" i="6" s="1"/>
  <c r="R167" i="6" s="1"/>
  <c r="S167" i="6" s="1"/>
  <c r="T167" i="6" s="1"/>
  <c r="U167" i="6" s="1"/>
  <c r="V167" i="6" s="1"/>
  <c r="W167" i="6" s="1"/>
  <c r="X167" i="6" s="1"/>
  <c r="Y167" i="6" s="1"/>
  <c r="Z167" i="6" s="1"/>
  <c r="AA167" i="6" s="1"/>
  <c r="AB167" i="6" s="1"/>
  <c r="AC167" i="6" s="1"/>
  <c r="AD167" i="6" s="1"/>
  <c r="AE167" i="6" s="1"/>
  <c r="AF167" i="6" s="1"/>
  <c r="AG167" i="6" s="1"/>
  <c r="AH167" i="6" s="1"/>
  <c r="AI167" i="6" s="1"/>
  <c r="AJ167" i="6" s="1"/>
  <c r="AK167" i="6" s="1"/>
  <c r="H165" i="6"/>
  <c r="H147" i="6"/>
  <c r="I147" i="6" s="1"/>
  <c r="J147" i="6" s="1"/>
  <c r="K147" i="6" s="1"/>
  <c r="L147" i="6" s="1"/>
  <c r="M147" i="6" s="1"/>
  <c r="N147" i="6" s="1"/>
  <c r="O147" i="6" s="1"/>
  <c r="P147" i="6" s="1"/>
  <c r="Q147" i="6" s="1"/>
  <c r="R147" i="6" s="1"/>
  <c r="S147" i="6" s="1"/>
  <c r="T147" i="6" s="1"/>
  <c r="U147" i="6" s="1"/>
  <c r="V147" i="6" s="1"/>
  <c r="W147" i="6" s="1"/>
  <c r="X147" i="6" s="1"/>
  <c r="Y147" i="6" s="1"/>
  <c r="Z147" i="6" s="1"/>
  <c r="AA147" i="6" s="1"/>
  <c r="AB147" i="6" s="1"/>
  <c r="AC147" i="6" s="1"/>
  <c r="AD147" i="6" s="1"/>
  <c r="AE147" i="6" s="1"/>
  <c r="AF147" i="6" s="1"/>
  <c r="AG147" i="6" s="1"/>
  <c r="AH147" i="6" s="1"/>
  <c r="AI147" i="6" s="1"/>
  <c r="AJ147" i="6" s="1"/>
  <c r="AK147" i="6" s="1"/>
  <c r="H145" i="6"/>
  <c r="I145" i="6" s="1"/>
  <c r="J145" i="6" s="1"/>
  <c r="K145" i="6" s="1"/>
  <c r="L145" i="6" s="1"/>
  <c r="M145" i="6" s="1"/>
  <c r="N145" i="6" s="1"/>
  <c r="O145" i="6" s="1"/>
  <c r="P145" i="6" s="1"/>
  <c r="Q145" i="6" s="1"/>
  <c r="R145" i="6" s="1"/>
  <c r="S145" i="6" s="1"/>
  <c r="T145" i="6" s="1"/>
  <c r="U145" i="6" s="1"/>
  <c r="V145" i="6" s="1"/>
  <c r="W145" i="6" s="1"/>
  <c r="X145" i="6" s="1"/>
  <c r="Y145" i="6" s="1"/>
  <c r="Z145" i="6" s="1"/>
  <c r="AA145" i="6" s="1"/>
  <c r="AB145" i="6" s="1"/>
  <c r="AC145" i="6" s="1"/>
  <c r="AD145" i="6" s="1"/>
  <c r="AE145" i="6" s="1"/>
  <c r="AF145" i="6" s="1"/>
  <c r="AG145" i="6" s="1"/>
  <c r="AH145" i="6" s="1"/>
  <c r="AI145" i="6" s="1"/>
  <c r="AJ145" i="6" s="1"/>
  <c r="AK145" i="6" s="1"/>
  <c r="T300" i="6"/>
  <c r="T268" i="6"/>
  <c r="X300" i="6"/>
  <c r="X268" i="6"/>
  <c r="AB300" i="6"/>
  <c r="AB268" i="6"/>
  <c r="AF300" i="6"/>
  <c r="AF268" i="6"/>
  <c r="AJ300" i="6"/>
  <c r="AJ268" i="6"/>
  <c r="H82" i="6"/>
  <c r="L82" i="6"/>
  <c r="P82" i="6"/>
  <c r="T82" i="6"/>
  <c r="X82" i="6"/>
  <c r="AB82" i="6"/>
  <c r="AF82" i="6"/>
  <c r="AJ82" i="6"/>
  <c r="I104" i="6"/>
  <c r="J104" i="6" s="1"/>
  <c r="K104" i="6" s="1"/>
  <c r="L104" i="6" s="1"/>
  <c r="M104" i="6" s="1"/>
  <c r="N104" i="6" s="1"/>
  <c r="O104" i="6" s="1"/>
  <c r="P104" i="6" s="1"/>
  <c r="Q104" i="6" s="1"/>
  <c r="R104" i="6" s="1"/>
  <c r="S104" i="6" s="1"/>
  <c r="T104" i="6" s="1"/>
  <c r="U104" i="6" s="1"/>
  <c r="V104" i="6" s="1"/>
  <c r="W104" i="6" s="1"/>
  <c r="X104" i="6" s="1"/>
  <c r="Y104" i="6" s="1"/>
  <c r="Z104" i="6" s="1"/>
  <c r="AA104" i="6" s="1"/>
  <c r="AB104" i="6" s="1"/>
  <c r="AC104" i="6" s="1"/>
  <c r="AD104" i="6" s="1"/>
  <c r="AE104" i="6" s="1"/>
  <c r="AF104" i="6" s="1"/>
  <c r="AG104" i="6" s="1"/>
  <c r="AH104" i="6" s="1"/>
  <c r="AI104" i="6" s="1"/>
  <c r="AJ104" i="6" s="1"/>
  <c r="AK104" i="6" s="1"/>
  <c r="H125" i="6"/>
  <c r="I125" i="6" s="1"/>
  <c r="J125" i="6" s="1"/>
  <c r="K125" i="6" s="1"/>
  <c r="L125" i="6" s="1"/>
  <c r="M125" i="6" s="1"/>
  <c r="N125" i="6" s="1"/>
  <c r="O125" i="6" s="1"/>
  <c r="P125" i="6" s="1"/>
  <c r="Q125" i="6" s="1"/>
  <c r="R125" i="6" s="1"/>
  <c r="S125" i="6" s="1"/>
  <c r="T125" i="6" s="1"/>
  <c r="U125" i="6" s="1"/>
  <c r="V125" i="6" s="1"/>
  <c r="W125" i="6" s="1"/>
  <c r="X125" i="6" s="1"/>
  <c r="Y125" i="6" s="1"/>
  <c r="Z125" i="6" s="1"/>
  <c r="AA125" i="6" s="1"/>
  <c r="AB125" i="6" s="1"/>
  <c r="AC125" i="6" s="1"/>
  <c r="AD125" i="6" s="1"/>
  <c r="AE125" i="6" s="1"/>
  <c r="AF125" i="6" s="1"/>
  <c r="AG125" i="6" s="1"/>
  <c r="AH125" i="6" s="1"/>
  <c r="AI125" i="6" s="1"/>
  <c r="AJ125" i="6" s="1"/>
  <c r="AK125" i="6" s="1"/>
  <c r="H146" i="6"/>
  <c r="I146" i="6" s="1"/>
  <c r="J146" i="6" s="1"/>
  <c r="K146" i="6" s="1"/>
  <c r="L146" i="6" s="1"/>
  <c r="M146" i="6" s="1"/>
  <c r="N146" i="6" s="1"/>
  <c r="O146" i="6" s="1"/>
  <c r="P146" i="6" s="1"/>
  <c r="Q146" i="6" s="1"/>
  <c r="R146" i="6" s="1"/>
  <c r="S146" i="6" s="1"/>
  <c r="T146" i="6" s="1"/>
  <c r="U146" i="6" s="1"/>
  <c r="V146" i="6" s="1"/>
  <c r="W146" i="6" s="1"/>
  <c r="X146" i="6" s="1"/>
  <c r="Y146" i="6" s="1"/>
  <c r="Z146" i="6" s="1"/>
  <c r="AA146" i="6" s="1"/>
  <c r="AB146" i="6" s="1"/>
  <c r="AC146" i="6" s="1"/>
  <c r="AD146" i="6" s="1"/>
  <c r="AE146" i="6" s="1"/>
  <c r="AF146" i="6" s="1"/>
  <c r="AG146" i="6" s="1"/>
  <c r="AH146" i="6" s="1"/>
  <c r="AI146" i="6" s="1"/>
  <c r="AJ146" i="6" s="1"/>
  <c r="AK146" i="6" s="1"/>
  <c r="H227" i="6"/>
  <c r="L240" i="6"/>
  <c r="L227" i="6"/>
  <c r="P240" i="6"/>
  <c r="P227" i="6"/>
  <c r="T240" i="6"/>
  <c r="T227" i="6"/>
  <c r="X240" i="6"/>
  <c r="X227" i="6"/>
  <c r="AB240" i="6"/>
  <c r="AB227" i="6"/>
  <c r="AF240" i="6"/>
  <c r="AF227" i="6"/>
  <c r="AJ240" i="6"/>
  <c r="AJ227" i="6"/>
  <c r="K307" i="6"/>
  <c r="K275" i="6"/>
  <c r="O307" i="6"/>
  <c r="O275" i="6"/>
  <c r="S275" i="6"/>
  <c r="S307" i="6"/>
  <c r="X307" i="6"/>
  <c r="X275" i="6"/>
  <c r="AH307" i="6"/>
  <c r="AH275" i="6"/>
  <c r="Z293" i="6"/>
  <c r="Z261" i="6"/>
  <c r="AK227" i="6"/>
  <c r="H302" i="6"/>
  <c r="H270" i="6"/>
  <c r="L302" i="6"/>
  <c r="L270" i="6"/>
  <c r="P302" i="6"/>
  <c r="P270" i="6"/>
  <c r="T302" i="6"/>
  <c r="T270" i="6"/>
  <c r="X302" i="6"/>
  <c r="X270" i="6"/>
  <c r="AB302" i="6"/>
  <c r="AB270" i="6"/>
  <c r="AF302" i="6"/>
  <c r="AF270" i="6"/>
  <c r="AJ302" i="6"/>
  <c r="AJ270" i="6"/>
  <c r="Q240" i="6"/>
  <c r="N275" i="6"/>
  <c r="N307" i="6"/>
  <c r="AK307" i="6"/>
  <c r="AK275" i="6"/>
  <c r="AC302" i="6"/>
  <c r="R307" i="6"/>
  <c r="R275" i="6"/>
  <c r="AH261" i="6"/>
  <c r="AH293" i="6"/>
  <c r="N306" i="6"/>
  <c r="M307" i="6"/>
  <c r="M275" i="6"/>
  <c r="U300" i="6"/>
  <c r="U268" i="6"/>
  <c r="Y268" i="6"/>
  <c r="Y300" i="6"/>
  <c r="AC300" i="6"/>
  <c r="AC268" i="6"/>
  <c r="AG268" i="6"/>
  <c r="AG300" i="6"/>
  <c r="AK300" i="6"/>
  <c r="AK268" i="6"/>
  <c r="I82" i="6"/>
  <c r="M82" i="6"/>
  <c r="Q82" i="6"/>
  <c r="U82" i="6"/>
  <c r="Y82" i="6"/>
  <c r="AC82" i="6"/>
  <c r="AG82" i="6"/>
  <c r="H141" i="6"/>
  <c r="H163" i="6"/>
  <c r="H161" i="6"/>
  <c r="H157" i="6"/>
  <c r="I154" i="6"/>
  <c r="H162" i="6"/>
  <c r="H168" i="6"/>
  <c r="I168" i="6" s="1"/>
  <c r="J168" i="6" s="1"/>
  <c r="K168" i="6" s="1"/>
  <c r="L168" i="6" s="1"/>
  <c r="M168" i="6" s="1"/>
  <c r="N168" i="6" s="1"/>
  <c r="O168" i="6" s="1"/>
  <c r="P168" i="6" s="1"/>
  <c r="Q168" i="6" s="1"/>
  <c r="R168" i="6" s="1"/>
  <c r="S168" i="6" s="1"/>
  <c r="T168" i="6" s="1"/>
  <c r="U168" i="6" s="1"/>
  <c r="V168" i="6" s="1"/>
  <c r="W168" i="6" s="1"/>
  <c r="X168" i="6" s="1"/>
  <c r="Y168" i="6" s="1"/>
  <c r="Z168" i="6" s="1"/>
  <c r="AA168" i="6" s="1"/>
  <c r="AB168" i="6" s="1"/>
  <c r="AC168" i="6" s="1"/>
  <c r="AD168" i="6" s="1"/>
  <c r="AE168" i="6" s="1"/>
  <c r="AF168" i="6" s="1"/>
  <c r="AG168" i="6" s="1"/>
  <c r="AH168" i="6" s="1"/>
  <c r="AI168" i="6" s="1"/>
  <c r="AJ168" i="6" s="1"/>
  <c r="AK168" i="6" s="1"/>
  <c r="I293" i="6"/>
  <c r="I261" i="6"/>
  <c r="M306" i="6"/>
  <c r="M274" i="6"/>
  <c r="Q293" i="6"/>
  <c r="Q261" i="6"/>
  <c r="U306" i="6"/>
  <c r="U274" i="6"/>
  <c r="Y293" i="6"/>
  <c r="Y261" i="6"/>
  <c r="AC306" i="6"/>
  <c r="AC274" i="6"/>
  <c r="AG293" i="6"/>
  <c r="AG261" i="6"/>
  <c r="AK306" i="6"/>
  <c r="AK274" i="6"/>
  <c r="L307" i="6"/>
  <c r="L275" i="6"/>
  <c r="P307" i="6"/>
  <c r="P275" i="6"/>
  <c r="T307" i="6"/>
  <c r="T275" i="6"/>
  <c r="R261" i="6"/>
  <c r="R293" i="6"/>
  <c r="AC227" i="6"/>
  <c r="I302" i="6"/>
  <c r="I270" i="6"/>
  <c r="Q302" i="6"/>
  <c r="Q270" i="6"/>
  <c r="U302" i="6"/>
  <c r="U270" i="6"/>
  <c r="Y302" i="6"/>
  <c r="Y270" i="6"/>
  <c r="AG302" i="6"/>
  <c r="AG270" i="6"/>
  <c r="AK270" i="6"/>
  <c r="AK302" i="6"/>
  <c r="I240" i="6"/>
  <c r="AC307" i="6"/>
  <c r="AC275" i="6"/>
  <c r="G291" i="6"/>
  <c r="G259" i="6"/>
  <c r="N293" i="6"/>
  <c r="N261" i="6"/>
  <c r="V293" i="6"/>
  <c r="AD293" i="6"/>
  <c r="AD261" i="6"/>
  <c r="J306" i="6"/>
  <c r="J274" i="6"/>
  <c r="R306" i="6"/>
  <c r="R274" i="6"/>
  <c r="Z306" i="6"/>
  <c r="Z274" i="6"/>
  <c r="AH306" i="6"/>
  <c r="AH274" i="6"/>
  <c r="I307" i="6"/>
  <c r="I275" i="6"/>
  <c r="Q307" i="6"/>
  <c r="Q275" i="6"/>
  <c r="Y307" i="6"/>
  <c r="Y275" i="6"/>
  <c r="AG307" i="6"/>
  <c r="AG275" i="6"/>
  <c r="W274" i="6"/>
  <c r="W275" i="6"/>
  <c r="K306" i="6"/>
  <c r="K274" i="6"/>
  <c r="O306" i="6"/>
  <c r="O274" i="6"/>
  <c r="S274" i="6"/>
  <c r="S306" i="6"/>
  <c r="AA306" i="6"/>
  <c r="AA274" i="6"/>
  <c r="AE306" i="6"/>
  <c r="AE274" i="6"/>
  <c r="AI306" i="6"/>
  <c r="AI274" i="6"/>
  <c r="AA307" i="6"/>
  <c r="AA275" i="6"/>
  <c r="AI307" i="6"/>
  <c r="AI275" i="6"/>
  <c r="G290" i="6"/>
  <c r="G258" i="6"/>
  <c r="G238" i="6"/>
  <c r="G293" i="6"/>
  <c r="G261" i="6"/>
  <c r="K227" i="6"/>
  <c r="O227" i="6"/>
  <c r="S227" i="6"/>
  <c r="W227" i="6"/>
  <c r="AA227" i="6"/>
  <c r="AE227" i="6"/>
  <c r="AI227" i="6"/>
  <c r="J302" i="6"/>
  <c r="J270" i="6"/>
  <c r="N302" i="6"/>
  <c r="N270" i="6"/>
  <c r="Z302" i="6"/>
  <c r="Z270" i="6"/>
  <c r="AH302" i="6"/>
  <c r="AH270" i="6"/>
  <c r="AD270" i="6"/>
  <c r="G289" i="6"/>
  <c r="O302" i="6"/>
  <c r="O270" i="6"/>
  <c r="S302" i="6"/>
  <c r="S270" i="6"/>
  <c r="AA302" i="6"/>
  <c r="AA270" i="6"/>
  <c r="AI302" i="6"/>
  <c r="AI270" i="6"/>
  <c r="G270" i="6"/>
  <c r="R270" i="6"/>
  <c r="AE270" i="6"/>
  <c r="W304" i="56" l="1"/>
  <c r="W272" i="56"/>
  <c r="W278" i="56" s="1"/>
  <c r="X290" i="56"/>
  <c r="X258" i="56"/>
  <c r="X264" i="56" s="1"/>
  <c r="X265" i="56" s="1"/>
  <c r="X276" i="56" s="1"/>
  <c r="X277" i="56" s="1"/>
  <c r="X238" i="56"/>
  <c r="Y187" i="56"/>
  <c r="Y224" i="56" s="1"/>
  <c r="Z185" i="56"/>
  <c r="I125" i="3"/>
  <c r="J125" i="3" s="1"/>
  <c r="K125" i="3" s="1"/>
  <c r="L125" i="3" s="1"/>
  <c r="M125" i="3" s="1"/>
  <c r="N125" i="3" s="1"/>
  <c r="O125" i="3" s="1"/>
  <c r="P125" i="3" s="1"/>
  <c r="Q125" i="3" s="1"/>
  <c r="R125" i="3" s="1"/>
  <c r="S125" i="3" s="1"/>
  <c r="T125" i="3" s="1"/>
  <c r="U125" i="3" s="1"/>
  <c r="V125" i="3" s="1"/>
  <c r="W125" i="3" s="1"/>
  <c r="X125" i="3" s="1"/>
  <c r="Y125" i="3" s="1"/>
  <c r="Z125" i="3" s="1"/>
  <c r="AA125" i="3" s="1"/>
  <c r="AB125" i="3" s="1"/>
  <c r="AC125" i="3" s="1"/>
  <c r="AD125" i="3" s="1"/>
  <c r="AE125" i="3" s="1"/>
  <c r="AF125" i="3" s="1"/>
  <c r="AG125" i="3" s="1"/>
  <c r="AH125" i="3" s="1"/>
  <c r="AI125" i="3" s="1"/>
  <c r="AJ125" i="3" s="1"/>
  <c r="AK125" i="3" s="1"/>
  <c r="I14" i="6"/>
  <c r="AJ301" i="3"/>
  <c r="AI85" i="3"/>
  <c r="I136" i="6"/>
  <c r="J133" i="6"/>
  <c r="J140" i="6" s="1"/>
  <c r="U261" i="6"/>
  <c r="AK274" i="3"/>
  <c r="I140" i="6"/>
  <c r="I150" i="6" s="1"/>
  <c r="M269" i="3"/>
  <c r="S85" i="3"/>
  <c r="J14" i="6"/>
  <c r="AE210" i="6"/>
  <c r="Z275" i="6"/>
  <c r="AJ85" i="6"/>
  <c r="M85" i="6"/>
  <c r="AC85" i="6"/>
  <c r="O85" i="6"/>
  <c r="AE85" i="6"/>
  <c r="AH85" i="6"/>
  <c r="Q85" i="3"/>
  <c r="P85" i="3"/>
  <c r="N85" i="3"/>
  <c r="AH85" i="3"/>
  <c r="Z269" i="3"/>
  <c r="AC269" i="3"/>
  <c r="O85" i="3"/>
  <c r="AD85" i="3"/>
  <c r="AA85" i="3"/>
  <c r="H170" i="3"/>
  <c r="AK85" i="3"/>
  <c r="AE85" i="3"/>
  <c r="F235" i="3"/>
  <c r="L261" i="3"/>
  <c r="I85" i="3"/>
  <c r="H85" i="3"/>
  <c r="Y274" i="6"/>
  <c r="R85" i="6"/>
  <c r="AK85" i="6"/>
  <c r="S85" i="6"/>
  <c r="H149" i="6"/>
  <c r="X85" i="6"/>
  <c r="N85" i="6"/>
  <c r="AD274" i="6"/>
  <c r="AD306" i="6"/>
  <c r="H170" i="6"/>
  <c r="I85" i="6"/>
  <c r="G226" i="6"/>
  <c r="G230" i="6" s="1"/>
  <c r="G231" i="6" s="1"/>
  <c r="G242" i="6" s="1"/>
  <c r="U268" i="3"/>
  <c r="G226" i="3"/>
  <c r="G230" i="3" s="1"/>
  <c r="G231" i="3" s="1"/>
  <c r="M306" i="3"/>
  <c r="M274" i="3"/>
  <c r="L85" i="3"/>
  <c r="AA293" i="3"/>
  <c r="AA261" i="3"/>
  <c r="H150" i="6"/>
  <c r="AF293" i="3"/>
  <c r="AF261" i="3"/>
  <c r="G300" i="3"/>
  <c r="G268" i="3"/>
  <c r="I161" i="3"/>
  <c r="I157" i="3"/>
  <c r="J154" i="3"/>
  <c r="I162" i="3"/>
  <c r="I163" i="3"/>
  <c r="F227" i="3"/>
  <c r="Y306" i="3"/>
  <c r="Y274" i="3"/>
  <c r="X306" i="3"/>
  <c r="X274" i="3"/>
  <c r="U307" i="3"/>
  <c r="U275" i="3"/>
  <c r="AD293" i="3"/>
  <c r="AD261" i="3"/>
  <c r="V293" i="3"/>
  <c r="V261" i="3"/>
  <c r="N293" i="3"/>
  <c r="N261" i="3"/>
  <c r="AI293" i="3"/>
  <c r="AI261" i="3"/>
  <c r="I14" i="3"/>
  <c r="AH306" i="3"/>
  <c r="AH274" i="3"/>
  <c r="Z306" i="3"/>
  <c r="Z274" i="3"/>
  <c r="J306" i="3"/>
  <c r="J274" i="3"/>
  <c r="R268" i="3"/>
  <c r="R300" i="3"/>
  <c r="X85" i="3"/>
  <c r="AE293" i="3"/>
  <c r="AE261" i="3"/>
  <c r="W261" i="3"/>
  <c r="W293" i="3"/>
  <c r="I306" i="3"/>
  <c r="I274" i="3"/>
  <c r="AC85" i="3"/>
  <c r="S306" i="3"/>
  <c r="S274" i="3"/>
  <c r="AE210" i="3"/>
  <c r="Z214" i="3"/>
  <c r="Z241" i="3" s="1"/>
  <c r="AE306" i="3"/>
  <c r="AE274" i="3"/>
  <c r="W306" i="3"/>
  <c r="W274" i="3"/>
  <c r="H149" i="3"/>
  <c r="H150" i="3"/>
  <c r="AD274" i="3"/>
  <c r="AD306" i="3"/>
  <c r="V274" i="3"/>
  <c r="V306" i="3"/>
  <c r="N306" i="3"/>
  <c r="N274" i="3"/>
  <c r="Q300" i="3"/>
  <c r="Q268" i="3"/>
  <c r="K306" i="3"/>
  <c r="K274" i="3"/>
  <c r="R306" i="3"/>
  <c r="R274" i="3"/>
  <c r="Y85" i="3"/>
  <c r="S300" i="3"/>
  <c r="S268" i="3"/>
  <c r="H306" i="3"/>
  <c r="H274" i="3"/>
  <c r="P293" i="3"/>
  <c r="P261" i="3"/>
  <c r="AI306" i="3"/>
  <c r="AI274" i="3"/>
  <c r="K261" i="3"/>
  <c r="K293" i="3"/>
  <c r="I141" i="3"/>
  <c r="J133" i="3"/>
  <c r="I142" i="3"/>
  <c r="I140" i="3"/>
  <c r="I136" i="3"/>
  <c r="F240" i="3"/>
  <c r="I192" i="3"/>
  <c r="H171" i="3"/>
  <c r="I165" i="3"/>
  <c r="J165" i="3" s="1"/>
  <c r="K165" i="3" s="1"/>
  <c r="L165" i="3" s="1"/>
  <c r="M165" i="3" s="1"/>
  <c r="N165" i="3" s="1"/>
  <c r="O165" i="3" s="1"/>
  <c r="P165" i="3" s="1"/>
  <c r="Q165" i="3" s="1"/>
  <c r="R165" i="3" s="1"/>
  <c r="S165" i="3" s="1"/>
  <c r="T165" i="3" s="1"/>
  <c r="U165" i="3" s="1"/>
  <c r="V165" i="3" s="1"/>
  <c r="W165" i="3" s="1"/>
  <c r="X165" i="3" s="1"/>
  <c r="Y165" i="3" s="1"/>
  <c r="Z165" i="3" s="1"/>
  <c r="AA165" i="3" s="1"/>
  <c r="AB165" i="3" s="1"/>
  <c r="AC165" i="3" s="1"/>
  <c r="AD165" i="3" s="1"/>
  <c r="AE165" i="3" s="1"/>
  <c r="AF165" i="3" s="1"/>
  <c r="AG165" i="3" s="1"/>
  <c r="AH165" i="3" s="1"/>
  <c r="AI165" i="3" s="1"/>
  <c r="AJ165" i="3" s="1"/>
  <c r="AK165" i="3" s="1"/>
  <c r="AH293" i="3"/>
  <c r="AH261" i="3"/>
  <c r="Z293" i="3"/>
  <c r="Z261" i="3"/>
  <c r="R261" i="3"/>
  <c r="R293" i="3"/>
  <c r="J293" i="3"/>
  <c r="J261" i="3"/>
  <c r="G304" i="3"/>
  <c r="G272" i="3"/>
  <c r="I34" i="6"/>
  <c r="W293" i="6"/>
  <c r="W261" i="6"/>
  <c r="AF293" i="6"/>
  <c r="AF261" i="6"/>
  <c r="X293" i="6"/>
  <c r="X261" i="6"/>
  <c r="H293" i="6"/>
  <c r="H261" i="6"/>
  <c r="AD85" i="6"/>
  <c r="AG301" i="6"/>
  <c r="AG269" i="6"/>
  <c r="J192" i="6"/>
  <c r="P293" i="6"/>
  <c r="P261" i="6"/>
  <c r="AK301" i="6"/>
  <c r="AK269" i="6"/>
  <c r="AF85" i="6"/>
  <c r="AI293" i="6"/>
  <c r="AI261" i="6"/>
  <c r="I306" i="6"/>
  <c r="I274" i="6"/>
  <c r="I165" i="6"/>
  <c r="J165" i="6" s="1"/>
  <c r="K165" i="6" s="1"/>
  <c r="L165" i="6" s="1"/>
  <c r="M165" i="6" s="1"/>
  <c r="N165" i="6" s="1"/>
  <c r="O165" i="6" s="1"/>
  <c r="P165" i="6" s="1"/>
  <c r="Q165" i="6" s="1"/>
  <c r="R165" i="6" s="1"/>
  <c r="S165" i="6" s="1"/>
  <c r="T165" i="6" s="1"/>
  <c r="U165" i="6" s="1"/>
  <c r="V165" i="6" s="1"/>
  <c r="W165" i="6" s="1"/>
  <c r="X165" i="6" s="1"/>
  <c r="Y165" i="6" s="1"/>
  <c r="Z165" i="6" s="1"/>
  <c r="AA165" i="6" s="1"/>
  <c r="AB165" i="6" s="1"/>
  <c r="AC165" i="6" s="1"/>
  <c r="AD165" i="6" s="1"/>
  <c r="AE165" i="6" s="1"/>
  <c r="AF165" i="6" s="1"/>
  <c r="AG165" i="6" s="1"/>
  <c r="AH165" i="6" s="1"/>
  <c r="AI165" i="6" s="1"/>
  <c r="AJ165" i="6" s="1"/>
  <c r="AK165" i="6" s="1"/>
  <c r="H171" i="6"/>
  <c r="G304" i="6"/>
  <c r="G272" i="6"/>
  <c r="AC293" i="6"/>
  <c r="AC261" i="6"/>
  <c r="Q306" i="6"/>
  <c r="Q274" i="6"/>
  <c r="AJ293" i="6"/>
  <c r="AJ261" i="6"/>
  <c r="AB293" i="6"/>
  <c r="AB261" i="6"/>
  <c r="T293" i="6"/>
  <c r="T261" i="6"/>
  <c r="L293" i="6"/>
  <c r="L261" i="6"/>
  <c r="J142" i="6"/>
  <c r="K133" i="6"/>
  <c r="AB85" i="6"/>
  <c r="AC301" i="6"/>
  <c r="AC269" i="6"/>
  <c r="M301" i="6"/>
  <c r="M269" i="6"/>
  <c r="K14" i="6"/>
  <c r="T85" i="6"/>
  <c r="AG85" i="6"/>
  <c r="V85" i="6"/>
  <c r="Q85" i="6"/>
  <c r="W85" i="6"/>
  <c r="H300" i="6"/>
  <c r="H268" i="6"/>
  <c r="U301" i="6"/>
  <c r="U269" i="6"/>
  <c r="S293" i="6"/>
  <c r="S261" i="6"/>
  <c r="AF306" i="6"/>
  <c r="AL306" i="6" s="1"/>
  <c r="AF274" i="6"/>
  <c r="AL274" i="6" s="1"/>
  <c r="AL240" i="6"/>
  <c r="F240" i="6" s="1"/>
  <c r="X306" i="6"/>
  <c r="X274" i="6"/>
  <c r="P306" i="6"/>
  <c r="P274" i="6"/>
  <c r="H306" i="6"/>
  <c r="H274" i="6"/>
  <c r="Q301" i="6"/>
  <c r="Q269" i="6"/>
  <c r="P85" i="6"/>
  <c r="U85" i="6"/>
  <c r="AI85" i="6"/>
  <c r="I268" i="6"/>
  <c r="I300" i="6"/>
  <c r="AE293" i="6"/>
  <c r="AE261" i="6"/>
  <c r="O293" i="6"/>
  <c r="O261" i="6"/>
  <c r="AA293" i="6"/>
  <c r="AA261" i="6"/>
  <c r="K293" i="6"/>
  <c r="K261" i="6"/>
  <c r="AJ210" i="6"/>
  <c r="AJ214" i="6" s="1"/>
  <c r="AJ241" i="6" s="1"/>
  <c r="AE214" i="6"/>
  <c r="AE241" i="6" s="1"/>
  <c r="I163" i="6"/>
  <c r="I161" i="6"/>
  <c r="I157" i="6"/>
  <c r="J154" i="6"/>
  <c r="I162" i="6"/>
  <c r="AK293" i="6"/>
  <c r="AK261" i="6"/>
  <c r="AJ306" i="6"/>
  <c r="AJ274" i="6"/>
  <c r="AB306" i="6"/>
  <c r="AB274" i="6"/>
  <c r="T306" i="6"/>
  <c r="T274" i="6"/>
  <c r="L306" i="6"/>
  <c r="L274" i="6"/>
  <c r="I149" i="6"/>
  <c r="L85" i="6"/>
  <c r="Y301" i="6"/>
  <c r="Y269" i="6"/>
  <c r="I301" i="6"/>
  <c r="I269" i="6"/>
  <c r="H85" i="6"/>
  <c r="J85" i="6"/>
  <c r="Z85" i="6"/>
  <c r="Y85" i="6"/>
  <c r="K85" i="6"/>
  <c r="AA85" i="6"/>
  <c r="Y258" i="56" l="1"/>
  <c r="Y264" i="56" s="1"/>
  <c r="Y265" i="56" s="1"/>
  <c r="Y276" i="56" s="1"/>
  <c r="Y277" i="56" s="1"/>
  <c r="Y290" i="56"/>
  <c r="Y238" i="56"/>
  <c r="X304" i="56"/>
  <c r="X272" i="56"/>
  <c r="X278" i="56" s="1"/>
  <c r="AA185" i="56"/>
  <c r="Z187" i="56"/>
  <c r="Z224" i="56" s="1"/>
  <c r="G260" i="6"/>
  <c r="J141" i="6"/>
  <c r="J136" i="6"/>
  <c r="G292" i="6"/>
  <c r="G243" i="6"/>
  <c r="J150" i="6"/>
  <c r="G260" i="3"/>
  <c r="G292" i="3"/>
  <c r="I171" i="6"/>
  <c r="I149" i="3"/>
  <c r="I150" i="3"/>
  <c r="J14" i="3"/>
  <c r="J162" i="3"/>
  <c r="K154" i="3"/>
  <c r="J161" i="3"/>
  <c r="J163" i="3"/>
  <c r="J157" i="3"/>
  <c r="G242" i="3"/>
  <c r="Z307" i="3"/>
  <c r="Z275" i="3"/>
  <c r="H29" i="3"/>
  <c r="H26" i="3"/>
  <c r="H234" i="3" s="1"/>
  <c r="I171" i="3"/>
  <c r="J192" i="3"/>
  <c r="J142" i="3"/>
  <c r="J140" i="3"/>
  <c r="J149" i="3" s="1"/>
  <c r="J136" i="3"/>
  <c r="K133" i="3"/>
  <c r="J141" i="3"/>
  <c r="AE214" i="3"/>
  <c r="AE241" i="3" s="1"/>
  <c r="AJ210" i="3"/>
  <c r="AJ214" i="3" s="1"/>
  <c r="AJ241" i="3" s="1"/>
  <c r="I170" i="3"/>
  <c r="J162" i="6"/>
  <c r="J163" i="6"/>
  <c r="J161" i="6"/>
  <c r="J157" i="6"/>
  <c r="K154" i="6"/>
  <c r="AE307" i="6"/>
  <c r="AE275" i="6"/>
  <c r="J149" i="6"/>
  <c r="AJ307" i="6"/>
  <c r="AJ275" i="6"/>
  <c r="L14" i="6"/>
  <c r="I170" i="6"/>
  <c r="J26" i="6"/>
  <c r="J234" i="6" s="1"/>
  <c r="J29" i="6"/>
  <c r="K142" i="6"/>
  <c r="K140" i="6"/>
  <c r="K136" i="6"/>
  <c r="L133" i="6"/>
  <c r="K141" i="6"/>
  <c r="K192" i="6"/>
  <c r="AA187" i="56" l="1"/>
  <c r="AA224" i="56" s="1"/>
  <c r="AB185" i="56"/>
  <c r="Z258" i="56"/>
  <c r="Z264" i="56" s="1"/>
  <c r="Z265" i="56" s="1"/>
  <c r="Z276" i="56" s="1"/>
  <c r="Z277" i="56" s="1"/>
  <c r="Z290" i="56"/>
  <c r="Z238" i="56"/>
  <c r="Y304" i="56"/>
  <c r="Y272" i="56"/>
  <c r="Y278" i="56" s="1"/>
  <c r="K150" i="6"/>
  <c r="J170" i="6"/>
  <c r="J170" i="3"/>
  <c r="AJ307" i="3"/>
  <c r="AJ275" i="3"/>
  <c r="AE307" i="3"/>
  <c r="AE275" i="3"/>
  <c r="F241" i="3"/>
  <c r="K162" i="3"/>
  <c r="K163" i="3"/>
  <c r="K157" i="3"/>
  <c r="K161" i="3"/>
  <c r="L154" i="3"/>
  <c r="K142" i="3"/>
  <c r="K140" i="3"/>
  <c r="K141" i="3"/>
  <c r="L133" i="3"/>
  <c r="K136" i="3"/>
  <c r="K192" i="3"/>
  <c r="I29" i="3"/>
  <c r="I34" i="3" s="1"/>
  <c r="I26" i="3"/>
  <c r="I234" i="3" s="1"/>
  <c r="H34" i="3"/>
  <c r="G243" i="3"/>
  <c r="G244" i="3" s="1"/>
  <c r="J150" i="3"/>
  <c r="K14" i="3"/>
  <c r="H300" i="3"/>
  <c r="H268" i="3"/>
  <c r="J171" i="3"/>
  <c r="L192" i="6"/>
  <c r="L141" i="6"/>
  <c r="L142" i="6"/>
  <c r="L136" i="6"/>
  <c r="L140" i="6"/>
  <c r="M133" i="6"/>
  <c r="M14" i="6"/>
  <c r="K162" i="6"/>
  <c r="K161" i="6"/>
  <c r="K157" i="6"/>
  <c r="L154" i="6"/>
  <c r="K163" i="6"/>
  <c r="K149" i="6"/>
  <c r="J34" i="6"/>
  <c r="J300" i="6"/>
  <c r="J268" i="6"/>
  <c r="K26" i="6"/>
  <c r="K234" i="6" s="1"/>
  <c r="K29" i="6"/>
  <c r="K34" i="6" s="1"/>
  <c r="J171" i="6"/>
  <c r="Z272" i="56" l="1"/>
  <c r="Z278" i="56" s="1"/>
  <c r="Z304" i="56"/>
  <c r="AC185" i="56"/>
  <c r="AB187" i="56"/>
  <c r="AB224" i="56" s="1"/>
  <c r="AA238" i="56"/>
  <c r="AA290" i="56"/>
  <c r="AA258" i="56"/>
  <c r="AA264" i="56" s="1"/>
  <c r="AA265" i="56" s="1"/>
  <c r="AA276" i="56" s="1"/>
  <c r="AA277" i="56" s="1"/>
  <c r="K170" i="6"/>
  <c r="K170" i="3"/>
  <c r="K150" i="3"/>
  <c r="I300" i="3"/>
  <c r="I268" i="3"/>
  <c r="J29" i="3"/>
  <c r="J26" i="3"/>
  <c r="J234" i="3" s="1"/>
  <c r="L192" i="3"/>
  <c r="L14" i="3"/>
  <c r="K149" i="3"/>
  <c r="L141" i="3"/>
  <c r="L140" i="3"/>
  <c r="L136" i="3"/>
  <c r="L142" i="3"/>
  <c r="M133" i="3"/>
  <c r="L163" i="3"/>
  <c r="L161" i="3"/>
  <c r="L157" i="3"/>
  <c r="M154" i="3"/>
  <c r="L162" i="3"/>
  <c r="K171" i="3"/>
  <c r="L29" i="6"/>
  <c r="L26" i="6"/>
  <c r="L234" i="6" s="1"/>
  <c r="L149" i="6"/>
  <c r="L150" i="6"/>
  <c r="K300" i="6"/>
  <c r="K268" i="6"/>
  <c r="L163" i="6"/>
  <c r="L161" i="6"/>
  <c r="L157" i="6"/>
  <c r="M154" i="6"/>
  <c r="L162" i="6"/>
  <c r="K171" i="6"/>
  <c r="M141" i="6"/>
  <c r="M136" i="6"/>
  <c r="N133" i="6"/>
  <c r="M142" i="6"/>
  <c r="M140" i="6"/>
  <c r="N14" i="6"/>
  <c r="M192" i="6"/>
  <c r="AA272" i="56" l="1"/>
  <c r="AA278" i="56" s="1"/>
  <c r="AA304" i="56"/>
  <c r="AD185" i="56"/>
  <c r="AC187" i="56"/>
  <c r="AC224" i="56" s="1"/>
  <c r="AB258" i="56"/>
  <c r="AB264" i="56" s="1"/>
  <c r="AB265" i="56" s="1"/>
  <c r="AB276" i="56" s="1"/>
  <c r="AB277" i="56" s="1"/>
  <c r="AB238" i="56"/>
  <c r="AB290" i="56"/>
  <c r="L171" i="3"/>
  <c r="L171" i="6"/>
  <c r="M150" i="6"/>
  <c r="L150" i="3"/>
  <c r="M14" i="3"/>
  <c r="M163" i="3"/>
  <c r="M161" i="3"/>
  <c r="M157" i="3"/>
  <c r="N154" i="3"/>
  <c r="M162" i="3"/>
  <c r="M192" i="3"/>
  <c r="L170" i="3"/>
  <c r="K29" i="3"/>
  <c r="K34" i="3" s="1"/>
  <c r="K26" i="3"/>
  <c r="K234" i="3" s="1"/>
  <c r="J300" i="3"/>
  <c r="J268" i="3"/>
  <c r="M136" i="3"/>
  <c r="M141" i="3"/>
  <c r="N133" i="3"/>
  <c r="M142" i="3"/>
  <c r="M140" i="3"/>
  <c r="L149" i="3"/>
  <c r="J34" i="3"/>
  <c r="O14" i="6"/>
  <c r="N142" i="6"/>
  <c r="N141" i="6"/>
  <c r="N140" i="6"/>
  <c r="N136" i="6"/>
  <c r="O133" i="6"/>
  <c r="L300" i="6"/>
  <c r="L268" i="6"/>
  <c r="L170" i="6"/>
  <c r="M29" i="6"/>
  <c r="M26" i="6"/>
  <c r="M234" i="6" s="1"/>
  <c r="M163" i="6"/>
  <c r="M161" i="6"/>
  <c r="M157" i="6"/>
  <c r="N154" i="6"/>
  <c r="M162" i="6"/>
  <c r="L34" i="6"/>
  <c r="N192" i="6"/>
  <c r="M149" i="6"/>
  <c r="AB304" i="56" l="1"/>
  <c r="AB272" i="56"/>
  <c r="AB278" i="56" s="1"/>
  <c r="AC290" i="56"/>
  <c r="AC258" i="56"/>
  <c r="AC264" i="56" s="1"/>
  <c r="AC265" i="56" s="1"/>
  <c r="AC276" i="56" s="1"/>
  <c r="AC277" i="56" s="1"/>
  <c r="AC238" i="56"/>
  <c r="AE185" i="56"/>
  <c r="AD187" i="56"/>
  <c r="AD224" i="56" s="1"/>
  <c r="M171" i="6"/>
  <c r="N149" i="6"/>
  <c r="M171" i="3"/>
  <c r="M170" i="6"/>
  <c r="N142" i="3"/>
  <c r="N140" i="3"/>
  <c r="N136" i="3"/>
  <c r="O133" i="3"/>
  <c r="N141" i="3"/>
  <c r="K268" i="3"/>
  <c r="K300" i="3"/>
  <c r="N162" i="3"/>
  <c r="N161" i="3"/>
  <c r="N157" i="3"/>
  <c r="O154" i="3"/>
  <c r="N163" i="3"/>
  <c r="L29" i="3"/>
  <c r="L34" i="3" s="1"/>
  <c r="L26" i="3"/>
  <c r="L234" i="3" s="1"/>
  <c r="M170" i="3"/>
  <c r="N192" i="3"/>
  <c r="M149" i="3"/>
  <c r="M150" i="3"/>
  <c r="N14" i="3"/>
  <c r="M34" i="6"/>
  <c r="P14" i="6"/>
  <c r="N29" i="6"/>
  <c r="N26" i="6"/>
  <c r="N234" i="6" s="1"/>
  <c r="N162" i="6"/>
  <c r="N161" i="6"/>
  <c r="N157" i="6"/>
  <c r="O154" i="6"/>
  <c r="N163" i="6"/>
  <c r="O142" i="6"/>
  <c r="O141" i="6"/>
  <c r="O140" i="6"/>
  <c r="O136" i="6"/>
  <c r="P133" i="6"/>
  <c r="N150" i="6"/>
  <c r="O192" i="6"/>
  <c r="M300" i="6"/>
  <c r="M268" i="6"/>
  <c r="AF185" i="56" l="1"/>
  <c r="AE187" i="56"/>
  <c r="AE224" i="56" s="1"/>
  <c r="AC304" i="56"/>
  <c r="AC272" i="56"/>
  <c r="AC278" i="56" s="1"/>
  <c r="AD290" i="56"/>
  <c r="AD258" i="56"/>
  <c r="AD264" i="56" s="1"/>
  <c r="AD265" i="56" s="1"/>
  <c r="AD276" i="56" s="1"/>
  <c r="AD277" i="56" s="1"/>
  <c r="AD238" i="56"/>
  <c r="O149" i="6"/>
  <c r="N150" i="3"/>
  <c r="N171" i="6"/>
  <c r="N171" i="3"/>
  <c r="O150" i="6"/>
  <c r="N170" i="6"/>
  <c r="P133" i="3"/>
  <c r="O142" i="3"/>
  <c r="O136" i="3"/>
  <c r="O140" i="3"/>
  <c r="O150" i="3" s="1"/>
  <c r="O141" i="3"/>
  <c r="O162" i="3"/>
  <c r="O161" i="3"/>
  <c r="O163" i="3"/>
  <c r="O157" i="3"/>
  <c r="P154" i="3"/>
  <c r="M29" i="3"/>
  <c r="M34" i="3" s="1"/>
  <c r="M26" i="3"/>
  <c r="M234" i="3" s="1"/>
  <c r="O192" i="3"/>
  <c r="L300" i="3"/>
  <c r="L268" i="3"/>
  <c r="N149" i="3"/>
  <c r="O14" i="3"/>
  <c r="N170" i="3"/>
  <c r="O162" i="6"/>
  <c r="P154" i="6"/>
  <c r="O163" i="6"/>
  <c r="O157" i="6"/>
  <c r="O161" i="6"/>
  <c r="O171" i="6" s="1"/>
  <c r="Q14" i="6"/>
  <c r="O26" i="6"/>
  <c r="O234" i="6" s="1"/>
  <c r="O29" i="6"/>
  <c r="O34" i="6" s="1"/>
  <c r="N34" i="6"/>
  <c r="P192" i="6"/>
  <c r="P141" i="6"/>
  <c r="P142" i="6"/>
  <c r="Q133" i="6"/>
  <c r="P140" i="6"/>
  <c r="P136" i="6"/>
  <c r="N300" i="6"/>
  <c r="N268" i="6"/>
  <c r="AD304" i="56" l="1"/>
  <c r="AD272" i="56"/>
  <c r="AD278" i="56" s="1"/>
  <c r="AE258" i="56"/>
  <c r="AE264" i="56" s="1"/>
  <c r="AE265" i="56" s="1"/>
  <c r="AE276" i="56" s="1"/>
  <c r="AE277" i="56" s="1"/>
  <c r="AE290" i="56"/>
  <c r="AE238" i="56"/>
  <c r="AG185" i="56"/>
  <c r="AF187" i="56"/>
  <c r="AF224" i="56" s="1"/>
  <c r="O171" i="3"/>
  <c r="O149" i="3"/>
  <c r="P149" i="6"/>
  <c r="O170" i="6"/>
  <c r="P141" i="3"/>
  <c r="P142" i="3"/>
  <c r="P140" i="3"/>
  <c r="P136" i="3"/>
  <c r="Q133" i="3"/>
  <c r="N29" i="3"/>
  <c r="N26" i="3"/>
  <c r="N234" i="3" s="1"/>
  <c r="P192" i="3"/>
  <c r="M300" i="3"/>
  <c r="M268" i="3"/>
  <c r="P163" i="3"/>
  <c r="P161" i="3"/>
  <c r="P157" i="3"/>
  <c r="Q154" i="3"/>
  <c r="P162" i="3"/>
  <c r="O170" i="3"/>
  <c r="P14" i="3"/>
  <c r="Q141" i="6"/>
  <c r="Q142" i="6"/>
  <c r="Q140" i="6"/>
  <c r="Q136" i="6"/>
  <c r="R133" i="6"/>
  <c r="R14" i="6"/>
  <c r="P150" i="6"/>
  <c r="P163" i="6"/>
  <c r="P161" i="6"/>
  <c r="P157" i="6"/>
  <c r="Q154" i="6"/>
  <c r="P162" i="6"/>
  <c r="Q192" i="6"/>
  <c r="P29" i="6"/>
  <c r="P26" i="6"/>
  <c r="P234" i="6" s="1"/>
  <c r="O300" i="6"/>
  <c r="O268" i="6"/>
  <c r="AF290" i="56" l="1"/>
  <c r="AF258" i="56"/>
  <c r="AF264" i="56" s="1"/>
  <c r="AF265" i="56" s="1"/>
  <c r="AF276" i="56" s="1"/>
  <c r="AF238" i="56"/>
  <c r="AE272" i="56"/>
  <c r="AE278" i="56" s="1"/>
  <c r="AE304" i="56"/>
  <c r="AH185" i="56"/>
  <c r="AG187" i="56"/>
  <c r="AG224" i="56" s="1"/>
  <c r="Q150" i="6"/>
  <c r="P171" i="3"/>
  <c r="P171" i="6"/>
  <c r="P150" i="3"/>
  <c r="P170" i="3"/>
  <c r="Q140" i="3"/>
  <c r="Q136" i="3"/>
  <c r="R133" i="3"/>
  <c r="Q142" i="3"/>
  <c r="Q141" i="3"/>
  <c r="Q150" i="3" s="1"/>
  <c r="Q192" i="3"/>
  <c r="N300" i="3"/>
  <c r="N268" i="3"/>
  <c r="O29" i="3"/>
  <c r="O34" i="3" s="1"/>
  <c r="O26" i="3"/>
  <c r="O234" i="3" s="1"/>
  <c r="Q14" i="3"/>
  <c r="Q163" i="3"/>
  <c r="Q162" i="3"/>
  <c r="Q157" i="3"/>
  <c r="R154" i="3"/>
  <c r="Q161" i="3"/>
  <c r="N34" i="3"/>
  <c r="P149" i="3"/>
  <c r="R192" i="6"/>
  <c r="S14" i="6"/>
  <c r="R142" i="6"/>
  <c r="R140" i="6"/>
  <c r="R136" i="6"/>
  <c r="S133" i="6"/>
  <c r="R141" i="6"/>
  <c r="Q29" i="6"/>
  <c r="Q34" i="6" s="1"/>
  <c r="Q26" i="6"/>
  <c r="Q234" i="6" s="1"/>
  <c r="P300" i="6"/>
  <c r="P268" i="6"/>
  <c r="Q149" i="6"/>
  <c r="Q163" i="6"/>
  <c r="Q161" i="6"/>
  <c r="Q157" i="6"/>
  <c r="R154" i="6"/>
  <c r="Q162" i="6"/>
  <c r="P34" i="6"/>
  <c r="P170" i="6"/>
  <c r="AI185" i="56" l="1"/>
  <c r="AH187" i="56"/>
  <c r="AH224" i="56" s="1"/>
  <c r="AG290" i="56"/>
  <c r="AG258" i="56"/>
  <c r="AG264" i="56" s="1"/>
  <c r="AG265" i="56" s="1"/>
  <c r="AG276" i="56" s="1"/>
  <c r="AG277" i="56" s="1"/>
  <c r="AG238" i="56"/>
  <c r="AF304" i="56"/>
  <c r="AF272" i="56"/>
  <c r="AF277" i="56"/>
  <c r="Q171" i="6"/>
  <c r="R150" i="6"/>
  <c r="R149" i="6"/>
  <c r="Q171" i="3"/>
  <c r="R14" i="3"/>
  <c r="Q170" i="3"/>
  <c r="P29" i="3"/>
  <c r="P26" i="3"/>
  <c r="P234" i="3" s="1"/>
  <c r="R142" i="3"/>
  <c r="R140" i="3"/>
  <c r="R136" i="3"/>
  <c r="S133" i="3"/>
  <c r="R141" i="3"/>
  <c r="R192" i="3"/>
  <c r="R162" i="3"/>
  <c r="R163" i="3"/>
  <c r="R161" i="3"/>
  <c r="R157" i="3"/>
  <c r="S154" i="3"/>
  <c r="O300" i="3"/>
  <c r="O268" i="3"/>
  <c r="Q149" i="3"/>
  <c r="R26" i="6"/>
  <c r="R234" i="6" s="1"/>
  <c r="R29" i="6"/>
  <c r="Q170" i="6"/>
  <c r="R162" i="6"/>
  <c r="R163" i="6"/>
  <c r="R157" i="6"/>
  <c r="R161" i="6"/>
  <c r="S154" i="6"/>
  <c r="Q268" i="6"/>
  <c r="Q300" i="6"/>
  <c r="T14" i="6"/>
  <c r="S192" i="6"/>
  <c r="S142" i="6"/>
  <c r="S140" i="6"/>
  <c r="S136" i="6"/>
  <c r="T133" i="6"/>
  <c r="S141" i="6"/>
  <c r="AF278" i="56" l="1"/>
  <c r="AG272" i="56"/>
  <c r="AG278" i="56" s="1"/>
  <c r="AG304" i="56"/>
  <c r="AH290" i="56"/>
  <c r="AH258" i="56"/>
  <c r="AH264" i="56" s="1"/>
  <c r="AH265" i="56" s="1"/>
  <c r="AH276" i="56" s="1"/>
  <c r="AH277" i="56" s="1"/>
  <c r="AH238" i="56"/>
  <c r="AJ185" i="56"/>
  <c r="AI187" i="56"/>
  <c r="AI224" i="56" s="1"/>
  <c r="R170" i="3"/>
  <c r="P300" i="3"/>
  <c r="P268" i="3"/>
  <c r="F234" i="3"/>
  <c r="S192" i="3"/>
  <c r="S161" i="3"/>
  <c r="S157" i="3"/>
  <c r="T154" i="3"/>
  <c r="S163" i="3"/>
  <c r="S162" i="3"/>
  <c r="R149" i="3"/>
  <c r="Z34" i="3"/>
  <c r="W34" i="3"/>
  <c r="AI34" i="3"/>
  <c r="AB34" i="3"/>
  <c r="AE34" i="3"/>
  <c r="X34" i="3"/>
  <c r="V34" i="3"/>
  <c r="R34" i="3"/>
  <c r="T34" i="3"/>
  <c r="AC34" i="3"/>
  <c r="S34" i="3"/>
  <c r="AK34" i="3"/>
  <c r="P34" i="3"/>
  <c r="AD34" i="3"/>
  <c r="AJ34" i="3"/>
  <c r="U34" i="3"/>
  <c r="AG34" i="3"/>
  <c r="AA34" i="3"/>
  <c r="Y34" i="3"/>
  <c r="AH34" i="3"/>
  <c r="AF34" i="3"/>
  <c r="Q34" i="3"/>
  <c r="S141" i="3"/>
  <c r="S136" i="3"/>
  <c r="T133" i="3"/>
  <c r="S140" i="3"/>
  <c r="S142" i="3"/>
  <c r="R171" i="3"/>
  <c r="R150" i="3"/>
  <c r="S14" i="3"/>
  <c r="S149" i="6"/>
  <c r="AJ34" i="6"/>
  <c r="AF34" i="6"/>
  <c r="V34" i="6"/>
  <c r="T34" i="6"/>
  <c r="AC34" i="6"/>
  <c r="R34" i="6"/>
  <c r="Z34" i="6"/>
  <c r="AB34" i="6"/>
  <c r="AD34" i="6"/>
  <c r="W34" i="6"/>
  <c r="X34" i="6"/>
  <c r="Y34" i="6"/>
  <c r="AH34" i="6"/>
  <c r="S34" i="6"/>
  <c r="U34" i="6"/>
  <c r="AK34" i="6"/>
  <c r="AA34" i="6"/>
  <c r="AE34" i="6"/>
  <c r="AI34" i="6"/>
  <c r="AG34" i="6"/>
  <c r="T141" i="6"/>
  <c r="T140" i="6"/>
  <c r="T136" i="6"/>
  <c r="U133" i="6"/>
  <c r="T142" i="6"/>
  <c r="U14" i="6"/>
  <c r="S162" i="6"/>
  <c r="T154" i="6"/>
  <c r="S161" i="6"/>
  <c r="S157" i="6"/>
  <c r="S163" i="6"/>
  <c r="R300" i="6"/>
  <c r="R268" i="6"/>
  <c r="S150" i="6"/>
  <c r="T192" i="6"/>
  <c r="R170" i="6"/>
  <c r="R171" i="6"/>
  <c r="AK185" i="56" l="1"/>
  <c r="AK187" i="56" s="1"/>
  <c r="AK224" i="56" s="1"/>
  <c r="AJ187" i="56"/>
  <c r="AJ224" i="56" s="1"/>
  <c r="AI290" i="56"/>
  <c r="AI258" i="56"/>
  <c r="AI264" i="56" s="1"/>
  <c r="AI265" i="56" s="1"/>
  <c r="AI276" i="56" s="1"/>
  <c r="AI277" i="56" s="1"/>
  <c r="AI238" i="56"/>
  <c r="AH304" i="56"/>
  <c r="AH272" i="56"/>
  <c r="AH278" i="56" s="1"/>
  <c r="S170" i="6"/>
  <c r="T149" i="6"/>
  <c r="S149" i="3"/>
  <c r="S171" i="3"/>
  <c r="T141" i="3"/>
  <c r="U133" i="3"/>
  <c r="T142" i="3"/>
  <c r="T140" i="3"/>
  <c r="T136" i="3"/>
  <c r="T14" i="3"/>
  <c r="T163" i="3"/>
  <c r="T161" i="3"/>
  <c r="T157" i="3"/>
  <c r="U154" i="3"/>
  <c r="T162" i="3"/>
  <c r="S150" i="3"/>
  <c r="S170" i="3"/>
  <c r="T192" i="3"/>
  <c r="U192" i="6"/>
  <c r="U141" i="6"/>
  <c r="U142" i="6"/>
  <c r="V133" i="6"/>
  <c r="U140" i="6"/>
  <c r="U136" i="6"/>
  <c r="T150" i="6"/>
  <c r="V14" i="6"/>
  <c r="T163" i="6"/>
  <c r="T161" i="6"/>
  <c r="T157" i="6"/>
  <c r="U154" i="6"/>
  <c r="T162" i="6"/>
  <c r="S171" i="6"/>
  <c r="AI304" i="56" l="1"/>
  <c r="AI272" i="56"/>
  <c r="AI278" i="56"/>
  <c r="AJ238" i="56"/>
  <c r="AJ258" i="56"/>
  <c r="AJ264" i="56" s="1"/>
  <c r="AJ265" i="56" s="1"/>
  <c r="AJ276" i="56" s="1"/>
  <c r="AJ277" i="56" s="1"/>
  <c r="AJ290" i="56"/>
  <c r="AK238" i="56"/>
  <c r="AK290" i="56"/>
  <c r="AK258" i="56"/>
  <c r="AK264" i="56" s="1"/>
  <c r="AK265" i="56" s="1"/>
  <c r="AK276" i="56" s="1"/>
  <c r="F224" i="56"/>
  <c r="T171" i="3"/>
  <c r="T171" i="6"/>
  <c r="U162" i="3"/>
  <c r="U163" i="3"/>
  <c r="V154" i="3"/>
  <c r="U161" i="3"/>
  <c r="U157" i="3"/>
  <c r="U142" i="3"/>
  <c r="U140" i="3"/>
  <c r="V133" i="3"/>
  <c r="U141" i="3"/>
  <c r="U150" i="3" s="1"/>
  <c r="U136" i="3"/>
  <c r="U192" i="3"/>
  <c r="T170" i="3"/>
  <c r="U14" i="3"/>
  <c r="T149" i="3"/>
  <c r="T150" i="3"/>
  <c r="V142" i="6"/>
  <c r="V141" i="6"/>
  <c r="V140" i="6"/>
  <c r="V136" i="6"/>
  <c r="W133" i="6"/>
  <c r="W14" i="6"/>
  <c r="T170" i="6"/>
  <c r="U163" i="6"/>
  <c r="U161" i="6"/>
  <c r="U157" i="6"/>
  <c r="V154" i="6"/>
  <c r="U162" i="6"/>
  <c r="U149" i="6"/>
  <c r="U150" i="6"/>
  <c r="V192" i="6"/>
  <c r="AK272" i="56" l="1"/>
  <c r="AK304" i="56"/>
  <c r="AL304" i="56" s="1"/>
  <c r="AL238" i="56"/>
  <c r="F238" i="56" s="1"/>
  <c r="AJ304" i="56"/>
  <c r="AJ272" i="56"/>
  <c r="AJ278" i="56" s="1"/>
  <c r="AK277" i="56"/>
  <c r="AL277" i="56" s="1"/>
  <c r="AL276" i="56"/>
  <c r="V150" i="6"/>
  <c r="U171" i="6"/>
  <c r="U171" i="3"/>
  <c r="U170" i="6"/>
  <c r="V142" i="3"/>
  <c r="V140" i="3"/>
  <c r="V136" i="3"/>
  <c r="W133" i="3"/>
  <c r="V141" i="3"/>
  <c r="U149" i="3"/>
  <c r="U170" i="3"/>
  <c r="V14" i="3"/>
  <c r="V192" i="3"/>
  <c r="V162" i="3"/>
  <c r="V163" i="3"/>
  <c r="V161" i="3"/>
  <c r="V157" i="3"/>
  <c r="W154" i="3"/>
  <c r="W142" i="6"/>
  <c r="W141" i="6"/>
  <c r="W140" i="6"/>
  <c r="W136" i="6"/>
  <c r="X133" i="6"/>
  <c r="V162" i="6"/>
  <c r="V161" i="6"/>
  <c r="V157" i="6"/>
  <c r="V163" i="6"/>
  <c r="W154" i="6"/>
  <c r="V149" i="6"/>
  <c r="W192" i="6"/>
  <c r="X14" i="6"/>
  <c r="AL272" i="56" l="1"/>
  <c r="AL278" i="56" s="1"/>
  <c r="AK278" i="56"/>
  <c r="V150" i="3"/>
  <c r="V171" i="6"/>
  <c r="V170" i="3"/>
  <c r="W192" i="3"/>
  <c r="W14" i="3"/>
  <c r="W140" i="3"/>
  <c r="W141" i="3"/>
  <c r="W136" i="3"/>
  <c r="W142" i="3"/>
  <c r="X133" i="3"/>
  <c r="W163" i="3"/>
  <c r="W161" i="3"/>
  <c r="W157" i="3"/>
  <c r="X154" i="3"/>
  <c r="W162" i="3"/>
  <c r="V171" i="3"/>
  <c r="V149" i="3"/>
  <c r="X192" i="6"/>
  <c r="W149" i="6"/>
  <c r="Y14" i="6"/>
  <c r="V170" i="6"/>
  <c r="W162" i="6"/>
  <c r="X154" i="6"/>
  <c r="W163" i="6"/>
  <c r="W161" i="6"/>
  <c r="W157" i="6"/>
  <c r="X141" i="6"/>
  <c r="X142" i="6"/>
  <c r="Y133" i="6"/>
  <c r="X136" i="6"/>
  <c r="X140" i="6"/>
  <c r="W150" i="6"/>
  <c r="W150" i="3" l="1"/>
  <c r="W170" i="6"/>
  <c r="X141" i="3"/>
  <c r="X136" i="3"/>
  <c r="Y133" i="3"/>
  <c r="X142" i="3"/>
  <c r="X140" i="3"/>
  <c r="W170" i="3"/>
  <c r="W149" i="3"/>
  <c r="X192" i="3"/>
  <c r="X163" i="3"/>
  <c r="X161" i="3"/>
  <c r="X157" i="3"/>
  <c r="Y154" i="3"/>
  <c r="X162" i="3"/>
  <c r="W171" i="3"/>
  <c r="X14" i="3"/>
  <c r="X149" i="6"/>
  <c r="X163" i="6"/>
  <c r="X161" i="6"/>
  <c r="X157" i="6"/>
  <c r="Y154" i="6"/>
  <c r="X162" i="6"/>
  <c r="Y192" i="6"/>
  <c r="Y141" i="6"/>
  <c r="Y142" i="6"/>
  <c r="Y140" i="6"/>
  <c r="Y136" i="6"/>
  <c r="Z133" i="6"/>
  <c r="W171" i="6"/>
  <c r="Z14" i="6"/>
  <c r="X150" i="6"/>
  <c r="X171" i="6" l="1"/>
  <c r="X171" i="3"/>
  <c r="X149" i="3"/>
  <c r="Y150" i="6"/>
  <c r="Y141" i="3"/>
  <c r="Z133" i="3"/>
  <c r="Y142" i="3"/>
  <c r="Y136" i="3"/>
  <c r="Y140" i="3"/>
  <c r="Y149" i="3" s="1"/>
  <c r="Y161" i="3"/>
  <c r="Y157" i="3"/>
  <c r="Z154" i="3"/>
  <c r="Y162" i="3"/>
  <c r="Y163" i="3"/>
  <c r="Y192" i="3"/>
  <c r="Y14" i="3"/>
  <c r="X170" i="3"/>
  <c r="X150" i="3"/>
  <c r="Y163" i="6"/>
  <c r="Y161" i="6"/>
  <c r="Y157" i="6"/>
  <c r="Z154" i="6"/>
  <c r="Y171" i="6"/>
  <c r="Y162" i="6"/>
  <c r="Y149" i="6"/>
  <c r="Z142" i="6"/>
  <c r="Z140" i="6"/>
  <c r="Z136" i="6"/>
  <c r="AA133" i="6"/>
  <c r="Z141" i="6"/>
  <c r="Z150" i="6"/>
  <c r="Z192" i="6"/>
  <c r="AA14" i="6"/>
  <c r="X170" i="6"/>
  <c r="Z149" i="6" l="1"/>
  <c r="Y171" i="3"/>
  <c r="Z162" i="3"/>
  <c r="Z161" i="3"/>
  <c r="AA154" i="3"/>
  <c r="Z157" i="3"/>
  <c r="Z163" i="3"/>
  <c r="Y150" i="3"/>
  <c r="Z14" i="3"/>
  <c r="Y170" i="3"/>
  <c r="Z192" i="3"/>
  <c r="Z142" i="3"/>
  <c r="Z140" i="3"/>
  <c r="Z150" i="3" s="1"/>
  <c r="Z136" i="3"/>
  <c r="AA133" i="3"/>
  <c r="Z141" i="3"/>
  <c r="Z162" i="6"/>
  <c r="Z163" i="6"/>
  <c r="Z161" i="6"/>
  <c r="Z157" i="6"/>
  <c r="AA154" i="6"/>
  <c r="AB14" i="6"/>
  <c r="AA142" i="6"/>
  <c r="AA136" i="6"/>
  <c r="AB133" i="6"/>
  <c r="AA140" i="6"/>
  <c r="AA141" i="6"/>
  <c r="AA192" i="6"/>
  <c r="Y170" i="6"/>
  <c r="Z170" i="6" l="1"/>
  <c r="AA150" i="6"/>
  <c r="Z171" i="3"/>
  <c r="Z149" i="3"/>
  <c r="AA14" i="3"/>
  <c r="AA192" i="3"/>
  <c r="AA162" i="3"/>
  <c r="AA163" i="3"/>
  <c r="AA157" i="3"/>
  <c r="AB154" i="3"/>
  <c r="AA161" i="3"/>
  <c r="AA142" i="3"/>
  <c r="AA140" i="3"/>
  <c r="AA136" i="3"/>
  <c r="AA141" i="3"/>
  <c r="AB133" i="3"/>
  <c r="Z170" i="3"/>
  <c r="AB192" i="6"/>
  <c r="AB141" i="6"/>
  <c r="AB140" i="6"/>
  <c r="AB136" i="6"/>
  <c r="AB142" i="6"/>
  <c r="AC133" i="6"/>
  <c r="AA162" i="6"/>
  <c r="AA161" i="6"/>
  <c r="AA157" i="6"/>
  <c r="AB154" i="6"/>
  <c r="AA163" i="6"/>
  <c r="AA149" i="6"/>
  <c r="AC14" i="6"/>
  <c r="Z171" i="6"/>
  <c r="AA150" i="3" l="1"/>
  <c r="AA170" i="6"/>
  <c r="AA171" i="6"/>
  <c r="AB150" i="6"/>
  <c r="AA149" i="3"/>
  <c r="AA170" i="3"/>
  <c r="AB192" i="3"/>
  <c r="AB141" i="3"/>
  <c r="AB140" i="3"/>
  <c r="AB136" i="3"/>
  <c r="AC133" i="3"/>
  <c r="AB142" i="3"/>
  <c r="AA171" i="3"/>
  <c r="AB14" i="3"/>
  <c r="AB163" i="3"/>
  <c r="AB161" i="3"/>
  <c r="AB157" i="3"/>
  <c r="AC154" i="3"/>
  <c r="AB162" i="3"/>
  <c r="AB163" i="6"/>
  <c r="AB161" i="6"/>
  <c r="AB157" i="6"/>
  <c r="AC154" i="6"/>
  <c r="AB162" i="6"/>
  <c r="AD14" i="6"/>
  <c r="AB149" i="6"/>
  <c r="AC192" i="6"/>
  <c r="AC141" i="6"/>
  <c r="AD133" i="6"/>
  <c r="AC142" i="6"/>
  <c r="AC136" i="6"/>
  <c r="AC140" i="6"/>
  <c r="AB171" i="3" l="1"/>
  <c r="AB170" i="6"/>
  <c r="AB149" i="3"/>
  <c r="AC163" i="3"/>
  <c r="AC161" i="3"/>
  <c r="AC157" i="3"/>
  <c r="AD154" i="3"/>
  <c r="AC162" i="3"/>
  <c r="AC14" i="3"/>
  <c r="AC136" i="3"/>
  <c r="AC141" i="3"/>
  <c r="AD133" i="3"/>
  <c r="AC140" i="3"/>
  <c r="AC142" i="3"/>
  <c r="AB150" i="3"/>
  <c r="AB170" i="3"/>
  <c r="AC192" i="3"/>
  <c r="AC149" i="6"/>
  <c r="AB171" i="6"/>
  <c r="AD142" i="6"/>
  <c r="AD140" i="6"/>
  <c r="AD141" i="6"/>
  <c r="AD136" i="6"/>
  <c r="AE133" i="6"/>
  <c r="AC150" i="6"/>
  <c r="AD192" i="6"/>
  <c r="AE14" i="6"/>
  <c r="AC163" i="6"/>
  <c r="AC161" i="6"/>
  <c r="AC157" i="6"/>
  <c r="AD154" i="6"/>
  <c r="AC162" i="6"/>
  <c r="AD150" i="6" l="1"/>
  <c r="AC170" i="6"/>
  <c r="AC171" i="6"/>
  <c r="AD149" i="6"/>
  <c r="AC149" i="3"/>
  <c r="AD162" i="3"/>
  <c r="AD161" i="3"/>
  <c r="AD157" i="3"/>
  <c r="AE154" i="3"/>
  <c r="AD163" i="3"/>
  <c r="AD142" i="3"/>
  <c r="AD140" i="3"/>
  <c r="AD136" i="3"/>
  <c r="AE133" i="3"/>
  <c r="AD141" i="3"/>
  <c r="AD14" i="3"/>
  <c r="AC170" i="3"/>
  <c r="AD192" i="3"/>
  <c r="AC150" i="3"/>
  <c r="AC171" i="3"/>
  <c r="AD162" i="6"/>
  <c r="AD161" i="6"/>
  <c r="AD157" i="6"/>
  <c r="AD163" i="6"/>
  <c r="AE154" i="6"/>
  <c r="AF14" i="6"/>
  <c r="AE142" i="6"/>
  <c r="AE141" i="6"/>
  <c r="AE136" i="6"/>
  <c r="AF133" i="6"/>
  <c r="AE140" i="6"/>
  <c r="AE192" i="6"/>
  <c r="AD170" i="6" l="1"/>
  <c r="AE149" i="6"/>
  <c r="AE192" i="3"/>
  <c r="AD149" i="3"/>
  <c r="AD150" i="3"/>
  <c r="AD170" i="3"/>
  <c r="AE14" i="3"/>
  <c r="AF133" i="3"/>
  <c r="AE142" i="3"/>
  <c r="AE140" i="3"/>
  <c r="AE141" i="3"/>
  <c r="AE150" i="3" s="1"/>
  <c r="AE136" i="3"/>
  <c r="AE162" i="3"/>
  <c r="AF154" i="3"/>
  <c r="AE163" i="3"/>
  <c r="AE161" i="3"/>
  <c r="AE157" i="3"/>
  <c r="AD171" i="3"/>
  <c r="AG14" i="6"/>
  <c r="AH14" i="6" s="1"/>
  <c r="AI14" i="6" s="1"/>
  <c r="AJ14" i="6" s="1"/>
  <c r="AK14" i="6" s="1"/>
  <c r="AE162" i="6"/>
  <c r="AF154" i="6"/>
  <c r="AE163" i="6"/>
  <c r="AE157" i="6"/>
  <c r="AE161" i="6"/>
  <c r="AE150" i="6"/>
  <c r="AF141" i="6"/>
  <c r="AF142" i="6"/>
  <c r="AF140" i="6"/>
  <c r="AG133" i="6"/>
  <c r="AF136" i="6"/>
  <c r="AF192" i="6"/>
  <c r="AD171" i="6"/>
  <c r="AE170" i="6" l="1"/>
  <c r="AF150" i="6"/>
  <c r="AE171" i="3"/>
  <c r="AE171" i="6"/>
  <c r="AF163" i="3"/>
  <c r="AF161" i="3"/>
  <c r="AF157" i="3"/>
  <c r="AG154" i="3"/>
  <c r="AF162" i="3"/>
  <c r="AF192" i="3"/>
  <c r="AE170" i="3"/>
  <c r="AE149" i="3"/>
  <c r="AF14" i="3"/>
  <c r="AF141" i="3"/>
  <c r="AF142" i="3"/>
  <c r="AF140" i="3"/>
  <c r="AG133" i="3"/>
  <c r="AF136" i="3"/>
  <c r="AF163" i="6"/>
  <c r="AF161" i="6"/>
  <c r="AF157" i="6"/>
  <c r="AG154" i="6"/>
  <c r="AF162" i="6"/>
  <c r="AF149" i="6"/>
  <c r="AG141" i="6"/>
  <c r="AG142" i="6"/>
  <c r="AG140" i="6"/>
  <c r="AG136" i="6"/>
  <c r="AH133" i="6"/>
  <c r="AG192" i="6"/>
  <c r="AF170" i="6" l="1"/>
  <c r="AF150" i="3"/>
  <c r="AF171" i="6"/>
  <c r="AG149" i="6"/>
  <c r="AF171" i="3"/>
  <c r="AG14" i="3"/>
  <c r="AH14" i="3" s="1"/>
  <c r="AI14" i="3" s="1"/>
  <c r="AJ14" i="3" s="1"/>
  <c r="AK14" i="3" s="1"/>
  <c r="AG192" i="3"/>
  <c r="AG163" i="3"/>
  <c r="AG157" i="3"/>
  <c r="AG161" i="3"/>
  <c r="AG162" i="3"/>
  <c r="AH154" i="3"/>
  <c r="AG140" i="3"/>
  <c r="AG136" i="3"/>
  <c r="AG141" i="3"/>
  <c r="AG142" i="3"/>
  <c r="AH133" i="3"/>
  <c r="AF149" i="3"/>
  <c r="AF170" i="3"/>
  <c r="AG163" i="6"/>
  <c r="AG161" i="6"/>
  <c r="AG157" i="6"/>
  <c r="AH154" i="6"/>
  <c r="AG162" i="6"/>
  <c r="AH142" i="6"/>
  <c r="AH140" i="6"/>
  <c r="AH136" i="6"/>
  <c r="AI133" i="6"/>
  <c r="AH141" i="6"/>
  <c r="AH150" i="6" s="1"/>
  <c r="AH192" i="6"/>
  <c r="AG150" i="6"/>
  <c r="AG150" i="3" l="1"/>
  <c r="AG171" i="3"/>
  <c r="AH162" i="3"/>
  <c r="AH163" i="3"/>
  <c r="AH161" i="3"/>
  <c r="AH171" i="3" s="1"/>
  <c r="AH157" i="3"/>
  <c r="AI154" i="3"/>
  <c r="AH192" i="3"/>
  <c r="AH142" i="3"/>
  <c r="AH140" i="3"/>
  <c r="AH136" i="3"/>
  <c r="AI133" i="3"/>
  <c r="AH141" i="3"/>
  <c r="AG170" i="3"/>
  <c r="AG149" i="3"/>
  <c r="AG170" i="6"/>
  <c r="AI142" i="6"/>
  <c r="AI136" i="6"/>
  <c r="AJ133" i="6"/>
  <c r="AI141" i="6"/>
  <c r="AI140" i="6"/>
  <c r="AG171" i="6"/>
  <c r="AH162" i="6"/>
  <c r="AH163" i="6"/>
  <c r="AH161" i="6"/>
  <c r="AH157" i="6"/>
  <c r="AI154" i="6"/>
  <c r="AI192" i="6"/>
  <c r="AH149" i="6"/>
  <c r="AH171" i="6" l="1"/>
  <c r="AI150" i="6"/>
  <c r="AI161" i="3"/>
  <c r="AI157" i="3"/>
  <c r="AJ154" i="3"/>
  <c r="AI163" i="3"/>
  <c r="AI162" i="3"/>
  <c r="AI171" i="3" s="1"/>
  <c r="AI141" i="3"/>
  <c r="AI136" i="3"/>
  <c r="AJ133" i="3"/>
  <c r="AI142" i="3"/>
  <c r="AI140" i="3"/>
  <c r="AH149" i="3"/>
  <c r="AI192" i="3"/>
  <c r="AH170" i="3"/>
  <c r="AH150" i="3"/>
  <c r="AI162" i="6"/>
  <c r="AJ154" i="6"/>
  <c r="AI161" i="6"/>
  <c r="AI157" i="6"/>
  <c r="AI163" i="6"/>
  <c r="AJ141" i="6"/>
  <c r="AJ140" i="6"/>
  <c r="AJ136" i="6"/>
  <c r="AJ142" i="6"/>
  <c r="AK133" i="6"/>
  <c r="AJ192" i="6"/>
  <c r="AH170" i="6"/>
  <c r="AI149" i="6"/>
  <c r="AI149" i="3" l="1"/>
  <c r="AI171" i="6"/>
  <c r="AJ150" i="6"/>
  <c r="AI170" i="3"/>
  <c r="AJ163" i="3"/>
  <c r="AJ161" i="3"/>
  <c r="AJ157" i="3"/>
  <c r="AK154" i="3"/>
  <c r="AJ162" i="3"/>
  <c r="AJ192" i="3"/>
  <c r="AJ141" i="3"/>
  <c r="AK133" i="3"/>
  <c r="AJ142" i="3"/>
  <c r="AJ136" i="3"/>
  <c r="AJ140" i="3"/>
  <c r="AI150" i="3"/>
  <c r="AK192" i="6"/>
  <c r="AK141" i="6"/>
  <c r="AK142" i="6"/>
  <c r="AK140" i="6"/>
  <c r="AK136" i="6"/>
  <c r="AJ163" i="6"/>
  <c r="AJ161" i="6"/>
  <c r="AJ157" i="6"/>
  <c r="AK154" i="6"/>
  <c r="AJ162" i="6"/>
  <c r="AJ149" i="6"/>
  <c r="AI170" i="6"/>
  <c r="AJ170" i="6" l="1"/>
  <c r="AJ171" i="3"/>
  <c r="AK150" i="6"/>
  <c r="AJ149" i="3"/>
  <c r="AJ150" i="3"/>
  <c r="AJ170" i="3"/>
  <c r="AK162" i="3"/>
  <c r="AK163" i="3"/>
  <c r="AK161" i="3"/>
  <c r="AK157" i="3"/>
  <c r="AK142" i="3"/>
  <c r="AK140" i="3"/>
  <c r="AK136" i="3"/>
  <c r="AK141" i="3"/>
  <c r="AK192" i="3"/>
  <c r="AJ171" i="6"/>
  <c r="AK163" i="6"/>
  <c r="AK161" i="6"/>
  <c r="AK157" i="6"/>
  <c r="AK162" i="6"/>
  <c r="AK149" i="6"/>
  <c r="AK170" i="3" l="1"/>
  <c r="AK149" i="3"/>
  <c r="AK171" i="3"/>
  <c r="AK150" i="3"/>
  <c r="AK170" i="6"/>
  <c r="AK171" i="6"/>
  <c r="I124" i="6" l="1"/>
  <c r="J124" i="6" s="1"/>
  <c r="K124" i="6" s="1"/>
  <c r="L124" i="6" s="1"/>
  <c r="M124" i="6" s="1"/>
  <c r="N124" i="6" s="1"/>
  <c r="O124" i="6" s="1"/>
  <c r="P124" i="6" s="1"/>
  <c r="Q124" i="6" s="1"/>
  <c r="R124" i="6" s="1"/>
  <c r="S124" i="6" s="1"/>
  <c r="T124" i="6" s="1"/>
  <c r="U124" i="6" s="1"/>
  <c r="V124" i="6" s="1"/>
  <c r="W124" i="6" s="1"/>
  <c r="X124" i="6" s="1"/>
  <c r="Y124" i="6" s="1"/>
  <c r="Z124" i="6" s="1"/>
  <c r="AA124" i="6" s="1"/>
  <c r="AB124" i="6" s="1"/>
  <c r="AC124" i="6" s="1"/>
  <c r="AD124" i="6" s="1"/>
  <c r="AE124" i="6" s="1"/>
  <c r="AF124" i="6" s="1"/>
  <c r="AG124" i="6" s="1"/>
  <c r="AH124" i="6" s="1"/>
  <c r="AI124" i="6" s="1"/>
  <c r="AJ124" i="6" s="1"/>
  <c r="AK124" i="6" s="1"/>
  <c r="I103" i="6"/>
  <c r="J103" i="6" s="1"/>
  <c r="K103" i="6" s="1"/>
  <c r="L103" i="6" s="1"/>
  <c r="M103" i="6" s="1"/>
  <c r="N103" i="6" s="1"/>
  <c r="O103" i="6" s="1"/>
  <c r="P103" i="6" s="1"/>
  <c r="Q103" i="6" s="1"/>
  <c r="R103" i="6" s="1"/>
  <c r="S103" i="6" s="1"/>
  <c r="T103" i="6" s="1"/>
  <c r="U103" i="6" s="1"/>
  <c r="V103" i="6" s="1"/>
  <c r="W103" i="6" s="1"/>
  <c r="X103" i="6" s="1"/>
  <c r="Y103" i="6" s="1"/>
  <c r="Z103" i="6" s="1"/>
  <c r="AA103" i="6" s="1"/>
  <c r="AB103" i="6" s="1"/>
  <c r="AC103" i="6" s="1"/>
  <c r="AD103" i="6" s="1"/>
  <c r="AE103" i="6" s="1"/>
  <c r="AF103" i="6" s="1"/>
  <c r="AG103" i="6" s="1"/>
  <c r="AH103" i="6" s="1"/>
  <c r="AI103" i="6" s="1"/>
  <c r="AJ103" i="6" s="1"/>
  <c r="AK103" i="6" s="1"/>
  <c r="I123" i="6" l="1"/>
  <c r="I102" i="6"/>
  <c r="J102" i="6" l="1"/>
  <c r="J123" i="6"/>
  <c r="Q111" i="21"/>
  <c r="Q90" i="21" s="1"/>
  <c r="J111" i="21"/>
  <c r="J90" i="21" s="1"/>
  <c r="I111" i="21"/>
  <c r="M111" i="21"/>
  <c r="M90" i="21" s="1"/>
  <c r="R111" i="21"/>
  <c r="R90" i="21" s="1"/>
  <c r="S111" i="21"/>
  <c r="S90" i="21" s="1"/>
  <c r="T111" i="21"/>
  <c r="T90" i="21" s="1"/>
  <c r="U111" i="21"/>
  <c r="U90" i="21" s="1"/>
  <c r="V111" i="21"/>
  <c r="V90" i="21" s="1"/>
  <c r="W111" i="21"/>
  <c r="W90" i="21" s="1"/>
  <c r="X111" i="21"/>
  <c r="X90" i="21" s="1"/>
  <c r="Y111" i="21"/>
  <c r="Y90" i="21" s="1"/>
  <c r="K123" i="6" l="1"/>
  <c r="K102" i="6"/>
  <c r="H111" i="21"/>
  <c r="H90" i="21" s="1"/>
  <c r="P111" i="21"/>
  <c r="P90" i="21" s="1"/>
  <c r="L111" i="21"/>
  <c r="L90" i="21" s="1"/>
  <c r="O111" i="21"/>
  <c r="O90" i="21" s="1"/>
  <c r="K111" i="21"/>
  <c r="K90" i="21" s="1"/>
  <c r="N111" i="21"/>
  <c r="N90" i="21" s="1"/>
  <c r="I90" i="21"/>
  <c r="L102" i="6" l="1"/>
  <c r="L123" i="6"/>
  <c r="AA1" i="21"/>
  <c r="AB1" i="21" s="1"/>
  <c r="AC1" i="21" s="1"/>
  <c r="AD1" i="21" s="1"/>
  <c r="AE1" i="21" s="1"/>
  <c r="AF1" i="21" s="1"/>
  <c r="AG1" i="21" s="1"/>
  <c r="AH1" i="21" s="1"/>
  <c r="AI1" i="21" s="1"/>
  <c r="AJ1" i="21" s="1"/>
  <c r="AK1" i="21" s="1"/>
  <c r="A320" i="21"/>
  <c r="A283" i="21"/>
  <c r="V270" i="21"/>
  <c r="G241" i="21"/>
  <c r="G307" i="21" s="1"/>
  <c r="G240" i="21"/>
  <c r="G306" i="21" s="1"/>
  <c r="G239" i="21"/>
  <c r="G305" i="21" s="1"/>
  <c r="G237" i="21"/>
  <c r="G303" i="21" s="1"/>
  <c r="AK236" i="21"/>
  <c r="AJ236" i="21"/>
  <c r="AI236" i="21"/>
  <c r="AH236" i="21"/>
  <c r="AG236" i="21"/>
  <c r="AF236" i="21"/>
  <c r="AF302" i="21" s="1"/>
  <c r="AE236" i="21"/>
  <c r="AD236" i="21"/>
  <c r="AC236" i="21"/>
  <c r="AB236" i="21"/>
  <c r="AA236" i="21"/>
  <c r="Z236" i="21"/>
  <c r="Y236" i="21"/>
  <c r="X236" i="21"/>
  <c r="W236" i="21"/>
  <c r="V236" i="21"/>
  <c r="V302" i="21" s="1"/>
  <c r="U236" i="21"/>
  <c r="T236" i="21"/>
  <c r="S236" i="21"/>
  <c r="R236" i="21"/>
  <c r="Q236" i="21"/>
  <c r="P236" i="21"/>
  <c r="P302" i="21" s="1"/>
  <c r="O236" i="21"/>
  <c r="N236" i="21"/>
  <c r="M236" i="21"/>
  <c r="L236" i="21"/>
  <c r="K236" i="21"/>
  <c r="J236" i="21"/>
  <c r="I236" i="21"/>
  <c r="H236" i="21"/>
  <c r="G236" i="21"/>
  <c r="G227" i="21"/>
  <c r="G293" i="21" s="1"/>
  <c r="G225" i="21"/>
  <c r="G224" i="21"/>
  <c r="G223" i="21"/>
  <c r="G289" i="21" s="1"/>
  <c r="AK214" i="21"/>
  <c r="AK241" i="21" s="1"/>
  <c r="AI214" i="21"/>
  <c r="AI241" i="21" s="1"/>
  <c r="AH214" i="21"/>
  <c r="AH241" i="21" s="1"/>
  <c r="AG214" i="21"/>
  <c r="AG241" i="21" s="1"/>
  <c r="AF214" i="21"/>
  <c r="AF241" i="21" s="1"/>
  <c r="AD214" i="21"/>
  <c r="AD241" i="21" s="1"/>
  <c r="AC214" i="21"/>
  <c r="AC241" i="21" s="1"/>
  <c r="AB214" i="21"/>
  <c r="AB241" i="21" s="1"/>
  <c r="AA214" i="21"/>
  <c r="AA241" i="21" s="1"/>
  <c r="Y214" i="21"/>
  <c r="Y241" i="21" s="1"/>
  <c r="X214" i="21"/>
  <c r="X241" i="21" s="1"/>
  <c r="W214" i="21"/>
  <c r="W241" i="21" s="1"/>
  <c r="V214" i="21"/>
  <c r="V241" i="21" s="1"/>
  <c r="T214" i="21"/>
  <c r="T241" i="21" s="1"/>
  <c r="S214" i="21"/>
  <c r="S241" i="21" s="1"/>
  <c r="R214" i="21"/>
  <c r="R241" i="21" s="1"/>
  <c r="Q214" i="21"/>
  <c r="Q241" i="21" s="1"/>
  <c r="P214" i="21"/>
  <c r="P241" i="21" s="1"/>
  <c r="O214" i="21"/>
  <c r="O241" i="21" s="1"/>
  <c r="N214" i="21"/>
  <c r="N241" i="21" s="1"/>
  <c r="M214" i="21"/>
  <c r="M241" i="21" s="1"/>
  <c r="L214" i="21"/>
  <c r="L241" i="21" s="1"/>
  <c r="K214" i="21"/>
  <c r="K241" i="21" s="1"/>
  <c r="J214" i="21"/>
  <c r="J241" i="21" s="1"/>
  <c r="I214" i="21"/>
  <c r="I241" i="21" s="1"/>
  <c r="H214" i="21"/>
  <c r="H241" i="21" s="1"/>
  <c r="A213" i="21"/>
  <c r="A212" i="21"/>
  <c r="A211" i="21"/>
  <c r="U210" i="21"/>
  <c r="A210" i="21"/>
  <c r="AK207" i="21"/>
  <c r="AJ207" i="21"/>
  <c r="AJ240" i="21" s="1"/>
  <c r="AI207" i="21"/>
  <c r="AH207" i="21"/>
  <c r="AH240" i="21" s="1"/>
  <c r="AG207" i="21"/>
  <c r="AF207" i="21"/>
  <c r="AF227" i="21" s="1"/>
  <c r="AF293" i="21" s="1"/>
  <c r="AE207" i="21"/>
  <c r="AD207" i="21"/>
  <c r="AD240" i="21" s="1"/>
  <c r="AC207" i="21"/>
  <c r="AB207" i="21"/>
  <c r="AB227" i="21" s="1"/>
  <c r="AA207" i="21"/>
  <c r="Z207" i="21"/>
  <c r="Z240" i="21" s="1"/>
  <c r="Y207" i="21"/>
  <c r="X207" i="21"/>
  <c r="X240" i="21" s="1"/>
  <c r="W207" i="21"/>
  <c r="V207" i="21"/>
  <c r="V240" i="21" s="1"/>
  <c r="U207" i="21"/>
  <c r="T207" i="21"/>
  <c r="T240" i="21" s="1"/>
  <c r="S207" i="21"/>
  <c r="R207" i="21"/>
  <c r="R240" i="21" s="1"/>
  <c r="Q207" i="21"/>
  <c r="P207" i="21"/>
  <c r="P227" i="21" s="1"/>
  <c r="O207" i="21"/>
  <c r="N207" i="21"/>
  <c r="N240" i="21" s="1"/>
  <c r="M207" i="21"/>
  <c r="L207" i="21"/>
  <c r="L227" i="21" s="1"/>
  <c r="K207" i="21"/>
  <c r="J207" i="21"/>
  <c r="J240" i="21" s="1"/>
  <c r="I207" i="21"/>
  <c r="H207" i="21"/>
  <c r="H240" i="21" s="1"/>
  <c r="A206" i="21"/>
  <c r="A205" i="21"/>
  <c r="A204" i="21"/>
  <c r="A203" i="21"/>
  <c r="A198" i="21"/>
  <c r="A197" i="21"/>
  <c r="A194" i="21"/>
  <c r="A193" i="21"/>
  <c r="A192" i="21"/>
  <c r="A191" i="21"/>
  <c r="G186" i="21"/>
  <c r="A186" i="21"/>
  <c r="A185" i="21"/>
  <c r="A184" i="21"/>
  <c r="C183" i="21"/>
  <c r="A165" i="21"/>
  <c r="A164" i="21"/>
  <c r="A160" i="21"/>
  <c r="A158"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A155" i="21"/>
  <c r="H154" i="21"/>
  <c r="H157" i="21" s="1"/>
  <c r="A153" i="21"/>
  <c r="A144" i="21"/>
  <c r="A143" i="21"/>
  <c r="A139" i="21"/>
  <c r="A137"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A134" i="21"/>
  <c r="H133" i="21"/>
  <c r="H142" i="21" s="1"/>
  <c r="A132" i="21"/>
  <c r="A123" i="21"/>
  <c r="K122" i="21"/>
  <c r="J122" i="21"/>
  <c r="I122" i="21"/>
  <c r="A122" i="21"/>
  <c r="A116" i="21"/>
  <c r="A113" i="21"/>
  <c r="AK111" i="21"/>
  <c r="AK114" i="21" s="1"/>
  <c r="AJ111" i="21"/>
  <c r="AJ114" i="21" s="1"/>
  <c r="AI111" i="21"/>
  <c r="AI114" i="21" s="1"/>
  <c r="AH111" i="21"/>
  <c r="AH114" i="21" s="1"/>
  <c r="AG111" i="21"/>
  <c r="AG114" i="21" s="1"/>
  <c r="AE111" i="21"/>
  <c r="AE114" i="21" s="1"/>
  <c r="Z111" i="21"/>
  <c r="Z114" i="21" s="1"/>
  <c r="O114" i="21"/>
  <c r="J114" i="21"/>
  <c r="A111" i="21"/>
  <c r="A102" i="21"/>
  <c r="A101" i="21"/>
  <c r="A95" i="21"/>
  <c r="AK93" i="21"/>
  <c r="AJ93" i="21"/>
  <c r="AI93" i="21"/>
  <c r="AH93" i="21"/>
  <c r="AG93" i="21"/>
  <c r="AF93" i="21"/>
  <c r="AB93" i="21"/>
  <c r="X93" i="21"/>
  <c r="P93" i="21"/>
  <c r="L93" i="21"/>
  <c r="A92" i="21"/>
  <c r="AE93" i="21"/>
  <c r="AD93" i="21"/>
  <c r="AC111" i="21"/>
  <c r="AC114" i="21" s="1"/>
  <c r="AA111" i="21"/>
  <c r="AA114" i="21" s="1"/>
  <c r="Z93" i="21"/>
  <c r="Y93" i="21"/>
  <c r="W114" i="21"/>
  <c r="V93" i="21"/>
  <c r="U93" i="21"/>
  <c r="S114" i="21"/>
  <c r="R114" i="21"/>
  <c r="Q114" i="21"/>
  <c r="O93" i="21"/>
  <c r="N93" i="21"/>
  <c r="M114" i="21"/>
  <c r="K114" i="21"/>
  <c r="J93" i="21"/>
  <c r="I93" i="21"/>
  <c r="H93" i="21"/>
  <c r="A90" i="21"/>
  <c r="C87"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E73" i="21"/>
  <c r="E80" i="21" s="1"/>
  <c r="E72" i="21"/>
  <c r="E79" i="21" s="1"/>
  <c r="E71" i="21"/>
  <c r="E78" i="21" s="1"/>
  <c r="A70"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AK61" i="21"/>
  <c r="AJ61" i="21"/>
  <c r="AJ84" i="21" s="1"/>
  <c r="AJ235" i="21" s="1"/>
  <c r="AI61" i="21"/>
  <c r="AI84" i="21" s="1"/>
  <c r="AI235" i="21" s="1"/>
  <c r="AH61" i="21"/>
  <c r="AG61" i="21"/>
  <c r="AF61" i="21"/>
  <c r="AF84" i="21" s="1"/>
  <c r="AF235" i="21" s="1"/>
  <c r="AE61" i="21"/>
  <c r="AE84" i="21" s="1"/>
  <c r="AE235" i="21" s="1"/>
  <c r="AD61" i="21"/>
  <c r="AC61" i="21"/>
  <c r="AB61" i="21"/>
  <c r="AB84" i="21" s="1"/>
  <c r="AB235" i="21" s="1"/>
  <c r="AA61" i="21"/>
  <c r="AA84" i="21" s="1"/>
  <c r="AA235" i="21" s="1"/>
  <c r="Z61" i="21"/>
  <c r="Y61" i="21"/>
  <c r="X61" i="21"/>
  <c r="X84" i="21" s="1"/>
  <c r="X235" i="21" s="1"/>
  <c r="W61" i="21"/>
  <c r="W84" i="21" s="1"/>
  <c r="W235" i="21" s="1"/>
  <c r="V61" i="21"/>
  <c r="U61" i="21"/>
  <c r="T61" i="21"/>
  <c r="T84" i="21" s="1"/>
  <c r="T235" i="21" s="1"/>
  <c r="S61" i="21"/>
  <c r="S84" i="21" s="1"/>
  <c r="S235" i="21" s="1"/>
  <c r="R61" i="21"/>
  <c r="Q61" i="21"/>
  <c r="P61" i="21"/>
  <c r="P84" i="21" s="1"/>
  <c r="P235" i="21" s="1"/>
  <c r="O61" i="21"/>
  <c r="O84" i="21" s="1"/>
  <c r="O235" i="21" s="1"/>
  <c r="N61" i="21"/>
  <c r="M61" i="21"/>
  <c r="L61" i="21"/>
  <c r="L84" i="21" s="1"/>
  <c r="L235" i="21" s="1"/>
  <c r="K61" i="21"/>
  <c r="K84" i="21" s="1"/>
  <c r="K235" i="21" s="1"/>
  <c r="J61" i="21"/>
  <c r="I61" i="21"/>
  <c r="H61" i="21"/>
  <c r="H84" i="21" s="1"/>
  <c r="H235" i="21" s="1"/>
  <c r="G61" i="21"/>
  <c r="G84" i="21" s="1"/>
  <c r="G235" i="21" s="1"/>
  <c r="E59" i="21"/>
  <c r="E66" i="21" s="1"/>
  <c r="E58" i="21"/>
  <c r="E65" i="21" s="1"/>
  <c r="E57" i="21"/>
  <c r="E64" i="21" s="1"/>
  <c r="A56" i="21"/>
  <c r="A52"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AK45" i="21"/>
  <c r="AJ45" i="21"/>
  <c r="AI45" i="21"/>
  <c r="AH45" i="21"/>
  <c r="AG45" i="21"/>
  <c r="G45" i="21"/>
  <c r="AK42" i="21"/>
  <c r="AK222" i="21" s="1"/>
  <c r="AJ42" i="21"/>
  <c r="AJ222" i="21" s="1"/>
  <c r="AI42" i="21"/>
  <c r="AI222" i="21" s="1"/>
  <c r="AH42" i="21"/>
  <c r="AH222" i="21" s="1"/>
  <c r="AG42" i="21"/>
  <c r="AG222" i="21" s="1"/>
  <c r="G42" i="21"/>
  <c r="G222" i="21" s="1"/>
  <c r="E40" i="21"/>
  <c r="E48" i="21" s="1"/>
  <c r="E39" i="21"/>
  <c r="E47" i="21" s="1"/>
  <c r="E38" i="21"/>
  <c r="E46" i="21" s="1"/>
  <c r="E37" i="21"/>
  <c r="E45" i="21" s="1"/>
  <c r="A36"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E32"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G29" i="21"/>
  <c r="G26" i="21"/>
  <c r="G234" i="21" s="1"/>
  <c r="E23" i="21"/>
  <c r="E31" i="21" s="1"/>
  <c r="E22" i="21"/>
  <c r="E30" i="21" s="1"/>
  <c r="E21" i="21"/>
  <c r="E29" i="21" s="1"/>
  <c r="A20" i="21"/>
  <c r="A18" i="21"/>
  <c r="G15" i="21"/>
  <c r="A15" i="21"/>
  <c r="G14" i="21"/>
  <c r="H165" i="21" s="1"/>
  <c r="I165" i="21" s="1"/>
  <c r="J165" i="21" s="1"/>
  <c r="K165" i="21" s="1"/>
  <c r="L165" i="21" s="1"/>
  <c r="M165" i="21" s="1"/>
  <c r="N165" i="21" s="1"/>
  <c r="O165" i="21" s="1"/>
  <c r="P165" i="21" s="1"/>
  <c r="Q165" i="21" s="1"/>
  <c r="R165" i="21" s="1"/>
  <c r="S165" i="21" s="1"/>
  <c r="T165" i="21" s="1"/>
  <c r="U165" i="21" s="1"/>
  <c r="V165" i="21" s="1"/>
  <c r="W165" i="21" s="1"/>
  <c r="X165" i="21" s="1"/>
  <c r="Y165" i="21" s="1"/>
  <c r="Z165" i="21" s="1"/>
  <c r="AA165" i="21" s="1"/>
  <c r="AB165" i="21" s="1"/>
  <c r="AC165" i="21" s="1"/>
  <c r="AD165" i="21" s="1"/>
  <c r="AE165" i="21" s="1"/>
  <c r="AF165" i="21" s="1"/>
  <c r="AG165" i="21" s="1"/>
  <c r="AH165" i="21" s="1"/>
  <c r="AI165" i="21" s="1"/>
  <c r="AJ165" i="21" s="1"/>
  <c r="AK165" i="21" s="1"/>
  <c r="A14" i="21"/>
  <c r="A10" i="21"/>
  <c r="A9" i="21"/>
  <c r="A8" i="21"/>
  <c r="A7" i="21"/>
  <c r="A4" i="21"/>
  <c r="AJ68" i="21" l="1"/>
  <c r="G16" i="21"/>
  <c r="M102" i="6"/>
  <c r="M123" i="6"/>
  <c r="AD82" i="21"/>
  <c r="Z227" i="21"/>
  <c r="Z293" i="21" s="1"/>
  <c r="G271" i="21"/>
  <c r="V227" i="21"/>
  <c r="V293" i="21" s="1"/>
  <c r="R82" i="21"/>
  <c r="J227" i="21"/>
  <c r="J293" i="21" s="1"/>
  <c r="T68" i="21"/>
  <c r="G50" i="21"/>
  <c r="M84" i="21"/>
  <c r="M235" i="21" s="1"/>
  <c r="M301" i="21" s="1"/>
  <c r="U84" i="21"/>
  <c r="U235" i="21" s="1"/>
  <c r="U301" i="21" s="1"/>
  <c r="Y84" i="21"/>
  <c r="Y235" i="21" s="1"/>
  <c r="AG84" i="21"/>
  <c r="AG235" i="21" s="1"/>
  <c r="AG301" i="21" s="1"/>
  <c r="J84" i="21"/>
  <c r="J235" i="21" s="1"/>
  <c r="N84" i="21"/>
  <c r="N235" i="21" s="1"/>
  <c r="N301" i="21" s="1"/>
  <c r="R84" i="21"/>
  <c r="R235" i="21" s="1"/>
  <c r="R301" i="21" s="1"/>
  <c r="V84" i="21"/>
  <c r="V235" i="21" s="1"/>
  <c r="V301" i="21" s="1"/>
  <c r="Z84" i="21"/>
  <c r="Z235" i="21" s="1"/>
  <c r="Z301" i="21" s="1"/>
  <c r="AD84" i="21"/>
  <c r="AD235" i="21" s="1"/>
  <c r="AD301" i="21" s="1"/>
  <c r="AH84" i="21"/>
  <c r="AH235" i="21" s="1"/>
  <c r="AH301" i="21" s="1"/>
  <c r="U114" i="21"/>
  <c r="U174" i="21" s="1"/>
  <c r="U217" i="21" s="1"/>
  <c r="AH174" i="21"/>
  <c r="AH217" i="21" s="1"/>
  <c r="H147" i="21"/>
  <c r="I147" i="21" s="1"/>
  <c r="J147" i="21" s="1"/>
  <c r="K147" i="21" s="1"/>
  <c r="L147" i="21" s="1"/>
  <c r="M147" i="21" s="1"/>
  <c r="N147" i="21" s="1"/>
  <c r="O147" i="21" s="1"/>
  <c r="P147" i="21" s="1"/>
  <c r="Q147" i="21" s="1"/>
  <c r="R147" i="21" s="1"/>
  <c r="S147" i="21" s="1"/>
  <c r="T147" i="21" s="1"/>
  <c r="U147" i="21" s="1"/>
  <c r="V147" i="21" s="1"/>
  <c r="W147" i="21" s="1"/>
  <c r="X147" i="21" s="1"/>
  <c r="Y147" i="21" s="1"/>
  <c r="Z147" i="21" s="1"/>
  <c r="AA147" i="21" s="1"/>
  <c r="AB147" i="21" s="1"/>
  <c r="AC147" i="21" s="1"/>
  <c r="AD147" i="21" s="1"/>
  <c r="AE147" i="21" s="1"/>
  <c r="AF147" i="21" s="1"/>
  <c r="AG147" i="21" s="1"/>
  <c r="AH147" i="21" s="1"/>
  <c r="AI147" i="21" s="1"/>
  <c r="AJ147" i="21" s="1"/>
  <c r="AK147" i="21" s="1"/>
  <c r="N227" i="21"/>
  <c r="AD227" i="21"/>
  <c r="AD293" i="21" s="1"/>
  <c r="P240" i="21"/>
  <c r="P306" i="21" s="1"/>
  <c r="AF261" i="21"/>
  <c r="G273" i="21"/>
  <c r="AH82" i="21"/>
  <c r="G275" i="21"/>
  <c r="I84" i="21"/>
  <c r="I235" i="21" s="1"/>
  <c r="Q84" i="21"/>
  <c r="Q235" i="21" s="1"/>
  <c r="Q301" i="21" s="1"/>
  <c r="AC84" i="21"/>
  <c r="AC235" i="21" s="1"/>
  <c r="AC301" i="21" s="1"/>
  <c r="AK84" i="21"/>
  <c r="AK235" i="21" s="1"/>
  <c r="AK269" i="21" s="1"/>
  <c r="AB68" i="21"/>
  <c r="AB85" i="21" s="1"/>
  <c r="H12" i="21"/>
  <c r="H14" i="21" s="1"/>
  <c r="I14" i="21" s="1"/>
  <c r="G34" i="21"/>
  <c r="Z82" i="21"/>
  <c r="H125" i="21"/>
  <c r="I125" i="21" s="1"/>
  <c r="J125" i="21" s="1"/>
  <c r="K125" i="21" s="1"/>
  <c r="L125" i="21" s="1"/>
  <c r="M125" i="21" s="1"/>
  <c r="N125" i="21" s="1"/>
  <c r="O125" i="21" s="1"/>
  <c r="P125" i="21" s="1"/>
  <c r="Q125" i="21" s="1"/>
  <c r="R125" i="21" s="1"/>
  <c r="S125" i="21" s="1"/>
  <c r="T125" i="21" s="1"/>
  <c r="U125" i="21" s="1"/>
  <c r="V125" i="21" s="1"/>
  <c r="W125" i="21" s="1"/>
  <c r="X125" i="21" s="1"/>
  <c r="Y125" i="21" s="1"/>
  <c r="Z125" i="21" s="1"/>
  <c r="AA125" i="21" s="1"/>
  <c r="AB125" i="21" s="1"/>
  <c r="AC125" i="21" s="1"/>
  <c r="AD125" i="21" s="1"/>
  <c r="AE125" i="21" s="1"/>
  <c r="AF125" i="21" s="1"/>
  <c r="AG125" i="21" s="1"/>
  <c r="AH125" i="21" s="1"/>
  <c r="AI125" i="21" s="1"/>
  <c r="AJ125" i="21" s="1"/>
  <c r="AK125" i="21" s="1"/>
  <c r="H141" i="21"/>
  <c r="H163" i="21"/>
  <c r="R227" i="21"/>
  <c r="R293" i="21" s="1"/>
  <c r="AH227" i="21"/>
  <c r="AH293" i="21" s="1"/>
  <c r="AF240" i="21"/>
  <c r="AL240" i="21" s="1"/>
  <c r="P270" i="21"/>
  <c r="G274" i="21"/>
  <c r="AJ174" i="21"/>
  <c r="AJ217" i="21" s="1"/>
  <c r="K301" i="21"/>
  <c r="K269" i="21"/>
  <c r="O301" i="21"/>
  <c r="O269" i="21"/>
  <c r="S301" i="21"/>
  <c r="S269" i="21"/>
  <c r="W301" i="21"/>
  <c r="W269" i="21"/>
  <c r="AA301" i="21"/>
  <c r="AA269" i="21"/>
  <c r="AE269" i="21"/>
  <c r="AE301" i="21"/>
  <c r="AI301" i="21"/>
  <c r="AI269" i="21"/>
  <c r="G301" i="21"/>
  <c r="G269" i="21"/>
  <c r="G288" i="21"/>
  <c r="G256" i="21"/>
  <c r="AH288" i="21"/>
  <c r="AH256" i="21"/>
  <c r="J301" i="21"/>
  <c r="J269" i="21"/>
  <c r="V269" i="21"/>
  <c r="Z269" i="21"/>
  <c r="AD269" i="21"/>
  <c r="AH68" i="21"/>
  <c r="AD68" i="21"/>
  <c r="Z68" i="21"/>
  <c r="Z85" i="21" s="1"/>
  <c r="V68" i="21"/>
  <c r="R68" i="21"/>
  <c r="R85" i="21" s="1"/>
  <c r="N68" i="21"/>
  <c r="J68" i="21"/>
  <c r="AK68" i="21"/>
  <c r="AG68" i="21"/>
  <c r="AC68" i="21"/>
  <c r="Y68" i="21"/>
  <c r="U68" i="21"/>
  <c r="Q68" i="21"/>
  <c r="M68" i="21"/>
  <c r="I68" i="21"/>
  <c r="AI68" i="21"/>
  <c r="AE68" i="21"/>
  <c r="AA68" i="21"/>
  <c r="W68" i="21"/>
  <c r="S68" i="21"/>
  <c r="O68" i="21"/>
  <c r="K68" i="21"/>
  <c r="G68" i="21"/>
  <c r="P68" i="21"/>
  <c r="AF68" i="21"/>
  <c r="N82" i="21"/>
  <c r="H91" i="21"/>
  <c r="L114" i="21"/>
  <c r="L174" i="21" s="1"/>
  <c r="L217" i="21" s="1"/>
  <c r="P114" i="21"/>
  <c r="P174" i="21" s="1"/>
  <c r="P217" i="21" s="1"/>
  <c r="T114" i="21"/>
  <c r="X114" i="21"/>
  <c r="X174" i="21" s="1"/>
  <c r="X217" i="21" s="1"/>
  <c r="AB111" i="21"/>
  <c r="AB114" i="21" s="1"/>
  <c r="AB174" i="21" s="1"/>
  <c r="AB217" i="21" s="1"/>
  <c r="AF111" i="21"/>
  <c r="AF114" i="21" s="1"/>
  <c r="AF174" i="21" s="1"/>
  <c r="AF217" i="21" s="1"/>
  <c r="T93" i="21"/>
  <c r="T174" i="21" s="1"/>
  <c r="T217" i="21" s="1"/>
  <c r="H301" i="21"/>
  <c r="H269" i="21"/>
  <c r="L301" i="21"/>
  <c r="L269" i="21"/>
  <c r="P301" i="21"/>
  <c r="P269" i="21"/>
  <c r="T301" i="21"/>
  <c r="T269" i="21"/>
  <c r="X301" i="21"/>
  <c r="X269" i="21"/>
  <c r="AB301" i="21"/>
  <c r="AB269" i="21"/>
  <c r="AF301" i="21"/>
  <c r="AF269" i="21"/>
  <c r="AJ301" i="21"/>
  <c r="AJ269" i="21"/>
  <c r="H68" i="21"/>
  <c r="X68" i="21"/>
  <c r="AJ82" i="21"/>
  <c r="AJ85" i="21" s="1"/>
  <c r="V82" i="21"/>
  <c r="J174" i="21"/>
  <c r="J217" i="21" s="1"/>
  <c r="Z174" i="21"/>
  <c r="Z217" i="21" s="1"/>
  <c r="AI174" i="21"/>
  <c r="AI217" i="21" s="1"/>
  <c r="I301" i="21"/>
  <c r="I269" i="21"/>
  <c r="Y301" i="21"/>
  <c r="Y269" i="21"/>
  <c r="AC269" i="21"/>
  <c r="AK301" i="21"/>
  <c r="L68" i="21"/>
  <c r="J82" i="21"/>
  <c r="O174" i="21"/>
  <c r="O217" i="21" s="1"/>
  <c r="AE174" i="21"/>
  <c r="AE217" i="21" s="1"/>
  <c r="AC307" i="21"/>
  <c r="AC275" i="21"/>
  <c r="AG288" i="21"/>
  <c r="AG256" i="21"/>
  <c r="AK288" i="21"/>
  <c r="AK256" i="21"/>
  <c r="I82" i="21"/>
  <c r="M82" i="21"/>
  <c r="Q82" i="21"/>
  <c r="U82" i="21"/>
  <c r="Y82" i="21"/>
  <c r="AC82" i="21"/>
  <c r="AG82" i="21"/>
  <c r="AK82" i="21"/>
  <c r="K93" i="21"/>
  <c r="K174" i="21" s="1"/>
  <c r="K217" i="21" s="1"/>
  <c r="S93" i="21"/>
  <c r="S174" i="21" s="1"/>
  <c r="S217" i="21" s="1"/>
  <c r="W93" i="21"/>
  <c r="W174" i="21" s="1"/>
  <c r="W217" i="21" s="1"/>
  <c r="AA93" i="21"/>
  <c r="AA174" i="21" s="1"/>
  <c r="AA217" i="21" s="1"/>
  <c r="H102" i="21"/>
  <c r="I102" i="21" s="1"/>
  <c r="J102" i="21" s="1"/>
  <c r="K102" i="21" s="1"/>
  <c r="L102" i="21" s="1"/>
  <c r="M102" i="21" s="1"/>
  <c r="N102" i="21" s="1"/>
  <c r="O102" i="21" s="1"/>
  <c r="P102" i="21" s="1"/>
  <c r="Q102" i="21" s="1"/>
  <c r="R102" i="21" s="1"/>
  <c r="S102" i="21" s="1"/>
  <c r="T102" i="21" s="1"/>
  <c r="U102" i="21" s="1"/>
  <c r="V102" i="21" s="1"/>
  <c r="W102" i="21" s="1"/>
  <c r="X102" i="21" s="1"/>
  <c r="Y102" i="21" s="1"/>
  <c r="Z102" i="21" s="1"/>
  <c r="AA102" i="21" s="1"/>
  <c r="AB102" i="21" s="1"/>
  <c r="AC102" i="21" s="1"/>
  <c r="AD102" i="21" s="1"/>
  <c r="AE102" i="21" s="1"/>
  <c r="AF102" i="21" s="1"/>
  <c r="AG102" i="21" s="1"/>
  <c r="AH102" i="21" s="1"/>
  <c r="AI102" i="21" s="1"/>
  <c r="AJ102" i="21" s="1"/>
  <c r="AK102" i="21" s="1"/>
  <c r="H104" i="21"/>
  <c r="I104" i="21" s="1"/>
  <c r="J104" i="21" s="1"/>
  <c r="K104" i="21" s="1"/>
  <c r="L104" i="21" s="1"/>
  <c r="M104" i="21" s="1"/>
  <c r="N104" i="21" s="1"/>
  <c r="O104" i="21" s="1"/>
  <c r="P104" i="21" s="1"/>
  <c r="Q104" i="21" s="1"/>
  <c r="R104" i="21" s="1"/>
  <c r="S104" i="21" s="1"/>
  <c r="T104" i="21" s="1"/>
  <c r="U104" i="21" s="1"/>
  <c r="V104" i="21" s="1"/>
  <c r="W104" i="21" s="1"/>
  <c r="X104" i="21" s="1"/>
  <c r="Y104" i="21" s="1"/>
  <c r="Z104" i="21" s="1"/>
  <c r="AA104" i="21" s="1"/>
  <c r="AB104" i="21" s="1"/>
  <c r="AC104" i="21" s="1"/>
  <c r="AD104" i="21" s="1"/>
  <c r="AE104" i="21" s="1"/>
  <c r="AF104" i="21" s="1"/>
  <c r="AG104" i="21" s="1"/>
  <c r="AH104" i="21" s="1"/>
  <c r="AI104" i="21" s="1"/>
  <c r="AJ104" i="21" s="1"/>
  <c r="AK104" i="21" s="1"/>
  <c r="I114" i="21"/>
  <c r="I174" i="21" s="1"/>
  <c r="I217" i="21" s="1"/>
  <c r="N114" i="21"/>
  <c r="N174" i="21" s="1"/>
  <c r="N217" i="21" s="1"/>
  <c r="Y114" i="21"/>
  <c r="Y174" i="21" s="1"/>
  <c r="Y217" i="21" s="1"/>
  <c r="AD111" i="21"/>
  <c r="AD114" i="21" s="1"/>
  <c r="AD174" i="21" s="1"/>
  <c r="AD217" i="21" s="1"/>
  <c r="I154" i="21"/>
  <c r="G290" i="21"/>
  <c r="G258" i="21"/>
  <c r="G238" i="21"/>
  <c r="AI288" i="21"/>
  <c r="AI256" i="21"/>
  <c r="G82" i="21"/>
  <c r="K82" i="21"/>
  <c r="O82" i="21"/>
  <c r="S82" i="21"/>
  <c r="W82" i="21"/>
  <c r="AA82" i="21"/>
  <c r="AE82" i="21"/>
  <c r="AI82" i="21"/>
  <c r="M93" i="21"/>
  <c r="M174" i="21" s="1"/>
  <c r="M217" i="21" s="1"/>
  <c r="Q93" i="21"/>
  <c r="Q174" i="21" s="1"/>
  <c r="Q217" i="21" s="1"/>
  <c r="AC93" i="21"/>
  <c r="AC174" i="21" s="1"/>
  <c r="AC217" i="21" s="1"/>
  <c r="AG174" i="21"/>
  <c r="AG217" i="21" s="1"/>
  <c r="AK174" i="21"/>
  <c r="AK217" i="21" s="1"/>
  <c r="H103" i="21"/>
  <c r="I103" i="21" s="1"/>
  <c r="J103" i="21" s="1"/>
  <c r="K103" i="21" s="1"/>
  <c r="L103" i="21" s="1"/>
  <c r="M103" i="21" s="1"/>
  <c r="N103" i="21" s="1"/>
  <c r="O103" i="21" s="1"/>
  <c r="P103" i="21" s="1"/>
  <c r="Q103" i="21" s="1"/>
  <c r="R103" i="21" s="1"/>
  <c r="S103" i="21" s="1"/>
  <c r="T103" i="21" s="1"/>
  <c r="U103" i="21" s="1"/>
  <c r="V103" i="21" s="1"/>
  <c r="W103" i="21" s="1"/>
  <c r="X103" i="21" s="1"/>
  <c r="Y103" i="21" s="1"/>
  <c r="Z103" i="21" s="1"/>
  <c r="AA103" i="21" s="1"/>
  <c r="AB103" i="21" s="1"/>
  <c r="AC103" i="21" s="1"/>
  <c r="AD103" i="21" s="1"/>
  <c r="AE103" i="21" s="1"/>
  <c r="AF103" i="21" s="1"/>
  <c r="AG103" i="21" s="1"/>
  <c r="AH103" i="21" s="1"/>
  <c r="AI103" i="21" s="1"/>
  <c r="AJ103" i="21" s="1"/>
  <c r="AK103" i="21" s="1"/>
  <c r="H105" i="21"/>
  <c r="I105" i="21" s="1"/>
  <c r="J105" i="21" s="1"/>
  <c r="K105" i="21" s="1"/>
  <c r="L105" i="21" s="1"/>
  <c r="M105" i="21" s="1"/>
  <c r="N105" i="21" s="1"/>
  <c r="O105" i="21" s="1"/>
  <c r="P105" i="21" s="1"/>
  <c r="Q105" i="21" s="1"/>
  <c r="R105" i="21" s="1"/>
  <c r="S105" i="21" s="1"/>
  <c r="T105" i="21" s="1"/>
  <c r="U105" i="21" s="1"/>
  <c r="V105" i="21" s="1"/>
  <c r="W105" i="21" s="1"/>
  <c r="X105" i="21" s="1"/>
  <c r="Y105" i="21" s="1"/>
  <c r="Z105" i="21" s="1"/>
  <c r="AA105" i="21" s="1"/>
  <c r="AB105" i="21" s="1"/>
  <c r="AC105" i="21" s="1"/>
  <c r="AD105" i="21" s="1"/>
  <c r="AE105" i="21" s="1"/>
  <c r="AF105" i="21" s="1"/>
  <c r="AG105" i="21" s="1"/>
  <c r="AH105" i="21" s="1"/>
  <c r="AI105" i="21" s="1"/>
  <c r="AJ105" i="21" s="1"/>
  <c r="AK105" i="21" s="1"/>
  <c r="V114" i="21"/>
  <c r="V174" i="21" s="1"/>
  <c r="V217" i="21" s="1"/>
  <c r="K240" i="21"/>
  <c r="K227" i="21"/>
  <c r="O240" i="21"/>
  <c r="O227" i="21"/>
  <c r="S240" i="21"/>
  <c r="S227" i="21"/>
  <c r="W240" i="21"/>
  <c r="W227" i="21"/>
  <c r="AA240" i="21"/>
  <c r="AA227" i="21"/>
  <c r="AE240" i="21"/>
  <c r="AE227" i="21"/>
  <c r="AI240" i="21"/>
  <c r="AI227" i="21"/>
  <c r="Z210" i="21"/>
  <c r="U214" i="21"/>
  <c r="U241" i="21" s="1"/>
  <c r="G300" i="21"/>
  <c r="G268" i="21"/>
  <c r="H185" i="21"/>
  <c r="H166" i="21"/>
  <c r="I166" i="21" s="1"/>
  <c r="J166" i="21" s="1"/>
  <c r="K166" i="21" s="1"/>
  <c r="L166" i="21" s="1"/>
  <c r="M166" i="21" s="1"/>
  <c r="N166" i="21" s="1"/>
  <c r="O166" i="21" s="1"/>
  <c r="P166" i="21" s="1"/>
  <c r="Q166" i="21" s="1"/>
  <c r="R166" i="21" s="1"/>
  <c r="S166" i="21" s="1"/>
  <c r="T166" i="21" s="1"/>
  <c r="U166" i="21" s="1"/>
  <c r="V166" i="21" s="1"/>
  <c r="W166" i="21" s="1"/>
  <c r="X166" i="21" s="1"/>
  <c r="Y166" i="21" s="1"/>
  <c r="Z166" i="21" s="1"/>
  <c r="AA166" i="21" s="1"/>
  <c r="AB166" i="21" s="1"/>
  <c r="AC166" i="21" s="1"/>
  <c r="AD166" i="21" s="1"/>
  <c r="AE166" i="21" s="1"/>
  <c r="AF166" i="21" s="1"/>
  <c r="AG166" i="21" s="1"/>
  <c r="AH166" i="21" s="1"/>
  <c r="AI166" i="21" s="1"/>
  <c r="AJ166" i="21" s="1"/>
  <c r="AK166" i="21" s="1"/>
  <c r="H146" i="21"/>
  <c r="I146" i="21" s="1"/>
  <c r="J146" i="21" s="1"/>
  <c r="K146" i="21" s="1"/>
  <c r="L146" i="21" s="1"/>
  <c r="M146" i="21" s="1"/>
  <c r="N146" i="21" s="1"/>
  <c r="O146" i="21" s="1"/>
  <c r="P146" i="21" s="1"/>
  <c r="Q146" i="21" s="1"/>
  <c r="R146" i="21" s="1"/>
  <c r="S146" i="21" s="1"/>
  <c r="T146" i="21" s="1"/>
  <c r="U146" i="21" s="1"/>
  <c r="V146" i="21" s="1"/>
  <c r="W146" i="21" s="1"/>
  <c r="X146" i="21" s="1"/>
  <c r="Y146" i="21" s="1"/>
  <c r="Z146" i="21" s="1"/>
  <c r="AA146" i="21" s="1"/>
  <c r="AB146" i="21" s="1"/>
  <c r="AC146" i="21" s="1"/>
  <c r="AD146" i="21" s="1"/>
  <c r="AE146" i="21" s="1"/>
  <c r="AF146" i="21" s="1"/>
  <c r="AG146" i="21" s="1"/>
  <c r="AH146" i="21" s="1"/>
  <c r="AI146" i="21" s="1"/>
  <c r="AJ146" i="21" s="1"/>
  <c r="AK146" i="21" s="1"/>
  <c r="H144" i="21"/>
  <c r="H126" i="21"/>
  <c r="I126" i="21" s="1"/>
  <c r="J126" i="21" s="1"/>
  <c r="K126" i="21" s="1"/>
  <c r="L126" i="21" s="1"/>
  <c r="M126" i="21" s="1"/>
  <c r="N126" i="21" s="1"/>
  <c r="O126" i="21" s="1"/>
  <c r="P126" i="21" s="1"/>
  <c r="Q126" i="21" s="1"/>
  <c r="R126" i="21" s="1"/>
  <c r="S126" i="21" s="1"/>
  <c r="T126" i="21" s="1"/>
  <c r="U126" i="21" s="1"/>
  <c r="V126" i="21" s="1"/>
  <c r="W126" i="21" s="1"/>
  <c r="X126" i="21" s="1"/>
  <c r="Y126" i="21" s="1"/>
  <c r="Z126" i="21" s="1"/>
  <c r="AA126" i="21" s="1"/>
  <c r="AB126" i="21" s="1"/>
  <c r="AC126" i="21" s="1"/>
  <c r="AD126" i="21" s="1"/>
  <c r="AE126" i="21" s="1"/>
  <c r="AF126" i="21" s="1"/>
  <c r="AG126" i="21" s="1"/>
  <c r="AH126" i="21" s="1"/>
  <c r="AI126" i="21" s="1"/>
  <c r="AJ126" i="21" s="1"/>
  <c r="AK126" i="21" s="1"/>
  <c r="H124" i="21"/>
  <c r="I124" i="21" s="1"/>
  <c r="J124" i="21" s="1"/>
  <c r="K124" i="21" s="1"/>
  <c r="L124" i="21" s="1"/>
  <c r="M124" i="21" s="1"/>
  <c r="N124" i="21" s="1"/>
  <c r="O124" i="21" s="1"/>
  <c r="P124" i="21" s="1"/>
  <c r="Q124" i="21" s="1"/>
  <c r="R124" i="21" s="1"/>
  <c r="S124" i="21" s="1"/>
  <c r="T124" i="21" s="1"/>
  <c r="U124" i="21" s="1"/>
  <c r="V124" i="21" s="1"/>
  <c r="W124" i="21" s="1"/>
  <c r="X124" i="21" s="1"/>
  <c r="Y124" i="21" s="1"/>
  <c r="Z124" i="21" s="1"/>
  <c r="AA124" i="21" s="1"/>
  <c r="AB124" i="21" s="1"/>
  <c r="AC124" i="21" s="1"/>
  <c r="AD124" i="21" s="1"/>
  <c r="AE124" i="21" s="1"/>
  <c r="AF124" i="21" s="1"/>
  <c r="AG124" i="21" s="1"/>
  <c r="AH124" i="21" s="1"/>
  <c r="AI124" i="21" s="1"/>
  <c r="AJ124" i="21" s="1"/>
  <c r="AK124" i="21" s="1"/>
  <c r="H189" i="21"/>
  <c r="H168" i="21"/>
  <c r="I168" i="21" s="1"/>
  <c r="J168" i="21" s="1"/>
  <c r="K168" i="21" s="1"/>
  <c r="L168" i="21" s="1"/>
  <c r="M168" i="21" s="1"/>
  <c r="N168" i="21" s="1"/>
  <c r="O168" i="21" s="1"/>
  <c r="P168" i="21" s="1"/>
  <c r="Q168" i="21" s="1"/>
  <c r="R168" i="21" s="1"/>
  <c r="S168" i="21" s="1"/>
  <c r="T168" i="21" s="1"/>
  <c r="U168" i="21" s="1"/>
  <c r="V168" i="21" s="1"/>
  <c r="W168" i="21" s="1"/>
  <c r="X168" i="21" s="1"/>
  <c r="Y168" i="21" s="1"/>
  <c r="Z168" i="21" s="1"/>
  <c r="AA168" i="21" s="1"/>
  <c r="AB168" i="21" s="1"/>
  <c r="AC168" i="21" s="1"/>
  <c r="AD168" i="21" s="1"/>
  <c r="AE168" i="21" s="1"/>
  <c r="AF168" i="21" s="1"/>
  <c r="AG168" i="21" s="1"/>
  <c r="AH168" i="21" s="1"/>
  <c r="AI168" i="21" s="1"/>
  <c r="AJ168" i="21" s="1"/>
  <c r="AK168" i="21" s="1"/>
  <c r="AJ288" i="21"/>
  <c r="AJ256" i="21"/>
  <c r="H82" i="21"/>
  <c r="L82" i="21"/>
  <c r="P82" i="21"/>
  <c r="T82" i="21"/>
  <c r="T85" i="21" s="1"/>
  <c r="T226" i="21" s="1"/>
  <c r="X82" i="21"/>
  <c r="AB82" i="21"/>
  <c r="AF82" i="21"/>
  <c r="R93" i="21"/>
  <c r="R174" i="21" s="1"/>
  <c r="R217" i="21" s="1"/>
  <c r="H123" i="21"/>
  <c r="I123" i="21" s="1"/>
  <c r="J123" i="21" s="1"/>
  <c r="K123" i="21" s="1"/>
  <c r="L123" i="21" s="1"/>
  <c r="M123" i="21" s="1"/>
  <c r="N123" i="21" s="1"/>
  <c r="O123" i="21" s="1"/>
  <c r="P123" i="21" s="1"/>
  <c r="Q123" i="21" s="1"/>
  <c r="R123" i="21" s="1"/>
  <c r="S123" i="21" s="1"/>
  <c r="T123" i="21" s="1"/>
  <c r="U123" i="21" s="1"/>
  <c r="V123" i="21" s="1"/>
  <c r="W123" i="21" s="1"/>
  <c r="X123" i="21" s="1"/>
  <c r="Y123" i="21" s="1"/>
  <c r="Z123" i="21" s="1"/>
  <c r="AA123" i="21" s="1"/>
  <c r="AB123" i="21" s="1"/>
  <c r="AC123" i="21" s="1"/>
  <c r="AD123" i="21" s="1"/>
  <c r="AE123" i="21" s="1"/>
  <c r="AF123" i="21" s="1"/>
  <c r="AG123" i="21" s="1"/>
  <c r="AH123" i="21" s="1"/>
  <c r="AI123" i="21" s="1"/>
  <c r="AJ123" i="21" s="1"/>
  <c r="AK123" i="21" s="1"/>
  <c r="H145" i="21"/>
  <c r="I145" i="21" s="1"/>
  <c r="J145" i="21" s="1"/>
  <c r="K145" i="21" s="1"/>
  <c r="L145" i="21" s="1"/>
  <c r="M145" i="21" s="1"/>
  <c r="N145" i="21" s="1"/>
  <c r="O145" i="21" s="1"/>
  <c r="P145" i="21" s="1"/>
  <c r="Q145" i="21" s="1"/>
  <c r="R145" i="21" s="1"/>
  <c r="S145" i="21" s="1"/>
  <c r="T145" i="21" s="1"/>
  <c r="U145" i="21" s="1"/>
  <c r="V145" i="21" s="1"/>
  <c r="W145" i="21" s="1"/>
  <c r="X145" i="21" s="1"/>
  <c r="Y145" i="21" s="1"/>
  <c r="Z145" i="21" s="1"/>
  <c r="AA145" i="21" s="1"/>
  <c r="AB145" i="21" s="1"/>
  <c r="AC145" i="21" s="1"/>
  <c r="AD145" i="21" s="1"/>
  <c r="AE145" i="21" s="1"/>
  <c r="AF145" i="21" s="1"/>
  <c r="AG145" i="21" s="1"/>
  <c r="AH145" i="21" s="1"/>
  <c r="AI145" i="21" s="1"/>
  <c r="AJ145" i="21" s="1"/>
  <c r="AK145" i="21" s="1"/>
  <c r="H162" i="21"/>
  <c r="H161" i="21"/>
  <c r="H167" i="21"/>
  <c r="I167" i="21" s="1"/>
  <c r="J167" i="21" s="1"/>
  <c r="K167" i="21" s="1"/>
  <c r="L167" i="21" s="1"/>
  <c r="M167" i="21" s="1"/>
  <c r="N167" i="21" s="1"/>
  <c r="O167" i="21" s="1"/>
  <c r="P167" i="21" s="1"/>
  <c r="Q167" i="21" s="1"/>
  <c r="R167" i="21" s="1"/>
  <c r="S167" i="21" s="1"/>
  <c r="T167" i="21" s="1"/>
  <c r="U167" i="21" s="1"/>
  <c r="V167" i="21" s="1"/>
  <c r="W167" i="21" s="1"/>
  <c r="X167" i="21" s="1"/>
  <c r="Y167" i="21" s="1"/>
  <c r="Z167" i="21" s="1"/>
  <c r="AA167" i="21" s="1"/>
  <c r="AB167" i="21" s="1"/>
  <c r="AC167" i="21" s="1"/>
  <c r="AD167" i="21" s="1"/>
  <c r="AE167" i="21" s="1"/>
  <c r="AF167" i="21" s="1"/>
  <c r="AG167" i="21" s="1"/>
  <c r="AH167" i="21" s="1"/>
  <c r="AI167" i="21" s="1"/>
  <c r="AJ167" i="21" s="1"/>
  <c r="AK167" i="21" s="1"/>
  <c r="J306" i="21"/>
  <c r="J274" i="21"/>
  <c r="N306" i="21"/>
  <c r="N274" i="21"/>
  <c r="R306" i="21"/>
  <c r="R274" i="21"/>
  <c r="V306" i="21"/>
  <c r="V274" i="21"/>
  <c r="Z306" i="21"/>
  <c r="Z274" i="21"/>
  <c r="AD306" i="21"/>
  <c r="AD274" i="21"/>
  <c r="AH274" i="21"/>
  <c r="AH306" i="21"/>
  <c r="AG307" i="21"/>
  <c r="AG275" i="21"/>
  <c r="G302" i="21"/>
  <c r="G270" i="21"/>
  <c r="K302" i="21"/>
  <c r="K270" i="21"/>
  <c r="O302" i="21"/>
  <c r="O270" i="21"/>
  <c r="S302" i="21"/>
  <c r="S270" i="21"/>
  <c r="W302" i="21"/>
  <c r="W270" i="21"/>
  <c r="AA302" i="21"/>
  <c r="AA270" i="21"/>
  <c r="AE302" i="21"/>
  <c r="AE270" i="21"/>
  <c r="AI302" i="21"/>
  <c r="AI270" i="21"/>
  <c r="P274" i="21"/>
  <c r="L307" i="21"/>
  <c r="L275" i="21"/>
  <c r="AB307" i="21"/>
  <c r="AB275" i="21"/>
  <c r="H306" i="21"/>
  <c r="H274" i="21"/>
  <c r="L261" i="21"/>
  <c r="L293" i="21"/>
  <c r="P293" i="21"/>
  <c r="P261" i="21"/>
  <c r="T306" i="21"/>
  <c r="T274" i="21"/>
  <c r="X306" i="21"/>
  <c r="X274" i="21"/>
  <c r="AB293" i="21"/>
  <c r="AB261" i="21"/>
  <c r="AJ306" i="21"/>
  <c r="AJ274" i="21"/>
  <c r="I307" i="21"/>
  <c r="I275" i="21"/>
  <c r="M307" i="21"/>
  <c r="M275" i="21"/>
  <c r="Q307" i="21"/>
  <c r="Q275" i="21"/>
  <c r="Y307" i="21"/>
  <c r="Y275" i="21"/>
  <c r="I133" i="21"/>
  <c r="H136" i="21"/>
  <c r="H140" i="21"/>
  <c r="J307" i="21"/>
  <c r="J275" i="21"/>
  <c r="N307" i="21"/>
  <c r="N275" i="21"/>
  <c r="I240" i="21"/>
  <c r="I227" i="21"/>
  <c r="M240" i="21"/>
  <c r="M227" i="21"/>
  <c r="Q240" i="21"/>
  <c r="Q227" i="21"/>
  <c r="U240" i="21"/>
  <c r="U227" i="21"/>
  <c r="Y240" i="21"/>
  <c r="Y227" i="21"/>
  <c r="AC240" i="21"/>
  <c r="AC227" i="21"/>
  <c r="AG240" i="21"/>
  <c r="AG227" i="21"/>
  <c r="AK240" i="21"/>
  <c r="AK227" i="21"/>
  <c r="AK307" i="21"/>
  <c r="AK275" i="21"/>
  <c r="G291" i="21"/>
  <c r="G259" i="21"/>
  <c r="H227" i="21"/>
  <c r="X227" i="21"/>
  <c r="L240" i="21"/>
  <c r="AB240" i="21"/>
  <c r="H307" i="21"/>
  <c r="H275" i="21"/>
  <c r="X307" i="21"/>
  <c r="X275" i="21"/>
  <c r="R307" i="21"/>
  <c r="R275" i="21"/>
  <c r="V307" i="21"/>
  <c r="V275" i="21"/>
  <c r="AD307" i="21"/>
  <c r="AD275" i="21"/>
  <c r="AH307" i="21"/>
  <c r="AH275" i="21"/>
  <c r="T227" i="21"/>
  <c r="AJ227" i="21"/>
  <c r="P307" i="21"/>
  <c r="P275" i="21"/>
  <c r="AF307" i="21"/>
  <c r="AL307" i="21" s="1"/>
  <c r="AF275" i="21"/>
  <c r="AL275" i="21" s="1"/>
  <c r="AL241" i="21"/>
  <c r="K307" i="21"/>
  <c r="K275" i="21"/>
  <c r="O307" i="21"/>
  <c r="O275" i="21"/>
  <c r="S307" i="21"/>
  <c r="S275" i="21"/>
  <c r="W307" i="21"/>
  <c r="W275" i="21"/>
  <c r="AA307" i="21"/>
  <c r="AA275" i="21"/>
  <c r="AI307" i="21"/>
  <c r="AI275" i="21"/>
  <c r="T307" i="21"/>
  <c r="T275" i="21"/>
  <c r="J302" i="21"/>
  <c r="J270" i="21"/>
  <c r="N302" i="21"/>
  <c r="N270" i="21"/>
  <c r="R302" i="21"/>
  <c r="R270" i="21"/>
  <c r="Z302" i="21"/>
  <c r="Z270" i="21"/>
  <c r="AD302" i="21"/>
  <c r="AD270" i="21"/>
  <c r="AH302" i="21"/>
  <c r="AH270" i="21"/>
  <c r="G257" i="21"/>
  <c r="AF270" i="21"/>
  <c r="H302" i="21"/>
  <c r="H270" i="21"/>
  <c r="L302" i="21"/>
  <c r="L270" i="21"/>
  <c r="T302" i="21"/>
  <c r="T270" i="21"/>
  <c r="X302" i="21"/>
  <c r="X270" i="21"/>
  <c r="AB302" i="21"/>
  <c r="AB270" i="21"/>
  <c r="AJ270" i="21"/>
  <c r="AJ302" i="21"/>
  <c r="G261" i="21"/>
  <c r="Z261" i="21"/>
  <c r="AD261" i="21"/>
  <c r="I302" i="21"/>
  <c r="I270" i="21"/>
  <c r="M302" i="21"/>
  <c r="M270" i="21"/>
  <c r="Q302" i="21"/>
  <c r="Q270" i="21"/>
  <c r="U302" i="21"/>
  <c r="U270" i="21"/>
  <c r="Y302" i="21"/>
  <c r="Y270" i="21"/>
  <c r="AC302" i="21"/>
  <c r="AC270" i="21"/>
  <c r="AG302" i="21"/>
  <c r="AG270" i="21"/>
  <c r="AK302" i="21"/>
  <c r="AK270" i="21"/>
  <c r="J261" i="21"/>
  <c r="AH261" i="21" l="1"/>
  <c r="U269" i="21"/>
  <c r="R261" i="21"/>
  <c r="AD85" i="21"/>
  <c r="M269" i="21"/>
  <c r="H171" i="21"/>
  <c r="N123" i="6"/>
  <c r="N102" i="6"/>
  <c r="AF274" i="21"/>
  <c r="AL274" i="21" s="1"/>
  <c r="V85" i="21"/>
  <c r="AF306" i="21"/>
  <c r="AL306" i="21" s="1"/>
  <c r="N269" i="21"/>
  <c r="AG269" i="21"/>
  <c r="V261" i="21"/>
  <c r="K85" i="21"/>
  <c r="AA85" i="21"/>
  <c r="AH85" i="21"/>
  <c r="N293" i="21"/>
  <c r="N261" i="21"/>
  <c r="H149" i="21"/>
  <c r="H170" i="21"/>
  <c r="Q269" i="21"/>
  <c r="H85" i="21"/>
  <c r="S85" i="21"/>
  <c r="S226" i="21" s="1"/>
  <c r="AI85" i="21"/>
  <c r="U85" i="21"/>
  <c r="AK85" i="21"/>
  <c r="AH269" i="21"/>
  <c r="R269" i="21"/>
  <c r="T293" i="21"/>
  <c r="T261" i="21"/>
  <c r="H293" i="21"/>
  <c r="H261" i="21"/>
  <c r="AG306" i="21"/>
  <c r="AG274" i="21"/>
  <c r="Q306" i="21"/>
  <c r="Q274" i="21"/>
  <c r="I306" i="21"/>
  <c r="I274" i="21"/>
  <c r="I141" i="21"/>
  <c r="I142" i="21"/>
  <c r="J133" i="21"/>
  <c r="I136" i="21"/>
  <c r="I140" i="21"/>
  <c r="AI306" i="21"/>
  <c r="AI274" i="21"/>
  <c r="S306" i="21"/>
  <c r="S274" i="21"/>
  <c r="G304" i="21"/>
  <c r="G272" i="21"/>
  <c r="H94" i="21"/>
  <c r="I91" i="21"/>
  <c r="H99" i="21"/>
  <c r="H100" i="21"/>
  <c r="AB306" i="21"/>
  <c r="AB274" i="21"/>
  <c r="AK293" i="21"/>
  <c r="AK261" i="21"/>
  <c r="AC293" i="21"/>
  <c r="AC261" i="21"/>
  <c r="M293" i="21"/>
  <c r="M261" i="21"/>
  <c r="L306" i="21"/>
  <c r="L274" i="21"/>
  <c r="AK306" i="21"/>
  <c r="AK274" i="21"/>
  <c r="AC306" i="21"/>
  <c r="AC274" i="21"/>
  <c r="U306" i="21"/>
  <c r="U274" i="21"/>
  <c r="M306" i="21"/>
  <c r="M274" i="21"/>
  <c r="H150" i="21"/>
  <c r="I144" i="21"/>
  <c r="J144" i="21" s="1"/>
  <c r="K144" i="21" s="1"/>
  <c r="L144" i="21" s="1"/>
  <c r="M144" i="21" s="1"/>
  <c r="N144" i="21" s="1"/>
  <c r="O144" i="21" s="1"/>
  <c r="P144" i="21" s="1"/>
  <c r="Q144" i="21" s="1"/>
  <c r="R144" i="21" s="1"/>
  <c r="S144" i="21" s="1"/>
  <c r="T144" i="21" s="1"/>
  <c r="U144" i="21" s="1"/>
  <c r="V144" i="21" s="1"/>
  <c r="W144" i="21" s="1"/>
  <c r="X144" i="21" s="1"/>
  <c r="Y144" i="21" s="1"/>
  <c r="Z144" i="21" s="1"/>
  <c r="AA144" i="21" s="1"/>
  <c r="AB144" i="21" s="1"/>
  <c r="AC144" i="21" s="1"/>
  <c r="AD144" i="21" s="1"/>
  <c r="AE144" i="21" s="1"/>
  <c r="AF144" i="21" s="1"/>
  <c r="AG144" i="21" s="1"/>
  <c r="AH144" i="21" s="1"/>
  <c r="AI144" i="21" s="1"/>
  <c r="AJ144" i="21" s="1"/>
  <c r="AK144" i="21" s="1"/>
  <c r="Z214" i="21"/>
  <c r="Z241" i="21" s="1"/>
  <c r="AE210" i="21"/>
  <c r="AE306" i="21"/>
  <c r="AE274" i="21"/>
  <c r="W306" i="21"/>
  <c r="W274" i="21"/>
  <c r="O306" i="21"/>
  <c r="O274" i="21"/>
  <c r="AJ293" i="21"/>
  <c r="AJ261" i="21"/>
  <c r="X293" i="21"/>
  <c r="X261" i="21"/>
  <c r="AG293" i="21"/>
  <c r="AG261" i="21"/>
  <c r="Y293" i="21"/>
  <c r="Y261" i="21"/>
  <c r="Q293" i="21"/>
  <c r="Q261" i="21"/>
  <c r="I293" i="21"/>
  <c r="I261" i="21"/>
  <c r="H186" i="21"/>
  <c r="I189" i="21"/>
  <c r="AI293" i="21"/>
  <c r="AI261" i="21"/>
  <c r="AA293" i="21"/>
  <c r="AA261" i="21"/>
  <c r="S293" i="21"/>
  <c r="S261" i="21"/>
  <c r="K293" i="21"/>
  <c r="K261" i="21"/>
  <c r="I163" i="21"/>
  <c r="I161" i="21"/>
  <c r="I157" i="21"/>
  <c r="J154" i="21"/>
  <c r="I162" i="21"/>
  <c r="X85" i="21"/>
  <c r="AF85" i="21"/>
  <c r="O85" i="21"/>
  <c r="AE85" i="21"/>
  <c r="Q85" i="21"/>
  <c r="AG85" i="21"/>
  <c r="AA306" i="21"/>
  <c r="AA274" i="21"/>
  <c r="K306" i="21"/>
  <c r="K274" i="21"/>
  <c r="P85" i="21"/>
  <c r="I185" i="21"/>
  <c r="U307" i="21"/>
  <c r="U275" i="21"/>
  <c r="AE293" i="21"/>
  <c r="AE261" i="21"/>
  <c r="W293" i="21"/>
  <c r="W261" i="21"/>
  <c r="O293" i="21"/>
  <c r="O261" i="21"/>
  <c r="L85" i="21"/>
  <c r="H114" i="21"/>
  <c r="H112" i="21"/>
  <c r="G85" i="21"/>
  <c r="G226" i="21" s="1"/>
  <c r="W85" i="21"/>
  <c r="I85" i="21"/>
  <c r="Y85" i="21"/>
  <c r="J85" i="21"/>
  <c r="H29" i="21"/>
  <c r="H26" i="21"/>
  <c r="H234" i="21" s="1"/>
  <c r="Y306" i="21"/>
  <c r="Y274" i="21"/>
  <c r="U293" i="21"/>
  <c r="U261" i="21"/>
  <c r="M85" i="21"/>
  <c r="AC85" i="21"/>
  <c r="N85" i="21"/>
  <c r="J14" i="21"/>
  <c r="O102" i="6" l="1"/>
  <c r="O123" i="6"/>
  <c r="I170" i="21"/>
  <c r="I150" i="21"/>
  <c r="H174" i="21"/>
  <c r="H217" i="21" s="1"/>
  <c r="J185" i="21"/>
  <c r="I171" i="21"/>
  <c r="J189" i="21"/>
  <c r="I186" i="21"/>
  <c r="K14" i="21"/>
  <c r="I99" i="21"/>
  <c r="I94" i="21"/>
  <c r="J91" i="21"/>
  <c r="I100" i="21"/>
  <c r="J141" i="21"/>
  <c r="J150" i="21" s="1"/>
  <c r="J140" i="21"/>
  <c r="J142" i="21"/>
  <c r="K133" i="21"/>
  <c r="J136" i="21"/>
  <c r="I26" i="21"/>
  <c r="I234" i="21" s="1"/>
  <c r="I29" i="21"/>
  <c r="H300" i="21"/>
  <c r="H268" i="21"/>
  <c r="G292" i="21"/>
  <c r="G260" i="21"/>
  <c r="G230" i="21"/>
  <c r="G231" i="21" s="1"/>
  <c r="G242" i="21" s="1"/>
  <c r="J163" i="21"/>
  <c r="J161" i="21"/>
  <c r="J157" i="21"/>
  <c r="K154" i="21"/>
  <c r="J162" i="21"/>
  <c r="AJ210" i="21"/>
  <c r="AJ214" i="21" s="1"/>
  <c r="AJ241" i="21" s="1"/>
  <c r="AE214" i="21"/>
  <c r="AE241" i="21" s="1"/>
  <c r="H34" i="21"/>
  <c r="H121" i="21"/>
  <c r="H120" i="21"/>
  <c r="H115" i="21"/>
  <c r="H175" i="21" s="1"/>
  <c r="I112" i="21"/>
  <c r="Z307" i="21"/>
  <c r="Z275" i="21"/>
  <c r="I149" i="21"/>
  <c r="J171" i="21" l="1"/>
  <c r="P102" i="6"/>
  <c r="P123" i="6"/>
  <c r="J170" i="21"/>
  <c r="AJ307" i="21"/>
  <c r="AJ275" i="21"/>
  <c r="J100" i="21"/>
  <c r="J99" i="21"/>
  <c r="K91" i="21"/>
  <c r="J94" i="21"/>
  <c r="I121" i="21"/>
  <c r="I115" i="21"/>
  <c r="I175" i="21" s="1"/>
  <c r="J112" i="21"/>
  <c r="I120" i="21"/>
  <c r="I34" i="21"/>
  <c r="I300" i="21"/>
  <c r="I268" i="21"/>
  <c r="J149" i="21"/>
  <c r="K189" i="21"/>
  <c r="J186" i="21"/>
  <c r="AE307" i="21"/>
  <c r="AE275" i="21"/>
  <c r="K162" i="21"/>
  <c r="K157" i="21"/>
  <c r="K163" i="21"/>
  <c r="K161" i="21"/>
  <c r="L154" i="21"/>
  <c r="G243" i="21"/>
  <c r="G244" i="21" s="1"/>
  <c r="J29" i="21"/>
  <c r="J26" i="21"/>
  <c r="J234" i="21" s="1"/>
  <c r="K142" i="21"/>
  <c r="K140" i="21"/>
  <c r="K136" i="21"/>
  <c r="L133" i="21"/>
  <c r="K141" i="21"/>
  <c r="K185" i="21"/>
  <c r="L14" i="21"/>
  <c r="K149" i="21" l="1"/>
  <c r="Q123" i="6"/>
  <c r="Q102" i="6"/>
  <c r="K170" i="21"/>
  <c r="J300" i="21"/>
  <c r="J268" i="21"/>
  <c r="K171" i="21"/>
  <c r="M14" i="21"/>
  <c r="K150" i="21"/>
  <c r="J34" i="21"/>
  <c r="K186" i="21"/>
  <c r="L189" i="21"/>
  <c r="J115" i="21"/>
  <c r="J175" i="21" s="1"/>
  <c r="K112" i="21"/>
  <c r="J120" i="21"/>
  <c r="J121" i="21"/>
  <c r="L142" i="21"/>
  <c r="L140" i="21"/>
  <c r="L136" i="21"/>
  <c r="M133" i="21"/>
  <c r="L141" i="21"/>
  <c r="K100" i="21"/>
  <c r="K94" i="21"/>
  <c r="L91" i="21"/>
  <c r="K99" i="21"/>
  <c r="K29" i="21"/>
  <c r="K34" i="21" s="1"/>
  <c r="K26" i="21"/>
  <c r="K234" i="21" s="1"/>
  <c r="L185" i="21"/>
  <c r="L162" i="21"/>
  <c r="L163" i="21"/>
  <c r="M154" i="21"/>
  <c r="L157" i="21"/>
  <c r="L161" i="21"/>
  <c r="L150" i="21" l="1"/>
  <c r="R102" i="6"/>
  <c r="R123" i="6"/>
  <c r="L170" i="21"/>
  <c r="L149" i="21"/>
  <c r="L171" i="21"/>
  <c r="K300" i="21"/>
  <c r="K268" i="21"/>
  <c r="L94" i="21"/>
  <c r="M91" i="21"/>
  <c r="L99" i="21"/>
  <c r="L100" i="21"/>
  <c r="L186" i="21"/>
  <c r="M189" i="21"/>
  <c r="N14" i="21"/>
  <c r="M163" i="21"/>
  <c r="M161" i="21"/>
  <c r="M157" i="21"/>
  <c r="N154" i="21"/>
  <c r="M162" i="21"/>
  <c r="M141" i="21"/>
  <c r="M140" i="21"/>
  <c r="M136" i="21"/>
  <c r="M142" i="21"/>
  <c r="N133" i="21"/>
  <c r="L29" i="21"/>
  <c r="L26" i="21"/>
  <c r="L234" i="21" s="1"/>
  <c r="M185" i="21"/>
  <c r="K120" i="21"/>
  <c r="K115" i="21"/>
  <c r="K175" i="21" s="1"/>
  <c r="K121" i="21"/>
  <c r="L112" i="21"/>
  <c r="M149" i="21" l="1"/>
  <c r="S123" i="6"/>
  <c r="S102" i="6"/>
  <c r="M171" i="21"/>
  <c r="L121" i="21"/>
  <c r="L120" i="21"/>
  <c r="L115" i="21"/>
  <c r="L175" i="21" s="1"/>
  <c r="M112" i="21"/>
  <c r="L300" i="21"/>
  <c r="L268" i="21"/>
  <c r="L34" i="21"/>
  <c r="O14" i="21"/>
  <c r="M150" i="21"/>
  <c r="M26" i="21"/>
  <c r="M234" i="21" s="1"/>
  <c r="M29" i="21"/>
  <c r="M99" i="21"/>
  <c r="M94" i="21"/>
  <c r="N91" i="21"/>
  <c r="M100" i="21"/>
  <c r="N185" i="21"/>
  <c r="N141" i="21"/>
  <c r="N136" i="21"/>
  <c r="N142" i="21"/>
  <c r="O133" i="21"/>
  <c r="N140" i="21"/>
  <c r="N163" i="21"/>
  <c r="N161" i="21"/>
  <c r="N157" i="21"/>
  <c r="O154" i="21"/>
  <c r="N162" i="21"/>
  <c r="M170" i="21"/>
  <c r="M186" i="21"/>
  <c r="N189" i="21"/>
  <c r="T102" i="6" l="1"/>
  <c r="T123" i="6"/>
  <c r="N149" i="21"/>
  <c r="N170" i="21"/>
  <c r="O142" i="21"/>
  <c r="O140" i="21"/>
  <c r="O136" i="21"/>
  <c r="P133" i="21"/>
  <c r="O141" i="21"/>
  <c r="N150" i="21"/>
  <c r="N171" i="21"/>
  <c r="O185" i="21"/>
  <c r="M300" i="21"/>
  <c r="M268" i="21"/>
  <c r="N29" i="21"/>
  <c r="N26" i="21"/>
  <c r="N234" i="21" s="1"/>
  <c r="O189" i="21"/>
  <c r="N186" i="21"/>
  <c r="O162" i="21"/>
  <c r="P154" i="21"/>
  <c r="O161" i="21"/>
  <c r="O163" i="21"/>
  <c r="O157" i="21"/>
  <c r="P14" i="21"/>
  <c r="N100" i="21"/>
  <c r="N99" i="21"/>
  <c r="N94" i="21"/>
  <c r="O91" i="21"/>
  <c r="M34" i="21"/>
  <c r="M121" i="21"/>
  <c r="M115" i="21"/>
  <c r="M175" i="21" s="1"/>
  <c r="N112" i="21"/>
  <c r="M120" i="21"/>
  <c r="O171" i="21" l="1"/>
  <c r="U123" i="6"/>
  <c r="U102" i="6"/>
  <c r="O150" i="21"/>
  <c r="Q14" i="21"/>
  <c r="N300" i="21"/>
  <c r="N268" i="21"/>
  <c r="P185" i="21"/>
  <c r="O100" i="21"/>
  <c r="O94" i="21"/>
  <c r="P91" i="21"/>
  <c r="O99" i="21"/>
  <c r="P162" i="21"/>
  <c r="P161" i="21"/>
  <c r="P157" i="21"/>
  <c r="Q154" i="21"/>
  <c r="P163" i="21"/>
  <c r="O186" i="21"/>
  <c r="P189" i="21"/>
  <c r="P142" i="21"/>
  <c r="P140" i="21"/>
  <c r="P136" i="21"/>
  <c r="Q133" i="21"/>
  <c r="P141" i="21"/>
  <c r="O26" i="21"/>
  <c r="O234" i="21" s="1"/>
  <c r="O29" i="21"/>
  <c r="O34" i="21" s="1"/>
  <c r="N34" i="21"/>
  <c r="O149" i="21"/>
  <c r="N115" i="21"/>
  <c r="N175" i="21" s="1"/>
  <c r="O112" i="21"/>
  <c r="N120" i="21"/>
  <c r="N121" i="21"/>
  <c r="O170" i="21"/>
  <c r="P150" i="21" l="1"/>
  <c r="V102" i="6"/>
  <c r="V123" i="6"/>
  <c r="Q163" i="21"/>
  <c r="Q161" i="21"/>
  <c r="Q157" i="21"/>
  <c r="R154" i="21"/>
  <c r="Q162" i="21"/>
  <c r="P149" i="21"/>
  <c r="P170" i="21"/>
  <c r="P94" i="21"/>
  <c r="Q91" i="21"/>
  <c r="P99" i="21"/>
  <c r="P100" i="21"/>
  <c r="Q185" i="21"/>
  <c r="Q141" i="21"/>
  <c r="Q142" i="21"/>
  <c r="R133" i="21"/>
  <c r="Q136" i="21"/>
  <c r="Q140" i="21"/>
  <c r="Q189" i="21"/>
  <c r="P186" i="21"/>
  <c r="P171" i="21"/>
  <c r="R14" i="21"/>
  <c r="O120" i="21"/>
  <c r="O121" i="21"/>
  <c r="O115" i="21"/>
  <c r="O175" i="21" s="1"/>
  <c r="P112" i="21"/>
  <c r="O300" i="21"/>
  <c r="O268" i="21"/>
  <c r="P29" i="21"/>
  <c r="P26" i="21"/>
  <c r="P234" i="21" s="1"/>
  <c r="Q170" i="21" l="1"/>
  <c r="W123" i="6"/>
  <c r="W102" i="6"/>
  <c r="Q149" i="21"/>
  <c r="P121" i="21"/>
  <c r="P120" i="21"/>
  <c r="P115" i="21"/>
  <c r="P175" i="21" s="1"/>
  <c r="Q112" i="21"/>
  <c r="Q26" i="21"/>
  <c r="Q234" i="21" s="1"/>
  <c r="Q29" i="21"/>
  <c r="Q34" i="21" s="1"/>
  <c r="Q186" i="21"/>
  <c r="R189" i="21"/>
  <c r="Q99" i="21"/>
  <c r="Q94" i="21"/>
  <c r="R91" i="21"/>
  <c r="Q100" i="21"/>
  <c r="P268" i="21"/>
  <c r="P300" i="21"/>
  <c r="P34" i="21"/>
  <c r="Q150" i="21"/>
  <c r="S14" i="21"/>
  <c r="R141" i="21"/>
  <c r="R140" i="21"/>
  <c r="R142" i="21"/>
  <c r="S133" i="21"/>
  <c r="R136" i="21"/>
  <c r="R185" i="21"/>
  <c r="R163" i="21"/>
  <c r="R161" i="21"/>
  <c r="R157" i="21"/>
  <c r="S154" i="21"/>
  <c r="R162" i="21"/>
  <c r="Q171" i="21"/>
  <c r="R171" i="21" l="1"/>
  <c r="X102" i="6"/>
  <c r="X123" i="6"/>
  <c r="S37" i="21"/>
  <c r="R150" i="21"/>
  <c r="S162" i="21"/>
  <c r="S157" i="21"/>
  <c r="S163" i="21"/>
  <c r="S161" i="21"/>
  <c r="T154" i="21"/>
  <c r="S185" i="21"/>
  <c r="S142" i="21"/>
  <c r="S140" i="21"/>
  <c r="S136" i="21"/>
  <c r="T133" i="21"/>
  <c r="S141" i="21"/>
  <c r="T14" i="21"/>
  <c r="S189" i="21"/>
  <c r="R186" i="21"/>
  <c r="Q300" i="21"/>
  <c r="Q268" i="21"/>
  <c r="Q121" i="21"/>
  <c r="Q115" i="21"/>
  <c r="Q175" i="21" s="1"/>
  <c r="R112" i="21"/>
  <c r="Q120" i="21"/>
  <c r="R170" i="21"/>
  <c r="R149" i="21"/>
  <c r="R100" i="21"/>
  <c r="R99" i="21"/>
  <c r="R94" i="21"/>
  <c r="R26" i="21"/>
  <c r="R234" i="21" s="1"/>
  <c r="R29" i="21"/>
  <c r="R34" i="21" s="1"/>
  <c r="Y123" i="6" l="1"/>
  <c r="Y102" i="6"/>
  <c r="S170" i="21"/>
  <c r="S150" i="21"/>
  <c r="S100" i="21"/>
  <c r="S98" i="21"/>
  <c r="S94" i="21"/>
  <c r="S99" i="21"/>
  <c r="T185" i="21"/>
  <c r="S26" i="21"/>
  <c r="S234" i="21" s="1"/>
  <c r="S29" i="21"/>
  <c r="T142" i="21"/>
  <c r="T140" i="21"/>
  <c r="T136" i="21"/>
  <c r="U133" i="21"/>
  <c r="T141" i="21"/>
  <c r="T150" i="21" s="1"/>
  <c r="S45" i="21"/>
  <c r="S42" i="21"/>
  <c r="S222" i="21" s="1"/>
  <c r="S149" i="21"/>
  <c r="T162" i="21"/>
  <c r="T163" i="21"/>
  <c r="U154" i="21"/>
  <c r="T157" i="21"/>
  <c r="T161" i="21"/>
  <c r="T171" i="21" s="1"/>
  <c r="R300" i="21"/>
  <c r="R268" i="21"/>
  <c r="R115" i="21"/>
  <c r="R175" i="21" s="1"/>
  <c r="R120" i="21"/>
  <c r="R121" i="21"/>
  <c r="S186" i="21"/>
  <c r="T189" i="21"/>
  <c r="U14" i="21"/>
  <c r="T37" i="21"/>
  <c r="S171" i="21"/>
  <c r="Z102" i="6" l="1"/>
  <c r="Z123" i="6"/>
  <c r="T149" i="21"/>
  <c r="S107" i="21"/>
  <c r="S292" i="21"/>
  <c r="U189" i="21"/>
  <c r="T186" i="21"/>
  <c r="U163" i="21"/>
  <c r="U161" i="21"/>
  <c r="U157" i="21"/>
  <c r="V154" i="21"/>
  <c r="U162" i="21"/>
  <c r="S288" i="21"/>
  <c r="S256" i="21"/>
  <c r="V14" i="21"/>
  <c r="U37" i="21"/>
  <c r="T170" i="21"/>
  <c r="U185" i="21"/>
  <c r="S120" i="21"/>
  <c r="S119" i="21"/>
  <c r="S121" i="21"/>
  <c r="S115" i="21"/>
  <c r="U141" i="21"/>
  <c r="U140" i="21"/>
  <c r="U136" i="21"/>
  <c r="V133" i="21"/>
  <c r="U142" i="21"/>
  <c r="T94" i="21"/>
  <c r="T99" i="21"/>
  <c r="T100" i="21"/>
  <c r="T98" i="21"/>
  <c r="S108" i="21"/>
  <c r="T45" i="21"/>
  <c r="T42" i="21"/>
  <c r="T222" i="21" s="1"/>
  <c r="S300" i="21"/>
  <c r="S268" i="21"/>
  <c r="S175" i="21"/>
  <c r="T29" i="21"/>
  <c r="T26" i="21"/>
  <c r="T234" i="21" s="1"/>
  <c r="AA123" i="6" l="1"/>
  <c r="AA102" i="6"/>
  <c r="U171" i="21"/>
  <c r="T108" i="21"/>
  <c r="T107" i="21"/>
  <c r="U149" i="21"/>
  <c r="S260" i="21"/>
  <c r="T260" i="21"/>
  <c r="T300" i="21"/>
  <c r="T268" i="21"/>
  <c r="T288" i="21"/>
  <c r="T256" i="21"/>
  <c r="U99" i="21"/>
  <c r="U94" i="21"/>
  <c r="U98" i="21"/>
  <c r="U100" i="21"/>
  <c r="T121" i="21"/>
  <c r="T119" i="21"/>
  <c r="T120" i="21"/>
  <c r="T115" i="21"/>
  <c r="T175" i="21" s="1"/>
  <c r="W14" i="21"/>
  <c r="V37" i="21"/>
  <c r="V189" i="21"/>
  <c r="U186" i="21"/>
  <c r="V185" i="21"/>
  <c r="V163" i="21"/>
  <c r="V161" i="21"/>
  <c r="V157" i="21"/>
  <c r="W154" i="21"/>
  <c r="V162" i="21"/>
  <c r="V141" i="21"/>
  <c r="V136" i="21"/>
  <c r="V142" i="21"/>
  <c r="W133" i="21"/>
  <c r="V140" i="21"/>
  <c r="V150" i="21" s="1"/>
  <c r="U150" i="21"/>
  <c r="S128" i="21"/>
  <c r="S176" i="21" s="1"/>
  <c r="U45" i="21"/>
  <c r="U42" i="21"/>
  <c r="U222" i="21" s="1"/>
  <c r="S129" i="21"/>
  <c r="S177" i="21" s="1"/>
  <c r="U29" i="21"/>
  <c r="U26" i="21"/>
  <c r="U234" i="21" s="1"/>
  <c r="U170" i="21"/>
  <c r="AB102" i="6" l="1"/>
  <c r="AB123" i="6"/>
  <c r="V149" i="21"/>
  <c r="U107" i="21"/>
  <c r="T128" i="21"/>
  <c r="T176" i="21" s="1"/>
  <c r="T179" i="21" s="1"/>
  <c r="T292" i="21"/>
  <c r="S237" i="21"/>
  <c r="S223" i="21"/>
  <c r="S180" i="21"/>
  <c r="S181" i="21"/>
  <c r="U300" i="21"/>
  <c r="U268" i="21"/>
  <c r="W162" i="21"/>
  <c r="X154" i="21"/>
  <c r="W161" i="21"/>
  <c r="W163" i="21"/>
  <c r="W157" i="21"/>
  <c r="W185" i="21"/>
  <c r="V42" i="21"/>
  <c r="V222" i="21" s="1"/>
  <c r="V45" i="21"/>
  <c r="U288" i="21"/>
  <c r="U256" i="21"/>
  <c r="V29" i="21"/>
  <c r="V26" i="21"/>
  <c r="V234" i="21" s="1"/>
  <c r="U121" i="21"/>
  <c r="U119" i="21"/>
  <c r="U115" i="21"/>
  <c r="U175" i="21" s="1"/>
  <c r="U120" i="21"/>
  <c r="V100" i="21"/>
  <c r="V98" i="21"/>
  <c r="V99" i="21"/>
  <c r="V94" i="21"/>
  <c r="W142" i="21"/>
  <c r="W140" i="21"/>
  <c r="W136" i="21"/>
  <c r="X133" i="21"/>
  <c r="W141" i="21"/>
  <c r="V170" i="21"/>
  <c r="W37" i="21"/>
  <c r="X14" i="21"/>
  <c r="T129" i="21"/>
  <c r="T177" i="21" s="1"/>
  <c r="U226" i="21"/>
  <c r="S179" i="21"/>
  <c r="S187" i="21"/>
  <c r="S224" i="21" s="1"/>
  <c r="V171" i="21"/>
  <c r="W189" i="21"/>
  <c r="V186" i="21"/>
  <c r="U108" i="21"/>
  <c r="AC123" i="6" l="1"/>
  <c r="AC102" i="6"/>
  <c r="W171" i="21"/>
  <c r="T187" i="21"/>
  <c r="T224" i="21" s="1"/>
  <c r="T290" i="21" s="1"/>
  <c r="W150" i="21"/>
  <c r="U129" i="21"/>
  <c r="U177" i="21" s="1"/>
  <c r="V107" i="21"/>
  <c r="V226" i="21"/>
  <c r="V292" i="21" s="1"/>
  <c r="S290" i="21"/>
  <c r="S238" i="21"/>
  <c r="S258" i="21"/>
  <c r="V288" i="21"/>
  <c r="V256" i="21"/>
  <c r="T223" i="21"/>
  <c r="T181" i="21"/>
  <c r="T237" i="21"/>
  <c r="T180" i="21"/>
  <c r="W100" i="21"/>
  <c r="W98" i="21"/>
  <c r="W94" i="21"/>
  <c r="W99" i="21"/>
  <c r="V300" i="21"/>
  <c r="V268" i="21"/>
  <c r="W170" i="21"/>
  <c r="S289" i="21"/>
  <c r="S257" i="21"/>
  <c r="W186" i="21"/>
  <c r="X189" i="21"/>
  <c r="Y14" i="21"/>
  <c r="X37" i="21"/>
  <c r="V108" i="21"/>
  <c r="X185" i="21"/>
  <c r="X162" i="21"/>
  <c r="X161" i="21"/>
  <c r="X157" i="21"/>
  <c r="Y154" i="21"/>
  <c r="X163" i="21"/>
  <c r="S303" i="21"/>
  <c r="S271" i="21"/>
  <c r="U292" i="21"/>
  <c r="U260" i="21"/>
  <c r="W45" i="21"/>
  <c r="W42" i="21"/>
  <c r="W222" i="21" s="1"/>
  <c r="W149" i="21"/>
  <c r="U128" i="21"/>
  <c r="U176" i="21" s="1"/>
  <c r="X142" i="21"/>
  <c r="X140" i="21"/>
  <c r="X136" i="21"/>
  <c r="Y133" i="21"/>
  <c r="X141" i="21"/>
  <c r="W29" i="21"/>
  <c r="W26" i="21"/>
  <c r="W234" i="21" s="1"/>
  <c r="V115" i="21"/>
  <c r="V175" i="21" s="1"/>
  <c r="V120" i="21"/>
  <c r="V121" i="21"/>
  <c r="V119" i="21"/>
  <c r="X149" i="21" l="1"/>
  <c r="AD102" i="6"/>
  <c r="AD123" i="6"/>
  <c r="X170" i="21"/>
  <c r="T238" i="21"/>
  <c r="T304" i="21" s="1"/>
  <c r="T258" i="21"/>
  <c r="V260" i="21"/>
  <c r="V128" i="21"/>
  <c r="V176" i="21" s="1"/>
  <c r="V187" i="21" s="1"/>
  <c r="V224" i="21" s="1"/>
  <c r="W108" i="21"/>
  <c r="W226" i="21"/>
  <c r="W292" i="21" s="1"/>
  <c r="U179" i="21"/>
  <c r="U187" i="21"/>
  <c r="U224" i="21" s="1"/>
  <c r="U237" i="21"/>
  <c r="U223" i="21"/>
  <c r="U181" i="21"/>
  <c r="U180" i="21"/>
  <c r="X150" i="21"/>
  <c r="Y141" i="21"/>
  <c r="Y142" i="21"/>
  <c r="Z133" i="21"/>
  <c r="Y136" i="21"/>
  <c r="Y140" i="21"/>
  <c r="V129" i="21"/>
  <c r="V177" i="21" s="1"/>
  <c r="W120" i="21"/>
  <c r="W121" i="21"/>
  <c r="W115" i="21"/>
  <c r="W175" i="21" s="1"/>
  <c r="W119" i="21"/>
  <c r="W300" i="21"/>
  <c r="W268" i="21"/>
  <c r="X186" i="21"/>
  <c r="Y189" i="21"/>
  <c r="W107" i="21"/>
  <c r="Y185" i="21"/>
  <c r="X29" i="21"/>
  <c r="X26" i="21"/>
  <c r="X234" i="21" s="1"/>
  <c r="X94" i="21"/>
  <c r="X99" i="21"/>
  <c r="X100" i="21"/>
  <c r="X98" i="21"/>
  <c r="S304" i="21"/>
  <c r="S272" i="21"/>
  <c r="X45" i="21"/>
  <c r="X42" i="21"/>
  <c r="X222" i="21" s="1"/>
  <c r="T303" i="21"/>
  <c r="T271" i="21"/>
  <c r="W288" i="21"/>
  <c r="W256" i="21"/>
  <c r="Y163" i="21"/>
  <c r="Y161" i="21"/>
  <c r="Y157" i="21"/>
  <c r="Z154" i="21"/>
  <c r="Y162" i="21"/>
  <c r="X171" i="21"/>
  <c r="Z14" i="21"/>
  <c r="Y37" i="21"/>
  <c r="T289" i="21"/>
  <c r="T257" i="21"/>
  <c r="I122" i="20"/>
  <c r="J122" i="20"/>
  <c r="K122" i="20"/>
  <c r="Y150" i="21" l="1"/>
  <c r="AE123" i="6"/>
  <c r="AE102" i="6"/>
  <c r="T272" i="21"/>
  <c r="V179" i="21"/>
  <c r="W260" i="21"/>
  <c r="W128" i="21"/>
  <c r="W176" i="21" s="1"/>
  <c r="W129" i="21"/>
  <c r="W177" i="21" s="1"/>
  <c r="W237" i="21" s="1"/>
  <c r="X108" i="21"/>
  <c r="V237" i="21"/>
  <c r="V180" i="21"/>
  <c r="V223" i="21"/>
  <c r="V181" i="21"/>
  <c r="Y45" i="21"/>
  <c r="Y42" i="21"/>
  <c r="Y222" i="21" s="1"/>
  <c r="Y170" i="21"/>
  <c r="U290" i="21"/>
  <c r="U258" i="21"/>
  <c r="U238" i="21"/>
  <c r="Y26" i="21"/>
  <c r="Y234" i="21" s="1"/>
  <c r="Y29" i="21"/>
  <c r="Z141" i="21"/>
  <c r="Z140" i="21"/>
  <c r="Z142" i="21"/>
  <c r="AA133" i="21"/>
  <c r="Z136" i="21"/>
  <c r="V290" i="21"/>
  <c r="V258" i="21"/>
  <c r="V238" i="21"/>
  <c r="AA14" i="21"/>
  <c r="Z37" i="21"/>
  <c r="Z163" i="21"/>
  <c r="Z161" i="21"/>
  <c r="Z157" i="21"/>
  <c r="AA154" i="21"/>
  <c r="Z162" i="21"/>
  <c r="X226" i="21"/>
  <c r="Z185" i="21"/>
  <c r="Z189" i="21"/>
  <c r="Y186" i="21"/>
  <c r="U289" i="21"/>
  <c r="U257" i="21"/>
  <c r="X107" i="21"/>
  <c r="Y99" i="21"/>
  <c r="Y94" i="21"/>
  <c r="Y98" i="21"/>
  <c r="Y100" i="21"/>
  <c r="Y149" i="21"/>
  <c r="U303" i="21"/>
  <c r="U271" i="21"/>
  <c r="Y171" i="21"/>
  <c r="X300" i="21"/>
  <c r="X268" i="21"/>
  <c r="X121" i="21"/>
  <c r="X119" i="21"/>
  <c r="X120" i="21"/>
  <c r="X115" i="21"/>
  <c r="X175" i="21" s="1"/>
  <c r="X288" i="21"/>
  <c r="X256" i="21"/>
  <c r="AF123" i="6" l="1"/>
  <c r="AF102" i="6"/>
  <c r="Z150" i="21"/>
  <c r="W180" i="21"/>
  <c r="AA26" i="21"/>
  <c r="AA234" i="21" s="1"/>
  <c r="AA29" i="21"/>
  <c r="X129" i="21"/>
  <c r="X177" i="21" s="1"/>
  <c r="X180" i="21" s="1"/>
  <c r="Z171" i="21"/>
  <c r="W223" i="21"/>
  <c r="W289" i="21" s="1"/>
  <c r="Y107" i="21"/>
  <c r="Y226" i="21"/>
  <c r="Y292" i="21" s="1"/>
  <c r="X128" i="21"/>
  <c r="X176" i="21" s="1"/>
  <c r="W179" i="21"/>
  <c r="W187" i="21"/>
  <c r="W224" i="21" s="1"/>
  <c r="Z100" i="21"/>
  <c r="Z98" i="21"/>
  <c r="Z99" i="21"/>
  <c r="AA91" i="21"/>
  <c r="Z94" i="21"/>
  <c r="Y121" i="21"/>
  <c r="Y119" i="21"/>
  <c r="Y115" i="21"/>
  <c r="Y175" i="21" s="1"/>
  <c r="Y120" i="21"/>
  <c r="AA185" i="21"/>
  <c r="Z170" i="21"/>
  <c r="AA37" i="21"/>
  <c r="AB14" i="21"/>
  <c r="U304" i="21"/>
  <c r="U272" i="21"/>
  <c r="V289" i="21"/>
  <c r="V257" i="21"/>
  <c r="AA142" i="21"/>
  <c r="AA140" i="21"/>
  <c r="AA136" i="21"/>
  <c r="AB133" i="21"/>
  <c r="AA141" i="21"/>
  <c r="Y288" i="21"/>
  <c r="Y256" i="21"/>
  <c r="X292" i="21"/>
  <c r="X260" i="21"/>
  <c r="AA162" i="21"/>
  <c r="AA157" i="21"/>
  <c r="AA163" i="21"/>
  <c r="AA161" i="21"/>
  <c r="AB154" i="21"/>
  <c r="Z45" i="21"/>
  <c r="Z42" i="21"/>
  <c r="Z222" i="21" s="1"/>
  <c r="W303" i="21"/>
  <c r="W271" i="21"/>
  <c r="V303" i="21"/>
  <c r="V271" i="21"/>
  <c r="V304" i="21"/>
  <c r="V272" i="21"/>
  <c r="Y108" i="21"/>
  <c r="AA189" i="21"/>
  <c r="Z186" i="21"/>
  <c r="Z29" i="21"/>
  <c r="Z26" i="21"/>
  <c r="Z234" i="21" s="1"/>
  <c r="Z149" i="21"/>
  <c r="Y300" i="21"/>
  <c r="Y268" i="21"/>
  <c r="W181" i="21"/>
  <c r="AG102" i="6" l="1"/>
  <c r="AG123" i="6"/>
  <c r="AA150" i="21"/>
  <c r="Y129" i="21"/>
  <c r="Y177" i="21" s="1"/>
  <c r="Y237" i="21" s="1"/>
  <c r="Y260" i="21"/>
  <c r="W257" i="21"/>
  <c r="X223" i="21"/>
  <c r="X289" i="21" s="1"/>
  <c r="AB29" i="21"/>
  <c r="AB26" i="21"/>
  <c r="AB234" i="21" s="1"/>
  <c r="X237" i="21"/>
  <c r="X271" i="21" s="1"/>
  <c r="AA268" i="21"/>
  <c r="AA300" i="21"/>
  <c r="AB185" i="21"/>
  <c r="AA186" i="21"/>
  <c r="AB189" i="21"/>
  <c r="Z226" i="21"/>
  <c r="AA149" i="21"/>
  <c r="Z115" i="21"/>
  <c r="Z175" i="21" s="1"/>
  <c r="Z120" i="21"/>
  <c r="Z119" i="21"/>
  <c r="Z121" i="21"/>
  <c r="Z107" i="21"/>
  <c r="X179" i="21"/>
  <c r="X187" i="21"/>
  <c r="X224" i="21" s="1"/>
  <c r="X181" i="21"/>
  <c r="AA170" i="21"/>
  <c r="AA171" i="21"/>
  <c r="AB142" i="21"/>
  <c r="AB140" i="21"/>
  <c r="AB136" i="21"/>
  <c r="AC133" i="21"/>
  <c r="AB141" i="21"/>
  <c r="AA45" i="21"/>
  <c r="AA42" i="21"/>
  <c r="AA222" i="21" s="1"/>
  <c r="Y128" i="21"/>
  <c r="Y176" i="21" s="1"/>
  <c r="AA100" i="21"/>
  <c r="AA98" i="21"/>
  <c r="AA94" i="21"/>
  <c r="AB91" i="21"/>
  <c r="AA99" i="21"/>
  <c r="Z108" i="21"/>
  <c r="AB162" i="21"/>
  <c r="AB163" i="21"/>
  <c r="AC154" i="21"/>
  <c r="AB157" i="21"/>
  <c r="AB161" i="21"/>
  <c r="AC14" i="21"/>
  <c r="AB37" i="21"/>
  <c r="Z300" i="21"/>
  <c r="Z268" i="21"/>
  <c r="Z288" i="21"/>
  <c r="Z256" i="21"/>
  <c r="W290" i="21"/>
  <c r="W258" i="21"/>
  <c r="W238" i="21"/>
  <c r="AH123" i="6" l="1"/>
  <c r="AH102" i="6"/>
  <c r="AB150" i="21"/>
  <c r="X257" i="21"/>
  <c r="Y181" i="21"/>
  <c r="Y223" i="21"/>
  <c r="Y289" i="21" s="1"/>
  <c r="Y180" i="21"/>
  <c r="X303" i="21"/>
  <c r="AB268" i="21"/>
  <c r="AB300" i="21"/>
  <c r="AC26" i="21"/>
  <c r="AC234" i="21" s="1"/>
  <c r="AC29" i="21"/>
  <c r="AB170" i="21"/>
  <c r="AB149" i="21"/>
  <c r="AA108" i="21"/>
  <c r="AA226" i="21"/>
  <c r="AA260" i="21" s="1"/>
  <c r="Z129" i="21"/>
  <c r="Z177" i="21" s="1"/>
  <c r="AD14" i="21"/>
  <c r="AC37" i="21"/>
  <c r="AB186" i="21"/>
  <c r="AC189" i="21"/>
  <c r="AB94" i="21"/>
  <c r="AC91" i="21"/>
  <c r="AB99" i="21"/>
  <c r="AB100" i="21"/>
  <c r="AB98" i="21"/>
  <c r="Y179" i="21"/>
  <c r="Y187" i="21"/>
  <c r="Y224" i="21" s="1"/>
  <c r="AA120" i="21"/>
  <c r="AA119" i="21"/>
  <c r="AA121" i="21"/>
  <c r="AA115" i="21"/>
  <c r="AA175" i="21" s="1"/>
  <c r="Z292" i="21"/>
  <c r="Z260" i="21"/>
  <c r="AB171" i="21"/>
  <c r="AC185" i="21"/>
  <c r="W304" i="21"/>
  <c r="W272" i="21"/>
  <c r="Y303" i="21"/>
  <c r="Y271" i="21"/>
  <c r="AB45" i="21"/>
  <c r="AB226" i="21" s="1"/>
  <c r="AB42" i="21"/>
  <c r="AB222" i="21" s="1"/>
  <c r="AC163" i="21"/>
  <c r="AC161" i="21"/>
  <c r="AC171" i="21" s="1"/>
  <c r="AC157" i="21"/>
  <c r="AD154" i="21"/>
  <c r="AC162" i="21"/>
  <c r="AA107" i="21"/>
  <c r="AA288" i="21"/>
  <c r="AA256" i="21"/>
  <c r="AC141" i="21"/>
  <c r="AC140" i="21"/>
  <c r="AC136" i="21"/>
  <c r="AC142" i="21"/>
  <c r="AD133" i="21"/>
  <c r="X290" i="21"/>
  <c r="X258" i="21"/>
  <c r="X238" i="21"/>
  <c r="Z128" i="21"/>
  <c r="Z176" i="21" s="1"/>
  <c r="A320" i="20"/>
  <c r="A283" i="20"/>
  <c r="AJ270" i="20"/>
  <c r="L270" i="20"/>
  <c r="G241" i="20"/>
  <c r="G240" i="20"/>
  <c r="G239" i="20"/>
  <c r="G237" i="20"/>
  <c r="G271" i="20" s="1"/>
  <c r="AK236" i="20"/>
  <c r="AJ236" i="20"/>
  <c r="AJ302" i="20" s="1"/>
  <c r="AI236" i="20"/>
  <c r="AI302" i="20" s="1"/>
  <c r="AH236" i="20"/>
  <c r="AH270" i="20" s="1"/>
  <c r="AG236" i="20"/>
  <c r="AF236" i="20"/>
  <c r="AF302" i="20" s="1"/>
  <c r="AE236" i="20"/>
  <c r="AE302" i="20" s="1"/>
  <c r="AD236" i="20"/>
  <c r="AC236" i="20"/>
  <c r="AB236" i="20"/>
  <c r="AB302" i="20" s="1"/>
  <c r="AA236" i="20"/>
  <c r="Z236" i="20"/>
  <c r="Y236" i="20"/>
  <c r="X236" i="20"/>
  <c r="X270" i="20" s="1"/>
  <c r="W236" i="20"/>
  <c r="V236" i="20"/>
  <c r="V270" i="20" s="1"/>
  <c r="U236" i="20"/>
  <c r="T236" i="20"/>
  <c r="T302" i="20" s="1"/>
  <c r="S236" i="20"/>
  <c r="R236" i="20"/>
  <c r="Q236" i="20"/>
  <c r="Q302" i="20" s="1"/>
  <c r="P236" i="20"/>
  <c r="P302" i="20" s="1"/>
  <c r="O236" i="20"/>
  <c r="N236" i="20"/>
  <c r="M236" i="20"/>
  <c r="M302" i="20" s="1"/>
  <c r="L236" i="20"/>
  <c r="L302" i="20" s="1"/>
  <c r="K236" i="20"/>
  <c r="J236" i="20"/>
  <c r="I236" i="20"/>
  <c r="I302" i="20" s="1"/>
  <c r="H236" i="20"/>
  <c r="H302" i="20" s="1"/>
  <c r="G236" i="20"/>
  <c r="G302" i="20" s="1"/>
  <c r="L227" i="20"/>
  <c r="G227" i="20"/>
  <c r="G293" i="20" s="1"/>
  <c r="G225" i="20"/>
  <c r="G291" i="20" s="1"/>
  <c r="G224" i="20"/>
  <c r="G223" i="20"/>
  <c r="G257" i="20" s="1"/>
  <c r="AK214" i="20"/>
  <c r="AK241" i="20" s="1"/>
  <c r="AI214" i="20"/>
  <c r="AI241" i="20" s="1"/>
  <c r="AH214" i="20"/>
  <c r="AH241" i="20" s="1"/>
  <c r="AG214" i="20"/>
  <c r="AG241" i="20" s="1"/>
  <c r="AF214" i="20"/>
  <c r="AF241" i="20" s="1"/>
  <c r="AL241" i="20" s="1"/>
  <c r="AD214" i="20"/>
  <c r="AD241" i="20" s="1"/>
  <c r="AC214" i="20"/>
  <c r="AC241" i="20" s="1"/>
  <c r="AB214" i="20"/>
  <c r="AB241" i="20" s="1"/>
  <c r="AA214" i="20"/>
  <c r="AA241" i="20" s="1"/>
  <c r="Y214" i="20"/>
  <c r="Y241" i="20" s="1"/>
  <c r="X214" i="20"/>
  <c r="X241" i="20" s="1"/>
  <c r="X307" i="20" s="1"/>
  <c r="W214" i="20"/>
  <c r="W241" i="20" s="1"/>
  <c r="V214" i="20"/>
  <c r="V241" i="20" s="1"/>
  <c r="T214" i="20"/>
  <c r="T241" i="20" s="1"/>
  <c r="S214" i="20"/>
  <c r="S241" i="20" s="1"/>
  <c r="R214" i="20"/>
  <c r="R241" i="20" s="1"/>
  <c r="R275" i="20" s="1"/>
  <c r="Q214" i="20"/>
  <c r="Q241" i="20" s="1"/>
  <c r="P214" i="20"/>
  <c r="P241" i="20" s="1"/>
  <c r="O214" i="20"/>
  <c r="O241" i="20" s="1"/>
  <c r="O307" i="20" s="1"/>
  <c r="N214" i="20"/>
  <c r="N241" i="20" s="1"/>
  <c r="M214" i="20"/>
  <c r="M241" i="20" s="1"/>
  <c r="L214" i="20"/>
  <c r="L241" i="20" s="1"/>
  <c r="K214" i="20"/>
  <c r="K241" i="20" s="1"/>
  <c r="J214" i="20"/>
  <c r="J241" i="20" s="1"/>
  <c r="J307" i="20" s="1"/>
  <c r="I214" i="20"/>
  <c r="I241" i="20" s="1"/>
  <c r="H214" i="20"/>
  <c r="H241" i="20" s="1"/>
  <c r="H307" i="20" s="1"/>
  <c r="A213" i="20"/>
  <c r="A212" i="20"/>
  <c r="A211" i="20"/>
  <c r="U210" i="20"/>
  <c r="U214" i="20" s="1"/>
  <c r="U241" i="20" s="1"/>
  <c r="A210" i="20"/>
  <c r="AK207" i="20"/>
  <c r="AK240" i="20" s="1"/>
  <c r="AK274" i="20" s="1"/>
  <c r="AJ207" i="20"/>
  <c r="AJ240" i="20" s="1"/>
  <c r="AI207" i="20"/>
  <c r="AI227" i="20" s="1"/>
  <c r="AI293" i="20" s="1"/>
  <c r="AH207" i="20"/>
  <c r="AH240" i="20" s="1"/>
  <c r="AG207" i="20"/>
  <c r="AG240" i="20" s="1"/>
  <c r="AF207" i="20"/>
  <c r="AF227" i="20" s="1"/>
  <c r="AF261" i="20" s="1"/>
  <c r="AE207" i="20"/>
  <c r="AD207" i="20"/>
  <c r="AD240" i="20" s="1"/>
  <c r="AC207" i="20"/>
  <c r="AC240" i="20" s="1"/>
  <c r="AC306" i="20" s="1"/>
  <c r="AB207" i="20"/>
  <c r="AB240" i="20" s="1"/>
  <c r="AA207" i="20"/>
  <c r="AA227" i="20" s="1"/>
  <c r="AA293" i="20" s="1"/>
  <c r="Z207" i="20"/>
  <c r="Z240" i="20" s="1"/>
  <c r="Z306" i="20" s="1"/>
  <c r="Y207" i="20"/>
  <c r="Y240" i="20" s="1"/>
  <c r="Y306" i="20" s="1"/>
  <c r="X207" i="20"/>
  <c r="X227" i="20" s="1"/>
  <c r="W207" i="20"/>
  <c r="V207" i="20"/>
  <c r="V240" i="20" s="1"/>
  <c r="U207" i="20"/>
  <c r="U240" i="20" s="1"/>
  <c r="U306" i="20" s="1"/>
  <c r="T207" i="20"/>
  <c r="T240" i="20" s="1"/>
  <c r="S207" i="20"/>
  <c r="S227" i="20" s="1"/>
  <c r="S293" i="20" s="1"/>
  <c r="R207" i="20"/>
  <c r="R240" i="20" s="1"/>
  <c r="Q207" i="20"/>
  <c r="Q240" i="20" s="1"/>
  <c r="P207" i="20"/>
  <c r="O207" i="20"/>
  <c r="N207" i="20"/>
  <c r="N227" i="20" s="1"/>
  <c r="M207" i="20"/>
  <c r="M240" i="20" s="1"/>
  <c r="L207" i="20"/>
  <c r="L240" i="20" s="1"/>
  <c r="K207" i="20"/>
  <c r="K227" i="20" s="1"/>
  <c r="K261" i="20" s="1"/>
  <c r="J207" i="20"/>
  <c r="J240" i="20" s="1"/>
  <c r="I207" i="20"/>
  <c r="I240" i="20" s="1"/>
  <c r="H207" i="20"/>
  <c r="A206" i="20"/>
  <c r="A205" i="20"/>
  <c r="A204" i="20"/>
  <c r="A203" i="20"/>
  <c r="A198" i="20"/>
  <c r="A197" i="20"/>
  <c r="A194" i="20"/>
  <c r="A193" i="20"/>
  <c r="A192" i="20"/>
  <c r="A191" i="20"/>
  <c r="G186" i="20"/>
  <c r="A186" i="20"/>
  <c r="A185" i="20"/>
  <c r="A184" i="20"/>
  <c r="C183" i="20"/>
  <c r="A165" i="20"/>
  <c r="A164" i="20"/>
  <c r="A160" i="20"/>
  <c r="A158" i="20"/>
  <c r="AK156" i="20"/>
  <c r="AJ156" i="20"/>
  <c r="AI156" i="20"/>
  <c r="AH156" i="20"/>
  <c r="AG156" i="20"/>
  <c r="AF156" i="20"/>
  <c r="AE156" i="20"/>
  <c r="AD156" i="20"/>
  <c r="AC156" i="20"/>
  <c r="AB156" i="20"/>
  <c r="AA156" i="20"/>
  <c r="Z156" i="20"/>
  <c r="Y156" i="20"/>
  <c r="X156" i="20"/>
  <c r="W156" i="20"/>
  <c r="V156" i="20"/>
  <c r="U156" i="20"/>
  <c r="T156" i="20"/>
  <c r="S156" i="20"/>
  <c r="R156" i="20"/>
  <c r="Q156" i="20"/>
  <c r="P156" i="20"/>
  <c r="O156" i="20"/>
  <c r="N156" i="20"/>
  <c r="M156" i="20"/>
  <c r="L156" i="20"/>
  <c r="K156" i="20"/>
  <c r="J156" i="20"/>
  <c r="I156" i="20"/>
  <c r="H156" i="20"/>
  <c r="A155" i="20"/>
  <c r="H154" i="20"/>
  <c r="A153" i="20"/>
  <c r="A144" i="20"/>
  <c r="A143" i="20"/>
  <c r="A139" i="20"/>
  <c r="A137"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A134" i="20"/>
  <c r="H133" i="20"/>
  <c r="H140" i="20" s="1"/>
  <c r="A132" i="20"/>
  <c r="A123" i="20"/>
  <c r="A122" i="20"/>
  <c r="A116" i="20"/>
  <c r="A113" i="20"/>
  <c r="AK111" i="20"/>
  <c r="AK114" i="20" s="1"/>
  <c r="AJ111" i="20"/>
  <c r="AJ114" i="20" s="1"/>
  <c r="AF111" i="20"/>
  <c r="AF114" i="20" s="1"/>
  <c r="AB111" i="20"/>
  <c r="AB114" i="20" s="1"/>
  <c r="X111" i="20"/>
  <c r="X114" i="20" s="1"/>
  <c r="T111" i="20"/>
  <c r="T114" i="20" s="1"/>
  <c r="P111" i="20"/>
  <c r="P114" i="20" s="1"/>
  <c r="L111" i="20"/>
  <c r="L114" i="20" s="1"/>
  <c r="H111" i="20"/>
  <c r="H114" i="20" s="1"/>
  <c r="A111" i="20"/>
  <c r="A102" i="20"/>
  <c r="A101" i="20"/>
  <c r="A95" i="20"/>
  <c r="AK93" i="20"/>
  <c r="AI93" i="20"/>
  <c r="AD93" i="20"/>
  <c r="V93" i="20"/>
  <c r="S93" i="20"/>
  <c r="N93" i="20"/>
  <c r="A92" i="20"/>
  <c r="H91" i="20"/>
  <c r="AJ93" i="20"/>
  <c r="AI111" i="20"/>
  <c r="AI114" i="20" s="1"/>
  <c r="AH111" i="20"/>
  <c r="AH114" i="20" s="1"/>
  <c r="AG111" i="20"/>
  <c r="AG114" i="20" s="1"/>
  <c r="AF93" i="20"/>
  <c r="AE111" i="20"/>
  <c r="AE114" i="20" s="1"/>
  <c r="AD111" i="20"/>
  <c r="AD114" i="20" s="1"/>
  <c r="AC111" i="20"/>
  <c r="AC114" i="20" s="1"/>
  <c r="AB93" i="20"/>
  <c r="AA111" i="20"/>
  <c r="AA114" i="20" s="1"/>
  <c r="Z111" i="20"/>
  <c r="Z114" i="20" s="1"/>
  <c r="Y111" i="20"/>
  <c r="Y114" i="20" s="1"/>
  <c r="X93" i="20"/>
  <c r="W111" i="20"/>
  <c r="W114" i="20" s="1"/>
  <c r="V111" i="20"/>
  <c r="V114" i="20" s="1"/>
  <c r="U111" i="20"/>
  <c r="U114" i="20" s="1"/>
  <c r="T93" i="20"/>
  <c r="S111" i="20"/>
  <c r="S114" i="20" s="1"/>
  <c r="R111" i="20"/>
  <c r="R114" i="20" s="1"/>
  <c r="Q111" i="20"/>
  <c r="Q114" i="20" s="1"/>
  <c r="P93" i="20"/>
  <c r="O111" i="20"/>
  <c r="O114" i="20" s="1"/>
  <c r="N111" i="20"/>
  <c r="N114" i="20" s="1"/>
  <c r="M111" i="20"/>
  <c r="M114" i="20" s="1"/>
  <c r="L93" i="20"/>
  <c r="K111" i="20"/>
  <c r="K114" i="20" s="1"/>
  <c r="J111" i="20"/>
  <c r="J114" i="20" s="1"/>
  <c r="I111" i="20"/>
  <c r="I114" i="20" s="1"/>
  <c r="H93" i="20"/>
  <c r="A90" i="20"/>
  <c r="C87"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E73" i="20"/>
  <c r="E80" i="20" s="1"/>
  <c r="E72" i="20"/>
  <c r="E79" i="20" s="1"/>
  <c r="E71" i="20"/>
  <c r="E78" i="20" s="1"/>
  <c r="A70"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AK61" i="20"/>
  <c r="AK84" i="20" s="1"/>
  <c r="AK235" i="20" s="1"/>
  <c r="AJ61" i="20"/>
  <c r="AJ84" i="20" s="1"/>
  <c r="AJ235" i="20" s="1"/>
  <c r="AI61" i="20"/>
  <c r="AH61" i="20"/>
  <c r="AG61" i="20"/>
  <c r="AG84" i="20" s="1"/>
  <c r="AG235" i="20" s="1"/>
  <c r="AF61" i="20"/>
  <c r="AE61" i="20"/>
  <c r="AD61" i="20"/>
  <c r="AC61" i="20"/>
  <c r="AC84" i="20" s="1"/>
  <c r="AC235" i="20" s="1"/>
  <c r="AB61" i="20"/>
  <c r="AA61" i="20"/>
  <c r="Z61" i="20"/>
  <c r="Y61" i="20"/>
  <c r="Y84" i="20" s="1"/>
  <c r="Y235" i="20" s="1"/>
  <c r="X61" i="20"/>
  <c r="W61" i="20"/>
  <c r="V61" i="20"/>
  <c r="U61" i="20"/>
  <c r="U84" i="20" s="1"/>
  <c r="U235" i="20" s="1"/>
  <c r="T61" i="20"/>
  <c r="T84" i="20" s="1"/>
  <c r="T235" i="20" s="1"/>
  <c r="S61" i="20"/>
  <c r="R61" i="20"/>
  <c r="Q61" i="20"/>
  <c r="Q84" i="20" s="1"/>
  <c r="Q235" i="20" s="1"/>
  <c r="P61" i="20"/>
  <c r="O61" i="20"/>
  <c r="N61" i="20"/>
  <c r="M61" i="20"/>
  <c r="M84" i="20" s="1"/>
  <c r="M235" i="20" s="1"/>
  <c r="L61" i="20"/>
  <c r="K61" i="20"/>
  <c r="J61" i="20"/>
  <c r="I61" i="20"/>
  <c r="I84" i="20" s="1"/>
  <c r="I235" i="20" s="1"/>
  <c r="H61" i="20"/>
  <c r="G61" i="20"/>
  <c r="E59" i="20"/>
  <c r="E66" i="20" s="1"/>
  <c r="E58" i="20"/>
  <c r="E65" i="20" s="1"/>
  <c r="E57" i="20"/>
  <c r="E64" i="20" s="1"/>
  <c r="A56" i="20"/>
  <c r="A52"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AK45" i="20"/>
  <c r="AJ45" i="20"/>
  <c r="AI45" i="20"/>
  <c r="AH45" i="20"/>
  <c r="AG45" i="20"/>
  <c r="G45" i="20"/>
  <c r="AK42" i="20"/>
  <c r="AK222" i="20" s="1"/>
  <c r="AJ42" i="20"/>
  <c r="AJ222" i="20" s="1"/>
  <c r="AI42" i="20"/>
  <c r="AI222" i="20" s="1"/>
  <c r="AH42" i="20"/>
  <c r="AH222" i="20" s="1"/>
  <c r="AG42" i="20"/>
  <c r="AG222" i="20" s="1"/>
  <c r="G42" i="20"/>
  <c r="G222" i="20" s="1"/>
  <c r="E40" i="20"/>
  <c r="E48" i="20" s="1"/>
  <c r="E39" i="20"/>
  <c r="E47" i="20" s="1"/>
  <c r="E38" i="20"/>
  <c r="E46" i="20" s="1"/>
  <c r="E37" i="20"/>
  <c r="E45" i="20" s="1"/>
  <c r="A36"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E32"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AK29" i="20"/>
  <c r="AJ29" i="20"/>
  <c r="AI29" i="20"/>
  <c r="AH29" i="20"/>
  <c r="AG29" i="20"/>
  <c r="AF29" i="20"/>
  <c r="AE29" i="20"/>
  <c r="AD29" i="20"/>
  <c r="AC29" i="20"/>
  <c r="AB29" i="20"/>
  <c r="AA29" i="20"/>
  <c r="AK26" i="20"/>
  <c r="AK234" i="20" s="1"/>
  <c r="AJ26" i="20"/>
  <c r="AJ234" i="20" s="1"/>
  <c r="AI26" i="20"/>
  <c r="AI234" i="20" s="1"/>
  <c r="AI268" i="20" s="1"/>
  <c r="AH26" i="20"/>
  <c r="AH234" i="20" s="1"/>
  <c r="AG26" i="20"/>
  <c r="AG234" i="20" s="1"/>
  <c r="AF26" i="20"/>
  <c r="AF234" i="20" s="1"/>
  <c r="AE26" i="20"/>
  <c r="AE234" i="20" s="1"/>
  <c r="AD26" i="20"/>
  <c r="AD234" i="20" s="1"/>
  <c r="AC26" i="20"/>
  <c r="AC234" i="20" s="1"/>
  <c r="AB26" i="20"/>
  <c r="AB234" i="20" s="1"/>
  <c r="AA26" i="20"/>
  <c r="AA234" i="20" s="1"/>
  <c r="E23" i="20"/>
  <c r="E31" i="20" s="1"/>
  <c r="E22" i="20"/>
  <c r="E30" i="20" s="1"/>
  <c r="G29" i="20"/>
  <c r="E21" i="20"/>
  <c r="E29" i="20" s="1"/>
  <c r="A20" i="20"/>
  <c r="A18" i="20"/>
  <c r="G15" i="20"/>
  <c r="A15" i="20"/>
  <c r="G14" i="20"/>
  <c r="A14" i="20"/>
  <c r="A10" i="20"/>
  <c r="A9" i="20"/>
  <c r="A8" i="20"/>
  <c r="A7" i="20"/>
  <c r="A4" i="20"/>
  <c r="AJ227" i="20" l="1"/>
  <c r="M270" i="20"/>
  <c r="AI270" i="20"/>
  <c r="G50" i="20"/>
  <c r="S240" i="20"/>
  <c r="G289" i="20"/>
  <c r="S261" i="20"/>
  <c r="AI123" i="6"/>
  <c r="AI102" i="6"/>
  <c r="AA240" i="20"/>
  <c r="AA306" i="20" s="1"/>
  <c r="AA261" i="20"/>
  <c r="K293" i="20"/>
  <c r="H165" i="20"/>
  <c r="I165" i="20" s="1"/>
  <c r="J165" i="20" s="1"/>
  <c r="K165" i="20" s="1"/>
  <c r="L165" i="20" s="1"/>
  <c r="M165" i="20" s="1"/>
  <c r="N165" i="20" s="1"/>
  <c r="O165" i="20" s="1"/>
  <c r="P165" i="20" s="1"/>
  <c r="Q165" i="20" s="1"/>
  <c r="R165" i="20" s="1"/>
  <c r="S165" i="20" s="1"/>
  <c r="T165" i="20" s="1"/>
  <c r="U165" i="20" s="1"/>
  <c r="V165" i="20" s="1"/>
  <c r="W165" i="20" s="1"/>
  <c r="X165" i="20" s="1"/>
  <c r="Y165" i="20" s="1"/>
  <c r="Z165" i="20" s="1"/>
  <c r="AA165" i="20" s="1"/>
  <c r="AB165" i="20" s="1"/>
  <c r="AC165" i="20" s="1"/>
  <c r="AD165" i="20" s="1"/>
  <c r="AE165" i="20" s="1"/>
  <c r="AF165" i="20" s="1"/>
  <c r="AG165" i="20" s="1"/>
  <c r="AH165" i="20" s="1"/>
  <c r="AI165" i="20" s="1"/>
  <c r="AJ165" i="20" s="1"/>
  <c r="AK165" i="20" s="1"/>
  <c r="H185" i="20"/>
  <c r="H103" i="20"/>
  <c r="I103" i="20" s="1"/>
  <c r="J103" i="20" s="1"/>
  <c r="K103" i="20" s="1"/>
  <c r="L103" i="20" s="1"/>
  <c r="M103" i="20" s="1"/>
  <c r="N103" i="20" s="1"/>
  <c r="O103" i="20" s="1"/>
  <c r="P103" i="20" s="1"/>
  <c r="Q103" i="20" s="1"/>
  <c r="R103" i="20" s="1"/>
  <c r="S103" i="20" s="1"/>
  <c r="T103" i="20" s="1"/>
  <c r="U103" i="20" s="1"/>
  <c r="V103" i="20" s="1"/>
  <c r="W103" i="20" s="1"/>
  <c r="X103" i="20" s="1"/>
  <c r="Y103" i="20" s="1"/>
  <c r="Z103" i="20" s="1"/>
  <c r="AA103" i="20" s="1"/>
  <c r="AB103" i="20" s="1"/>
  <c r="AC103" i="20" s="1"/>
  <c r="AD103" i="20" s="1"/>
  <c r="AE103" i="20" s="1"/>
  <c r="AF103" i="20" s="1"/>
  <c r="AG103" i="20" s="1"/>
  <c r="AH103" i="20" s="1"/>
  <c r="AI103" i="20" s="1"/>
  <c r="AJ103" i="20" s="1"/>
  <c r="AK103" i="20" s="1"/>
  <c r="H123" i="20"/>
  <c r="I123" i="20" s="1"/>
  <c r="H102" i="20"/>
  <c r="I102" i="20" s="1"/>
  <c r="J102" i="20" s="1"/>
  <c r="K102" i="20" s="1"/>
  <c r="L102" i="20" s="1"/>
  <c r="M102" i="20" s="1"/>
  <c r="N102" i="20" s="1"/>
  <c r="O102" i="20" s="1"/>
  <c r="P102" i="20" s="1"/>
  <c r="Q102" i="20" s="1"/>
  <c r="R102" i="20" s="1"/>
  <c r="S102" i="20" s="1"/>
  <c r="T102" i="20" s="1"/>
  <c r="U102" i="20" s="1"/>
  <c r="V102" i="20" s="1"/>
  <c r="W102" i="20" s="1"/>
  <c r="X102" i="20" s="1"/>
  <c r="Y102" i="20" s="1"/>
  <c r="Z102" i="20" s="1"/>
  <c r="AA102" i="20" s="1"/>
  <c r="AB102" i="20" s="1"/>
  <c r="AC102" i="20" s="1"/>
  <c r="AD102" i="20" s="1"/>
  <c r="AE102" i="20" s="1"/>
  <c r="AF102" i="20" s="1"/>
  <c r="AG102" i="20" s="1"/>
  <c r="AH102" i="20" s="1"/>
  <c r="AI102" i="20" s="1"/>
  <c r="AJ102" i="20" s="1"/>
  <c r="AK102" i="20" s="1"/>
  <c r="H124" i="20"/>
  <c r="I124" i="20" s="1"/>
  <c r="J124" i="20" s="1"/>
  <c r="K124" i="20" s="1"/>
  <c r="L124" i="20" s="1"/>
  <c r="M124" i="20" s="1"/>
  <c r="N124" i="20" s="1"/>
  <c r="O124" i="20" s="1"/>
  <c r="P124" i="20" s="1"/>
  <c r="Q124" i="20" s="1"/>
  <c r="R124" i="20" s="1"/>
  <c r="S124" i="20" s="1"/>
  <c r="T124" i="20" s="1"/>
  <c r="U124" i="20" s="1"/>
  <c r="V124" i="20" s="1"/>
  <c r="W124" i="20" s="1"/>
  <c r="X124" i="20" s="1"/>
  <c r="Y124" i="20" s="1"/>
  <c r="Z124" i="20" s="1"/>
  <c r="AA124" i="20" s="1"/>
  <c r="AB124" i="20" s="1"/>
  <c r="AC124" i="20" s="1"/>
  <c r="AD124" i="20" s="1"/>
  <c r="AE124" i="20" s="1"/>
  <c r="AF124" i="20" s="1"/>
  <c r="AG124" i="20" s="1"/>
  <c r="AH124" i="20" s="1"/>
  <c r="AI124" i="20" s="1"/>
  <c r="AJ124" i="20" s="1"/>
  <c r="AK124" i="20" s="1"/>
  <c r="AG68" i="20"/>
  <c r="L84" i="20"/>
  <c r="L235" i="20" s="1"/>
  <c r="P84" i="20"/>
  <c r="P235" i="20" s="1"/>
  <c r="P301" i="20" s="1"/>
  <c r="AB84" i="20"/>
  <c r="AB235" i="20" s="1"/>
  <c r="AF84" i="20"/>
  <c r="AF235" i="20" s="1"/>
  <c r="Z210" i="20"/>
  <c r="T227" i="20"/>
  <c r="T261" i="20" s="1"/>
  <c r="G270" i="20"/>
  <c r="T270" i="20"/>
  <c r="O275" i="20"/>
  <c r="X302" i="20"/>
  <c r="J84" i="20"/>
  <c r="J235" i="20" s="1"/>
  <c r="N84" i="20"/>
  <c r="N235" i="20" s="1"/>
  <c r="R84" i="20"/>
  <c r="R235" i="20" s="1"/>
  <c r="V84" i="20"/>
  <c r="V235" i="20" s="1"/>
  <c r="V301" i="20" s="1"/>
  <c r="Z84" i="20"/>
  <c r="Z235" i="20" s="1"/>
  <c r="Z301" i="20" s="1"/>
  <c r="AD84" i="20"/>
  <c r="AD235" i="20" s="1"/>
  <c r="AH84" i="20"/>
  <c r="AH235" i="20" s="1"/>
  <c r="T174" i="20"/>
  <c r="T217" i="20" s="1"/>
  <c r="AB227" i="20"/>
  <c r="N240" i="20"/>
  <c r="H270" i="20"/>
  <c r="AB270" i="20"/>
  <c r="R307" i="20"/>
  <c r="Y257" i="21"/>
  <c r="AD26" i="21"/>
  <c r="AD234" i="21" s="1"/>
  <c r="AD29" i="21"/>
  <c r="AC268" i="21"/>
  <c r="AC300" i="21"/>
  <c r="AC150" i="21"/>
  <c r="AA292" i="21"/>
  <c r="AB107" i="21"/>
  <c r="Z179" i="21"/>
  <c r="Z187" i="21"/>
  <c r="Z224" i="21" s="1"/>
  <c r="AB292" i="21"/>
  <c r="AB260" i="21"/>
  <c r="AD163" i="21"/>
  <c r="AD161" i="21"/>
  <c r="AD171" i="21" s="1"/>
  <c r="AD157" i="21"/>
  <c r="AE154" i="21"/>
  <c r="AD162" i="21"/>
  <c r="AC45" i="21"/>
  <c r="AC226" i="21" s="1"/>
  <c r="AC42" i="21"/>
  <c r="AC222" i="21" s="1"/>
  <c r="X304" i="21"/>
  <c r="X272" i="21"/>
  <c r="AB121" i="21"/>
  <c r="AB119" i="21"/>
  <c r="AB120" i="21"/>
  <c r="AB115" i="21"/>
  <c r="AB175" i="21" s="1"/>
  <c r="AC99" i="21"/>
  <c r="AC94" i="21"/>
  <c r="AD91" i="21"/>
  <c r="AC100" i="21"/>
  <c r="AC98" i="21"/>
  <c r="Z237" i="21"/>
  <c r="Z180" i="21"/>
  <c r="Z223" i="21"/>
  <c r="Z181" i="21"/>
  <c r="AC186" i="21"/>
  <c r="AD189" i="21"/>
  <c r="AC149" i="21"/>
  <c r="AB288" i="21"/>
  <c r="AB256" i="21"/>
  <c r="AA128" i="21"/>
  <c r="AA176" i="21" s="1"/>
  <c r="AB108" i="21"/>
  <c r="AE14" i="21"/>
  <c r="AD37" i="21"/>
  <c r="AD185" i="21"/>
  <c r="Y290" i="21"/>
  <c r="Y258" i="21"/>
  <c r="Y238" i="21"/>
  <c r="AD141" i="21"/>
  <c r="AD136" i="21"/>
  <c r="AD142" i="21"/>
  <c r="AE133" i="21"/>
  <c r="AD140" i="21"/>
  <c r="AC170" i="21"/>
  <c r="AA129" i="21"/>
  <c r="AA177" i="21" s="1"/>
  <c r="J306" i="20"/>
  <c r="J274" i="20"/>
  <c r="T307" i="20"/>
  <c r="T275" i="20"/>
  <c r="I133" i="20"/>
  <c r="I142" i="20" s="1"/>
  <c r="H136" i="20"/>
  <c r="V227" i="20"/>
  <c r="AD227" i="20"/>
  <c r="AD293" i="20" s="1"/>
  <c r="G303" i="20"/>
  <c r="H189" i="20"/>
  <c r="I189" i="20" s="1"/>
  <c r="I227" i="20"/>
  <c r="Q227" i="20"/>
  <c r="Y227" i="20"/>
  <c r="AG227" i="20"/>
  <c r="AG293" i="20" s="1"/>
  <c r="AI240" i="20"/>
  <c r="G259" i="20"/>
  <c r="I270" i="20"/>
  <c r="X275" i="20"/>
  <c r="H84" i="20"/>
  <c r="H235" i="20" s="1"/>
  <c r="H301" i="20" s="1"/>
  <c r="X84" i="20"/>
  <c r="X235" i="20" s="1"/>
  <c r="X301" i="20" s="1"/>
  <c r="J227" i="20"/>
  <c r="R227" i="20"/>
  <c r="Z227" i="20"/>
  <c r="AH227" i="20"/>
  <c r="AH293" i="20" s="1"/>
  <c r="G261" i="20"/>
  <c r="Y274" i="20"/>
  <c r="V302" i="20"/>
  <c r="AK306" i="20"/>
  <c r="I185" i="20"/>
  <c r="AB174" i="20"/>
  <c r="AB217" i="20" s="1"/>
  <c r="X174" i="20"/>
  <c r="X217" i="20" s="1"/>
  <c r="AJ288" i="20"/>
  <c r="AJ256" i="20"/>
  <c r="AD300" i="20"/>
  <c r="AD268" i="20"/>
  <c r="I301" i="20"/>
  <c r="I269" i="20"/>
  <c r="M301" i="20"/>
  <c r="M269" i="20"/>
  <c r="Q301" i="20"/>
  <c r="Q269" i="20"/>
  <c r="U301" i="20"/>
  <c r="U269" i="20"/>
  <c r="Y301" i="20"/>
  <c r="Y269" i="20"/>
  <c r="AC301" i="20"/>
  <c r="AC269" i="20"/>
  <c r="AG269" i="20"/>
  <c r="AG301" i="20"/>
  <c r="AK269" i="20"/>
  <c r="AK301" i="20"/>
  <c r="AF269" i="20"/>
  <c r="AF301" i="20"/>
  <c r="AI174" i="20"/>
  <c r="AI217" i="20" s="1"/>
  <c r="G34" i="20"/>
  <c r="J301" i="20"/>
  <c r="J269" i="20"/>
  <c r="R269" i="20"/>
  <c r="R301" i="20"/>
  <c r="AH301" i="20"/>
  <c r="AH269" i="20"/>
  <c r="T301" i="20"/>
  <c r="T269" i="20"/>
  <c r="AB300" i="20"/>
  <c r="AB268" i="20"/>
  <c r="AJ300" i="20"/>
  <c r="AJ268" i="20"/>
  <c r="Q68" i="20"/>
  <c r="AA68" i="20"/>
  <c r="AH82" i="20"/>
  <c r="AD82" i="20"/>
  <c r="Z82" i="20"/>
  <c r="V82" i="20"/>
  <c r="R82" i="20"/>
  <c r="N82" i="20"/>
  <c r="J82" i="20"/>
  <c r="H12" i="20"/>
  <c r="H14" i="20" s="1"/>
  <c r="AH300" i="20"/>
  <c r="AH268" i="20"/>
  <c r="AH288" i="20"/>
  <c r="AH256" i="20"/>
  <c r="G84" i="20"/>
  <c r="G235" i="20" s="1"/>
  <c r="K84" i="20"/>
  <c r="K235" i="20" s="1"/>
  <c r="O84" i="20"/>
  <c r="O235" i="20" s="1"/>
  <c r="S84" i="20"/>
  <c r="S235" i="20" s="1"/>
  <c r="W84" i="20"/>
  <c r="W235" i="20" s="1"/>
  <c r="AA84" i="20"/>
  <c r="AA235" i="20" s="1"/>
  <c r="AE84" i="20"/>
  <c r="AE235" i="20" s="1"/>
  <c r="AI84" i="20"/>
  <c r="AI235" i="20" s="1"/>
  <c r="AJ68" i="20"/>
  <c r="AF68" i="20"/>
  <c r="AB68" i="20"/>
  <c r="X68" i="20"/>
  <c r="T68" i="20"/>
  <c r="P68" i="20"/>
  <c r="L68" i="20"/>
  <c r="H68" i="20"/>
  <c r="I68" i="20"/>
  <c r="N68" i="20"/>
  <c r="N85" i="20" s="1"/>
  <c r="S68" i="20"/>
  <c r="Y68" i="20"/>
  <c r="AD68" i="20"/>
  <c r="AD85" i="20" s="1"/>
  <c r="AI68" i="20"/>
  <c r="K82" i="20"/>
  <c r="P82" i="20"/>
  <c r="U82" i="20"/>
  <c r="AA82" i="20"/>
  <c r="AF82" i="20"/>
  <c r="AK82" i="20"/>
  <c r="L301" i="20"/>
  <c r="L269" i="20"/>
  <c r="AB301" i="20"/>
  <c r="AB269" i="20"/>
  <c r="K93" i="20"/>
  <c r="K174" i="20" s="1"/>
  <c r="K217" i="20" s="1"/>
  <c r="Q93" i="20"/>
  <c r="Q174" i="20" s="1"/>
  <c r="Q217" i="20" s="1"/>
  <c r="V174" i="20"/>
  <c r="V217" i="20" s="1"/>
  <c r="AA93" i="20"/>
  <c r="AA174" i="20" s="1"/>
  <c r="AA217" i="20" s="1"/>
  <c r="AG93" i="20"/>
  <c r="AG174" i="20" s="1"/>
  <c r="AG217" i="20" s="1"/>
  <c r="H94" i="20"/>
  <c r="G26" i="20"/>
  <c r="G234" i="20" s="1"/>
  <c r="AA300" i="20"/>
  <c r="AA268" i="20"/>
  <c r="AE300" i="20"/>
  <c r="AE268" i="20"/>
  <c r="AI300" i="20"/>
  <c r="G256" i="20"/>
  <c r="G288" i="20"/>
  <c r="AI256" i="20"/>
  <c r="AI288" i="20"/>
  <c r="J68" i="20"/>
  <c r="J85" i="20" s="1"/>
  <c r="O68" i="20"/>
  <c r="U68" i="20"/>
  <c r="Z68" i="20"/>
  <c r="AE68" i="20"/>
  <c r="AK68" i="20"/>
  <c r="G82" i="20"/>
  <c r="L82" i="20"/>
  <c r="Q82" i="20"/>
  <c r="W82" i="20"/>
  <c r="AB82" i="20"/>
  <c r="AG82" i="20"/>
  <c r="AG85" i="20" s="1"/>
  <c r="H174" i="20"/>
  <c r="H217" i="20" s="1"/>
  <c r="L174" i="20"/>
  <c r="L217" i="20" s="1"/>
  <c r="P174" i="20"/>
  <c r="P217" i="20" s="1"/>
  <c r="AF174" i="20"/>
  <c r="AF217" i="20" s="1"/>
  <c r="AJ174" i="20"/>
  <c r="AJ217" i="20" s="1"/>
  <c r="M93" i="20"/>
  <c r="M174" i="20" s="1"/>
  <c r="M217" i="20" s="1"/>
  <c r="R93" i="20"/>
  <c r="R174" i="20" s="1"/>
  <c r="R217" i="20" s="1"/>
  <c r="W93" i="20"/>
  <c r="W174" i="20" s="1"/>
  <c r="W217" i="20" s="1"/>
  <c r="AC93" i="20"/>
  <c r="AC174" i="20" s="1"/>
  <c r="AC217" i="20" s="1"/>
  <c r="AH93" i="20"/>
  <c r="AH174" i="20" s="1"/>
  <c r="AH217" i="20" s="1"/>
  <c r="I136" i="20"/>
  <c r="H168" i="20"/>
  <c r="I168" i="20" s="1"/>
  <c r="J168" i="20" s="1"/>
  <c r="K168" i="20" s="1"/>
  <c r="L168" i="20" s="1"/>
  <c r="M168" i="20" s="1"/>
  <c r="N168" i="20" s="1"/>
  <c r="O168" i="20" s="1"/>
  <c r="P168" i="20" s="1"/>
  <c r="Q168" i="20" s="1"/>
  <c r="R168" i="20" s="1"/>
  <c r="S168" i="20" s="1"/>
  <c r="T168" i="20" s="1"/>
  <c r="U168" i="20" s="1"/>
  <c r="V168" i="20" s="1"/>
  <c r="W168" i="20" s="1"/>
  <c r="X168" i="20" s="1"/>
  <c r="Y168" i="20" s="1"/>
  <c r="Z168" i="20" s="1"/>
  <c r="AA168" i="20" s="1"/>
  <c r="AB168" i="20" s="1"/>
  <c r="AC168" i="20" s="1"/>
  <c r="AD168" i="20" s="1"/>
  <c r="AE168" i="20" s="1"/>
  <c r="AF168" i="20" s="1"/>
  <c r="AG168" i="20" s="1"/>
  <c r="AH168" i="20" s="1"/>
  <c r="AI168" i="20" s="1"/>
  <c r="AJ168" i="20" s="1"/>
  <c r="AK168" i="20" s="1"/>
  <c r="H166" i="20"/>
  <c r="I166" i="20" s="1"/>
  <c r="J166" i="20" s="1"/>
  <c r="K166" i="20" s="1"/>
  <c r="L166" i="20" s="1"/>
  <c r="M166" i="20" s="1"/>
  <c r="N166" i="20" s="1"/>
  <c r="O166" i="20" s="1"/>
  <c r="P166" i="20" s="1"/>
  <c r="Q166" i="20" s="1"/>
  <c r="R166" i="20" s="1"/>
  <c r="S166" i="20" s="1"/>
  <c r="T166" i="20" s="1"/>
  <c r="U166" i="20" s="1"/>
  <c r="V166" i="20" s="1"/>
  <c r="W166" i="20" s="1"/>
  <c r="X166" i="20" s="1"/>
  <c r="Y166" i="20" s="1"/>
  <c r="Z166" i="20" s="1"/>
  <c r="AA166" i="20" s="1"/>
  <c r="AB166" i="20" s="1"/>
  <c r="AC166" i="20" s="1"/>
  <c r="AD166" i="20" s="1"/>
  <c r="AE166" i="20" s="1"/>
  <c r="AF166" i="20" s="1"/>
  <c r="AG166" i="20" s="1"/>
  <c r="AH166" i="20" s="1"/>
  <c r="AI166" i="20" s="1"/>
  <c r="AJ166" i="20" s="1"/>
  <c r="AK166" i="20" s="1"/>
  <c r="H167" i="20"/>
  <c r="I167" i="20" s="1"/>
  <c r="J167" i="20" s="1"/>
  <c r="K167" i="20" s="1"/>
  <c r="L167" i="20" s="1"/>
  <c r="M167" i="20" s="1"/>
  <c r="N167" i="20" s="1"/>
  <c r="O167" i="20" s="1"/>
  <c r="P167" i="20" s="1"/>
  <c r="Q167" i="20" s="1"/>
  <c r="R167" i="20" s="1"/>
  <c r="S167" i="20" s="1"/>
  <c r="T167" i="20" s="1"/>
  <c r="U167" i="20" s="1"/>
  <c r="V167" i="20" s="1"/>
  <c r="W167" i="20" s="1"/>
  <c r="X167" i="20" s="1"/>
  <c r="Y167" i="20" s="1"/>
  <c r="Z167" i="20" s="1"/>
  <c r="AA167" i="20" s="1"/>
  <c r="AB167" i="20" s="1"/>
  <c r="AC167" i="20" s="1"/>
  <c r="AD167" i="20" s="1"/>
  <c r="AE167" i="20" s="1"/>
  <c r="AF167" i="20" s="1"/>
  <c r="AG167" i="20" s="1"/>
  <c r="AH167" i="20" s="1"/>
  <c r="AI167" i="20" s="1"/>
  <c r="AJ167" i="20" s="1"/>
  <c r="AK167" i="20" s="1"/>
  <c r="H147" i="20"/>
  <c r="I147" i="20" s="1"/>
  <c r="J147" i="20" s="1"/>
  <c r="K147" i="20" s="1"/>
  <c r="L147" i="20" s="1"/>
  <c r="M147" i="20" s="1"/>
  <c r="N147" i="20" s="1"/>
  <c r="O147" i="20" s="1"/>
  <c r="P147" i="20" s="1"/>
  <c r="Q147" i="20" s="1"/>
  <c r="R147" i="20" s="1"/>
  <c r="S147" i="20" s="1"/>
  <c r="T147" i="20" s="1"/>
  <c r="U147" i="20" s="1"/>
  <c r="V147" i="20" s="1"/>
  <c r="W147" i="20" s="1"/>
  <c r="X147" i="20" s="1"/>
  <c r="Y147" i="20" s="1"/>
  <c r="Z147" i="20" s="1"/>
  <c r="AA147" i="20" s="1"/>
  <c r="AB147" i="20" s="1"/>
  <c r="AC147" i="20" s="1"/>
  <c r="AD147" i="20" s="1"/>
  <c r="AE147" i="20" s="1"/>
  <c r="AF147" i="20" s="1"/>
  <c r="AG147" i="20" s="1"/>
  <c r="AH147" i="20" s="1"/>
  <c r="AI147" i="20" s="1"/>
  <c r="AJ147" i="20" s="1"/>
  <c r="AK147" i="20" s="1"/>
  <c r="H145" i="20"/>
  <c r="I145" i="20" s="1"/>
  <c r="J145" i="20" s="1"/>
  <c r="K145" i="20" s="1"/>
  <c r="L145" i="20" s="1"/>
  <c r="M145" i="20" s="1"/>
  <c r="N145" i="20" s="1"/>
  <c r="O145" i="20" s="1"/>
  <c r="P145" i="20" s="1"/>
  <c r="Q145" i="20" s="1"/>
  <c r="R145" i="20" s="1"/>
  <c r="S145" i="20" s="1"/>
  <c r="T145" i="20" s="1"/>
  <c r="U145" i="20" s="1"/>
  <c r="V145" i="20" s="1"/>
  <c r="W145" i="20" s="1"/>
  <c r="X145" i="20" s="1"/>
  <c r="Y145" i="20" s="1"/>
  <c r="Z145" i="20" s="1"/>
  <c r="AA145" i="20" s="1"/>
  <c r="AB145" i="20" s="1"/>
  <c r="AC145" i="20" s="1"/>
  <c r="AD145" i="20" s="1"/>
  <c r="AE145" i="20" s="1"/>
  <c r="AF145" i="20" s="1"/>
  <c r="AG145" i="20" s="1"/>
  <c r="AH145" i="20" s="1"/>
  <c r="AI145" i="20" s="1"/>
  <c r="AJ145" i="20" s="1"/>
  <c r="AK145" i="20" s="1"/>
  <c r="H125" i="20"/>
  <c r="I125" i="20" s="1"/>
  <c r="J125" i="20" s="1"/>
  <c r="K125" i="20" s="1"/>
  <c r="L125" i="20" s="1"/>
  <c r="M125" i="20" s="1"/>
  <c r="N125" i="20" s="1"/>
  <c r="O125" i="20" s="1"/>
  <c r="P125" i="20" s="1"/>
  <c r="Q125" i="20" s="1"/>
  <c r="R125" i="20" s="1"/>
  <c r="S125" i="20" s="1"/>
  <c r="T125" i="20" s="1"/>
  <c r="U125" i="20" s="1"/>
  <c r="V125" i="20" s="1"/>
  <c r="W125" i="20" s="1"/>
  <c r="X125" i="20" s="1"/>
  <c r="Y125" i="20" s="1"/>
  <c r="Z125" i="20" s="1"/>
  <c r="AA125" i="20" s="1"/>
  <c r="AB125" i="20" s="1"/>
  <c r="AC125" i="20" s="1"/>
  <c r="AD125" i="20" s="1"/>
  <c r="AE125" i="20" s="1"/>
  <c r="AF125" i="20" s="1"/>
  <c r="AG125" i="20" s="1"/>
  <c r="AH125" i="20" s="1"/>
  <c r="AI125" i="20" s="1"/>
  <c r="AJ125" i="20" s="1"/>
  <c r="AK125" i="20" s="1"/>
  <c r="H146" i="20"/>
  <c r="I146" i="20" s="1"/>
  <c r="J146" i="20" s="1"/>
  <c r="K146" i="20" s="1"/>
  <c r="L146" i="20" s="1"/>
  <c r="M146" i="20" s="1"/>
  <c r="N146" i="20" s="1"/>
  <c r="O146" i="20" s="1"/>
  <c r="P146" i="20" s="1"/>
  <c r="Q146" i="20" s="1"/>
  <c r="R146" i="20" s="1"/>
  <c r="S146" i="20" s="1"/>
  <c r="T146" i="20" s="1"/>
  <c r="U146" i="20" s="1"/>
  <c r="V146" i="20" s="1"/>
  <c r="W146" i="20" s="1"/>
  <c r="X146" i="20" s="1"/>
  <c r="Y146" i="20" s="1"/>
  <c r="Z146" i="20" s="1"/>
  <c r="AA146" i="20" s="1"/>
  <c r="AB146" i="20" s="1"/>
  <c r="AC146" i="20" s="1"/>
  <c r="AD146" i="20" s="1"/>
  <c r="AE146" i="20" s="1"/>
  <c r="AF146" i="20" s="1"/>
  <c r="AG146" i="20" s="1"/>
  <c r="AH146" i="20" s="1"/>
  <c r="AI146" i="20" s="1"/>
  <c r="AJ146" i="20" s="1"/>
  <c r="AK146" i="20" s="1"/>
  <c r="H104" i="20"/>
  <c r="I104" i="20" s="1"/>
  <c r="J104" i="20" s="1"/>
  <c r="K104" i="20" s="1"/>
  <c r="L104" i="20" s="1"/>
  <c r="M104" i="20" s="1"/>
  <c r="N104" i="20" s="1"/>
  <c r="O104" i="20" s="1"/>
  <c r="P104" i="20" s="1"/>
  <c r="Q104" i="20" s="1"/>
  <c r="R104" i="20" s="1"/>
  <c r="S104" i="20" s="1"/>
  <c r="T104" i="20" s="1"/>
  <c r="U104" i="20" s="1"/>
  <c r="V104" i="20" s="1"/>
  <c r="W104" i="20" s="1"/>
  <c r="X104" i="20" s="1"/>
  <c r="Y104" i="20" s="1"/>
  <c r="Z104" i="20" s="1"/>
  <c r="AA104" i="20" s="1"/>
  <c r="AB104" i="20" s="1"/>
  <c r="AC104" i="20" s="1"/>
  <c r="AD104" i="20" s="1"/>
  <c r="AE104" i="20" s="1"/>
  <c r="AF104" i="20" s="1"/>
  <c r="AG104" i="20" s="1"/>
  <c r="AH104" i="20" s="1"/>
  <c r="AI104" i="20" s="1"/>
  <c r="AJ104" i="20" s="1"/>
  <c r="AK104" i="20" s="1"/>
  <c r="H105" i="20"/>
  <c r="I105" i="20" s="1"/>
  <c r="J105" i="20" s="1"/>
  <c r="K105" i="20" s="1"/>
  <c r="L105" i="20" s="1"/>
  <c r="M105" i="20" s="1"/>
  <c r="N105" i="20" s="1"/>
  <c r="O105" i="20" s="1"/>
  <c r="P105" i="20" s="1"/>
  <c r="Q105" i="20" s="1"/>
  <c r="R105" i="20" s="1"/>
  <c r="S105" i="20" s="1"/>
  <c r="T105" i="20" s="1"/>
  <c r="U105" i="20" s="1"/>
  <c r="V105" i="20" s="1"/>
  <c r="W105" i="20" s="1"/>
  <c r="X105" i="20" s="1"/>
  <c r="Y105" i="20" s="1"/>
  <c r="Z105" i="20" s="1"/>
  <c r="AA105" i="20" s="1"/>
  <c r="AB105" i="20" s="1"/>
  <c r="AC105" i="20" s="1"/>
  <c r="AD105" i="20" s="1"/>
  <c r="AE105" i="20" s="1"/>
  <c r="AF105" i="20" s="1"/>
  <c r="AG105" i="20" s="1"/>
  <c r="AH105" i="20" s="1"/>
  <c r="AI105" i="20" s="1"/>
  <c r="AJ105" i="20" s="1"/>
  <c r="AK105" i="20" s="1"/>
  <c r="AF268" i="20"/>
  <c r="AF300" i="20"/>
  <c r="K68" i="20"/>
  <c r="V68" i="20"/>
  <c r="H82" i="20"/>
  <c r="M82" i="20"/>
  <c r="S82" i="20"/>
  <c r="X82" i="20"/>
  <c r="AC82" i="20"/>
  <c r="AI82" i="20"/>
  <c r="N301" i="20"/>
  <c r="N269" i="20"/>
  <c r="AD301" i="20"/>
  <c r="AD269" i="20"/>
  <c r="AJ301" i="20"/>
  <c r="AJ269" i="20"/>
  <c r="I93" i="20"/>
  <c r="I174" i="20" s="1"/>
  <c r="I217" i="20" s="1"/>
  <c r="N174" i="20"/>
  <c r="N217" i="20" s="1"/>
  <c r="S174" i="20"/>
  <c r="S217" i="20" s="1"/>
  <c r="Y93" i="20"/>
  <c r="Y174" i="20" s="1"/>
  <c r="Y217" i="20" s="1"/>
  <c r="AD174" i="20"/>
  <c r="AD217" i="20" s="1"/>
  <c r="H100" i="20"/>
  <c r="H112" i="20"/>
  <c r="H126" i="20"/>
  <c r="I126" i="20" s="1"/>
  <c r="J126" i="20" s="1"/>
  <c r="K126" i="20" s="1"/>
  <c r="L126" i="20" s="1"/>
  <c r="M126" i="20" s="1"/>
  <c r="N126" i="20" s="1"/>
  <c r="O126" i="20" s="1"/>
  <c r="P126" i="20" s="1"/>
  <c r="Q126" i="20" s="1"/>
  <c r="R126" i="20" s="1"/>
  <c r="S126" i="20" s="1"/>
  <c r="T126" i="20" s="1"/>
  <c r="U126" i="20" s="1"/>
  <c r="V126" i="20" s="1"/>
  <c r="W126" i="20" s="1"/>
  <c r="X126" i="20" s="1"/>
  <c r="Y126" i="20" s="1"/>
  <c r="Z126" i="20" s="1"/>
  <c r="AA126" i="20" s="1"/>
  <c r="AB126" i="20" s="1"/>
  <c r="AC126" i="20" s="1"/>
  <c r="AD126" i="20" s="1"/>
  <c r="AE126" i="20" s="1"/>
  <c r="AF126" i="20" s="1"/>
  <c r="AG126" i="20" s="1"/>
  <c r="AH126" i="20" s="1"/>
  <c r="AI126" i="20" s="1"/>
  <c r="AJ126" i="20" s="1"/>
  <c r="AK126" i="20" s="1"/>
  <c r="I141" i="20"/>
  <c r="J133" i="20"/>
  <c r="I140" i="20"/>
  <c r="H144" i="20"/>
  <c r="I144" i="20" s="1"/>
  <c r="J144" i="20" s="1"/>
  <c r="K144" i="20" s="1"/>
  <c r="L144" i="20" s="1"/>
  <c r="M144" i="20" s="1"/>
  <c r="N144" i="20" s="1"/>
  <c r="O144" i="20" s="1"/>
  <c r="P144" i="20" s="1"/>
  <c r="Q144" i="20" s="1"/>
  <c r="R144" i="20" s="1"/>
  <c r="S144" i="20" s="1"/>
  <c r="T144" i="20" s="1"/>
  <c r="U144" i="20" s="1"/>
  <c r="V144" i="20" s="1"/>
  <c r="W144" i="20" s="1"/>
  <c r="X144" i="20" s="1"/>
  <c r="Y144" i="20" s="1"/>
  <c r="Z144" i="20" s="1"/>
  <c r="AA144" i="20" s="1"/>
  <c r="AB144" i="20" s="1"/>
  <c r="AC144" i="20" s="1"/>
  <c r="AD144" i="20" s="1"/>
  <c r="AE144" i="20" s="1"/>
  <c r="AF144" i="20" s="1"/>
  <c r="AG144" i="20" s="1"/>
  <c r="AH144" i="20" s="1"/>
  <c r="AI144" i="20" s="1"/>
  <c r="AJ144" i="20" s="1"/>
  <c r="AK144" i="20" s="1"/>
  <c r="R306" i="20"/>
  <c r="R274" i="20"/>
  <c r="AH306" i="20"/>
  <c r="AH274" i="20"/>
  <c r="AA307" i="20"/>
  <c r="AA275" i="20"/>
  <c r="AI307" i="20"/>
  <c r="AI275" i="20"/>
  <c r="L293" i="20"/>
  <c r="L261" i="20"/>
  <c r="AB293" i="20"/>
  <c r="AB261" i="20"/>
  <c r="AJ293" i="20"/>
  <c r="AJ261" i="20"/>
  <c r="G16" i="20"/>
  <c r="AC300" i="20"/>
  <c r="AC268" i="20"/>
  <c r="AG300" i="20"/>
  <c r="AG268" i="20"/>
  <c r="AK300" i="20"/>
  <c r="AK268" i="20"/>
  <c r="AG288" i="20"/>
  <c r="AG256" i="20"/>
  <c r="AK288" i="20"/>
  <c r="AK256" i="20"/>
  <c r="G68" i="20"/>
  <c r="M68" i="20"/>
  <c r="R68" i="20"/>
  <c r="W68" i="20"/>
  <c r="W85" i="20" s="1"/>
  <c r="AC68" i="20"/>
  <c r="AH68" i="20"/>
  <c r="I82" i="20"/>
  <c r="O82" i="20"/>
  <c r="T82" i="20"/>
  <c r="Y82" i="20"/>
  <c r="AE82" i="20"/>
  <c r="AJ82" i="20"/>
  <c r="I91" i="20"/>
  <c r="J93" i="20"/>
  <c r="J174" i="20" s="1"/>
  <c r="J217" i="20" s="1"/>
  <c r="O93" i="20"/>
  <c r="O174" i="20" s="1"/>
  <c r="O217" i="20" s="1"/>
  <c r="U93" i="20"/>
  <c r="U174" i="20" s="1"/>
  <c r="U217" i="20" s="1"/>
  <c r="Z93" i="20"/>
  <c r="Z174" i="20" s="1"/>
  <c r="Z217" i="20" s="1"/>
  <c r="AE93" i="20"/>
  <c r="AE174" i="20" s="1"/>
  <c r="AE217" i="20" s="1"/>
  <c r="AK174" i="20"/>
  <c r="AK217" i="20" s="1"/>
  <c r="H99" i="20"/>
  <c r="H162" i="20"/>
  <c r="H157" i="20"/>
  <c r="I154" i="20"/>
  <c r="H163" i="20"/>
  <c r="H161" i="20"/>
  <c r="S306" i="20"/>
  <c r="S274" i="20"/>
  <c r="V307" i="20"/>
  <c r="V275" i="20"/>
  <c r="H141" i="20"/>
  <c r="H142" i="20"/>
  <c r="I307" i="20"/>
  <c r="I275" i="20"/>
  <c r="M307" i="20"/>
  <c r="M275" i="20"/>
  <c r="Q307" i="20"/>
  <c r="Q275" i="20"/>
  <c r="U275" i="20"/>
  <c r="U307" i="20"/>
  <c r="Y307" i="20"/>
  <c r="Y275" i="20"/>
  <c r="G290" i="20"/>
  <c r="G258" i="20"/>
  <c r="G238" i="20"/>
  <c r="N275" i="20"/>
  <c r="N307" i="20"/>
  <c r="S307" i="20"/>
  <c r="S275" i="20"/>
  <c r="N293" i="20"/>
  <c r="N261" i="20"/>
  <c r="AD261" i="20"/>
  <c r="N306" i="20"/>
  <c r="N274" i="20"/>
  <c r="AF307" i="20"/>
  <c r="AL307" i="20" s="1"/>
  <c r="AF275" i="20"/>
  <c r="AL275" i="20" s="1"/>
  <c r="K307" i="20"/>
  <c r="K275" i="20"/>
  <c r="W307" i="20"/>
  <c r="W275" i="20"/>
  <c r="I293" i="20"/>
  <c r="I261" i="20"/>
  <c r="Y293" i="20"/>
  <c r="Y261" i="20"/>
  <c r="AG261" i="20"/>
  <c r="H275" i="20"/>
  <c r="AF293" i="20"/>
  <c r="H240" i="20"/>
  <c r="H227" i="20"/>
  <c r="L306" i="20"/>
  <c r="L274" i="20"/>
  <c r="P240" i="20"/>
  <c r="P227" i="20"/>
  <c r="T306" i="20"/>
  <c r="T274" i="20"/>
  <c r="X261" i="20"/>
  <c r="X293" i="20"/>
  <c r="AB306" i="20"/>
  <c r="AB274" i="20"/>
  <c r="AJ306" i="20"/>
  <c r="AJ274" i="20"/>
  <c r="AE210" i="20"/>
  <c r="Z214" i="20"/>
  <c r="Z241" i="20" s="1"/>
  <c r="AC307" i="20"/>
  <c r="AC275" i="20"/>
  <c r="AG307" i="20"/>
  <c r="AG275" i="20"/>
  <c r="X240" i="20"/>
  <c r="AF240" i="20"/>
  <c r="O240" i="20"/>
  <c r="O227" i="20"/>
  <c r="W240" i="20"/>
  <c r="W227" i="20"/>
  <c r="AE240" i="20"/>
  <c r="AE227" i="20"/>
  <c r="AH275" i="20"/>
  <c r="AH307" i="20"/>
  <c r="J293" i="20"/>
  <c r="J261" i="20"/>
  <c r="U227" i="20"/>
  <c r="Z293" i="20"/>
  <c r="Z261" i="20"/>
  <c r="AK227" i="20"/>
  <c r="K302" i="20"/>
  <c r="K270" i="20"/>
  <c r="O302" i="20"/>
  <c r="O270" i="20"/>
  <c r="S302" i="20"/>
  <c r="S270" i="20"/>
  <c r="W302" i="20"/>
  <c r="W270" i="20"/>
  <c r="AA302" i="20"/>
  <c r="AA270" i="20"/>
  <c r="K240" i="20"/>
  <c r="V306" i="20"/>
  <c r="V274" i="20"/>
  <c r="AD306" i="20"/>
  <c r="AD274" i="20"/>
  <c r="P307" i="20"/>
  <c r="P275" i="20"/>
  <c r="AI261" i="20"/>
  <c r="Q270" i="20"/>
  <c r="AE270" i="20"/>
  <c r="AC274" i="20"/>
  <c r="J275" i="20"/>
  <c r="I274" i="20"/>
  <c r="I306" i="20"/>
  <c r="M306" i="20"/>
  <c r="M274" i="20"/>
  <c r="Q306" i="20"/>
  <c r="Q274" i="20"/>
  <c r="AG306" i="20"/>
  <c r="AG274" i="20"/>
  <c r="L307" i="20"/>
  <c r="L275" i="20"/>
  <c r="AB307" i="20"/>
  <c r="AB275" i="20"/>
  <c r="AK307" i="20"/>
  <c r="AK275" i="20"/>
  <c r="M227" i="20"/>
  <c r="R293" i="20"/>
  <c r="R261" i="20"/>
  <c r="AC227" i="20"/>
  <c r="U302" i="20"/>
  <c r="U270" i="20"/>
  <c r="Y302" i="20"/>
  <c r="Y270" i="20"/>
  <c r="AC302" i="20"/>
  <c r="AC270" i="20"/>
  <c r="AG302" i="20"/>
  <c r="AG270" i="20"/>
  <c r="AK302" i="20"/>
  <c r="AK270" i="20"/>
  <c r="AI274" i="20"/>
  <c r="AI306" i="20"/>
  <c r="AD307" i="20"/>
  <c r="AD275" i="20"/>
  <c r="U274" i="20"/>
  <c r="J302" i="20"/>
  <c r="J270" i="20"/>
  <c r="N270" i="20"/>
  <c r="N302" i="20"/>
  <c r="R302" i="20"/>
  <c r="R270" i="20"/>
  <c r="Z302" i="20"/>
  <c r="Z270" i="20"/>
  <c r="AD270" i="20"/>
  <c r="AD302" i="20"/>
  <c r="G305" i="20"/>
  <c r="G273" i="20"/>
  <c r="G274" i="20"/>
  <c r="G306" i="20"/>
  <c r="G275" i="20"/>
  <c r="G307" i="20"/>
  <c r="Z274" i="20"/>
  <c r="AH302" i="20"/>
  <c r="P270" i="20"/>
  <c r="AF270" i="20"/>
  <c r="T293" i="20" l="1"/>
  <c r="Z269" i="20"/>
  <c r="AA274" i="20"/>
  <c r="I149" i="20"/>
  <c r="AJ102" i="6"/>
  <c r="AJ123" i="6"/>
  <c r="AE85" i="20"/>
  <c r="V269" i="20"/>
  <c r="AD150" i="21"/>
  <c r="AH261" i="20"/>
  <c r="AH85" i="20"/>
  <c r="S85" i="20"/>
  <c r="P269" i="20"/>
  <c r="H171" i="20"/>
  <c r="X269" i="20"/>
  <c r="AC107" i="21"/>
  <c r="AB129" i="21"/>
  <c r="AB177" i="21" s="1"/>
  <c r="AE26" i="21"/>
  <c r="AE234" i="21" s="1"/>
  <c r="AE29" i="21"/>
  <c r="AD300" i="21"/>
  <c r="AD268" i="21"/>
  <c r="AA179" i="21"/>
  <c r="AA187" i="21"/>
  <c r="AA224" i="21" s="1"/>
  <c r="Z271" i="21"/>
  <c r="Z303" i="21"/>
  <c r="AD149" i="21"/>
  <c r="Y304" i="21"/>
  <c r="Y272" i="21"/>
  <c r="AD100" i="21"/>
  <c r="AD98" i="21"/>
  <c r="AD99" i="21"/>
  <c r="AD94" i="21"/>
  <c r="AE91" i="21"/>
  <c r="AC121" i="21"/>
  <c r="AC119" i="21"/>
  <c r="AC115" i="21"/>
  <c r="AC175" i="21" s="1"/>
  <c r="AC120" i="21"/>
  <c r="AE142" i="21"/>
  <c r="AE140" i="21"/>
  <c r="AE136" i="21"/>
  <c r="AF133" i="21"/>
  <c r="AE141" i="21"/>
  <c r="AE37" i="21"/>
  <c r="AF14" i="21"/>
  <c r="AE189" i="21"/>
  <c r="AD186" i="21"/>
  <c r="AC108" i="21"/>
  <c r="AC292" i="21"/>
  <c r="AC260" i="21"/>
  <c r="Z290" i="21"/>
  <c r="Z258" i="21"/>
  <c r="Z238" i="21"/>
  <c r="AD45" i="21"/>
  <c r="AD226" i="21" s="1"/>
  <c r="AD42" i="21"/>
  <c r="AD222" i="21" s="1"/>
  <c r="AC288" i="21"/>
  <c r="AC256" i="21"/>
  <c r="AD170" i="21"/>
  <c r="AA237" i="21"/>
  <c r="AA223" i="21"/>
  <c r="AA180" i="21"/>
  <c r="AA181" i="21"/>
  <c r="AE185" i="21"/>
  <c r="Z289" i="21"/>
  <c r="Z257" i="21"/>
  <c r="AB128" i="21"/>
  <c r="AB176" i="21" s="1"/>
  <c r="AE162" i="21"/>
  <c r="AF154" i="21"/>
  <c r="AE161" i="21"/>
  <c r="AE163" i="21"/>
  <c r="AE157" i="21"/>
  <c r="J123" i="20"/>
  <c r="K123" i="20" s="1"/>
  <c r="L123" i="20" s="1"/>
  <c r="M123" i="20" s="1"/>
  <c r="N123" i="20" s="1"/>
  <c r="O123" i="20" s="1"/>
  <c r="P123" i="20" s="1"/>
  <c r="Q123" i="20" s="1"/>
  <c r="R123" i="20" s="1"/>
  <c r="S123" i="20" s="1"/>
  <c r="T123" i="20" s="1"/>
  <c r="U123" i="20" s="1"/>
  <c r="V123" i="20" s="1"/>
  <c r="W123" i="20" s="1"/>
  <c r="X123" i="20" s="1"/>
  <c r="Y123" i="20" s="1"/>
  <c r="Z123" i="20" s="1"/>
  <c r="AA123" i="20" s="1"/>
  <c r="AB123" i="20" s="1"/>
  <c r="AC123" i="20" s="1"/>
  <c r="AD123" i="20" s="1"/>
  <c r="AE123" i="20" s="1"/>
  <c r="AF123" i="20" s="1"/>
  <c r="AG123" i="20" s="1"/>
  <c r="AH123" i="20" s="1"/>
  <c r="AI123" i="20" s="1"/>
  <c r="AJ123" i="20" s="1"/>
  <c r="AK123" i="20" s="1"/>
  <c r="Q261" i="20"/>
  <c r="Q293" i="20"/>
  <c r="L85" i="20"/>
  <c r="V293" i="20"/>
  <c r="V261" i="20"/>
  <c r="H149" i="20"/>
  <c r="U85" i="20"/>
  <c r="P85" i="20"/>
  <c r="H269" i="20"/>
  <c r="V85" i="20"/>
  <c r="AK85" i="20"/>
  <c r="I85" i="20"/>
  <c r="T85" i="20"/>
  <c r="K306" i="20"/>
  <c r="K274" i="20"/>
  <c r="AE306" i="20"/>
  <c r="AE274" i="20"/>
  <c r="O274" i="20"/>
  <c r="O306" i="20"/>
  <c r="G272" i="20"/>
  <c r="G304" i="20"/>
  <c r="AC293" i="20"/>
  <c r="AC261" i="20"/>
  <c r="U293" i="20"/>
  <c r="U261" i="20"/>
  <c r="W306" i="20"/>
  <c r="W274" i="20"/>
  <c r="X306" i="20"/>
  <c r="X274" i="20"/>
  <c r="P306" i="20"/>
  <c r="P274" i="20"/>
  <c r="H306" i="20"/>
  <c r="H274" i="20"/>
  <c r="M85" i="20"/>
  <c r="H186" i="20"/>
  <c r="AJ85" i="20"/>
  <c r="W301" i="20"/>
  <c r="W269" i="20"/>
  <c r="G269" i="20"/>
  <c r="G301" i="20"/>
  <c r="AK293" i="20"/>
  <c r="AK261" i="20"/>
  <c r="AE293" i="20"/>
  <c r="AE261" i="20"/>
  <c r="O293" i="20"/>
  <c r="O261" i="20"/>
  <c r="Z275" i="20"/>
  <c r="Z307" i="20"/>
  <c r="H150" i="20"/>
  <c r="I162" i="20"/>
  <c r="I157" i="20"/>
  <c r="J154" i="20"/>
  <c r="I163" i="20"/>
  <c r="I161" i="20"/>
  <c r="I99" i="20"/>
  <c r="I100" i="20"/>
  <c r="I94" i="20"/>
  <c r="J91" i="20"/>
  <c r="AC85" i="20"/>
  <c r="G85" i="20"/>
  <c r="G226" i="20" s="1"/>
  <c r="I150" i="20"/>
  <c r="K85" i="20"/>
  <c r="Z85" i="20"/>
  <c r="Y85" i="20"/>
  <c r="H85" i="20"/>
  <c r="X85" i="20"/>
  <c r="AI301" i="20"/>
  <c r="AI269" i="20"/>
  <c r="S301" i="20"/>
  <c r="S269" i="20"/>
  <c r="I14" i="20"/>
  <c r="AA85" i="20"/>
  <c r="AJ210" i="20"/>
  <c r="AJ214" i="20" s="1"/>
  <c r="AJ241" i="20" s="1"/>
  <c r="AE214" i="20"/>
  <c r="AE241" i="20" s="1"/>
  <c r="AB85" i="20"/>
  <c r="AE301" i="20"/>
  <c r="AE269" i="20"/>
  <c r="O301" i="20"/>
  <c r="O269" i="20"/>
  <c r="Q85" i="20"/>
  <c r="M293" i="20"/>
  <c r="M261" i="20"/>
  <c r="W261" i="20"/>
  <c r="W293" i="20"/>
  <c r="AF306" i="20"/>
  <c r="AL306" i="20" s="1"/>
  <c r="AF274" i="20"/>
  <c r="AL274" i="20" s="1"/>
  <c r="AL240" i="20"/>
  <c r="P261" i="20"/>
  <c r="P293" i="20"/>
  <c r="H261" i="20"/>
  <c r="H293" i="20"/>
  <c r="H170" i="20"/>
  <c r="R85" i="20"/>
  <c r="J142" i="20"/>
  <c r="J140" i="20"/>
  <c r="J136" i="20"/>
  <c r="K133" i="20"/>
  <c r="J141" i="20"/>
  <c r="H115" i="20"/>
  <c r="H175" i="20" s="1"/>
  <c r="I112" i="20"/>
  <c r="H120" i="20"/>
  <c r="H121" i="20"/>
  <c r="O85" i="20"/>
  <c r="G300" i="20"/>
  <c r="G268" i="20"/>
  <c r="AI85" i="20"/>
  <c r="AF85" i="20"/>
  <c r="AA269" i="20"/>
  <c r="AA301" i="20"/>
  <c r="K301" i="20"/>
  <c r="K269" i="20"/>
  <c r="AK102" i="6" l="1"/>
  <c r="AK123" i="6"/>
  <c r="AE171" i="21"/>
  <c r="AE150" i="21"/>
  <c r="AF29" i="21"/>
  <c r="AF26" i="21"/>
  <c r="AF234" i="21" s="1"/>
  <c r="AE300" i="21"/>
  <c r="AE268" i="21"/>
  <c r="AC129" i="21"/>
  <c r="AC177" i="21" s="1"/>
  <c r="AD108" i="21"/>
  <c r="AE45" i="21"/>
  <c r="AE42" i="21"/>
  <c r="AE222" i="21" s="1"/>
  <c r="AE170" i="21"/>
  <c r="AF185" i="21"/>
  <c r="AA257" i="21"/>
  <c r="AA289" i="21"/>
  <c r="AG14" i="21"/>
  <c r="AF37" i="21"/>
  <c r="AE149" i="21"/>
  <c r="AC128" i="21"/>
  <c r="AC176" i="21" s="1"/>
  <c r="AA303" i="21"/>
  <c r="AA271" i="21"/>
  <c r="AB179" i="21"/>
  <c r="AB187" i="21"/>
  <c r="AB224" i="21" s="1"/>
  <c r="AD288" i="21"/>
  <c r="AD256" i="21"/>
  <c r="Z304" i="21"/>
  <c r="Z272" i="21"/>
  <c r="AF142" i="21"/>
  <c r="AF140" i="21"/>
  <c r="AF136" i="21"/>
  <c r="AG133" i="21"/>
  <c r="AF141" i="21"/>
  <c r="AD115" i="21"/>
  <c r="AD175" i="21" s="1"/>
  <c r="AD120" i="21"/>
  <c r="AD121" i="21"/>
  <c r="AD119" i="21"/>
  <c r="AD107" i="21"/>
  <c r="AA290" i="21"/>
  <c r="AA238" i="21"/>
  <c r="AA258" i="21"/>
  <c r="AF162" i="21"/>
  <c r="AF161" i="21"/>
  <c r="AF171" i="21"/>
  <c r="AF157" i="21"/>
  <c r="AG154" i="21"/>
  <c r="AF163" i="21"/>
  <c r="AB181" i="21"/>
  <c r="AB237" i="21"/>
  <c r="AB223" i="21"/>
  <c r="AB180" i="21"/>
  <c r="AD292" i="21"/>
  <c r="AD260" i="21"/>
  <c r="AE186" i="21"/>
  <c r="AF189" i="21"/>
  <c r="AE100" i="21"/>
  <c r="AE98" i="21"/>
  <c r="AE94" i="21"/>
  <c r="AF91" i="21"/>
  <c r="AE99" i="21"/>
  <c r="I170" i="20"/>
  <c r="G292" i="20"/>
  <c r="G260" i="20"/>
  <c r="G230" i="20"/>
  <c r="G231" i="20" s="1"/>
  <c r="G242" i="20" s="1"/>
  <c r="J149" i="20"/>
  <c r="H29" i="20"/>
  <c r="H26" i="20"/>
  <c r="H234" i="20" s="1"/>
  <c r="J150" i="20"/>
  <c r="AE275" i="20"/>
  <c r="AE307" i="20"/>
  <c r="I120" i="20"/>
  <c r="I121" i="20"/>
  <c r="J112" i="20"/>
  <c r="I115" i="20"/>
  <c r="I175" i="20" s="1"/>
  <c r="K142" i="20"/>
  <c r="K141" i="20"/>
  <c r="K136" i="20"/>
  <c r="K140" i="20"/>
  <c r="L133" i="20"/>
  <c r="AJ307" i="20"/>
  <c r="AJ275" i="20"/>
  <c r="I171" i="20"/>
  <c r="J189" i="20"/>
  <c r="I186" i="20"/>
  <c r="J14" i="20"/>
  <c r="J94" i="20"/>
  <c r="K91" i="20"/>
  <c r="J100" i="20"/>
  <c r="J99" i="20"/>
  <c r="J163" i="20"/>
  <c r="J161" i="20"/>
  <c r="J162" i="20"/>
  <c r="J171" i="20" s="1"/>
  <c r="J157" i="20"/>
  <c r="K154" i="20"/>
  <c r="J185" i="20"/>
  <c r="K150" i="20" l="1"/>
  <c r="AF150" i="21"/>
  <c r="AH14" i="21"/>
  <c r="AE226" i="21"/>
  <c r="AE292" i="21" s="1"/>
  <c r="AF300" i="21"/>
  <c r="AF268" i="21"/>
  <c r="AE108" i="21"/>
  <c r="AD129" i="21"/>
  <c r="AD177" i="21" s="1"/>
  <c r="AD237" i="21" s="1"/>
  <c r="AE107" i="21"/>
  <c r="AB303" i="21"/>
  <c r="AB271" i="21"/>
  <c r="AF94" i="21"/>
  <c r="AG91" i="21"/>
  <c r="AF99" i="21"/>
  <c r="AF100" i="21"/>
  <c r="AF98" i="21"/>
  <c r="AB289" i="21"/>
  <c r="AB257" i="21"/>
  <c r="AF149" i="21"/>
  <c r="AE288" i="21"/>
  <c r="AE256" i="21"/>
  <c r="AC237" i="21"/>
  <c r="AC223" i="21"/>
  <c r="AC181" i="21"/>
  <c r="AC180" i="21"/>
  <c r="AG189" i="21"/>
  <c r="AF186" i="21"/>
  <c r="AF170" i="21"/>
  <c r="AE120" i="21"/>
  <c r="AE121" i="21"/>
  <c r="AE115" i="21"/>
  <c r="AE175" i="21" s="1"/>
  <c r="AE119" i="21"/>
  <c r="AG141" i="21"/>
  <c r="AG142" i="21"/>
  <c r="AH133" i="21"/>
  <c r="AG136" i="21"/>
  <c r="AG140" i="21"/>
  <c r="AA304" i="21"/>
  <c r="AA272" i="21"/>
  <c r="AC179" i="21"/>
  <c r="AC187" i="21"/>
  <c r="AC224" i="21" s="1"/>
  <c r="AG163" i="21"/>
  <c r="AG161" i="21"/>
  <c r="AG157" i="21"/>
  <c r="AH154" i="21"/>
  <c r="AG162" i="21"/>
  <c r="AG171" i="21" s="1"/>
  <c r="AD128" i="21"/>
  <c r="AD176" i="21" s="1"/>
  <c r="AB290" i="21"/>
  <c r="AB258" i="21"/>
  <c r="AB238" i="21"/>
  <c r="AF45" i="21"/>
  <c r="AF42" i="21"/>
  <c r="AF222" i="21" s="1"/>
  <c r="AG185" i="21"/>
  <c r="I29" i="20"/>
  <c r="I26" i="20"/>
  <c r="I234" i="20" s="1"/>
  <c r="K185" i="20"/>
  <c r="L141" i="20"/>
  <c r="L140" i="20"/>
  <c r="M133" i="20"/>
  <c r="L142" i="20"/>
  <c r="L136" i="20"/>
  <c r="J115" i="20"/>
  <c r="J175" i="20" s="1"/>
  <c r="K112" i="20"/>
  <c r="J120" i="20"/>
  <c r="J121" i="20"/>
  <c r="H34" i="20"/>
  <c r="K163" i="20"/>
  <c r="K161" i="20"/>
  <c r="K171" i="20" s="1"/>
  <c r="K157" i="20"/>
  <c r="L154" i="20"/>
  <c r="K162" i="20"/>
  <c r="J170" i="20"/>
  <c r="K14" i="20"/>
  <c r="K149" i="20"/>
  <c r="G243" i="20"/>
  <c r="G244" i="20" s="1"/>
  <c r="K100" i="20"/>
  <c r="K99" i="20"/>
  <c r="K94" i="20"/>
  <c r="L91" i="20"/>
  <c r="K189" i="20"/>
  <c r="J186" i="20"/>
  <c r="H300" i="20"/>
  <c r="H268" i="20"/>
  <c r="L150" i="20" l="1"/>
  <c r="AG149" i="21"/>
  <c r="AE260" i="21"/>
  <c r="AD180" i="21"/>
  <c r="AG26" i="21"/>
  <c r="AG234" i="21" s="1"/>
  <c r="AG29" i="21"/>
  <c r="AG170" i="21"/>
  <c r="AI14" i="21"/>
  <c r="AD223" i="21"/>
  <c r="AD289" i="21" s="1"/>
  <c r="AF108" i="21"/>
  <c r="AD179" i="21"/>
  <c r="AD187" i="21"/>
  <c r="AD224" i="21" s="1"/>
  <c r="AD181" i="21"/>
  <c r="AH163" i="21"/>
  <c r="AH161" i="21"/>
  <c r="AH157" i="21"/>
  <c r="AI154" i="21"/>
  <c r="AH162" i="21"/>
  <c r="AF121" i="21"/>
  <c r="AF119" i="21"/>
  <c r="AF120" i="21"/>
  <c r="AF115" i="21"/>
  <c r="AF175" i="21" s="1"/>
  <c r="AC289" i="21"/>
  <c r="AC257" i="21"/>
  <c r="AH185" i="21"/>
  <c r="AG150" i="21"/>
  <c r="AD303" i="21"/>
  <c r="AD271" i="21"/>
  <c r="AF288" i="21"/>
  <c r="AF256" i="21"/>
  <c r="AC303" i="21"/>
  <c r="AC271" i="21"/>
  <c r="AF226" i="21"/>
  <c r="AB304" i="21"/>
  <c r="AB272" i="21"/>
  <c r="AC290" i="21"/>
  <c r="AC258" i="21"/>
  <c r="AC238" i="21"/>
  <c r="AH141" i="21"/>
  <c r="AH140" i="21"/>
  <c r="AH142" i="21"/>
  <c r="AI133" i="21"/>
  <c r="AH136" i="21"/>
  <c r="AE128" i="21"/>
  <c r="AE176" i="21" s="1"/>
  <c r="AE129" i="21"/>
  <c r="AE177" i="21" s="1"/>
  <c r="AG186" i="21"/>
  <c r="AH189" i="21"/>
  <c r="AF107" i="21"/>
  <c r="AG99" i="21"/>
  <c r="AG94" i="21"/>
  <c r="AH91" i="21"/>
  <c r="AG100" i="21"/>
  <c r="AG98" i="21"/>
  <c r="L185" i="20"/>
  <c r="J29" i="20"/>
  <c r="J26" i="20"/>
  <c r="J234" i="20" s="1"/>
  <c r="L149" i="20"/>
  <c r="L189" i="20"/>
  <c r="K186" i="20"/>
  <c r="L162" i="20"/>
  <c r="L161" i="20"/>
  <c r="L157" i="20"/>
  <c r="M154" i="20"/>
  <c r="L163" i="20"/>
  <c r="I34" i="20"/>
  <c r="L94" i="20"/>
  <c r="M91" i="20"/>
  <c r="L99" i="20"/>
  <c r="L100" i="20"/>
  <c r="K121" i="20"/>
  <c r="K120" i="20"/>
  <c r="K115" i="20"/>
  <c r="K175" i="20" s="1"/>
  <c r="L112" i="20"/>
  <c r="L14" i="20"/>
  <c r="K170" i="20"/>
  <c r="M136" i="20"/>
  <c r="M142" i="20"/>
  <c r="M141" i="20"/>
  <c r="M140" i="20"/>
  <c r="N133" i="20"/>
  <c r="I300" i="20"/>
  <c r="I268" i="20"/>
  <c r="L170" i="20" l="1"/>
  <c r="AH150" i="21"/>
  <c r="AD257" i="21"/>
  <c r="AG268" i="21"/>
  <c r="AG300" i="21"/>
  <c r="AJ14" i="21"/>
  <c r="AG226" i="21"/>
  <c r="AG292" i="21" s="1"/>
  <c r="AH29" i="21"/>
  <c r="AH26" i="21"/>
  <c r="AH234" i="21" s="1"/>
  <c r="AH170" i="21"/>
  <c r="AG108" i="21"/>
  <c r="AF129" i="21"/>
  <c r="AF177" i="21" s="1"/>
  <c r="AF237" i="21" s="1"/>
  <c r="AI142" i="21"/>
  <c r="AI140" i="21"/>
  <c r="AI136" i="21"/>
  <c r="AJ133" i="21"/>
  <c r="AI141" i="21"/>
  <c r="AI189" i="21"/>
  <c r="AH186" i="21"/>
  <c r="AC304" i="21"/>
  <c r="AC272" i="21"/>
  <c r="AI162" i="21"/>
  <c r="AI157" i="21"/>
  <c r="AI163" i="21"/>
  <c r="AI161" i="21"/>
  <c r="AJ154" i="21"/>
  <c r="AH171" i="21"/>
  <c r="AD290" i="21"/>
  <c r="AD258" i="21"/>
  <c r="AD238" i="21"/>
  <c r="AE237" i="21"/>
  <c r="AE223" i="21"/>
  <c r="AE180" i="21"/>
  <c r="AE181" i="21"/>
  <c r="AF128" i="21"/>
  <c r="AF176" i="21" s="1"/>
  <c r="AH100" i="21"/>
  <c r="AH98" i="21"/>
  <c r="AH99" i="21"/>
  <c r="AH94" i="21"/>
  <c r="AI91" i="21"/>
  <c r="AF292" i="21"/>
  <c r="AF260" i="21"/>
  <c r="AI185" i="21"/>
  <c r="AG107" i="21"/>
  <c r="AE179" i="21"/>
  <c r="AE187" i="21"/>
  <c r="AE224" i="21" s="1"/>
  <c r="AH149" i="21"/>
  <c r="AG121" i="21"/>
  <c r="AG119" i="21"/>
  <c r="AG115" i="21"/>
  <c r="AG175" i="21" s="1"/>
  <c r="AG120" i="21"/>
  <c r="J34" i="20"/>
  <c r="M149" i="20"/>
  <c r="M99" i="20"/>
  <c r="M100" i="20"/>
  <c r="N91" i="20"/>
  <c r="M94" i="20"/>
  <c r="M150" i="20"/>
  <c r="M14" i="20"/>
  <c r="K29" i="20"/>
  <c r="K34" i="20" s="1"/>
  <c r="K26" i="20"/>
  <c r="K234" i="20" s="1"/>
  <c r="M162" i="20"/>
  <c r="M163" i="20"/>
  <c r="M161" i="20"/>
  <c r="M157" i="20"/>
  <c r="N154" i="20"/>
  <c r="L171" i="20"/>
  <c r="L186" i="20"/>
  <c r="M189" i="20"/>
  <c r="J268" i="20"/>
  <c r="J300" i="20"/>
  <c r="N142" i="20"/>
  <c r="N140" i="20"/>
  <c r="N136" i="20"/>
  <c r="O133" i="20"/>
  <c r="N141" i="20"/>
  <c r="L115" i="20"/>
  <c r="L175" i="20" s="1"/>
  <c r="M112" i="20"/>
  <c r="L121" i="20"/>
  <c r="L120" i="20"/>
  <c r="M185" i="20"/>
  <c r="AI149" i="21" l="1"/>
  <c r="AG260" i="21"/>
  <c r="AI226" i="21"/>
  <c r="AK14" i="21"/>
  <c r="AH226" i="21"/>
  <c r="AH268" i="21"/>
  <c r="AH300" i="21"/>
  <c r="AI29" i="21"/>
  <c r="AI26" i="21"/>
  <c r="AI234" i="21" s="1"/>
  <c r="AH108" i="21"/>
  <c r="AG128" i="21"/>
  <c r="AG176" i="21" s="1"/>
  <c r="AF223" i="21"/>
  <c r="AF289" i="21" s="1"/>
  <c r="AF180" i="21"/>
  <c r="AF179" i="21"/>
  <c r="AF187" i="21"/>
  <c r="AF224" i="21" s="1"/>
  <c r="AF181" i="21"/>
  <c r="AI186" i="21"/>
  <c r="AJ189" i="21"/>
  <c r="AI170" i="21"/>
  <c r="AI171" i="21"/>
  <c r="AF303" i="21"/>
  <c r="AF271" i="21"/>
  <c r="AG129" i="21"/>
  <c r="AG177" i="21" s="1"/>
  <c r="AE290" i="21"/>
  <c r="AE258" i="21"/>
  <c r="AE238" i="21"/>
  <c r="AI100" i="21"/>
  <c r="AI98" i="21"/>
  <c r="AI94" i="21"/>
  <c r="AJ91" i="21"/>
  <c r="AI99" i="21"/>
  <c r="AH107" i="21"/>
  <c r="AE289" i="21"/>
  <c r="AE257" i="21"/>
  <c r="AI150" i="21"/>
  <c r="AH115" i="21"/>
  <c r="AH175" i="21" s="1"/>
  <c r="AH120" i="21"/>
  <c r="AH119" i="21"/>
  <c r="AH121" i="21"/>
  <c r="AJ185" i="21"/>
  <c r="AE303" i="21"/>
  <c r="AE271" i="21"/>
  <c r="AD304" i="21"/>
  <c r="AD272" i="21"/>
  <c r="AJ162" i="21"/>
  <c r="AJ163" i="21"/>
  <c r="AK154" i="21"/>
  <c r="AJ157" i="21"/>
  <c r="AJ161" i="21"/>
  <c r="AJ142" i="21"/>
  <c r="AJ140" i="21"/>
  <c r="AJ136" i="21"/>
  <c r="AK133" i="21"/>
  <c r="AJ141" i="21"/>
  <c r="M171" i="20"/>
  <c r="N185" i="20"/>
  <c r="N149" i="20"/>
  <c r="N14" i="20"/>
  <c r="N150" i="20"/>
  <c r="N163" i="20"/>
  <c r="N161" i="20"/>
  <c r="N162" i="20"/>
  <c r="N157" i="20"/>
  <c r="O154" i="20"/>
  <c r="L29" i="20"/>
  <c r="L26" i="20"/>
  <c r="L234" i="20" s="1"/>
  <c r="M120" i="20"/>
  <c r="M121" i="20"/>
  <c r="M115" i="20"/>
  <c r="M175" i="20" s="1"/>
  <c r="N112" i="20"/>
  <c r="P133" i="20"/>
  <c r="O140" i="20"/>
  <c r="O142" i="20"/>
  <c r="O136" i="20"/>
  <c r="O141" i="20"/>
  <c r="N189" i="20"/>
  <c r="M186" i="20"/>
  <c r="K300" i="20"/>
  <c r="K268" i="20"/>
  <c r="M170" i="20"/>
  <c r="N94" i="20"/>
  <c r="O91" i="20"/>
  <c r="N99" i="20"/>
  <c r="N100" i="20"/>
  <c r="O150" i="20" l="1"/>
  <c r="AJ150" i="21"/>
  <c r="AI107" i="21"/>
  <c r="AI260" i="21"/>
  <c r="AI292" i="21"/>
  <c r="AI300" i="21"/>
  <c r="AI268" i="21"/>
  <c r="AH292" i="21"/>
  <c r="AH260" i="21"/>
  <c r="AK29" i="21"/>
  <c r="AK226" i="21" s="1"/>
  <c r="AK26" i="21"/>
  <c r="AK234" i="21" s="1"/>
  <c r="AJ29" i="21"/>
  <c r="AJ226" i="21" s="1"/>
  <c r="AJ26" i="21"/>
  <c r="AJ234" i="21" s="1"/>
  <c r="AH128" i="21"/>
  <c r="AH176" i="21" s="1"/>
  <c r="AF257" i="21"/>
  <c r="AI120" i="21"/>
  <c r="AI119" i="21"/>
  <c r="AI115" i="21"/>
  <c r="AI175" i="21" s="1"/>
  <c r="AI121" i="21"/>
  <c r="AE304" i="21"/>
  <c r="AE272" i="21"/>
  <c r="AG179" i="21"/>
  <c r="AG187" i="21"/>
  <c r="AG224" i="21" s="1"/>
  <c r="AF290" i="21"/>
  <c r="AF258" i="21"/>
  <c r="AF238" i="21"/>
  <c r="AK141" i="21"/>
  <c r="AK140" i="21"/>
  <c r="AK136" i="21"/>
  <c r="AK142" i="21"/>
  <c r="AK163" i="21"/>
  <c r="AK161" i="21"/>
  <c r="AK157" i="21"/>
  <c r="AK162" i="21"/>
  <c r="AK185" i="21"/>
  <c r="AH129" i="21"/>
  <c r="AH177" i="21" s="1"/>
  <c r="AJ149" i="21"/>
  <c r="AJ170" i="21"/>
  <c r="AJ171" i="21"/>
  <c r="AJ94" i="21"/>
  <c r="AK91" i="21"/>
  <c r="AJ99" i="21"/>
  <c r="AJ100" i="21"/>
  <c r="AJ98" i="21"/>
  <c r="AI108" i="21"/>
  <c r="AG237" i="21"/>
  <c r="AG181" i="21"/>
  <c r="AG180" i="21"/>
  <c r="AG223" i="21"/>
  <c r="AK189" i="21"/>
  <c r="AJ186" i="21"/>
  <c r="N170" i="20"/>
  <c r="O163" i="20"/>
  <c r="O161" i="20"/>
  <c r="O162" i="20"/>
  <c r="O157" i="20"/>
  <c r="P154" i="20"/>
  <c r="O149" i="20"/>
  <c r="L268" i="20"/>
  <c r="L300" i="20"/>
  <c r="O14" i="20"/>
  <c r="N115" i="20"/>
  <c r="N175" i="20" s="1"/>
  <c r="O112" i="20"/>
  <c r="N120" i="20"/>
  <c r="N121" i="20"/>
  <c r="O100" i="20"/>
  <c r="O99" i="20"/>
  <c r="O94" i="20"/>
  <c r="P91" i="20"/>
  <c r="O189" i="20"/>
  <c r="N186" i="20"/>
  <c r="P141" i="20"/>
  <c r="P142" i="20"/>
  <c r="P136" i="20"/>
  <c r="P140" i="20"/>
  <c r="Q133" i="20"/>
  <c r="L34" i="20"/>
  <c r="N171" i="20"/>
  <c r="M29" i="20"/>
  <c r="M26" i="20"/>
  <c r="M234" i="20" s="1"/>
  <c r="O185" i="20"/>
  <c r="AK150" i="21" l="1"/>
  <c r="AJ260" i="21"/>
  <c r="AJ292" i="21"/>
  <c r="AK300" i="21"/>
  <c r="AK268" i="21"/>
  <c r="AK171" i="21"/>
  <c r="AK260" i="21"/>
  <c r="AK292" i="21"/>
  <c r="AJ268" i="21"/>
  <c r="AJ300" i="21"/>
  <c r="AJ108" i="21"/>
  <c r="AI129" i="21"/>
  <c r="AI177" i="21" s="1"/>
  <c r="AJ107" i="21"/>
  <c r="AK99" i="21"/>
  <c r="AK94" i="21"/>
  <c r="AK98" i="21"/>
  <c r="AK100" i="21"/>
  <c r="AG289" i="21"/>
  <c r="AG257" i="21"/>
  <c r="AK170" i="21"/>
  <c r="AK149" i="21"/>
  <c r="AJ121" i="21"/>
  <c r="AJ119" i="21"/>
  <c r="AJ120" i="21"/>
  <c r="AJ115" i="21"/>
  <c r="AJ175" i="21" s="1"/>
  <c r="AH237" i="21"/>
  <c r="AH180" i="21"/>
  <c r="AH223" i="21"/>
  <c r="AH181" i="21"/>
  <c r="AG290" i="21"/>
  <c r="AG258" i="21"/>
  <c r="AG238" i="21"/>
  <c r="AK186" i="21"/>
  <c r="AG303" i="21"/>
  <c r="AG271" i="21"/>
  <c r="AF304" i="21"/>
  <c r="AF272" i="21"/>
  <c r="AI128" i="21"/>
  <c r="AI176" i="21" s="1"/>
  <c r="AH179" i="21"/>
  <c r="AH187" i="21"/>
  <c r="AH224" i="21" s="1"/>
  <c r="O171" i="20"/>
  <c r="M34" i="20"/>
  <c r="Q140" i="20"/>
  <c r="Q141" i="20"/>
  <c r="R133" i="20"/>
  <c r="Q142" i="20"/>
  <c r="Q136" i="20"/>
  <c r="P149" i="20"/>
  <c r="P150" i="20"/>
  <c r="P14" i="20"/>
  <c r="P185" i="20"/>
  <c r="N29" i="20"/>
  <c r="N34" i="20" s="1"/>
  <c r="N26" i="20"/>
  <c r="N234" i="20" s="1"/>
  <c r="O170" i="20"/>
  <c r="P94" i="20"/>
  <c r="P99" i="20"/>
  <c r="P100" i="20"/>
  <c r="Q91" i="20"/>
  <c r="M300" i="20"/>
  <c r="M268" i="20"/>
  <c r="O186" i="20"/>
  <c r="P189" i="20"/>
  <c r="O121" i="20"/>
  <c r="O120" i="20"/>
  <c r="P112" i="20"/>
  <c r="O115" i="20"/>
  <c r="O175" i="20" s="1"/>
  <c r="P162" i="20"/>
  <c r="P163" i="20"/>
  <c r="P157" i="20"/>
  <c r="Q154" i="20"/>
  <c r="P161" i="20"/>
  <c r="P171" i="20" l="1"/>
  <c r="AK108" i="21"/>
  <c r="AJ129" i="21"/>
  <c r="AJ177" i="21" s="1"/>
  <c r="AJ180" i="21" s="1"/>
  <c r="AI179" i="21"/>
  <c r="AI187" i="21"/>
  <c r="AI224" i="21" s="1"/>
  <c r="AH303" i="21"/>
  <c r="AH271" i="21"/>
  <c r="AJ128" i="21"/>
  <c r="AJ176" i="21" s="1"/>
  <c r="AK121" i="21"/>
  <c r="AK119" i="21"/>
  <c r="AK115" i="21"/>
  <c r="AK175" i="21" s="1"/>
  <c r="AK120" i="21"/>
  <c r="AH290" i="21"/>
  <c r="AH258" i="21"/>
  <c r="AH238" i="21"/>
  <c r="AG304" i="21"/>
  <c r="AG272" i="21"/>
  <c r="AH289" i="21"/>
  <c r="AH257" i="21"/>
  <c r="AI237" i="21"/>
  <c r="AI223" i="21"/>
  <c r="AI180" i="21"/>
  <c r="AI181" i="21"/>
  <c r="AK107" i="21"/>
  <c r="Q161" i="20"/>
  <c r="Q162" i="20"/>
  <c r="Q157" i="20"/>
  <c r="R154" i="20"/>
  <c r="Q163" i="20"/>
  <c r="Q189" i="20"/>
  <c r="P186" i="20"/>
  <c r="Q185" i="20"/>
  <c r="Q14" i="20"/>
  <c r="Q149" i="20"/>
  <c r="P115" i="20"/>
  <c r="P175" i="20" s="1"/>
  <c r="Q112" i="20"/>
  <c r="P120" i="20"/>
  <c r="P121" i="20"/>
  <c r="O29" i="20"/>
  <c r="O34" i="20" s="1"/>
  <c r="O26" i="20"/>
  <c r="O234" i="20" s="1"/>
  <c r="R142" i="20"/>
  <c r="R140" i="20"/>
  <c r="R136" i="20"/>
  <c r="S133" i="20"/>
  <c r="R141" i="20"/>
  <c r="P170" i="20"/>
  <c r="Q99" i="20"/>
  <c r="Q100" i="20"/>
  <c r="Q94" i="20"/>
  <c r="R91" i="20"/>
  <c r="N300" i="20"/>
  <c r="N268" i="20"/>
  <c r="Q150" i="20"/>
  <c r="R150" i="20" l="1"/>
  <c r="Q171" i="20"/>
  <c r="AJ223" i="21"/>
  <c r="AJ237" i="21"/>
  <c r="AJ303" i="21" s="1"/>
  <c r="AK128" i="21"/>
  <c r="AK176" i="21" s="1"/>
  <c r="AJ179" i="21"/>
  <c r="AJ187" i="21"/>
  <c r="AJ224" i="21" s="1"/>
  <c r="AI289" i="21"/>
  <c r="AI257" i="21"/>
  <c r="AH304" i="21"/>
  <c r="AH272" i="21"/>
  <c r="AK129" i="21"/>
  <c r="AK177" i="21" s="1"/>
  <c r="AJ181" i="21"/>
  <c r="AI303" i="21"/>
  <c r="AI271" i="21"/>
  <c r="AI290" i="21"/>
  <c r="AI238" i="21"/>
  <c r="AI258" i="21"/>
  <c r="AJ289" i="21"/>
  <c r="AJ257" i="21"/>
  <c r="S141" i="20"/>
  <c r="S136" i="20"/>
  <c r="S142" i="20"/>
  <c r="S140" i="20"/>
  <c r="T133" i="20"/>
  <c r="R94" i="20"/>
  <c r="S91" i="20"/>
  <c r="R100" i="20"/>
  <c r="R99" i="20"/>
  <c r="R14" i="20"/>
  <c r="R185" i="20"/>
  <c r="R189" i="20"/>
  <c r="Q186" i="20"/>
  <c r="R163" i="20"/>
  <c r="R161" i="20"/>
  <c r="S154" i="20"/>
  <c r="R162" i="20"/>
  <c r="R157" i="20"/>
  <c r="Q170" i="20"/>
  <c r="R149" i="20"/>
  <c r="P26" i="20"/>
  <c r="P234" i="20" s="1"/>
  <c r="P29" i="20"/>
  <c r="P34" i="20" s="1"/>
  <c r="Q120" i="20"/>
  <c r="Q121" i="20"/>
  <c r="R112" i="20"/>
  <c r="Q115" i="20"/>
  <c r="Q175" i="20" s="1"/>
  <c r="O300" i="20"/>
  <c r="O268" i="20"/>
  <c r="R171" i="20" l="1"/>
  <c r="AJ271" i="21"/>
  <c r="AK187" i="21"/>
  <c r="AK224" i="21" s="1"/>
  <c r="AK238" i="21" s="1"/>
  <c r="AK179" i="21"/>
  <c r="AJ290" i="21"/>
  <c r="AJ258" i="21"/>
  <c r="AJ238" i="21"/>
  <c r="AI304" i="21"/>
  <c r="AI272" i="21"/>
  <c r="AK237" i="21"/>
  <c r="AK223" i="21"/>
  <c r="AK181" i="21"/>
  <c r="AK180" i="21"/>
  <c r="S100" i="20"/>
  <c r="S99" i="20"/>
  <c r="S94" i="20"/>
  <c r="T91" i="20"/>
  <c r="S162" i="20"/>
  <c r="S161" i="20"/>
  <c r="S157" i="20"/>
  <c r="T154" i="20"/>
  <c r="S163" i="20"/>
  <c r="S189" i="20"/>
  <c r="R186" i="20"/>
  <c r="R115" i="20"/>
  <c r="R175" i="20" s="1"/>
  <c r="S112" i="20"/>
  <c r="R120" i="20"/>
  <c r="R121" i="20"/>
  <c r="P300" i="20"/>
  <c r="P268" i="20"/>
  <c r="R170" i="20"/>
  <c r="S14" i="20"/>
  <c r="T141" i="20"/>
  <c r="U133" i="20"/>
  <c r="T140" i="20"/>
  <c r="T142" i="20"/>
  <c r="T136" i="20"/>
  <c r="S185" i="20"/>
  <c r="Q29" i="20"/>
  <c r="Q34" i="20" s="1"/>
  <c r="Q26" i="20"/>
  <c r="Q234" i="20" s="1"/>
  <c r="S149" i="20"/>
  <c r="S150" i="20"/>
  <c r="S171" i="20" l="1"/>
  <c r="AK258" i="21"/>
  <c r="AK290" i="21"/>
  <c r="AJ304" i="21"/>
  <c r="AJ272" i="21"/>
  <c r="AK289" i="21"/>
  <c r="AK257" i="21"/>
  <c r="AK272" i="21"/>
  <c r="AL272" i="21" s="1"/>
  <c r="AK304" i="21"/>
  <c r="AL304" i="21" s="1"/>
  <c r="AL238" i="21"/>
  <c r="AK303" i="21"/>
  <c r="AL303" i="21" s="1"/>
  <c r="AK271" i="21"/>
  <c r="AL271" i="21" s="1"/>
  <c r="AL237" i="21"/>
  <c r="S26" i="20"/>
  <c r="S234" i="20" s="1"/>
  <c r="S29" i="20"/>
  <c r="T149" i="20"/>
  <c r="S170" i="20"/>
  <c r="Q300" i="20"/>
  <c r="Q268" i="20"/>
  <c r="U142" i="20"/>
  <c r="U136" i="20"/>
  <c r="U140" i="20"/>
  <c r="V133" i="20"/>
  <c r="U141" i="20"/>
  <c r="S121" i="20"/>
  <c r="S120" i="20"/>
  <c r="S115" i="20"/>
  <c r="S175" i="20" s="1"/>
  <c r="T112" i="20"/>
  <c r="T14" i="20"/>
  <c r="T189" i="20"/>
  <c r="S186" i="20"/>
  <c r="T185" i="20"/>
  <c r="T150" i="20"/>
  <c r="R29" i="20"/>
  <c r="R26" i="20"/>
  <c r="R234" i="20" s="1"/>
  <c r="T94" i="20"/>
  <c r="T99" i="20"/>
  <c r="T100" i="20"/>
  <c r="U91" i="20"/>
  <c r="T162" i="20"/>
  <c r="T157" i="20"/>
  <c r="U154" i="20"/>
  <c r="T163" i="20"/>
  <c r="T161" i="20"/>
  <c r="T170" i="20" l="1"/>
  <c r="S300" i="20"/>
  <c r="S268" i="20"/>
  <c r="T26" i="20"/>
  <c r="T234" i="20" s="1"/>
  <c r="T29" i="20"/>
  <c r="T34" i="20" s="1"/>
  <c r="S34" i="20"/>
  <c r="R34" i="20"/>
  <c r="V142" i="20"/>
  <c r="V140" i="20"/>
  <c r="V136" i="20"/>
  <c r="W133" i="20"/>
  <c r="V141" i="20"/>
  <c r="T171" i="20"/>
  <c r="U99" i="20"/>
  <c r="U100" i="20"/>
  <c r="V91" i="20"/>
  <c r="U94" i="20"/>
  <c r="T186" i="20"/>
  <c r="U189" i="20"/>
  <c r="U149" i="20"/>
  <c r="U163" i="20"/>
  <c r="U162" i="20"/>
  <c r="U161" i="20"/>
  <c r="U157" i="20"/>
  <c r="V154" i="20"/>
  <c r="U150" i="20"/>
  <c r="R268" i="20"/>
  <c r="R300" i="20"/>
  <c r="U185" i="20"/>
  <c r="U14" i="20"/>
  <c r="T115" i="20"/>
  <c r="T175" i="20" s="1"/>
  <c r="U112" i="20"/>
  <c r="T121" i="20"/>
  <c r="T120" i="20"/>
  <c r="U26" i="20" l="1"/>
  <c r="U234" i="20" s="1"/>
  <c r="U29" i="20"/>
  <c r="U170" i="20"/>
  <c r="T300" i="20"/>
  <c r="T268" i="20"/>
  <c r="W140" i="20"/>
  <c r="X133" i="20"/>
  <c r="W141" i="20"/>
  <c r="W142" i="20"/>
  <c r="W136" i="20"/>
  <c r="V185" i="20"/>
  <c r="V94" i="20"/>
  <c r="W91" i="20"/>
  <c r="V99" i="20"/>
  <c r="V100" i="20"/>
  <c r="V163" i="20"/>
  <c r="V161" i="20"/>
  <c r="V157" i="20"/>
  <c r="W154" i="20"/>
  <c r="V162" i="20"/>
  <c r="U171" i="20"/>
  <c r="V149" i="20"/>
  <c r="U120" i="20"/>
  <c r="U121" i="20"/>
  <c r="U115" i="20"/>
  <c r="U175" i="20" s="1"/>
  <c r="V112" i="20"/>
  <c r="V14" i="20"/>
  <c r="V189" i="20"/>
  <c r="U186" i="20"/>
  <c r="V150" i="20"/>
  <c r="U300" i="20" l="1"/>
  <c r="U268" i="20"/>
  <c r="V29" i="20"/>
  <c r="V34" i="20" s="1"/>
  <c r="V26" i="20"/>
  <c r="V234" i="20" s="1"/>
  <c r="W150" i="20"/>
  <c r="U34" i="20"/>
  <c r="W189" i="20"/>
  <c r="V186" i="20"/>
  <c r="W161" i="20"/>
  <c r="W163" i="20"/>
  <c r="W162" i="20"/>
  <c r="W171" i="20" s="1"/>
  <c r="W157" i="20"/>
  <c r="X154" i="20"/>
  <c r="V115" i="20"/>
  <c r="V175" i="20" s="1"/>
  <c r="W112" i="20"/>
  <c r="V120" i="20"/>
  <c r="V121" i="20"/>
  <c r="W100" i="20"/>
  <c r="W99" i="20"/>
  <c r="X91" i="20"/>
  <c r="W94" i="20"/>
  <c r="W185" i="20"/>
  <c r="X141" i="20"/>
  <c r="X136" i="20"/>
  <c r="X142" i="20"/>
  <c r="X140" i="20"/>
  <c r="Y133" i="20"/>
  <c r="V170" i="20"/>
  <c r="W149" i="20"/>
  <c r="W14" i="20"/>
  <c r="V171" i="20"/>
  <c r="W29" i="20" l="1"/>
  <c r="W26" i="20"/>
  <c r="W234" i="20" s="1"/>
  <c r="X149" i="20"/>
  <c r="V300" i="20"/>
  <c r="V268" i="20"/>
  <c r="W34" i="20"/>
  <c r="W170" i="20"/>
  <c r="X150" i="20"/>
  <c r="X162" i="20"/>
  <c r="X157" i="20"/>
  <c r="Y154" i="20"/>
  <c r="X163" i="20"/>
  <c r="X161" i="20"/>
  <c r="X185" i="20"/>
  <c r="X14" i="20"/>
  <c r="X94" i="20"/>
  <c r="X99" i="20"/>
  <c r="Y91" i="20"/>
  <c r="X100" i="20"/>
  <c r="Y141" i="20"/>
  <c r="Z133" i="20"/>
  <c r="Y140" i="20"/>
  <c r="Y142" i="20"/>
  <c r="Y136" i="20"/>
  <c r="W121" i="20"/>
  <c r="W120" i="20"/>
  <c r="X112" i="20"/>
  <c r="W115" i="20"/>
  <c r="W175" i="20" s="1"/>
  <c r="X189" i="20"/>
  <c r="W186" i="20"/>
  <c r="Y149" i="20" l="1"/>
  <c r="X170" i="20"/>
  <c r="X26" i="20"/>
  <c r="X234" i="20" s="1"/>
  <c r="X29" i="20"/>
  <c r="W300" i="20"/>
  <c r="W268" i="20"/>
  <c r="Y189" i="20"/>
  <c r="X186" i="20"/>
  <c r="Y99" i="20"/>
  <c r="Y100" i="20"/>
  <c r="Y94" i="20"/>
  <c r="Z91" i="20"/>
  <c r="Y14" i="20"/>
  <c r="X115" i="20"/>
  <c r="X175" i="20" s="1"/>
  <c r="Y112" i="20"/>
  <c r="X120" i="20"/>
  <c r="X121" i="20"/>
  <c r="Z142" i="20"/>
  <c r="Z140" i="20"/>
  <c r="Z136" i="20"/>
  <c r="AA133" i="20"/>
  <c r="Z141" i="20"/>
  <c r="X171" i="20"/>
  <c r="Y150" i="20"/>
  <c r="Y185" i="20"/>
  <c r="Y162" i="20"/>
  <c r="Y161" i="20"/>
  <c r="Y157" i="20"/>
  <c r="Z154" i="20"/>
  <c r="Y163" i="20"/>
  <c r="Y170" i="20" l="1"/>
  <c r="Y26" i="20"/>
  <c r="Y234" i="20" s="1"/>
  <c r="Y29" i="20"/>
  <c r="Y34" i="20"/>
  <c r="X34" i="20"/>
  <c r="X268" i="20"/>
  <c r="X300" i="20"/>
  <c r="AA142" i="20"/>
  <c r="AA141" i="20"/>
  <c r="AA136" i="20"/>
  <c r="AA140" i="20"/>
  <c r="AB133" i="20"/>
  <c r="Y120" i="20"/>
  <c r="Y121" i="20"/>
  <c r="Z112" i="20"/>
  <c r="Y115" i="20"/>
  <c r="Y175" i="20" s="1"/>
  <c r="Y186" i="20"/>
  <c r="Z189" i="20"/>
  <c r="Z14" i="20"/>
  <c r="Z185" i="20"/>
  <c r="Z149" i="20"/>
  <c r="Z163" i="20"/>
  <c r="Z161" i="20"/>
  <c r="Z157" i="20"/>
  <c r="Z162" i="20"/>
  <c r="AA154" i="20"/>
  <c r="Y171" i="20"/>
  <c r="Z150" i="20"/>
  <c r="Z94" i="20"/>
  <c r="AA91" i="20"/>
  <c r="Z100" i="20"/>
  <c r="Z99" i="20"/>
  <c r="AA149" i="20" l="1"/>
  <c r="Z29" i="20"/>
  <c r="AB34" i="20" s="1"/>
  <c r="Z26" i="20"/>
  <c r="Z234" i="20" s="1"/>
  <c r="AI34" i="20"/>
  <c r="Z170" i="20"/>
  <c r="AG34" i="20"/>
  <c r="Y268" i="20"/>
  <c r="Y300" i="20"/>
  <c r="AA100" i="20"/>
  <c r="AA99" i="20"/>
  <c r="AA94" i="20"/>
  <c r="AB91" i="20"/>
  <c r="AA163" i="20"/>
  <c r="AA162" i="20"/>
  <c r="AB154" i="20"/>
  <c r="AA157" i="20"/>
  <c r="AA161" i="20"/>
  <c r="AA185" i="20"/>
  <c r="AA189" i="20"/>
  <c r="Z186" i="20"/>
  <c r="Z115" i="20"/>
  <c r="Z175" i="20" s="1"/>
  <c r="AA112" i="20"/>
  <c r="Z120" i="20"/>
  <c r="Z121" i="20"/>
  <c r="Z171" i="20"/>
  <c r="AA14" i="20"/>
  <c r="AB141" i="20"/>
  <c r="AB140" i="20"/>
  <c r="AC133" i="20"/>
  <c r="AB142" i="20"/>
  <c r="AB136" i="20"/>
  <c r="AA150" i="20"/>
  <c r="AF34" i="20" l="1"/>
  <c r="AA34" i="20"/>
  <c r="AK34" i="20"/>
  <c r="AH34" i="20"/>
  <c r="AE34" i="20"/>
  <c r="AB149" i="20"/>
  <c r="AA170" i="20"/>
  <c r="Z300" i="20"/>
  <c r="Z268" i="20"/>
  <c r="AD34" i="20"/>
  <c r="AJ34" i="20"/>
  <c r="Z34" i="20"/>
  <c r="AC34" i="20"/>
  <c r="AB185" i="20"/>
  <c r="AA171" i="20"/>
  <c r="AB14" i="20"/>
  <c r="AB150" i="20"/>
  <c r="AA121" i="20"/>
  <c r="AA120" i="20"/>
  <c r="AA115" i="20"/>
  <c r="AA175" i="20" s="1"/>
  <c r="AB112" i="20"/>
  <c r="AB189" i="20"/>
  <c r="AA186" i="20"/>
  <c r="AB162" i="20"/>
  <c r="AB161" i="20"/>
  <c r="AC154" i="20"/>
  <c r="AB157" i="20"/>
  <c r="AB163" i="20"/>
  <c r="AC136" i="20"/>
  <c r="AC142" i="20"/>
  <c r="AC140" i="20"/>
  <c r="AC150" i="20" s="1"/>
  <c r="AD133" i="20"/>
  <c r="AC141" i="20"/>
  <c r="AB94" i="20"/>
  <c r="AC91" i="20"/>
  <c r="AB99" i="20"/>
  <c r="AB100" i="20"/>
  <c r="AB171" i="20" l="1"/>
  <c r="AC14" i="20"/>
  <c r="AC185" i="20"/>
  <c r="AC99" i="20"/>
  <c r="AC100" i="20"/>
  <c r="AD91" i="20"/>
  <c r="AC94" i="20"/>
  <c r="AD142" i="20"/>
  <c r="AD140" i="20"/>
  <c r="AD136" i="20"/>
  <c r="AE133" i="20"/>
  <c r="AD141" i="20"/>
  <c r="AC157" i="20"/>
  <c r="AC163" i="20"/>
  <c r="AC161" i="20"/>
  <c r="AC162" i="20"/>
  <c r="AD154" i="20"/>
  <c r="AB186" i="20"/>
  <c r="AC189" i="20"/>
  <c r="AC149" i="20"/>
  <c r="AB170" i="20"/>
  <c r="AB115" i="20"/>
  <c r="AB175" i="20" s="1"/>
  <c r="AC112" i="20"/>
  <c r="AB121" i="20"/>
  <c r="AB120" i="20"/>
  <c r="AD149" i="20" l="1"/>
  <c r="AD94" i="20"/>
  <c r="AE91" i="20"/>
  <c r="AD99" i="20"/>
  <c r="AD100" i="20"/>
  <c r="AD185" i="20"/>
  <c r="AC170" i="20"/>
  <c r="AD150" i="20"/>
  <c r="AD14" i="20"/>
  <c r="AC120" i="20"/>
  <c r="AC121" i="20"/>
  <c r="AC115" i="20"/>
  <c r="AD112" i="20"/>
  <c r="AC171" i="20"/>
  <c r="AF133" i="20"/>
  <c r="AE140" i="20"/>
  <c r="AE141" i="20"/>
  <c r="AE142" i="20"/>
  <c r="AE136" i="20"/>
  <c r="AC175" i="20"/>
  <c r="AD189" i="20"/>
  <c r="AC186" i="20"/>
  <c r="AD163" i="20"/>
  <c r="AD161" i="20"/>
  <c r="AD157" i="20"/>
  <c r="AD162" i="20"/>
  <c r="AE154" i="20"/>
  <c r="AE150" i="20" l="1"/>
  <c r="AD170" i="20"/>
  <c r="AE162" i="20"/>
  <c r="AE161" i="20"/>
  <c r="AE163" i="20"/>
  <c r="AE157" i="20"/>
  <c r="AF154" i="20"/>
  <c r="AE100" i="20"/>
  <c r="AE99" i="20"/>
  <c r="AE94" i="20"/>
  <c r="AF91" i="20"/>
  <c r="AD115" i="20"/>
  <c r="AD175" i="20" s="1"/>
  <c r="AE112" i="20"/>
  <c r="AD120" i="20"/>
  <c r="AD121" i="20"/>
  <c r="AD171" i="20"/>
  <c r="AE149" i="20"/>
  <c r="AE14" i="20"/>
  <c r="AE189" i="20"/>
  <c r="AD186" i="20"/>
  <c r="AF141" i="20"/>
  <c r="AF142" i="20"/>
  <c r="AF136" i="20"/>
  <c r="AF140" i="20"/>
  <c r="AG133" i="20"/>
  <c r="AE185" i="20"/>
  <c r="AE171" i="20" l="1"/>
  <c r="AF185" i="20"/>
  <c r="AF14" i="20"/>
  <c r="AF94" i="20"/>
  <c r="AF99" i="20"/>
  <c r="AF100" i="20"/>
  <c r="AG91" i="20"/>
  <c r="AF162" i="20"/>
  <c r="AF163" i="20"/>
  <c r="AG154" i="20"/>
  <c r="AF161" i="20"/>
  <c r="AF157" i="20"/>
  <c r="AE186" i="20"/>
  <c r="AF189" i="20"/>
  <c r="AG140" i="20"/>
  <c r="AG150" i="20" s="1"/>
  <c r="AG141" i="20"/>
  <c r="AH133" i="20"/>
  <c r="AG142" i="20"/>
  <c r="AG136" i="20"/>
  <c r="AF149" i="20"/>
  <c r="AF150" i="20"/>
  <c r="AE121" i="20"/>
  <c r="AE120" i="20"/>
  <c r="AF112" i="20"/>
  <c r="AE115" i="20"/>
  <c r="AE175" i="20" s="1"/>
  <c r="AE170" i="20"/>
  <c r="AF121" i="20" l="1"/>
  <c r="AF115" i="20"/>
  <c r="AG112" i="20"/>
  <c r="AF120" i="20"/>
  <c r="AG189" i="20"/>
  <c r="AF186" i="20"/>
  <c r="AG161" i="20"/>
  <c r="AG163" i="20"/>
  <c r="AH154" i="20"/>
  <c r="AG157" i="20"/>
  <c r="AG162" i="20"/>
  <c r="AG149" i="20"/>
  <c r="AG185" i="20"/>
  <c r="AH142" i="20"/>
  <c r="AH140" i="20"/>
  <c r="AH149" i="20" s="1"/>
  <c r="AH136" i="20"/>
  <c r="AI133" i="20"/>
  <c r="AH141" i="20"/>
  <c r="AG14" i="20"/>
  <c r="AH14" i="20" s="1"/>
  <c r="AI14" i="20" s="1"/>
  <c r="AJ14" i="20" s="1"/>
  <c r="AK14" i="20" s="1"/>
  <c r="AF170" i="20"/>
  <c r="AF171" i="20"/>
  <c r="AG99" i="20"/>
  <c r="AG100" i="20"/>
  <c r="AG94" i="20"/>
  <c r="AH91" i="20"/>
  <c r="AF175" i="20"/>
  <c r="AH150" i="20" l="1"/>
  <c r="AG170" i="20"/>
  <c r="AI141" i="20"/>
  <c r="AI136" i="20"/>
  <c r="AI142" i="20"/>
  <c r="AI140" i="20"/>
  <c r="AJ133" i="20"/>
  <c r="AG171" i="20"/>
  <c r="AG120" i="20"/>
  <c r="AH112" i="20"/>
  <c r="AG121" i="20"/>
  <c r="AG115" i="20"/>
  <c r="AG175" i="20" s="1"/>
  <c r="AH185" i="20"/>
  <c r="AH163" i="20"/>
  <c r="AH161" i="20"/>
  <c r="AH157" i="20"/>
  <c r="AH162" i="20"/>
  <c r="AI154" i="20"/>
  <c r="AH189" i="20"/>
  <c r="AG186" i="20"/>
  <c r="AH94" i="20"/>
  <c r="AI91" i="20"/>
  <c r="AH100" i="20"/>
  <c r="AH99" i="20"/>
  <c r="AH171" i="20" l="1"/>
  <c r="AI100" i="20"/>
  <c r="AI99" i="20"/>
  <c r="AI94" i="20"/>
  <c r="AJ91" i="20"/>
  <c r="AJ141" i="20"/>
  <c r="AJ150" i="20" s="1"/>
  <c r="AK133" i="20"/>
  <c r="AJ140" i="20"/>
  <c r="AJ142" i="20"/>
  <c r="AJ136" i="20"/>
  <c r="AI185" i="20"/>
  <c r="AI149" i="20"/>
  <c r="AI150" i="20"/>
  <c r="AI189" i="20"/>
  <c r="AH186" i="20"/>
  <c r="AH121" i="20"/>
  <c r="AH115" i="20"/>
  <c r="AH175" i="20" s="1"/>
  <c r="AI112" i="20"/>
  <c r="AH120" i="20"/>
  <c r="AI162" i="20"/>
  <c r="AI157" i="20"/>
  <c r="AJ154" i="20"/>
  <c r="AI163" i="20"/>
  <c r="AI171" i="20" s="1"/>
  <c r="AI161" i="20"/>
  <c r="AH170" i="20"/>
  <c r="AK142" i="20" l="1"/>
  <c r="AK136" i="20"/>
  <c r="AK140" i="20"/>
  <c r="AK141" i="20"/>
  <c r="AJ94" i="20"/>
  <c r="AJ99" i="20"/>
  <c r="AJ100" i="20"/>
  <c r="AK91" i="20"/>
  <c r="AJ162" i="20"/>
  <c r="AK154" i="20"/>
  <c r="AJ163" i="20"/>
  <c r="AJ161" i="20"/>
  <c r="AJ157" i="20"/>
  <c r="AI121" i="20"/>
  <c r="AI120" i="20"/>
  <c r="AI115" i="20"/>
  <c r="AI175" i="20" s="1"/>
  <c r="AJ112" i="20"/>
  <c r="AI170" i="20"/>
  <c r="AI186" i="20"/>
  <c r="AJ189" i="20"/>
  <c r="AJ185" i="20"/>
  <c r="AJ149" i="20"/>
  <c r="AK150" i="20" l="1"/>
  <c r="AJ170" i="20"/>
  <c r="AJ171" i="20"/>
  <c r="AJ115" i="20"/>
  <c r="AJ175" i="20" s="1"/>
  <c r="AK112" i="20"/>
  <c r="AJ121" i="20"/>
  <c r="AJ120" i="20"/>
  <c r="AJ186" i="20"/>
  <c r="AK189" i="20"/>
  <c r="AK186" i="20" s="1"/>
  <c r="AK163" i="20"/>
  <c r="AK157" i="20"/>
  <c r="AK162" i="20"/>
  <c r="AK161" i="20"/>
  <c r="AK185" i="20"/>
  <c r="AK99" i="20"/>
  <c r="AK100" i="20"/>
  <c r="AK94" i="20"/>
  <c r="AK149" i="20"/>
  <c r="AK171" i="20" l="1"/>
  <c r="AK121" i="20"/>
  <c r="AK120" i="20"/>
  <c r="AK115" i="20"/>
  <c r="AK175" i="20" s="1"/>
  <c r="AK170" i="20"/>
  <c r="H184" i="15" l="1"/>
  <c r="H124" i="16" l="1"/>
  <c r="G124" i="16"/>
  <c r="H123" i="16"/>
  <c r="G123" i="16"/>
  <c r="I122" i="16"/>
  <c r="H103" i="16"/>
  <c r="G103" i="16"/>
  <c r="H102" i="16"/>
  <c r="G102" i="16"/>
  <c r="I101" i="16"/>
  <c r="H124" i="15"/>
  <c r="G124" i="15"/>
  <c r="H123" i="15"/>
  <c r="G123" i="15"/>
  <c r="I122" i="15"/>
  <c r="H103" i="15"/>
  <c r="G103" i="15"/>
  <c r="H102" i="15"/>
  <c r="G102" i="15"/>
  <c r="I101" i="15"/>
  <c r="I101" i="17"/>
  <c r="H103" i="17"/>
  <c r="H102" i="17"/>
  <c r="G103" i="17"/>
  <c r="G102" i="17"/>
  <c r="H103" i="19"/>
  <c r="G103" i="19"/>
  <c r="H102" i="19"/>
  <c r="G102" i="19"/>
  <c r="I101" i="19"/>
  <c r="H101" i="19"/>
  <c r="G209" i="17" l="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G15" i="19" l="1"/>
  <c r="G15" i="17"/>
  <c r="G15" i="7"/>
  <c r="G15" i="15"/>
  <c r="G15" i="9"/>
  <c r="G15" i="16"/>
  <c r="G14" i="19"/>
  <c r="G14" i="17"/>
  <c r="G14" i="7"/>
  <c r="H102" i="7" s="1"/>
  <c r="G14" i="15"/>
  <c r="G14" i="9"/>
  <c r="G14" i="16"/>
  <c r="H21" i="9" l="1"/>
  <c r="P21" i="9"/>
  <c r="Y21" i="9"/>
  <c r="N21" i="9"/>
  <c r="R21" i="9"/>
  <c r="Z21" i="9"/>
  <c r="I21" i="9"/>
  <c r="AC21" i="9"/>
  <c r="S21" i="9"/>
  <c r="AA21" i="9"/>
  <c r="T21" i="9"/>
  <c r="AB21" i="9"/>
  <c r="O21" i="9"/>
  <c r="U21" i="9"/>
  <c r="V21" i="9"/>
  <c r="AD21" i="9"/>
  <c r="W21" i="9"/>
  <c r="Q21" i="9"/>
  <c r="X21" i="9"/>
  <c r="K21" i="9"/>
  <c r="J21" i="9"/>
  <c r="M21" i="9"/>
  <c r="L21" i="9"/>
  <c r="H102" i="9"/>
  <c r="I102" i="9" s="1"/>
  <c r="H103" i="9"/>
  <c r="I103" i="9" s="1"/>
  <c r="H104" i="9"/>
  <c r="H185" i="9"/>
  <c r="I21" i="7"/>
  <c r="Q21" i="7"/>
  <c r="Y21" i="7"/>
  <c r="J21" i="7"/>
  <c r="R21" i="7"/>
  <c r="Z21" i="7"/>
  <c r="K21" i="7"/>
  <c r="S21" i="7"/>
  <c r="AA21" i="7"/>
  <c r="H103" i="7"/>
  <c r="I103" i="7" s="1"/>
  <c r="L21" i="7"/>
  <c r="T21" i="7"/>
  <c r="H21" i="7"/>
  <c r="M21" i="7"/>
  <c r="U21" i="7"/>
  <c r="W21" i="7"/>
  <c r="N21" i="7"/>
  <c r="V21" i="7"/>
  <c r="P21" i="7"/>
  <c r="X21" i="7"/>
  <c r="O21" i="7"/>
  <c r="H123" i="9"/>
  <c r="I123" i="9" s="1"/>
  <c r="I124" i="9"/>
  <c r="H26" i="9"/>
  <c r="G16" i="9"/>
  <c r="F229" i="9"/>
  <c r="I102" i="7"/>
  <c r="I103" i="19"/>
  <c r="I102" i="19"/>
  <c r="I102" i="16"/>
  <c r="I124" i="16"/>
  <c r="I103" i="16"/>
  <c r="I123" i="16"/>
  <c r="I102" i="15"/>
  <c r="I123" i="15"/>
  <c r="I124" i="15"/>
  <c r="I103" i="15"/>
  <c r="I185" i="9" l="1"/>
  <c r="J185" i="9" s="1"/>
  <c r="K185" i="9" s="1"/>
  <c r="L185" i="9" s="1"/>
  <c r="M185" i="9" s="1"/>
  <c r="N185" i="9" s="1"/>
  <c r="O185" i="9" s="1"/>
  <c r="P185" i="9" s="1"/>
  <c r="Q185" i="9" s="1"/>
  <c r="R185" i="9" s="1"/>
  <c r="S185" i="9" s="1"/>
  <c r="T185" i="9" s="1"/>
  <c r="U185" i="9" s="1"/>
  <c r="V185" i="9" s="1"/>
  <c r="W185" i="9" s="1"/>
  <c r="X185" i="9" s="1"/>
  <c r="Y185" i="9" s="1"/>
  <c r="Z185" i="9" s="1"/>
  <c r="AA185" i="9" s="1"/>
  <c r="AB185" i="9" s="1"/>
  <c r="AC185" i="9" s="1"/>
  <c r="AD185" i="9" s="1"/>
  <c r="AE185" i="9" s="1"/>
  <c r="AF185" i="9" s="1"/>
  <c r="AG185" i="9" s="1"/>
  <c r="AH185" i="9" s="1"/>
  <c r="AI185" i="9" s="1"/>
  <c r="AJ185" i="9" s="1"/>
  <c r="AK185" i="9" s="1"/>
  <c r="H184" i="19"/>
  <c r="H189" i="19" s="1"/>
  <c r="I189" i="19" s="1"/>
  <c r="J189" i="19" s="1"/>
  <c r="K189" i="19" s="1"/>
  <c r="L189" i="19" s="1"/>
  <c r="M189" i="19" s="1"/>
  <c r="N189" i="19" s="1"/>
  <c r="O189" i="19" s="1"/>
  <c r="P189" i="19" s="1"/>
  <c r="Q189" i="19" s="1"/>
  <c r="R189" i="19" s="1"/>
  <c r="S189" i="19" s="1"/>
  <c r="T189" i="19" s="1"/>
  <c r="U189" i="19" s="1"/>
  <c r="V189" i="19" s="1"/>
  <c r="W189" i="19" s="1"/>
  <c r="X189" i="19" s="1"/>
  <c r="Y189" i="19" s="1"/>
  <c r="Z189" i="19" s="1"/>
  <c r="AA189" i="19" s="1"/>
  <c r="AB189" i="19" s="1"/>
  <c r="AC189" i="19" s="1"/>
  <c r="AD189" i="19" s="1"/>
  <c r="AE189" i="19" s="1"/>
  <c r="AF189" i="19" s="1"/>
  <c r="AG189" i="19" s="1"/>
  <c r="AH189" i="19" s="1"/>
  <c r="AI189" i="19" s="1"/>
  <c r="AJ189" i="19" s="1"/>
  <c r="AK189" i="19" s="1"/>
  <c r="G192" i="19" l="1"/>
  <c r="H189" i="15" l="1"/>
  <c r="I189" i="15" s="1"/>
  <c r="J189" i="15" s="1"/>
  <c r="K189" i="15" s="1"/>
  <c r="L189" i="15" s="1"/>
  <c r="M189" i="15" s="1"/>
  <c r="N189" i="15" s="1"/>
  <c r="O189" i="15" s="1"/>
  <c r="P189" i="15" s="1"/>
  <c r="Q189" i="15" s="1"/>
  <c r="R189" i="15" s="1"/>
  <c r="S189" i="15" s="1"/>
  <c r="T189" i="15" s="1"/>
  <c r="U189" i="15" s="1"/>
  <c r="V189" i="15" s="1"/>
  <c r="W189" i="15" s="1"/>
  <c r="X189" i="15" s="1"/>
  <c r="Y189" i="15" s="1"/>
  <c r="Z189" i="15" s="1"/>
  <c r="AA189" i="15" s="1"/>
  <c r="AB189" i="15" s="1"/>
  <c r="AC189" i="15" s="1"/>
  <c r="AD189" i="15" s="1"/>
  <c r="AE189" i="15" s="1"/>
  <c r="AF189" i="15" s="1"/>
  <c r="AG189" i="15" s="1"/>
  <c r="AH189" i="15" s="1"/>
  <c r="AI189" i="15" s="1"/>
  <c r="AJ189" i="15" s="1"/>
  <c r="AK189" i="15" s="1"/>
  <c r="H184" i="16"/>
  <c r="H189" i="16" s="1"/>
  <c r="I189" i="16" s="1"/>
  <c r="J189" i="16" s="1"/>
  <c r="K189" i="16" s="1"/>
  <c r="L189" i="16" s="1"/>
  <c r="M189" i="16" s="1"/>
  <c r="N189" i="16" s="1"/>
  <c r="O189" i="16" s="1"/>
  <c r="P189" i="16" s="1"/>
  <c r="Q189" i="16" s="1"/>
  <c r="R189" i="16" s="1"/>
  <c r="S189" i="16" s="1"/>
  <c r="T189" i="16" s="1"/>
  <c r="U189" i="16" s="1"/>
  <c r="V189" i="16" s="1"/>
  <c r="W189" i="16" s="1"/>
  <c r="X189" i="16" s="1"/>
  <c r="Y189" i="16" s="1"/>
  <c r="Z189" i="16" s="1"/>
  <c r="AA189" i="16" s="1"/>
  <c r="AB189" i="16" s="1"/>
  <c r="AC189" i="16" s="1"/>
  <c r="AD189" i="16" s="1"/>
  <c r="AE189" i="16" s="1"/>
  <c r="AF189" i="16" s="1"/>
  <c r="AG189" i="16" s="1"/>
  <c r="AH189" i="16" s="1"/>
  <c r="AI189" i="16" s="1"/>
  <c r="AJ189" i="16" s="1"/>
  <c r="AK189" i="16" s="1"/>
  <c r="J29" i="19" l="1"/>
  <c r="K29" i="19"/>
  <c r="L26" i="19"/>
  <c r="L234" i="19" s="1"/>
  <c r="N29" i="19"/>
  <c r="O29" i="19"/>
  <c r="P29" i="19"/>
  <c r="R29" i="19"/>
  <c r="S29" i="19"/>
  <c r="T29" i="19"/>
  <c r="V29" i="19"/>
  <c r="W29" i="19"/>
  <c r="X26" i="19"/>
  <c r="X234" i="19" s="1"/>
  <c r="Z29" i="19"/>
  <c r="AA29" i="19"/>
  <c r="H29" i="19"/>
  <c r="A320" i="19"/>
  <c r="A283" i="19"/>
  <c r="G241" i="19"/>
  <c r="G307" i="19" s="1"/>
  <c r="G240" i="19"/>
  <c r="G306" i="19" s="1"/>
  <c r="G239" i="19"/>
  <c r="G305" i="19" s="1"/>
  <c r="G237" i="19"/>
  <c r="G303" i="19" s="1"/>
  <c r="AK236" i="19"/>
  <c r="AJ236" i="19"/>
  <c r="AJ302" i="19" s="1"/>
  <c r="AI236" i="19"/>
  <c r="AI302" i="19" s="1"/>
  <c r="AH236" i="19"/>
  <c r="AH302" i="19" s="1"/>
  <c r="AG236" i="19"/>
  <c r="AF236" i="19"/>
  <c r="AF302" i="19" s="1"/>
  <c r="AE236" i="19"/>
  <c r="AE302" i="19" s="1"/>
  <c r="AD236" i="19"/>
  <c r="AD302" i="19" s="1"/>
  <c r="AC236" i="19"/>
  <c r="AB236" i="19"/>
  <c r="AB302" i="19" s="1"/>
  <c r="AA236" i="19"/>
  <c r="AA302" i="19" s="1"/>
  <c r="Z236" i="19"/>
  <c r="Z302" i="19" s="1"/>
  <c r="Y236" i="19"/>
  <c r="X236" i="19"/>
  <c r="X302" i="19" s="1"/>
  <c r="W236" i="19"/>
  <c r="W302" i="19" s="1"/>
  <c r="V236" i="19"/>
  <c r="V302" i="19" s="1"/>
  <c r="U236" i="19"/>
  <c r="T236" i="19"/>
  <c r="T302" i="19" s="1"/>
  <c r="S236" i="19"/>
  <c r="S302" i="19" s="1"/>
  <c r="R236" i="19"/>
  <c r="R302" i="19" s="1"/>
  <c r="Q236" i="19"/>
  <c r="P236" i="19"/>
  <c r="P302" i="19" s="1"/>
  <c r="O236" i="19"/>
  <c r="O302" i="19" s="1"/>
  <c r="N236" i="19"/>
  <c r="N302" i="19" s="1"/>
  <c r="M236" i="19"/>
  <c r="L236" i="19"/>
  <c r="L302" i="19" s="1"/>
  <c r="K236" i="19"/>
  <c r="K302" i="19" s="1"/>
  <c r="J236" i="19"/>
  <c r="J302" i="19" s="1"/>
  <c r="I236" i="19"/>
  <c r="H236" i="19"/>
  <c r="H302" i="19" s="1"/>
  <c r="G236" i="19"/>
  <c r="G302" i="19" s="1"/>
  <c r="G227" i="19"/>
  <c r="G293" i="19" s="1"/>
  <c r="G225" i="19"/>
  <c r="G291" i="19" s="1"/>
  <c r="G224" i="19"/>
  <c r="G223" i="19"/>
  <c r="AK214" i="19"/>
  <c r="AK241" i="19" s="1"/>
  <c r="AI214" i="19"/>
  <c r="AI241" i="19" s="1"/>
  <c r="AH214" i="19"/>
  <c r="AH241" i="19" s="1"/>
  <c r="AG214" i="19"/>
  <c r="AG241" i="19" s="1"/>
  <c r="AF214" i="19"/>
  <c r="AF241" i="19" s="1"/>
  <c r="AD214" i="19"/>
  <c r="AD241" i="19" s="1"/>
  <c r="AC214" i="19"/>
  <c r="AC241" i="19" s="1"/>
  <c r="AB214" i="19"/>
  <c r="AB241" i="19" s="1"/>
  <c r="AA214" i="19"/>
  <c r="AA241" i="19" s="1"/>
  <c r="Y214" i="19"/>
  <c r="Y241" i="19" s="1"/>
  <c r="X214" i="19"/>
  <c r="X241" i="19" s="1"/>
  <c r="W214" i="19"/>
  <c r="W241" i="19" s="1"/>
  <c r="V214" i="19"/>
  <c r="V241" i="19" s="1"/>
  <c r="T214" i="19"/>
  <c r="T241" i="19" s="1"/>
  <c r="S214" i="19"/>
  <c r="S241" i="19" s="1"/>
  <c r="R214" i="19"/>
  <c r="R241" i="19" s="1"/>
  <c r="Q214" i="19"/>
  <c r="Q241" i="19" s="1"/>
  <c r="P214" i="19"/>
  <c r="P241" i="19" s="1"/>
  <c r="O214" i="19"/>
  <c r="O241" i="19" s="1"/>
  <c r="N214" i="19"/>
  <c r="N241" i="19" s="1"/>
  <c r="M214" i="19"/>
  <c r="M241" i="19" s="1"/>
  <c r="L214" i="19"/>
  <c r="L241" i="19" s="1"/>
  <c r="K214" i="19"/>
  <c r="K241" i="19" s="1"/>
  <c r="J214" i="19"/>
  <c r="J241" i="19" s="1"/>
  <c r="I214" i="19"/>
  <c r="I241" i="19" s="1"/>
  <c r="H214" i="19"/>
  <c r="H241" i="19" s="1"/>
  <c r="A213" i="19"/>
  <c r="A212" i="19"/>
  <c r="A211" i="19"/>
  <c r="U210" i="19"/>
  <c r="Z210" i="19" s="1"/>
  <c r="Z214" i="19" s="1"/>
  <c r="Z241" i="19" s="1"/>
  <c r="A210" i="19"/>
  <c r="AK207" i="19"/>
  <c r="AJ207" i="19"/>
  <c r="AJ240" i="19" s="1"/>
  <c r="AI207" i="19"/>
  <c r="AH207" i="19"/>
  <c r="AG207" i="19"/>
  <c r="AF207" i="19"/>
  <c r="AF240" i="19" s="1"/>
  <c r="AE207" i="19"/>
  <c r="AD207" i="19"/>
  <c r="AC207" i="19"/>
  <c r="AB207" i="19"/>
  <c r="AB240" i="19" s="1"/>
  <c r="AA207" i="19"/>
  <c r="Z207" i="19"/>
  <c r="Y207" i="19"/>
  <c r="X207" i="19"/>
  <c r="X240" i="19" s="1"/>
  <c r="W207" i="19"/>
  <c r="V207" i="19"/>
  <c r="U207" i="19"/>
  <c r="T207" i="19"/>
  <c r="T240" i="19" s="1"/>
  <c r="S207" i="19"/>
  <c r="R207" i="19"/>
  <c r="Q207" i="19"/>
  <c r="P207" i="19"/>
  <c r="P240" i="19" s="1"/>
  <c r="O207" i="19"/>
  <c r="N207" i="19"/>
  <c r="M207" i="19"/>
  <c r="L207" i="19"/>
  <c r="L240" i="19" s="1"/>
  <c r="K207" i="19"/>
  <c r="J207" i="19"/>
  <c r="I207" i="19"/>
  <c r="H207" i="19"/>
  <c r="H240" i="19" s="1"/>
  <c r="A206" i="19"/>
  <c r="A205" i="19"/>
  <c r="A204" i="19"/>
  <c r="A203" i="19"/>
  <c r="A198" i="19"/>
  <c r="A197" i="19"/>
  <c r="A194" i="19"/>
  <c r="A193" i="19"/>
  <c r="A192" i="19"/>
  <c r="A191" i="19"/>
  <c r="G186" i="19"/>
  <c r="A186" i="19"/>
  <c r="H185" i="19"/>
  <c r="A185" i="19"/>
  <c r="A184" i="19"/>
  <c r="C183" i="19"/>
  <c r="H168" i="19"/>
  <c r="I168" i="19" s="1"/>
  <c r="J168" i="19" s="1"/>
  <c r="K168" i="19" s="1"/>
  <c r="L168" i="19" s="1"/>
  <c r="M168" i="19" s="1"/>
  <c r="N168" i="19" s="1"/>
  <c r="O168" i="19" s="1"/>
  <c r="P168" i="19" s="1"/>
  <c r="Q168" i="19" s="1"/>
  <c r="R168" i="19" s="1"/>
  <c r="S168" i="19" s="1"/>
  <c r="T168" i="19" s="1"/>
  <c r="U168" i="19" s="1"/>
  <c r="V168" i="19" s="1"/>
  <c r="W168" i="19" s="1"/>
  <c r="X168" i="19" s="1"/>
  <c r="Y168" i="19" s="1"/>
  <c r="Z168" i="19" s="1"/>
  <c r="AA168" i="19" s="1"/>
  <c r="AB168" i="19" s="1"/>
  <c r="AC168" i="19" s="1"/>
  <c r="AD168" i="19" s="1"/>
  <c r="AE168" i="19" s="1"/>
  <c r="AF168" i="19" s="1"/>
  <c r="AG168" i="19" s="1"/>
  <c r="AH168" i="19" s="1"/>
  <c r="AI168" i="19" s="1"/>
  <c r="AJ168" i="19" s="1"/>
  <c r="AK168" i="19" s="1"/>
  <c r="H167" i="19"/>
  <c r="I167" i="19" s="1"/>
  <c r="J167" i="19" s="1"/>
  <c r="K167" i="19" s="1"/>
  <c r="L167" i="19" s="1"/>
  <c r="M167" i="19" s="1"/>
  <c r="N167" i="19" s="1"/>
  <c r="O167" i="19" s="1"/>
  <c r="P167" i="19" s="1"/>
  <c r="Q167" i="19" s="1"/>
  <c r="R167" i="19" s="1"/>
  <c r="S167" i="19" s="1"/>
  <c r="T167" i="19" s="1"/>
  <c r="U167" i="19" s="1"/>
  <c r="V167" i="19" s="1"/>
  <c r="W167" i="19" s="1"/>
  <c r="X167" i="19" s="1"/>
  <c r="Y167" i="19" s="1"/>
  <c r="Z167" i="19" s="1"/>
  <c r="AA167" i="19" s="1"/>
  <c r="AB167" i="19" s="1"/>
  <c r="AC167" i="19" s="1"/>
  <c r="AD167" i="19" s="1"/>
  <c r="AE167" i="19" s="1"/>
  <c r="AF167" i="19" s="1"/>
  <c r="AG167" i="19" s="1"/>
  <c r="AH167" i="19" s="1"/>
  <c r="AI167" i="19" s="1"/>
  <c r="AJ167" i="19" s="1"/>
  <c r="AK167" i="19" s="1"/>
  <c r="H166" i="19"/>
  <c r="I166" i="19" s="1"/>
  <c r="J166" i="19" s="1"/>
  <c r="K166" i="19" s="1"/>
  <c r="L166" i="19" s="1"/>
  <c r="M166" i="19" s="1"/>
  <c r="N166" i="19" s="1"/>
  <c r="O166" i="19" s="1"/>
  <c r="P166" i="19" s="1"/>
  <c r="Q166" i="19" s="1"/>
  <c r="R166" i="19" s="1"/>
  <c r="S166" i="19" s="1"/>
  <c r="T166" i="19" s="1"/>
  <c r="U166" i="19" s="1"/>
  <c r="V166" i="19" s="1"/>
  <c r="W166" i="19" s="1"/>
  <c r="X166" i="19" s="1"/>
  <c r="Y166" i="19" s="1"/>
  <c r="Z166" i="19" s="1"/>
  <c r="AA166" i="19" s="1"/>
  <c r="AB166" i="19" s="1"/>
  <c r="AC166" i="19" s="1"/>
  <c r="AD166" i="19" s="1"/>
  <c r="AE166" i="19" s="1"/>
  <c r="AF166" i="19" s="1"/>
  <c r="AG166" i="19" s="1"/>
  <c r="AH166" i="19" s="1"/>
  <c r="AI166" i="19" s="1"/>
  <c r="AJ166" i="19" s="1"/>
  <c r="AK166" i="19" s="1"/>
  <c r="H165" i="19"/>
  <c r="I165" i="19" s="1"/>
  <c r="J165" i="19" s="1"/>
  <c r="K165" i="19" s="1"/>
  <c r="L165" i="19" s="1"/>
  <c r="M165" i="19" s="1"/>
  <c r="N165" i="19" s="1"/>
  <c r="O165" i="19" s="1"/>
  <c r="P165" i="19" s="1"/>
  <c r="Q165" i="19" s="1"/>
  <c r="R165" i="19" s="1"/>
  <c r="S165" i="19" s="1"/>
  <c r="T165" i="19" s="1"/>
  <c r="U165" i="19" s="1"/>
  <c r="V165" i="19" s="1"/>
  <c r="W165" i="19" s="1"/>
  <c r="X165" i="19" s="1"/>
  <c r="Y165" i="19" s="1"/>
  <c r="Z165" i="19" s="1"/>
  <c r="AA165" i="19" s="1"/>
  <c r="AB165" i="19" s="1"/>
  <c r="AC165" i="19" s="1"/>
  <c r="AD165" i="19" s="1"/>
  <c r="AE165" i="19" s="1"/>
  <c r="AF165" i="19" s="1"/>
  <c r="AG165" i="19" s="1"/>
  <c r="AH165" i="19" s="1"/>
  <c r="AI165" i="19" s="1"/>
  <c r="AJ165" i="19" s="1"/>
  <c r="AK165" i="19" s="1"/>
  <c r="A165" i="19"/>
  <c r="A164" i="19"/>
  <c r="A160" i="19"/>
  <c r="A158" i="19"/>
  <c r="AK156" i="19"/>
  <c r="AJ156" i="19"/>
  <c r="AI156" i="19"/>
  <c r="AH156" i="19"/>
  <c r="AG156" i="19"/>
  <c r="AF156" i="19"/>
  <c r="AE156" i="19"/>
  <c r="AD156" i="19"/>
  <c r="AC156" i="19"/>
  <c r="AB156" i="19"/>
  <c r="AA156" i="19"/>
  <c r="Z156" i="19"/>
  <c r="Y156" i="19"/>
  <c r="X156" i="19"/>
  <c r="W156" i="19"/>
  <c r="V156" i="19"/>
  <c r="U156" i="19"/>
  <c r="T156" i="19"/>
  <c r="S156" i="19"/>
  <c r="R156" i="19"/>
  <c r="Q156" i="19"/>
  <c r="P156" i="19"/>
  <c r="O156" i="19"/>
  <c r="N156" i="19"/>
  <c r="M156" i="19"/>
  <c r="L156" i="19"/>
  <c r="K156" i="19"/>
  <c r="J156" i="19"/>
  <c r="I156" i="19"/>
  <c r="H156" i="19"/>
  <c r="A155" i="19"/>
  <c r="H154" i="19"/>
  <c r="H163" i="19" s="1"/>
  <c r="A153" i="19"/>
  <c r="H147" i="19"/>
  <c r="I147" i="19" s="1"/>
  <c r="J147" i="19" s="1"/>
  <c r="K147" i="19" s="1"/>
  <c r="L147" i="19" s="1"/>
  <c r="M147" i="19" s="1"/>
  <c r="N147" i="19" s="1"/>
  <c r="O147" i="19" s="1"/>
  <c r="P147" i="19" s="1"/>
  <c r="Q147" i="19" s="1"/>
  <c r="R147" i="19" s="1"/>
  <c r="S147" i="19" s="1"/>
  <c r="T147" i="19" s="1"/>
  <c r="U147" i="19" s="1"/>
  <c r="V147" i="19" s="1"/>
  <c r="W147" i="19" s="1"/>
  <c r="X147" i="19" s="1"/>
  <c r="Y147" i="19" s="1"/>
  <c r="Z147" i="19" s="1"/>
  <c r="AA147" i="19" s="1"/>
  <c r="AB147" i="19" s="1"/>
  <c r="AC147" i="19" s="1"/>
  <c r="AD147" i="19" s="1"/>
  <c r="AE147" i="19" s="1"/>
  <c r="AF147" i="19" s="1"/>
  <c r="AG147" i="19" s="1"/>
  <c r="AH147" i="19" s="1"/>
  <c r="AI147" i="19" s="1"/>
  <c r="AJ147" i="19" s="1"/>
  <c r="AK147" i="19" s="1"/>
  <c r="H146" i="19"/>
  <c r="I146" i="19" s="1"/>
  <c r="J146" i="19" s="1"/>
  <c r="K146" i="19" s="1"/>
  <c r="L146" i="19" s="1"/>
  <c r="M146" i="19" s="1"/>
  <c r="N146" i="19" s="1"/>
  <c r="O146" i="19" s="1"/>
  <c r="P146" i="19" s="1"/>
  <c r="Q146" i="19" s="1"/>
  <c r="R146" i="19" s="1"/>
  <c r="S146" i="19" s="1"/>
  <c r="T146" i="19" s="1"/>
  <c r="U146" i="19" s="1"/>
  <c r="V146" i="19" s="1"/>
  <c r="W146" i="19" s="1"/>
  <c r="X146" i="19" s="1"/>
  <c r="Y146" i="19" s="1"/>
  <c r="Z146" i="19" s="1"/>
  <c r="AA146" i="19" s="1"/>
  <c r="AB146" i="19" s="1"/>
  <c r="AC146" i="19" s="1"/>
  <c r="AD146" i="19" s="1"/>
  <c r="AE146" i="19" s="1"/>
  <c r="AF146" i="19" s="1"/>
  <c r="AG146" i="19" s="1"/>
  <c r="AH146" i="19" s="1"/>
  <c r="AI146" i="19" s="1"/>
  <c r="AJ146" i="19" s="1"/>
  <c r="AK146" i="19" s="1"/>
  <c r="H145" i="19"/>
  <c r="I145" i="19" s="1"/>
  <c r="J145" i="19" s="1"/>
  <c r="K145" i="19" s="1"/>
  <c r="L145" i="19" s="1"/>
  <c r="M145" i="19" s="1"/>
  <c r="N145" i="19" s="1"/>
  <c r="O145" i="19" s="1"/>
  <c r="P145" i="19" s="1"/>
  <c r="Q145" i="19" s="1"/>
  <c r="R145" i="19" s="1"/>
  <c r="S145" i="19" s="1"/>
  <c r="T145" i="19" s="1"/>
  <c r="U145" i="19" s="1"/>
  <c r="V145" i="19" s="1"/>
  <c r="W145" i="19" s="1"/>
  <c r="X145" i="19" s="1"/>
  <c r="Y145" i="19" s="1"/>
  <c r="Z145" i="19" s="1"/>
  <c r="AA145" i="19" s="1"/>
  <c r="AB145" i="19" s="1"/>
  <c r="AC145" i="19" s="1"/>
  <c r="AD145" i="19" s="1"/>
  <c r="AE145" i="19" s="1"/>
  <c r="AF145" i="19" s="1"/>
  <c r="AG145" i="19" s="1"/>
  <c r="AH145" i="19" s="1"/>
  <c r="AI145" i="19" s="1"/>
  <c r="AJ145" i="19" s="1"/>
  <c r="AK145" i="19" s="1"/>
  <c r="H144" i="19"/>
  <c r="I144" i="19" s="1"/>
  <c r="J144" i="19" s="1"/>
  <c r="K144" i="19" s="1"/>
  <c r="L144" i="19" s="1"/>
  <c r="M144" i="19" s="1"/>
  <c r="N144" i="19" s="1"/>
  <c r="O144" i="19" s="1"/>
  <c r="P144" i="19" s="1"/>
  <c r="Q144" i="19" s="1"/>
  <c r="R144" i="19" s="1"/>
  <c r="S144" i="19" s="1"/>
  <c r="T144" i="19" s="1"/>
  <c r="U144" i="19" s="1"/>
  <c r="V144" i="19" s="1"/>
  <c r="W144" i="19" s="1"/>
  <c r="X144" i="19" s="1"/>
  <c r="Y144" i="19" s="1"/>
  <c r="Z144" i="19" s="1"/>
  <c r="AA144" i="19" s="1"/>
  <c r="AB144" i="19" s="1"/>
  <c r="AC144" i="19" s="1"/>
  <c r="AD144" i="19" s="1"/>
  <c r="AE144" i="19" s="1"/>
  <c r="AF144" i="19" s="1"/>
  <c r="AG144" i="19" s="1"/>
  <c r="AH144" i="19" s="1"/>
  <c r="AI144" i="19" s="1"/>
  <c r="AJ144" i="19" s="1"/>
  <c r="AK144" i="19" s="1"/>
  <c r="A144" i="19"/>
  <c r="A143" i="19"/>
  <c r="A139" i="19"/>
  <c r="A137"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A134" i="19"/>
  <c r="H133" i="19"/>
  <c r="H142" i="19" s="1"/>
  <c r="A132" i="19"/>
  <c r="G124" i="19"/>
  <c r="G123" i="19"/>
  <c r="A123" i="19"/>
  <c r="H122" i="19"/>
  <c r="H126" i="19" s="1"/>
  <c r="I126" i="19" s="1"/>
  <c r="J126" i="19" s="1"/>
  <c r="K126" i="19" s="1"/>
  <c r="L126" i="19" s="1"/>
  <c r="M126" i="19" s="1"/>
  <c r="N126" i="19" s="1"/>
  <c r="O126" i="19" s="1"/>
  <c r="P126" i="19" s="1"/>
  <c r="Q126" i="19" s="1"/>
  <c r="R126" i="19" s="1"/>
  <c r="S126" i="19" s="1"/>
  <c r="T126" i="19" s="1"/>
  <c r="U126" i="19" s="1"/>
  <c r="V126" i="19" s="1"/>
  <c r="W126" i="19" s="1"/>
  <c r="X126" i="19" s="1"/>
  <c r="Y126" i="19" s="1"/>
  <c r="Z126" i="19" s="1"/>
  <c r="AA126" i="19" s="1"/>
  <c r="AB126" i="19" s="1"/>
  <c r="AC126" i="19" s="1"/>
  <c r="AD126" i="19" s="1"/>
  <c r="AE126" i="19" s="1"/>
  <c r="AF126" i="19" s="1"/>
  <c r="AG126" i="19" s="1"/>
  <c r="AH126" i="19" s="1"/>
  <c r="AI126" i="19" s="1"/>
  <c r="AJ126" i="19" s="1"/>
  <c r="AK126" i="19" s="1"/>
  <c r="A122" i="19"/>
  <c r="A116" i="19"/>
  <c r="A113" i="19"/>
  <c r="AB111" i="19"/>
  <c r="AB114" i="19" s="1"/>
  <c r="S114" i="19"/>
  <c r="A111" i="19"/>
  <c r="A102" i="19"/>
  <c r="H104" i="19"/>
  <c r="I104" i="19" s="1"/>
  <c r="J104" i="19" s="1"/>
  <c r="K104" i="19" s="1"/>
  <c r="L104" i="19" s="1"/>
  <c r="M104" i="19" s="1"/>
  <c r="N104" i="19" s="1"/>
  <c r="O104" i="19" s="1"/>
  <c r="P104" i="19" s="1"/>
  <c r="Q104" i="19" s="1"/>
  <c r="R104" i="19" s="1"/>
  <c r="S104" i="19" s="1"/>
  <c r="T104" i="19" s="1"/>
  <c r="U104" i="19" s="1"/>
  <c r="V104" i="19" s="1"/>
  <c r="W104" i="19" s="1"/>
  <c r="X104" i="19" s="1"/>
  <c r="Y104" i="19" s="1"/>
  <c r="Z104" i="19" s="1"/>
  <c r="AA104" i="19" s="1"/>
  <c r="AB104" i="19" s="1"/>
  <c r="AC104" i="19" s="1"/>
  <c r="AD104" i="19" s="1"/>
  <c r="AE104" i="19" s="1"/>
  <c r="AF104" i="19" s="1"/>
  <c r="AG104" i="19" s="1"/>
  <c r="AH104" i="19" s="1"/>
  <c r="AI104" i="19" s="1"/>
  <c r="AJ104" i="19" s="1"/>
  <c r="AK104" i="19" s="1"/>
  <c r="A101" i="19"/>
  <c r="A95" i="19"/>
  <c r="AB93" i="19"/>
  <c r="A92" i="19"/>
  <c r="AK111" i="19"/>
  <c r="AK114" i="19" s="1"/>
  <c r="AJ111" i="19"/>
  <c r="AJ114" i="19" s="1"/>
  <c r="AH111" i="19"/>
  <c r="AH114" i="19" s="1"/>
  <c r="AG111" i="19"/>
  <c r="AG114" i="19" s="1"/>
  <c r="AF111" i="19"/>
  <c r="AF114" i="19" s="1"/>
  <c r="AD111" i="19"/>
  <c r="AD114" i="19" s="1"/>
  <c r="AC111" i="19"/>
  <c r="AC114" i="19" s="1"/>
  <c r="AA93" i="19"/>
  <c r="Z114" i="19"/>
  <c r="Y114" i="19"/>
  <c r="X114" i="19"/>
  <c r="W93" i="19"/>
  <c r="V114" i="19"/>
  <c r="U114" i="19"/>
  <c r="T114" i="19"/>
  <c r="S93" i="19"/>
  <c r="R114" i="19"/>
  <c r="Q114" i="19"/>
  <c r="P114" i="19"/>
  <c r="O93" i="19"/>
  <c r="N114" i="19"/>
  <c r="M114" i="19"/>
  <c r="L114" i="19"/>
  <c r="K93" i="19"/>
  <c r="J114" i="19"/>
  <c r="I114" i="19"/>
  <c r="A90" i="19"/>
  <c r="C87"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E73" i="19"/>
  <c r="E80" i="19" s="1"/>
  <c r="E72" i="19"/>
  <c r="E79" i="19" s="1"/>
  <c r="E71" i="19"/>
  <c r="E78" i="19" s="1"/>
  <c r="A70"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AK61" i="19"/>
  <c r="AJ61" i="19"/>
  <c r="AJ84" i="19" s="1"/>
  <c r="AJ235" i="19" s="1"/>
  <c r="AI61" i="19"/>
  <c r="AH61" i="19"/>
  <c r="AH84" i="19" s="1"/>
  <c r="AH235" i="19" s="1"/>
  <c r="AG61" i="19"/>
  <c r="AF61" i="19"/>
  <c r="AF84" i="19" s="1"/>
  <c r="AF235" i="19" s="1"/>
  <c r="AE61" i="19"/>
  <c r="AD61" i="19"/>
  <c r="AD84" i="19" s="1"/>
  <c r="AD235" i="19" s="1"/>
  <c r="AC61" i="19"/>
  <c r="AB61" i="19"/>
  <c r="AB84" i="19" s="1"/>
  <c r="AB235" i="19" s="1"/>
  <c r="AA61" i="19"/>
  <c r="Z61" i="19"/>
  <c r="Z84" i="19" s="1"/>
  <c r="Z235" i="19" s="1"/>
  <c r="Y61" i="19"/>
  <c r="X61" i="19"/>
  <c r="X84" i="19" s="1"/>
  <c r="X235" i="19" s="1"/>
  <c r="W61" i="19"/>
  <c r="V61" i="19"/>
  <c r="V84" i="19" s="1"/>
  <c r="V235" i="19" s="1"/>
  <c r="U61" i="19"/>
  <c r="T61" i="19"/>
  <c r="T84" i="19" s="1"/>
  <c r="T235" i="19" s="1"/>
  <c r="S61" i="19"/>
  <c r="R61" i="19"/>
  <c r="R84" i="19" s="1"/>
  <c r="R235" i="19" s="1"/>
  <c r="Q61" i="19"/>
  <c r="P61" i="19"/>
  <c r="P84" i="19" s="1"/>
  <c r="P235" i="19" s="1"/>
  <c r="O61" i="19"/>
  <c r="N61" i="19"/>
  <c r="N84" i="19" s="1"/>
  <c r="N235" i="19" s="1"/>
  <c r="M61" i="19"/>
  <c r="L61" i="19"/>
  <c r="L84" i="19" s="1"/>
  <c r="L235" i="19" s="1"/>
  <c r="K61" i="19"/>
  <c r="J61" i="19"/>
  <c r="J84" i="19" s="1"/>
  <c r="J235" i="19" s="1"/>
  <c r="I61" i="19"/>
  <c r="H61" i="19"/>
  <c r="H84" i="19" s="1"/>
  <c r="H235" i="19" s="1"/>
  <c r="G61" i="19"/>
  <c r="E59" i="19"/>
  <c r="E66" i="19" s="1"/>
  <c r="E58" i="19"/>
  <c r="E65" i="19" s="1"/>
  <c r="E57" i="19"/>
  <c r="E64" i="19" s="1"/>
  <c r="A56" i="19"/>
  <c r="A52"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AK45" i="19"/>
  <c r="AJ45" i="19"/>
  <c r="AI45" i="19"/>
  <c r="AH45" i="19"/>
  <c r="AG45" i="19"/>
  <c r="G45" i="19"/>
  <c r="AK42" i="19"/>
  <c r="AK222" i="19" s="1"/>
  <c r="AJ42" i="19"/>
  <c r="AJ222" i="19" s="1"/>
  <c r="AI42" i="19"/>
  <c r="AI222" i="19" s="1"/>
  <c r="AH42" i="19"/>
  <c r="AH222" i="19" s="1"/>
  <c r="AG42" i="19"/>
  <c r="AG222" i="19" s="1"/>
  <c r="G42" i="19"/>
  <c r="G222" i="19" s="1"/>
  <c r="E40" i="19"/>
  <c r="E48" i="19" s="1"/>
  <c r="E39" i="19"/>
  <c r="E47" i="19" s="1"/>
  <c r="E38" i="19"/>
  <c r="E46" i="19" s="1"/>
  <c r="E37" i="19"/>
  <c r="E45" i="19" s="1"/>
  <c r="A36"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E32"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AB29" i="19"/>
  <c r="G29" i="19"/>
  <c r="AB26" i="19"/>
  <c r="AB234" i="19" s="1"/>
  <c r="G26" i="19"/>
  <c r="G234" i="19" s="1"/>
  <c r="E23" i="19"/>
  <c r="E31" i="19" s="1"/>
  <c r="E22" i="19"/>
  <c r="E30" i="19" s="1"/>
  <c r="AK29" i="19"/>
  <c r="AJ29" i="19"/>
  <c r="AI29" i="19"/>
  <c r="AH29" i="19"/>
  <c r="AG29" i="19"/>
  <c r="AF29" i="19"/>
  <c r="AE29" i="19"/>
  <c r="AD29" i="19"/>
  <c r="AC29" i="19"/>
  <c r="Y29" i="19"/>
  <c r="U29" i="19"/>
  <c r="Q29" i="19"/>
  <c r="M29" i="19"/>
  <c r="I29" i="19"/>
  <c r="E21" i="19"/>
  <c r="E29" i="19" s="1"/>
  <c r="A20" i="19"/>
  <c r="A18" i="19"/>
  <c r="G16" i="19"/>
  <c r="A15" i="19"/>
  <c r="A14" i="19"/>
  <c r="H12" i="19"/>
  <c r="H14" i="19" s="1"/>
  <c r="A10" i="19"/>
  <c r="A9" i="19"/>
  <c r="A8" i="19"/>
  <c r="A7" i="19"/>
  <c r="A4" i="19"/>
  <c r="AJ93" i="19" l="1"/>
  <c r="K114" i="19"/>
  <c r="H141" i="19"/>
  <c r="O114" i="19"/>
  <c r="O174" i="19" s="1"/>
  <c r="O217" i="19" s="1"/>
  <c r="H123" i="19"/>
  <c r="I123" i="19" s="1"/>
  <c r="J123" i="19" s="1"/>
  <c r="K123" i="19" s="1"/>
  <c r="L123" i="19" s="1"/>
  <c r="M123" i="19" s="1"/>
  <c r="N123" i="19" s="1"/>
  <c r="O123" i="19" s="1"/>
  <c r="P123" i="19" s="1"/>
  <c r="Q123" i="19" s="1"/>
  <c r="R123" i="19" s="1"/>
  <c r="S123" i="19" s="1"/>
  <c r="T123" i="19" s="1"/>
  <c r="U123" i="19" s="1"/>
  <c r="V123" i="19" s="1"/>
  <c r="W123" i="19" s="1"/>
  <c r="X123" i="19" s="1"/>
  <c r="Y123" i="19" s="1"/>
  <c r="Z123" i="19" s="1"/>
  <c r="AA123" i="19" s="1"/>
  <c r="AB123" i="19" s="1"/>
  <c r="AC123" i="19" s="1"/>
  <c r="AD123" i="19" s="1"/>
  <c r="AE123" i="19" s="1"/>
  <c r="AF123" i="19" s="1"/>
  <c r="AG123" i="19" s="1"/>
  <c r="AH123" i="19" s="1"/>
  <c r="AI123" i="19" s="1"/>
  <c r="AJ123" i="19" s="1"/>
  <c r="AK123" i="19" s="1"/>
  <c r="I133" i="19"/>
  <c r="I142" i="19" s="1"/>
  <c r="H136" i="19"/>
  <c r="H162" i="19"/>
  <c r="AF93" i="19"/>
  <c r="AA114" i="19"/>
  <c r="AA174" i="19" s="1"/>
  <c r="AA217" i="19" s="1"/>
  <c r="AF26" i="19"/>
  <c r="AF234" i="19" s="1"/>
  <c r="AF300" i="19" s="1"/>
  <c r="T93" i="19"/>
  <c r="T174" i="19" s="1"/>
  <c r="T217" i="19" s="1"/>
  <c r="J102" i="19"/>
  <c r="K102" i="19" s="1"/>
  <c r="L102" i="19" s="1"/>
  <c r="M102" i="19" s="1"/>
  <c r="N102" i="19" s="1"/>
  <c r="O102" i="19" s="1"/>
  <c r="P102" i="19" s="1"/>
  <c r="Q102" i="19" s="1"/>
  <c r="R102" i="19" s="1"/>
  <c r="S102" i="19" s="1"/>
  <c r="T102" i="19" s="1"/>
  <c r="U102" i="19" s="1"/>
  <c r="V102" i="19" s="1"/>
  <c r="W102" i="19" s="1"/>
  <c r="X102" i="19" s="1"/>
  <c r="Y102" i="19" s="1"/>
  <c r="Z102" i="19" s="1"/>
  <c r="AA102" i="19" s="1"/>
  <c r="AB102" i="19" s="1"/>
  <c r="AC102" i="19" s="1"/>
  <c r="AD102" i="19" s="1"/>
  <c r="AE102" i="19" s="1"/>
  <c r="AF102" i="19" s="1"/>
  <c r="AG102" i="19" s="1"/>
  <c r="AH102" i="19" s="1"/>
  <c r="AI102" i="19" s="1"/>
  <c r="AJ102" i="19" s="1"/>
  <c r="AK102" i="19" s="1"/>
  <c r="L227" i="19"/>
  <c r="L293" i="19" s="1"/>
  <c r="AB227" i="19"/>
  <c r="AB293" i="19" s="1"/>
  <c r="AB174" i="19"/>
  <c r="AB217" i="19" s="1"/>
  <c r="G84" i="19"/>
  <c r="G235" i="19" s="1"/>
  <c r="G269" i="19" s="1"/>
  <c r="K84" i="19"/>
  <c r="K235" i="19" s="1"/>
  <c r="K301" i="19" s="1"/>
  <c r="O84" i="19"/>
  <c r="O235" i="19" s="1"/>
  <c r="O301" i="19" s="1"/>
  <c r="S84" i="19"/>
  <c r="S235" i="19" s="1"/>
  <c r="S269" i="19" s="1"/>
  <c r="W84" i="19"/>
  <c r="W235" i="19" s="1"/>
  <c r="W301" i="19" s="1"/>
  <c r="AA84" i="19"/>
  <c r="AA235" i="19" s="1"/>
  <c r="AA301" i="19" s="1"/>
  <c r="AE84" i="19"/>
  <c r="AE235" i="19" s="1"/>
  <c r="AE269" i="19" s="1"/>
  <c r="AI84" i="19"/>
  <c r="AI235" i="19" s="1"/>
  <c r="AI301" i="19" s="1"/>
  <c r="AK68" i="19"/>
  <c r="AJ82" i="19"/>
  <c r="H91" i="19"/>
  <c r="I91" i="19" s="1"/>
  <c r="J91" i="19" s="1"/>
  <c r="X93" i="19"/>
  <c r="X174" i="19" s="1"/>
  <c r="X217" i="19" s="1"/>
  <c r="AJ174" i="19"/>
  <c r="AJ217" i="19" s="1"/>
  <c r="H140" i="19"/>
  <c r="P227" i="19"/>
  <c r="P293" i="19" s="1"/>
  <c r="AF227" i="19"/>
  <c r="AF293" i="19" s="1"/>
  <c r="T227" i="19"/>
  <c r="T293" i="19" s="1"/>
  <c r="AJ227" i="19"/>
  <c r="AJ293" i="19" s="1"/>
  <c r="AJ26" i="19"/>
  <c r="AJ234" i="19" s="1"/>
  <c r="AJ300" i="19" s="1"/>
  <c r="I84" i="19"/>
  <c r="I235" i="19" s="1"/>
  <c r="I269" i="19" s="1"/>
  <c r="M84" i="19"/>
  <c r="M235" i="19" s="1"/>
  <c r="M301" i="19" s="1"/>
  <c r="Q84" i="19"/>
  <c r="Q235" i="19" s="1"/>
  <c r="Q269" i="19" s="1"/>
  <c r="U84" i="19"/>
  <c r="U235" i="19" s="1"/>
  <c r="U269" i="19" s="1"/>
  <c r="Y84" i="19"/>
  <c r="Y235" i="19" s="1"/>
  <c r="Y269" i="19" s="1"/>
  <c r="AC84" i="19"/>
  <c r="AC235" i="19" s="1"/>
  <c r="AC301" i="19" s="1"/>
  <c r="AG84" i="19"/>
  <c r="AG235" i="19" s="1"/>
  <c r="AG301" i="19" s="1"/>
  <c r="AK84" i="19"/>
  <c r="AK235" i="19" s="1"/>
  <c r="AK269" i="19" s="1"/>
  <c r="H93" i="19"/>
  <c r="AC93" i="19"/>
  <c r="AC174" i="19" s="1"/>
  <c r="AC217" i="19" s="1"/>
  <c r="W114" i="19"/>
  <c r="W174" i="19" s="1"/>
  <c r="W217" i="19" s="1"/>
  <c r="H227" i="19"/>
  <c r="H293" i="19" s="1"/>
  <c r="X227" i="19"/>
  <c r="X293" i="19" s="1"/>
  <c r="Q301" i="19"/>
  <c r="H301" i="19"/>
  <c r="H269" i="19"/>
  <c r="L301" i="19"/>
  <c r="L269" i="19"/>
  <c r="P301" i="19"/>
  <c r="P269" i="19"/>
  <c r="T301" i="19"/>
  <c r="T269" i="19"/>
  <c r="X301" i="19"/>
  <c r="X269" i="19"/>
  <c r="AB301" i="19"/>
  <c r="AB269" i="19"/>
  <c r="AJ301" i="19"/>
  <c r="AJ269" i="19"/>
  <c r="I34" i="19"/>
  <c r="L300" i="19"/>
  <c r="L268" i="19"/>
  <c r="X300" i="19"/>
  <c r="X268" i="19"/>
  <c r="AF301" i="19"/>
  <c r="AF269" i="19"/>
  <c r="AH288" i="19"/>
  <c r="AH256" i="19"/>
  <c r="H105" i="19"/>
  <c r="I105" i="19" s="1"/>
  <c r="J105" i="19" s="1"/>
  <c r="K105" i="19" s="1"/>
  <c r="L105" i="19" s="1"/>
  <c r="M105" i="19" s="1"/>
  <c r="N105" i="19" s="1"/>
  <c r="O105" i="19" s="1"/>
  <c r="P105" i="19" s="1"/>
  <c r="Q105" i="19" s="1"/>
  <c r="R105" i="19" s="1"/>
  <c r="S105" i="19" s="1"/>
  <c r="T105" i="19" s="1"/>
  <c r="U105" i="19" s="1"/>
  <c r="V105" i="19" s="1"/>
  <c r="W105" i="19" s="1"/>
  <c r="X105" i="19" s="1"/>
  <c r="Y105" i="19" s="1"/>
  <c r="Z105" i="19" s="1"/>
  <c r="AA105" i="19" s="1"/>
  <c r="AB105" i="19" s="1"/>
  <c r="AC105" i="19" s="1"/>
  <c r="AD105" i="19" s="1"/>
  <c r="AE105" i="19" s="1"/>
  <c r="AF105" i="19" s="1"/>
  <c r="AG105" i="19" s="1"/>
  <c r="AH105" i="19" s="1"/>
  <c r="AI105" i="19" s="1"/>
  <c r="AJ105" i="19" s="1"/>
  <c r="AK105" i="19" s="1"/>
  <c r="J103" i="19"/>
  <c r="K103" i="19" s="1"/>
  <c r="L103" i="19" s="1"/>
  <c r="M103" i="19" s="1"/>
  <c r="N103" i="19" s="1"/>
  <c r="O103" i="19" s="1"/>
  <c r="P103" i="19" s="1"/>
  <c r="Q103" i="19" s="1"/>
  <c r="R103" i="19" s="1"/>
  <c r="S103" i="19" s="1"/>
  <c r="T103" i="19" s="1"/>
  <c r="U103" i="19" s="1"/>
  <c r="V103" i="19" s="1"/>
  <c r="W103" i="19" s="1"/>
  <c r="X103" i="19" s="1"/>
  <c r="Y103" i="19" s="1"/>
  <c r="Z103" i="19" s="1"/>
  <c r="AA103" i="19" s="1"/>
  <c r="AB103" i="19" s="1"/>
  <c r="AC103" i="19" s="1"/>
  <c r="AD103" i="19" s="1"/>
  <c r="AE103" i="19" s="1"/>
  <c r="AF103" i="19" s="1"/>
  <c r="AG103" i="19" s="1"/>
  <c r="AH103" i="19" s="1"/>
  <c r="AI103" i="19" s="1"/>
  <c r="AJ103" i="19" s="1"/>
  <c r="AK103" i="19" s="1"/>
  <c r="H26" i="19"/>
  <c r="H234" i="19" s="1"/>
  <c r="L29" i="19"/>
  <c r="S34" i="19" s="1"/>
  <c r="X29" i="19"/>
  <c r="I14" i="19"/>
  <c r="J26" i="19"/>
  <c r="J234" i="19" s="1"/>
  <c r="N26" i="19"/>
  <c r="N234" i="19" s="1"/>
  <c r="R26" i="19"/>
  <c r="R234" i="19" s="1"/>
  <c r="V26" i="19"/>
  <c r="V234" i="19" s="1"/>
  <c r="Z26" i="19"/>
  <c r="Z234" i="19" s="1"/>
  <c r="AD26" i="19"/>
  <c r="AD234" i="19" s="1"/>
  <c r="AH26" i="19"/>
  <c r="AH234" i="19" s="1"/>
  <c r="G34" i="19"/>
  <c r="K34" i="19"/>
  <c r="G50" i="19"/>
  <c r="H68" i="19"/>
  <c r="L68" i="19"/>
  <c r="P68" i="19"/>
  <c r="T68" i="19"/>
  <c r="X68" i="19"/>
  <c r="AB68" i="19"/>
  <c r="AF68" i="19"/>
  <c r="AJ68" i="19"/>
  <c r="K82" i="19"/>
  <c r="P82" i="19"/>
  <c r="V82" i="19"/>
  <c r="AA82" i="19"/>
  <c r="AF82" i="19"/>
  <c r="K174" i="19"/>
  <c r="K217" i="19" s="1"/>
  <c r="S174" i="19"/>
  <c r="S217" i="19" s="1"/>
  <c r="J93" i="19"/>
  <c r="J174" i="19" s="1"/>
  <c r="J217" i="19" s="1"/>
  <c r="P93" i="19"/>
  <c r="P174" i="19" s="1"/>
  <c r="P217" i="19" s="1"/>
  <c r="U93" i="19"/>
  <c r="U174" i="19" s="1"/>
  <c r="U217" i="19" s="1"/>
  <c r="Z93" i="19"/>
  <c r="Z174" i="19" s="1"/>
  <c r="Z217" i="19" s="1"/>
  <c r="AF174" i="19"/>
  <c r="AF217" i="19" s="1"/>
  <c r="AK93" i="19"/>
  <c r="AK174" i="19" s="1"/>
  <c r="AK217" i="19" s="1"/>
  <c r="AG288" i="19"/>
  <c r="AG256" i="19"/>
  <c r="AK288" i="19"/>
  <c r="AK256" i="19"/>
  <c r="J301" i="19"/>
  <c r="J269" i="19"/>
  <c r="N301" i="19"/>
  <c r="N269" i="19"/>
  <c r="R301" i="19"/>
  <c r="R269" i="19"/>
  <c r="V301" i="19"/>
  <c r="V269" i="19"/>
  <c r="Z301" i="19"/>
  <c r="Z269" i="19"/>
  <c r="AD301" i="19"/>
  <c r="AD269" i="19"/>
  <c r="AH301" i="19"/>
  <c r="AH269" i="19"/>
  <c r="AE111" i="19"/>
  <c r="AE114" i="19" s="1"/>
  <c r="AE93" i="19"/>
  <c r="AI111" i="19"/>
  <c r="AI114" i="19" s="1"/>
  <c r="AI93" i="19"/>
  <c r="I26" i="19"/>
  <c r="I234" i="19" s="1"/>
  <c r="M26" i="19"/>
  <c r="M234" i="19" s="1"/>
  <c r="Q26" i="19"/>
  <c r="Q234" i="19" s="1"/>
  <c r="U26" i="19"/>
  <c r="U234" i="19" s="1"/>
  <c r="Y26" i="19"/>
  <c r="Y234" i="19" s="1"/>
  <c r="AC26" i="19"/>
  <c r="AC234" i="19" s="1"/>
  <c r="AG26" i="19"/>
  <c r="AG234" i="19" s="1"/>
  <c r="AK26" i="19"/>
  <c r="AK234" i="19" s="1"/>
  <c r="J34" i="19"/>
  <c r="G68" i="19"/>
  <c r="K68" i="19"/>
  <c r="O68" i="19"/>
  <c r="S68" i="19"/>
  <c r="W68" i="19"/>
  <c r="AA68" i="19"/>
  <c r="AE68" i="19"/>
  <c r="AI68" i="19"/>
  <c r="J82" i="19"/>
  <c r="O82" i="19"/>
  <c r="T82" i="19"/>
  <c r="Z82" i="19"/>
  <c r="AE82" i="19"/>
  <c r="I93" i="19"/>
  <c r="I174" i="19" s="1"/>
  <c r="I217" i="19" s="1"/>
  <c r="N93" i="19"/>
  <c r="N174" i="19" s="1"/>
  <c r="N217" i="19" s="1"/>
  <c r="Y93" i="19"/>
  <c r="Y174" i="19" s="1"/>
  <c r="Y217" i="19" s="1"/>
  <c r="AD93" i="19"/>
  <c r="AD174" i="19" s="1"/>
  <c r="AD217" i="19" s="1"/>
  <c r="AJ288" i="19"/>
  <c r="AJ256" i="19"/>
  <c r="AK82" i="19"/>
  <c r="AK85" i="19" s="1"/>
  <c r="AG82" i="19"/>
  <c r="AC82" i="19"/>
  <c r="Y82" i="19"/>
  <c r="U82" i="19"/>
  <c r="Q82" i="19"/>
  <c r="M82" i="19"/>
  <c r="I82" i="19"/>
  <c r="P26" i="19"/>
  <c r="P234" i="19" s="1"/>
  <c r="J68" i="19"/>
  <c r="N68" i="19"/>
  <c r="R68" i="19"/>
  <c r="V68" i="19"/>
  <c r="Z68" i="19"/>
  <c r="AD68" i="19"/>
  <c r="AH68" i="19"/>
  <c r="H82" i="19"/>
  <c r="N82" i="19"/>
  <c r="S82" i="19"/>
  <c r="X82" i="19"/>
  <c r="AD82" i="19"/>
  <c r="AI82" i="19"/>
  <c r="M93" i="19"/>
  <c r="M174" i="19" s="1"/>
  <c r="M217" i="19" s="1"/>
  <c r="R93" i="19"/>
  <c r="R174" i="19" s="1"/>
  <c r="R217" i="19" s="1"/>
  <c r="AH93" i="19"/>
  <c r="AH174" i="19" s="1"/>
  <c r="AH217" i="19" s="1"/>
  <c r="AB300" i="19"/>
  <c r="AB268" i="19"/>
  <c r="G300" i="19"/>
  <c r="G268" i="19"/>
  <c r="G288" i="19"/>
  <c r="G256" i="19"/>
  <c r="AI288" i="19"/>
  <c r="AI256" i="19"/>
  <c r="H114" i="19"/>
  <c r="H112" i="19"/>
  <c r="T26" i="19"/>
  <c r="T234" i="19" s="1"/>
  <c r="K26" i="19"/>
  <c r="K234" i="19" s="1"/>
  <c r="O26" i="19"/>
  <c r="O234" i="19" s="1"/>
  <c r="S26" i="19"/>
  <c r="S234" i="19" s="1"/>
  <c r="W26" i="19"/>
  <c r="W234" i="19" s="1"/>
  <c r="AA26" i="19"/>
  <c r="AA234" i="19" s="1"/>
  <c r="AE26" i="19"/>
  <c r="AE234" i="19" s="1"/>
  <c r="AI26" i="19"/>
  <c r="AI234" i="19" s="1"/>
  <c r="H34" i="19"/>
  <c r="I68" i="19"/>
  <c r="M68" i="19"/>
  <c r="Q68" i="19"/>
  <c r="U68" i="19"/>
  <c r="Y68" i="19"/>
  <c r="AC68" i="19"/>
  <c r="AG68" i="19"/>
  <c r="G82" i="19"/>
  <c r="L82" i="19"/>
  <c r="R82" i="19"/>
  <c r="W82" i="19"/>
  <c r="AB82" i="19"/>
  <c r="AH82" i="19"/>
  <c r="L93" i="19"/>
  <c r="L174" i="19" s="1"/>
  <c r="L217" i="19" s="1"/>
  <c r="Q93" i="19"/>
  <c r="Q174" i="19" s="1"/>
  <c r="Q217" i="19" s="1"/>
  <c r="V93" i="19"/>
  <c r="V174" i="19" s="1"/>
  <c r="V217" i="19" s="1"/>
  <c r="AG93" i="19"/>
  <c r="AG174" i="19" s="1"/>
  <c r="AG217" i="19" s="1"/>
  <c r="I141" i="19"/>
  <c r="H125" i="19"/>
  <c r="I125" i="19" s="1"/>
  <c r="J125" i="19" s="1"/>
  <c r="K125" i="19" s="1"/>
  <c r="L125" i="19" s="1"/>
  <c r="M125" i="19" s="1"/>
  <c r="N125" i="19" s="1"/>
  <c r="O125" i="19" s="1"/>
  <c r="P125" i="19" s="1"/>
  <c r="Q125" i="19" s="1"/>
  <c r="R125" i="19" s="1"/>
  <c r="S125" i="19" s="1"/>
  <c r="T125" i="19" s="1"/>
  <c r="U125" i="19" s="1"/>
  <c r="V125" i="19" s="1"/>
  <c r="W125" i="19" s="1"/>
  <c r="X125" i="19" s="1"/>
  <c r="Y125" i="19" s="1"/>
  <c r="Z125" i="19" s="1"/>
  <c r="AA125" i="19" s="1"/>
  <c r="AB125" i="19" s="1"/>
  <c r="AC125" i="19" s="1"/>
  <c r="AD125" i="19" s="1"/>
  <c r="AE125" i="19" s="1"/>
  <c r="AF125" i="19" s="1"/>
  <c r="AG125" i="19" s="1"/>
  <c r="AH125" i="19" s="1"/>
  <c r="AI125" i="19" s="1"/>
  <c r="AJ125" i="19" s="1"/>
  <c r="AK125" i="19" s="1"/>
  <c r="J133" i="19"/>
  <c r="I136" i="19"/>
  <c r="I140" i="19"/>
  <c r="I149" i="19" s="1"/>
  <c r="H124" i="19"/>
  <c r="I124" i="19" s="1"/>
  <c r="J124" i="19" s="1"/>
  <c r="K124" i="19" s="1"/>
  <c r="L124" i="19" s="1"/>
  <c r="M124" i="19" s="1"/>
  <c r="N124" i="19" s="1"/>
  <c r="O124" i="19" s="1"/>
  <c r="P124" i="19" s="1"/>
  <c r="Q124" i="19" s="1"/>
  <c r="R124" i="19" s="1"/>
  <c r="S124" i="19" s="1"/>
  <c r="T124" i="19" s="1"/>
  <c r="U124" i="19" s="1"/>
  <c r="V124" i="19" s="1"/>
  <c r="W124" i="19" s="1"/>
  <c r="X124" i="19" s="1"/>
  <c r="Y124" i="19" s="1"/>
  <c r="Z124" i="19" s="1"/>
  <c r="AA124" i="19" s="1"/>
  <c r="AB124" i="19" s="1"/>
  <c r="AC124" i="19" s="1"/>
  <c r="AD124" i="19" s="1"/>
  <c r="AE124" i="19" s="1"/>
  <c r="AF124" i="19" s="1"/>
  <c r="AG124" i="19" s="1"/>
  <c r="AH124" i="19" s="1"/>
  <c r="AI124" i="19" s="1"/>
  <c r="AJ124" i="19" s="1"/>
  <c r="AK124" i="19" s="1"/>
  <c r="H306" i="19"/>
  <c r="H274" i="19"/>
  <c r="L306" i="19"/>
  <c r="L274" i="19"/>
  <c r="P306" i="19"/>
  <c r="P274" i="19"/>
  <c r="T306" i="19"/>
  <c r="T274" i="19"/>
  <c r="X306" i="19"/>
  <c r="X274" i="19"/>
  <c r="AB306" i="19"/>
  <c r="AB274" i="19"/>
  <c r="AF306" i="19"/>
  <c r="AL306" i="19" s="1"/>
  <c r="AL240" i="19"/>
  <c r="AF274" i="19"/>
  <c r="AL274" i="19" s="1"/>
  <c r="AJ306" i="19"/>
  <c r="AJ274" i="19"/>
  <c r="K307" i="19"/>
  <c r="K275" i="19"/>
  <c r="O307" i="19"/>
  <c r="O275" i="19"/>
  <c r="S307" i="19"/>
  <c r="S275" i="19"/>
  <c r="W307" i="19"/>
  <c r="W275" i="19"/>
  <c r="AB307" i="19"/>
  <c r="AB275" i="19"/>
  <c r="AF307" i="19"/>
  <c r="AL307" i="19" s="1"/>
  <c r="AL241" i="19"/>
  <c r="AF275" i="19"/>
  <c r="AL275" i="19" s="1"/>
  <c r="G290" i="19"/>
  <c r="G258" i="19"/>
  <c r="G238" i="19"/>
  <c r="I185" i="19"/>
  <c r="AE210" i="19"/>
  <c r="K240" i="19"/>
  <c r="K227" i="19"/>
  <c r="O240" i="19"/>
  <c r="O227" i="19"/>
  <c r="S240" i="19"/>
  <c r="S227" i="19"/>
  <c r="W240" i="19"/>
  <c r="W227" i="19"/>
  <c r="AA240" i="19"/>
  <c r="AA227" i="19"/>
  <c r="AE240" i="19"/>
  <c r="AE227" i="19"/>
  <c r="AI240" i="19"/>
  <c r="AI227" i="19"/>
  <c r="Z307" i="19"/>
  <c r="Z275" i="19"/>
  <c r="J307" i="19"/>
  <c r="J275" i="19"/>
  <c r="N307" i="19"/>
  <c r="N275" i="19"/>
  <c r="R307" i="19"/>
  <c r="R275" i="19"/>
  <c r="V307" i="19"/>
  <c r="V275" i="19"/>
  <c r="AA307" i="19"/>
  <c r="AA275" i="19"/>
  <c r="AI307" i="19"/>
  <c r="AI275" i="19"/>
  <c r="J240" i="19"/>
  <c r="J227" i="19"/>
  <c r="N240" i="19"/>
  <c r="N227" i="19"/>
  <c r="R240" i="19"/>
  <c r="R227" i="19"/>
  <c r="V240" i="19"/>
  <c r="V227" i="19"/>
  <c r="Z240" i="19"/>
  <c r="Z227" i="19"/>
  <c r="AD240" i="19"/>
  <c r="AD227" i="19"/>
  <c r="AH240" i="19"/>
  <c r="AH227" i="19"/>
  <c r="I307" i="19"/>
  <c r="I275" i="19"/>
  <c r="M307" i="19"/>
  <c r="M275" i="19"/>
  <c r="Q307" i="19"/>
  <c r="Q275" i="19"/>
  <c r="Y307" i="19"/>
  <c r="Y275" i="19"/>
  <c r="AD307" i="19"/>
  <c r="AD275" i="19"/>
  <c r="AH307" i="19"/>
  <c r="AH275" i="19"/>
  <c r="I154" i="19"/>
  <c r="H157" i="19"/>
  <c r="H161" i="19"/>
  <c r="U214" i="19"/>
  <c r="U241" i="19" s="1"/>
  <c r="I240" i="19"/>
  <c r="I227" i="19"/>
  <c r="M240" i="19"/>
  <c r="M227" i="19"/>
  <c r="Q240" i="19"/>
  <c r="Q227" i="19"/>
  <c r="U240" i="19"/>
  <c r="U227" i="19"/>
  <c r="Y240" i="19"/>
  <c r="Y227" i="19"/>
  <c r="AC240" i="19"/>
  <c r="AC227" i="19"/>
  <c r="AG240" i="19"/>
  <c r="AG227" i="19"/>
  <c r="AK240" i="19"/>
  <c r="AK227" i="19"/>
  <c r="H307" i="19"/>
  <c r="H275" i="19"/>
  <c r="L307" i="19"/>
  <c r="L275" i="19"/>
  <c r="P307" i="19"/>
  <c r="P275" i="19"/>
  <c r="T307" i="19"/>
  <c r="T275" i="19"/>
  <c r="X307" i="19"/>
  <c r="X275" i="19"/>
  <c r="AC307" i="19"/>
  <c r="AC275" i="19"/>
  <c r="AG307" i="19"/>
  <c r="AG275" i="19"/>
  <c r="AK307" i="19"/>
  <c r="AK275" i="19"/>
  <c r="G289" i="19"/>
  <c r="G257" i="19"/>
  <c r="T261" i="19"/>
  <c r="AJ261" i="19"/>
  <c r="G270" i="19"/>
  <c r="L270" i="19"/>
  <c r="R270" i="19"/>
  <c r="W270" i="19"/>
  <c r="AB270" i="19"/>
  <c r="AH270" i="19"/>
  <c r="G261" i="19"/>
  <c r="K270" i="19"/>
  <c r="P270" i="19"/>
  <c r="V270" i="19"/>
  <c r="AA270" i="19"/>
  <c r="AF270" i="19"/>
  <c r="G271" i="19"/>
  <c r="G273" i="19"/>
  <c r="G274" i="19"/>
  <c r="G275" i="19"/>
  <c r="J270" i="19"/>
  <c r="O270" i="19"/>
  <c r="T270" i="19"/>
  <c r="Z270" i="19"/>
  <c r="AE270" i="19"/>
  <c r="AJ270" i="19"/>
  <c r="I302" i="19"/>
  <c r="I270" i="19"/>
  <c r="M302" i="19"/>
  <c r="M270" i="19"/>
  <c r="Q302" i="19"/>
  <c r="Q270" i="19"/>
  <c r="U302" i="19"/>
  <c r="U270" i="19"/>
  <c r="Y302" i="19"/>
  <c r="Y270" i="19"/>
  <c r="AC302" i="19"/>
  <c r="AC270" i="19"/>
  <c r="AG302" i="19"/>
  <c r="AG270" i="19"/>
  <c r="AK302" i="19"/>
  <c r="AK270" i="19"/>
  <c r="G259" i="19"/>
  <c r="H270" i="19"/>
  <c r="N270" i="19"/>
  <c r="S270" i="19"/>
  <c r="X270" i="19"/>
  <c r="AD270" i="19"/>
  <c r="AI270" i="19"/>
  <c r="P261" i="19" l="1"/>
  <c r="M269" i="19"/>
  <c r="AB261" i="19"/>
  <c r="O269" i="19"/>
  <c r="W269" i="19"/>
  <c r="O34" i="19"/>
  <c r="AG85" i="19"/>
  <c r="S301" i="19"/>
  <c r="X261" i="19"/>
  <c r="H186" i="19"/>
  <c r="AG269" i="19"/>
  <c r="G301" i="19"/>
  <c r="I94" i="19"/>
  <c r="K85" i="19"/>
  <c r="AC269" i="19"/>
  <c r="H150" i="19"/>
  <c r="V85" i="19"/>
  <c r="H174" i="19"/>
  <c r="H217" i="19" s="1"/>
  <c r="I186" i="19"/>
  <c r="Q85" i="19"/>
  <c r="AF85" i="19"/>
  <c r="AE301" i="19"/>
  <c r="AA85" i="19"/>
  <c r="AK301" i="19"/>
  <c r="H100" i="19"/>
  <c r="I99" i="19"/>
  <c r="L34" i="19"/>
  <c r="AI269" i="19"/>
  <c r="Y301" i="19"/>
  <c r="H261" i="19"/>
  <c r="I150" i="19"/>
  <c r="H94" i="19"/>
  <c r="H99" i="19"/>
  <c r="AJ268" i="19"/>
  <c r="AE85" i="19"/>
  <c r="AF268" i="19"/>
  <c r="I100" i="19"/>
  <c r="U301" i="19"/>
  <c r="I301" i="19"/>
  <c r="H149" i="19"/>
  <c r="AF261" i="19"/>
  <c r="Y85" i="19"/>
  <c r="I85" i="19"/>
  <c r="Z85" i="19"/>
  <c r="J85" i="19"/>
  <c r="L261" i="19"/>
  <c r="AD85" i="19"/>
  <c r="N85" i="19"/>
  <c r="V34" i="19"/>
  <c r="AJ85" i="19"/>
  <c r="AA269" i="19"/>
  <c r="K269" i="19"/>
  <c r="U85" i="19"/>
  <c r="P34" i="19"/>
  <c r="O85" i="19"/>
  <c r="R34" i="19"/>
  <c r="AE34" i="19"/>
  <c r="AI34" i="19"/>
  <c r="AB34" i="19"/>
  <c r="Z34" i="19"/>
  <c r="AF34" i="19"/>
  <c r="AG34" i="19"/>
  <c r="X34" i="19"/>
  <c r="AH34" i="19"/>
  <c r="AA34" i="19"/>
  <c r="AG293" i="19"/>
  <c r="AG261" i="19"/>
  <c r="Y293" i="19"/>
  <c r="Y261" i="19"/>
  <c r="Q293" i="19"/>
  <c r="Q261" i="19"/>
  <c r="I293" i="19"/>
  <c r="I261" i="19"/>
  <c r="AD293" i="19"/>
  <c r="AD261" i="19"/>
  <c r="V293" i="19"/>
  <c r="V261" i="19"/>
  <c r="N293" i="19"/>
  <c r="N261" i="19"/>
  <c r="AE293" i="19"/>
  <c r="AE261" i="19"/>
  <c r="W293" i="19"/>
  <c r="W261" i="19"/>
  <c r="O293" i="19"/>
  <c r="O261" i="19"/>
  <c r="AJ210" i="19"/>
  <c r="AJ214" i="19" s="1"/>
  <c r="AJ241" i="19" s="1"/>
  <c r="AE214" i="19"/>
  <c r="AE241" i="19" s="1"/>
  <c r="G304" i="19"/>
  <c r="G272" i="19"/>
  <c r="AK306" i="19"/>
  <c r="AK274" i="19"/>
  <c r="AC306" i="19"/>
  <c r="AC274" i="19"/>
  <c r="U306" i="19"/>
  <c r="U274" i="19"/>
  <c r="M306" i="19"/>
  <c r="M274" i="19"/>
  <c r="H170" i="19"/>
  <c r="H171" i="19"/>
  <c r="AH306" i="19"/>
  <c r="AH274" i="19"/>
  <c r="Z306" i="19"/>
  <c r="Z274" i="19"/>
  <c r="R306" i="19"/>
  <c r="R274" i="19"/>
  <c r="J306" i="19"/>
  <c r="J274" i="19"/>
  <c r="AI306" i="19"/>
  <c r="AI274" i="19"/>
  <c r="AA306" i="19"/>
  <c r="AA274" i="19"/>
  <c r="S306" i="19"/>
  <c r="S274" i="19"/>
  <c r="K306" i="19"/>
  <c r="K274" i="19"/>
  <c r="J141" i="19"/>
  <c r="J142" i="19"/>
  <c r="J140" i="19"/>
  <c r="J136" i="19"/>
  <c r="K133" i="19"/>
  <c r="AI300" i="19"/>
  <c r="AI268" i="19"/>
  <c r="S300" i="19"/>
  <c r="S268" i="19"/>
  <c r="H120" i="19"/>
  <c r="H115" i="19"/>
  <c r="I112" i="19"/>
  <c r="H121" i="19"/>
  <c r="AC300" i="19"/>
  <c r="AC268" i="19"/>
  <c r="M300" i="19"/>
  <c r="M268" i="19"/>
  <c r="V300" i="19"/>
  <c r="V268" i="19"/>
  <c r="J14" i="19"/>
  <c r="AC85" i="19"/>
  <c r="M85" i="19"/>
  <c r="T34" i="19"/>
  <c r="AH85" i="19"/>
  <c r="R85" i="19"/>
  <c r="AI85" i="19"/>
  <c r="S85" i="19"/>
  <c r="AD34" i="19"/>
  <c r="N34" i="19"/>
  <c r="AE174" i="19"/>
  <c r="AE217" i="19" s="1"/>
  <c r="X85" i="19"/>
  <c r="H85" i="19"/>
  <c r="W34" i="19"/>
  <c r="AJ34" i="19"/>
  <c r="M34" i="19"/>
  <c r="AC34" i="19"/>
  <c r="AK293" i="19"/>
  <c r="AK261" i="19"/>
  <c r="AC293" i="19"/>
  <c r="AC261" i="19"/>
  <c r="U293" i="19"/>
  <c r="U261" i="19"/>
  <c r="M293" i="19"/>
  <c r="M261" i="19"/>
  <c r="U307" i="19"/>
  <c r="U275" i="19"/>
  <c r="AH293" i="19"/>
  <c r="AH261" i="19"/>
  <c r="Z293" i="19"/>
  <c r="Z261" i="19"/>
  <c r="R293" i="19"/>
  <c r="R261" i="19"/>
  <c r="J293" i="19"/>
  <c r="J261" i="19"/>
  <c r="AI293" i="19"/>
  <c r="AI261" i="19"/>
  <c r="AA293" i="19"/>
  <c r="AA261" i="19"/>
  <c r="S293" i="19"/>
  <c r="S261" i="19"/>
  <c r="K293" i="19"/>
  <c r="K261" i="19"/>
  <c r="W300" i="19"/>
  <c r="W268" i="19"/>
  <c r="T300" i="19"/>
  <c r="T268" i="19"/>
  <c r="P300" i="19"/>
  <c r="P268" i="19"/>
  <c r="AG300" i="19"/>
  <c r="AG268" i="19"/>
  <c r="Q300" i="19"/>
  <c r="Q268" i="19"/>
  <c r="Z300" i="19"/>
  <c r="Z268" i="19"/>
  <c r="J300" i="19"/>
  <c r="J268" i="19"/>
  <c r="H300" i="19"/>
  <c r="H268" i="19"/>
  <c r="W85" i="19"/>
  <c r="G85" i="19"/>
  <c r="G226" i="19" s="1"/>
  <c r="AB85" i="19"/>
  <c r="L85" i="19"/>
  <c r="Y34" i="19"/>
  <c r="AG306" i="19"/>
  <c r="AG274" i="19"/>
  <c r="Y306" i="19"/>
  <c r="Y274" i="19"/>
  <c r="Q306" i="19"/>
  <c r="Q274" i="19"/>
  <c r="I306" i="19"/>
  <c r="I274" i="19"/>
  <c r="I162" i="19"/>
  <c r="I163" i="19"/>
  <c r="I161" i="19"/>
  <c r="I157" i="19"/>
  <c r="J154" i="19"/>
  <c r="AD306" i="19"/>
  <c r="AD274" i="19"/>
  <c r="V306" i="19"/>
  <c r="V274" i="19"/>
  <c r="N306" i="19"/>
  <c r="N274" i="19"/>
  <c r="AE306" i="19"/>
  <c r="AE274" i="19"/>
  <c r="W306" i="19"/>
  <c r="W274" i="19"/>
  <c r="O306" i="19"/>
  <c r="O274" i="19"/>
  <c r="J185" i="19"/>
  <c r="AA300" i="19"/>
  <c r="AA268" i="19"/>
  <c r="K300" i="19"/>
  <c r="K268" i="19"/>
  <c r="AK300" i="19"/>
  <c r="AK268" i="19"/>
  <c r="U300" i="19"/>
  <c r="U268" i="19"/>
  <c r="AD300" i="19"/>
  <c r="AD268" i="19"/>
  <c r="N300" i="19"/>
  <c r="N268" i="19"/>
  <c r="J186" i="19"/>
  <c r="J100" i="19"/>
  <c r="J99" i="19"/>
  <c r="J94" i="19"/>
  <c r="K91" i="19"/>
  <c r="AI174" i="19"/>
  <c r="AI217" i="19" s="1"/>
  <c r="P85" i="19"/>
  <c r="U34" i="19"/>
  <c r="AK34" i="19"/>
  <c r="AE300" i="19"/>
  <c r="AE268" i="19"/>
  <c r="O300" i="19"/>
  <c r="O268" i="19"/>
  <c r="Y300" i="19"/>
  <c r="Y268" i="19"/>
  <c r="I300" i="19"/>
  <c r="I268" i="19"/>
  <c r="AH300" i="19"/>
  <c r="AH268" i="19"/>
  <c r="R300" i="19"/>
  <c r="R268" i="19"/>
  <c r="T85" i="19"/>
  <c r="Q34" i="19"/>
  <c r="H175" i="19" l="1"/>
  <c r="I171" i="19"/>
  <c r="J150" i="19"/>
  <c r="G292" i="19"/>
  <c r="G260" i="19"/>
  <c r="G230" i="19"/>
  <c r="G231" i="19" s="1"/>
  <c r="G242" i="19" s="1"/>
  <c r="I121" i="19"/>
  <c r="I120" i="19"/>
  <c r="I115" i="19"/>
  <c r="I175" i="19" s="1"/>
  <c r="J112" i="19"/>
  <c r="J162" i="19"/>
  <c r="J163" i="19"/>
  <c r="J157" i="19"/>
  <c r="J161" i="19"/>
  <c r="K154" i="19"/>
  <c r="K14" i="19"/>
  <c r="AJ307" i="19"/>
  <c r="AJ275" i="19"/>
  <c r="K141" i="19"/>
  <c r="K142" i="19"/>
  <c r="K140" i="19"/>
  <c r="K136" i="19"/>
  <c r="L133" i="19"/>
  <c r="AE307" i="19"/>
  <c r="AE275" i="19"/>
  <c r="K185" i="19"/>
  <c r="I170" i="19"/>
  <c r="K186" i="19"/>
  <c r="L91" i="19"/>
  <c r="K100" i="19"/>
  <c r="K99" i="19"/>
  <c r="K94" i="19"/>
  <c r="J149" i="19"/>
  <c r="K149" i="19" l="1"/>
  <c r="K150" i="19"/>
  <c r="L185" i="19"/>
  <c r="L142" i="19"/>
  <c r="L140" i="19"/>
  <c r="L136" i="19"/>
  <c r="M133" i="19"/>
  <c r="L141" i="19"/>
  <c r="L14" i="19"/>
  <c r="J115" i="19"/>
  <c r="J175" i="19" s="1"/>
  <c r="K112" i="19"/>
  <c r="J121" i="19"/>
  <c r="J120" i="19"/>
  <c r="L186" i="19"/>
  <c r="L99" i="19"/>
  <c r="L100" i="19"/>
  <c r="M91" i="19"/>
  <c r="L94" i="19"/>
  <c r="J170" i="19"/>
  <c r="J171" i="19"/>
  <c r="K163" i="19"/>
  <c r="K161" i="19"/>
  <c r="K171" i="19" s="1"/>
  <c r="K157" i="19"/>
  <c r="L154" i="19"/>
  <c r="K162" i="19"/>
  <c r="G243" i="19"/>
  <c r="G244" i="19" s="1"/>
  <c r="L150" i="19" l="1"/>
  <c r="L163" i="19"/>
  <c r="L161" i="19"/>
  <c r="L157" i="19"/>
  <c r="M154" i="19"/>
  <c r="L162" i="19"/>
  <c r="M94" i="19"/>
  <c r="N91" i="19"/>
  <c r="M100" i="19"/>
  <c r="M99" i="19"/>
  <c r="M186" i="19"/>
  <c r="K120" i="19"/>
  <c r="K115" i="19"/>
  <c r="K175" i="19" s="1"/>
  <c r="L112" i="19"/>
  <c r="K121" i="19"/>
  <c r="K170" i="19"/>
  <c r="M14" i="19"/>
  <c r="M142" i="19"/>
  <c r="M140" i="19"/>
  <c r="M136" i="19"/>
  <c r="N133" i="19"/>
  <c r="M141" i="19"/>
  <c r="M185" i="19"/>
  <c r="L149" i="19"/>
  <c r="L171" i="19" l="1"/>
  <c r="M150" i="19"/>
  <c r="N185" i="19"/>
  <c r="M162" i="19"/>
  <c r="M163" i="19"/>
  <c r="M161" i="19"/>
  <c r="M157" i="19"/>
  <c r="N154" i="19"/>
  <c r="N14" i="19"/>
  <c r="N186" i="19"/>
  <c r="N100" i="19"/>
  <c r="N99" i="19"/>
  <c r="N94" i="19"/>
  <c r="O91" i="19"/>
  <c r="N141" i="19"/>
  <c r="N142" i="19"/>
  <c r="N140" i="19"/>
  <c r="N136" i="19"/>
  <c r="O133" i="19"/>
  <c r="L120" i="19"/>
  <c r="L115" i="19"/>
  <c r="L175" i="19" s="1"/>
  <c r="M112" i="19"/>
  <c r="L121" i="19"/>
  <c r="L170" i="19"/>
  <c r="M149" i="19"/>
  <c r="N149" i="19" l="1"/>
  <c r="M171" i="19"/>
  <c r="M121" i="19"/>
  <c r="M120" i="19"/>
  <c r="M115" i="19"/>
  <c r="M175" i="19" s="1"/>
  <c r="N112" i="19"/>
  <c r="O141" i="19"/>
  <c r="O142" i="19"/>
  <c r="O140" i="19"/>
  <c r="O136" i="19"/>
  <c r="P133" i="19"/>
  <c r="O14" i="19"/>
  <c r="O186" i="19"/>
  <c r="O99" i="19"/>
  <c r="O94" i="19"/>
  <c r="O100" i="19"/>
  <c r="P91" i="19"/>
  <c r="N162" i="19"/>
  <c r="O154" i="19"/>
  <c r="N163" i="19"/>
  <c r="N157" i="19"/>
  <c r="N161" i="19"/>
  <c r="N150" i="19"/>
  <c r="O185" i="19"/>
  <c r="M170" i="19"/>
  <c r="N170" i="19" l="1"/>
  <c r="N171" i="19"/>
  <c r="O149" i="19"/>
  <c r="P186" i="19"/>
  <c r="P99" i="19"/>
  <c r="P100" i="19"/>
  <c r="Q91" i="19"/>
  <c r="P94" i="19"/>
  <c r="P185" i="19"/>
  <c r="P14" i="19"/>
  <c r="N115" i="19"/>
  <c r="N175" i="19" s="1"/>
  <c r="O112" i="19"/>
  <c r="N121" i="19"/>
  <c r="N120" i="19"/>
  <c r="O150" i="19"/>
  <c r="O163" i="19"/>
  <c r="O161" i="19"/>
  <c r="O157" i="19"/>
  <c r="P154" i="19"/>
  <c r="O162" i="19"/>
  <c r="P142" i="19"/>
  <c r="P140" i="19"/>
  <c r="P136" i="19"/>
  <c r="Q133" i="19"/>
  <c r="P141" i="19"/>
  <c r="P150" i="19" l="1"/>
  <c r="O171" i="19"/>
  <c r="Q185" i="19"/>
  <c r="Q142" i="19"/>
  <c r="Q140" i="19"/>
  <c r="Q136" i="19"/>
  <c r="R133" i="19"/>
  <c r="Q141" i="19"/>
  <c r="P163" i="19"/>
  <c r="P161" i="19"/>
  <c r="P157" i="19"/>
  <c r="Q154" i="19"/>
  <c r="P162" i="19"/>
  <c r="O120" i="19"/>
  <c r="O115" i="19"/>
  <c r="O175" i="19" s="1"/>
  <c r="P112" i="19"/>
  <c r="O121" i="19"/>
  <c r="Q94" i="19"/>
  <c r="R91" i="19"/>
  <c r="Q100" i="19"/>
  <c r="Q99" i="19"/>
  <c r="Q186" i="19"/>
  <c r="Q14" i="19"/>
  <c r="P149" i="19"/>
  <c r="O170" i="19"/>
  <c r="P171" i="19" l="1"/>
  <c r="Q150" i="19"/>
  <c r="P120" i="19"/>
  <c r="P115" i="19"/>
  <c r="P175" i="19" s="1"/>
  <c r="Q112" i="19"/>
  <c r="P121" i="19"/>
  <c r="Q162" i="19"/>
  <c r="Q163" i="19"/>
  <c r="Q161" i="19"/>
  <c r="Q157" i="19"/>
  <c r="R154" i="19"/>
  <c r="R141" i="19"/>
  <c r="R142" i="19"/>
  <c r="R140" i="19"/>
  <c r="R136" i="19"/>
  <c r="S133" i="19"/>
  <c r="R186" i="19"/>
  <c r="R100" i="19"/>
  <c r="R99" i="19"/>
  <c r="S91" i="19"/>
  <c r="R94" i="19"/>
  <c r="Q149" i="19"/>
  <c r="R14" i="19"/>
  <c r="R185" i="19"/>
  <c r="P170" i="19"/>
  <c r="R149" i="19" l="1"/>
  <c r="Q171" i="19"/>
  <c r="R150" i="19"/>
  <c r="Q170" i="19"/>
  <c r="S14" i="19"/>
  <c r="S186" i="19"/>
  <c r="S94" i="19"/>
  <c r="S100" i="19"/>
  <c r="S99" i="19"/>
  <c r="T91" i="19"/>
  <c r="S141" i="19"/>
  <c r="S142" i="19"/>
  <c r="S140" i="19"/>
  <c r="S136" i="19"/>
  <c r="T133" i="19"/>
  <c r="R162" i="19"/>
  <c r="R161" i="19"/>
  <c r="S154" i="19"/>
  <c r="R163" i="19"/>
  <c r="R157" i="19"/>
  <c r="Q121" i="19"/>
  <c r="Q120" i="19"/>
  <c r="Q115" i="19"/>
  <c r="Q175" i="19" s="1"/>
  <c r="R112" i="19"/>
  <c r="S185" i="19"/>
  <c r="R171" i="19" l="1"/>
  <c r="S149" i="19"/>
  <c r="T186" i="19"/>
  <c r="T99" i="19"/>
  <c r="T100" i="19"/>
  <c r="T94" i="19"/>
  <c r="U91" i="19"/>
  <c r="T14" i="19"/>
  <c r="R170" i="19"/>
  <c r="S150" i="19"/>
  <c r="T185" i="19"/>
  <c r="R115" i="19"/>
  <c r="R175" i="19" s="1"/>
  <c r="S112" i="19"/>
  <c r="R121" i="19"/>
  <c r="R120" i="19"/>
  <c r="S163" i="19"/>
  <c r="S161" i="19"/>
  <c r="S157" i="19"/>
  <c r="T154" i="19"/>
  <c r="S162" i="19"/>
  <c r="T142" i="19"/>
  <c r="T140" i="19"/>
  <c r="T136" i="19"/>
  <c r="U133" i="19"/>
  <c r="T141" i="19"/>
  <c r="T149" i="19" l="1"/>
  <c r="S171" i="19"/>
  <c r="U185" i="19"/>
  <c r="U142" i="19"/>
  <c r="U140" i="19"/>
  <c r="U136" i="19"/>
  <c r="V133" i="19"/>
  <c r="U141" i="19"/>
  <c r="U14" i="19"/>
  <c r="T150" i="19"/>
  <c r="U100" i="19"/>
  <c r="U94" i="19"/>
  <c r="V91" i="19"/>
  <c r="U99" i="19"/>
  <c r="U186" i="19"/>
  <c r="T163" i="19"/>
  <c r="T161" i="19"/>
  <c r="T157" i="19"/>
  <c r="U154" i="19"/>
  <c r="T162" i="19"/>
  <c r="S120" i="19"/>
  <c r="S115" i="19"/>
  <c r="S175" i="19" s="1"/>
  <c r="T112" i="19"/>
  <c r="S121" i="19"/>
  <c r="S170" i="19"/>
  <c r="T171" i="19" l="1"/>
  <c r="U150" i="19"/>
  <c r="V141" i="19"/>
  <c r="V142" i="19"/>
  <c r="V140" i="19"/>
  <c r="V136" i="19"/>
  <c r="W133" i="19"/>
  <c r="V185" i="19"/>
  <c r="T120" i="19"/>
  <c r="T115" i="19"/>
  <c r="T175" i="19" s="1"/>
  <c r="U112" i="19"/>
  <c r="T121" i="19"/>
  <c r="V186" i="19"/>
  <c r="V100" i="19"/>
  <c r="V99" i="19"/>
  <c r="W91" i="19"/>
  <c r="V94" i="19"/>
  <c r="U149" i="19"/>
  <c r="U162" i="19"/>
  <c r="U163" i="19"/>
  <c r="U161" i="19"/>
  <c r="U157" i="19"/>
  <c r="V154" i="19"/>
  <c r="V14" i="19"/>
  <c r="T170" i="19"/>
  <c r="U170" i="19" l="1"/>
  <c r="V149" i="19"/>
  <c r="U171" i="19"/>
  <c r="W185" i="19"/>
  <c r="V162" i="19"/>
  <c r="V163" i="19"/>
  <c r="V157" i="19"/>
  <c r="V161" i="19"/>
  <c r="W154" i="19"/>
  <c r="W141" i="19"/>
  <c r="W142" i="19"/>
  <c r="W140" i="19"/>
  <c r="W136" i="19"/>
  <c r="X133" i="19"/>
  <c r="V150" i="19"/>
  <c r="W14" i="19"/>
  <c r="W186" i="19"/>
  <c r="W99" i="19"/>
  <c r="X91" i="19"/>
  <c r="W100" i="19"/>
  <c r="W94" i="19"/>
  <c r="U121" i="19"/>
  <c r="U120" i="19"/>
  <c r="U115" i="19"/>
  <c r="U175" i="19" s="1"/>
  <c r="V112" i="19"/>
  <c r="W150" i="19" l="1"/>
  <c r="X14" i="19"/>
  <c r="X142" i="19"/>
  <c r="X140" i="19"/>
  <c r="X136" i="19"/>
  <c r="Y133" i="19"/>
  <c r="X141" i="19"/>
  <c r="X185" i="19"/>
  <c r="W149" i="19"/>
  <c r="V170" i="19"/>
  <c r="V171" i="19"/>
  <c r="V115" i="19"/>
  <c r="V175" i="19" s="1"/>
  <c r="W112" i="19"/>
  <c r="V121" i="19"/>
  <c r="V120" i="19"/>
  <c r="X186" i="19"/>
  <c r="X99" i="19"/>
  <c r="X100" i="19"/>
  <c r="X94" i="19"/>
  <c r="Y91" i="19"/>
  <c r="W163" i="19"/>
  <c r="W161" i="19"/>
  <c r="W157" i="19"/>
  <c r="X154" i="19"/>
  <c r="W162" i="19"/>
  <c r="X150" i="19" l="1"/>
  <c r="W171" i="19"/>
  <c r="X163" i="19"/>
  <c r="X161" i="19"/>
  <c r="X157" i="19"/>
  <c r="Y154" i="19"/>
  <c r="X162" i="19"/>
  <c r="Y142" i="19"/>
  <c r="Y140" i="19"/>
  <c r="Y136" i="19"/>
  <c r="Z133" i="19"/>
  <c r="Y141" i="19"/>
  <c r="Y100" i="19"/>
  <c r="Y94" i="19"/>
  <c r="Z91" i="19"/>
  <c r="Y99" i="19"/>
  <c r="Y186" i="19"/>
  <c r="W170" i="19"/>
  <c r="Y185" i="19"/>
  <c r="W120" i="19"/>
  <c r="W115" i="19"/>
  <c r="W175" i="19" s="1"/>
  <c r="X112" i="19"/>
  <c r="W121" i="19"/>
  <c r="Y14" i="19"/>
  <c r="X149" i="19"/>
  <c r="X171" i="19" l="1"/>
  <c r="Y149" i="19"/>
  <c r="Z185" i="19"/>
  <c r="Y162" i="19"/>
  <c r="Y163" i="19"/>
  <c r="Y161" i="19"/>
  <c r="Y157" i="19"/>
  <c r="Z154" i="19"/>
  <c r="Z186" i="19"/>
  <c r="Z100" i="19"/>
  <c r="Z99" i="19"/>
  <c r="Z94" i="19"/>
  <c r="AA91" i="19"/>
  <c r="Z141" i="19"/>
  <c r="Z142" i="19"/>
  <c r="Z140" i="19"/>
  <c r="Z136" i="19"/>
  <c r="AA133" i="19"/>
  <c r="Y150" i="19"/>
  <c r="X170" i="19"/>
  <c r="Z14" i="19"/>
  <c r="X120" i="19"/>
  <c r="X115" i="19"/>
  <c r="X175" i="19" s="1"/>
  <c r="Y112" i="19"/>
  <c r="X121" i="19"/>
  <c r="Y170" i="19" l="1"/>
  <c r="Y171" i="19"/>
  <c r="AA14" i="19"/>
  <c r="Z149" i="19"/>
  <c r="AA141" i="19"/>
  <c r="AA142" i="19"/>
  <c r="AA140" i="19"/>
  <c r="AA136" i="19"/>
  <c r="AB133" i="19"/>
  <c r="AA186" i="19"/>
  <c r="AA94" i="19"/>
  <c r="AB91" i="19"/>
  <c r="AA99" i="19"/>
  <c r="AA100" i="19"/>
  <c r="Z162" i="19"/>
  <c r="Z163" i="19"/>
  <c r="Z157" i="19"/>
  <c r="Z161" i="19"/>
  <c r="AA154" i="19"/>
  <c r="AA185" i="19"/>
  <c r="Z150" i="19"/>
  <c r="Y121" i="19"/>
  <c r="Y120" i="19"/>
  <c r="Y115" i="19"/>
  <c r="Y175" i="19" s="1"/>
  <c r="Z112" i="19"/>
  <c r="Z170" i="19" l="1"/>
  <c r="AA149" i="19"/>
  <c r="Z115" i="19"/>
  <c r="Z175" i="19" s="1"/>
  <c r="AA112" i="19"/>
  <c r="Z121" i="19"/>
  <c r="Z120" i="19"/>
  <c r="AA163" i="19"/>
  <c r="AA161" i="19"/>
  <c r="AA157" i="19"/>
  <c r="AB154" i="19"/>
  <c r="AA162" i="19"/>
  <c r="AB186" i="19"/>
  <c r="AB99" i="19"/>
  <c r="AB100" i="19"/>
  <c r="AC91" i="19"/>
  <c r="AB94" i="19"/>
  <c r="AB142" i="19"/>
  <c r="AB140" i="19"/>
  <c r="AB136" i="19"/>
  <c r="AC133" i="19"/>
  <c r="AB141" i="19"/>
  <c r="Z171" i="19"/>
  <c r="AA150" i="19"/>
  <c r="AB14" i="19"/>
  <c r="AB185" i="19"/>
  <c r="AA171" i="19" l="1"/>
  <c r="AC185" i="19"/>
  <c r="AC100" i="19"/>
  <c r="AC94" i="19"/>
  <c r="AD91" i="19"/>
  <c r="AC99" i="19"/>
  <c r="AC186" i="19"/>
  <c r="AB163" i="19"/>
  <c r="AB161" i="19"/>
  <c r="AB157" i="19"/>
  <c r="AC154" i="19"/>
  <c r="AB162" i="19"/>
  <c r="AB149" i="19"/>
  <c r="AC14" i="19"/>
  <c r="AA120" i="19"/>
  <c r="AA115" i="19"/>
  <c r="AA175" i="19" s="1"/>
  <c r="AB112" i="19"/>
  <c r="AA121" i="19"/>
  <c r="AC142" i="19"/>
  <c r="AC140" i="19"/>
  <c r="AC136" i="19"/>
  <c r="AD133" i="19"/>
  <c r="AC141" i="19"/>
  <c r="AB150" i="19"/>
  <c r="AA170" i="19"/>
  <c r="AB171" i="19" l="1"/>
  <c r="AC150" i="19"/>
  <c r="AD141" i="19"/>
  <c r="AD142" i="19"/>
  <c r="AD140" i="19"/>
  <c r="AD136" i="19"/>
  <c r="AE133" i="19"/>
  <c r="AD185" i="19"/>
  <c r="AB120" i="19"/>
  <c r="AB115" i="19"/>
  <c r="AB175" i="19" s="1"/>
  <c r="AC112" i="19"/>
  <c r="AB121" i="19"/>
  <c r="AC162" i="19"/>
  <c r="AC163" i="19"/>
  <c r="AC161" i="19"/>
  <c r="AC157" i="19"/>
  <c r="AD154" i="19"/>
  <c r="AD14" i="19"/>
  <c r="AD186" i="19"/>
  <c r="AD100" i="19"/>
  <c r="AD99" i="19"/>
  <c r="AE91" i="19"/>
  <c r="AD94" i="19"/>
  <c r="AC149" i="19"/>
  <c r="AB170" i="19"/>
  <c r="AC171" i="19" l="1"/>
  <c r="AD149" i="19"/>
  <c r="AC121" i="19"/>
  <c r="AC120" i="19"/>
  <c r="AC115" i="19"/>
  <c r="AC175" i="19" s="1"/>
  <c r="AD112" i="19"/>
  <c r="AE185" i="19"/>
  <c r="AE14" i="19"/>
  <c r="AE141" i="19"/>
  <c r="AE142" i="19"/>
  <c r="AE140" i="19"/>
  <c r="AE136" i="19"/>
  <c r="AF133" i="19"/>
  <c r="AD162" i="19"/>
  <c r="AE154" i="19"/>
  <c r="AD163" i="19"/>
  <c r="AD157" i="19"/>
  <c r="AD161" i="19"/>
  <c r="AC170" i="19"/>
  <c r="AD150" i="19"/>
  <c r="AE186" i="19"/>
  <c r="AE94" i="19"/>
  <c r="AE100" i="19"/>
  <c r="AE99" i="19"/>
  <c r="AF91" i="19"/>
  <c r="AD171" i="19" l="1"/>
  <c r="AE150" i="19"/>
  <c r="AD170" i="19"/>
  <c r="AD115" i="19"/>
  <c r="AD175" i="19" s="1"/>
  <c r="AE112" i="19"/>
  <c r="AD121" i="19"/>
  <c r="AD120" i="19"/>
  <c r="AE163" i="19"/>
  <c r="AE161" i="19"/>
  <c r="AE157" i="19"/>
  <c r="AF154" i="19"/>
  <c r="AE162" i="19"/>
  <c r="AF185" i="19"/>
  <c r="AF142" i="19"/>
  <c r="AF140" i="19"/>
  <c r="AF136" i="19"/>
  <c r="AG133" i="19"/>
  <c r="AF141" i="19"/>
  <c r="AF186" i="19"/>
  <c r="AF99" i="19"/>
  <c r="AF100" i="19"/>
  <c r="AF94" i="19"/>
  <c r="AG91" i="19"/>
  <c r="AF14" i="19"/>
  <c r="AE149" i="19"/>
  <c r="AE171" i="19" l="1"/>
  <c r="AF149" i="19"/>
  <c r="AG185" i="19"/>
  <c r="AG142" i="19"/>
  <c r="AG140" i="19"/>
  <c r="AG136" i="19"/>
  <c r="AH133" i="19"/>
  <c r="AG141" i="19"/>
  <c r="AF150" i="19"/>
  <c r="AF163" i="19"/>
  <c r="AF161" i="19"/>
  <c r="AF157" i="19"/>
  <c r="AG154" i="19"/>
  <c r="AF162" i="19"/>
  <c r="AE120" i="19"/>
  <c r="AE115" i="19"/>
  <c r="AE175" i="19" s="1"/>
  <c r="AF112" i="19"/>
  <c r="AE121" i="19"/>
  <c r="AG14" i="19"/>
  <c r="AH14" i="19" s="1"/>
  <c r="AI14" i="19" s="1"/>
  <c r="AJ14" i="19" s="1"/>
  <c r="AK14" i="19" s="1"/>
  <c r="AG100" i="19"/>
  <c r="AG94" i="19"/>
  <c r="AH91" i="19"/>
  <c r="AG99" i="19"/>
  <c r="AG186" i="19"/>
  <c r="AE170" i="19"/>
  <c r="AF171" i="19" l="1"/>
  <c r="AF120" i="19"/>
  <c r="AF115" i="19"/>
  <c r="AF175" i="19" s="1"/>
  <c r="AG112" i="19"/>
  <c r="AF121" i="19"/>
  <c r="AG149" i="19"/>
  <c r="AH186" i="19"/>
  <c r="AH100" i="19"/>
  <c r="AH99" i="19"/>
  <c r="AH94" i="19"/>
  <c r="AI91" i="19"/>
  <c r="AH141" i="19"/>
  <c r="AH142" i="19"/>
  <c r="AH140" i="19"/>
  <c r="AH136" i="19"/>
  <c r="AI133" i="19"/>
  <c r="AF170" i="19"/>
  <c r="AG150" i="19"/>
  <c r="AG162" i="19"/>
  <c r="AG163" i="19"/>
  <c r="AG161" i="19"/>
  <c r="AG157" i="19"/>
  <c r="AH154" i="19"/>
  <c r="AH185" i="19"/>
  <c r="AH149" i="19" l="1"/>
  <c r="AG170" i="19"/>
  <c r="AI186" i="19"/>
  <c r="AI94" i="19"/>
  <c r="AI100" i="19"/>
  <c r="AI99" i="19"/>
  <c r="AJ91" i="19"/>
  <c r="AG121" i="19"/>
  <c r="AG120" i="19"/>
  <c r="AG115" i="19"/>
  <c r="AG175" i="19" s="1"/>
  <c r="AH112" i="19"/>
  <c r="AG171" i="19"/>
  <c r="AH150" i="19"/>
  <c r="AI185" i="19"/>
  <c r="AH162" i="19"/>
  <c r="AH161" i="19"/>
  <c r="AI154" i="19"/>
  <c r="AH163" i="19"/>
  <c r="AH157" i="19"/>
  <c r="AI141" i="19"/>
  <c r="AI142" i="19"/>
  <c r="AI140" i="19"/>
  <c r="AI136" i="19"/>
  <c r="AJ133" i="19"/>
  <c r="AI149" i="19" l="1"/>
  <c r="AH115" i="19"/>
  <c r="AH175" i="19" s="1"/>
  <c r="AI112" i="19"/>
  <c r="AH121" i="19"/>
  <c r="AH120" i="19"/>
  <c r="AH170" i="19"/>
  <c r="AH171" i="19"/>
  <c r="AJ185" i="19"/>
  <c r="AJ186" i="19"/>
  <c r="AJ99" i="19"/>
  <c r="AJ100" i="19"/>
  <c r="AJ94" i="19"/>
  <c r="AK91" i="19"/>
  <c r="AJ142" i="19"/>
  <c r="AJ140" i="19"/>
  <c r="AJ136" i="19"/>
  <c r="AK133" i="19"/>
  <c r="AJ141" i="19"/>
  <c r="AI163" i="19"/>
  <c r="AI161" i="19"/>
  <c r="AI157" i="19"/>
  <c r="AJ154" i="19"/>
  <c r="AI162" i="19"/>
  <c r="AI150" i="19"/>
  <c r="AI171" i="19" l="1"/>
  <c r="AJ149" i="19"/>
  <c r="AK142" i="19"/>
  <c r="AK140" i="19"/>
  <c r="AK136" i="19"/>
  <c r="AK141" i="19"/>
  <c r="AI120" i="19"/>
  <c r="AI115" i="19"/>
  <c r="AI175" i="19" s="1"/>
  <c r="AJ112" i="19"/>
  <c r="AI121" i="19"/>
  <c r="AJ150" i="19"/>
  <c r="AK186" i="19"/>
  <c r="AK100" i="19"/>
  <c r="AK94" i="19"/>
  <c r="AK99" i="19"/>
  <c r="AJ163" i="19"/>
  <c r="AJ161" i="19"/>
  <c r="AJ157" i="19"/>
  <c r="AK154" i="19"/>
  <c r="AJ162" i="19"/>
  <c r="AK185" i="19"/>
  <c r="AI170" i="19"/>
  <c r="AJ171" i="19" l="1"/>
  <c r="AK150" i="19"/>
  <c r="AJ170" i="19"/>
  <c r="AJ120" i="19"/>
  <c r="AJ115" i="19"/>
  <c r="AJ175" i="19" s="1"/>
  <c r="AK112" i="19"/>
  <c r="AJ121" i="19"/>
  <c r="AK162" i="19"/>
  <c r="AK163" i="19"/>
  <c r="AK161" i="19"/>
  <c r="AK157" i="19"/>
  <c r="AK149" i="19"/>
  <c r="AK171" i="19" l="1"/>
  <c r="AK121" i="19"/>
  <c r="AK120" i="19"/>
  <c r="AK115" i="19"/>
  <c r="AK175" i="19" s="1"/>
  <c r="AK170" i="19"/>
  <c r="A320" i="17" l="1"/>
  <c r="A283" i="17"/>
  <c r="G241" i="17"/>
  <c r="G307" i="17" s="1"/>
  <c r="G240" i="17"/>
  <c r="G306" i="17" s="1"/>
  <c r="G239" i="17"/>
  <c r="G305" i="17" s="1"/>
  <c r="G237" i="17"/>
  <c r="G303" i="17" s="1"/>
  <c r="AK236" i="17"/>
  <c r="AJ236" i="17"/>
  <c r="AJ302" i="17" s="1"/>
  <c r="AI236" i="17"/>
  <c r="AI302" i="17" s="1"/>
  <c r="AH236" i="17"/>
  <c r="AH302" i="17" s="1"/>
  <c r="AG236" i="17"/>
  <c r="AF236" i="17"/>
  <c r="AF302" i="17" s="1"/>
  <c r="AE236" i="17"/>
  <c r="AE302" i="17" s="1"/>
  <c r="AD236" i="17"/>
  <c r="AD302" i="17" s="1"/>
  <c r="AC236" i="17"/>
  <c r="AB236" i="17"/>
  <c r="AB302" i="17" s="1"/>
  <c r="AA236" i="17"/>
  <c r="AA302" i="17" s="1"/>
  <c r="Z236" i="17"/>
  <c r="Z302" i="17" s="1"/>
  <c r="Y236" i="17"/>
  <c r="X236" i="17"/>
  <c r="X302" i="17" s="1"/>
  <c r="W236" i="17"/>
  <c r="W302" i="17" s="1"/>
  <c r="V236" i="17"/>
  <c r="V302" i="17" s="1"/>
  <c r="U236" i="17"/>
  <c r="T236" i="17"/>
  <c r="T302" i="17" s="1"/>
  <c r="S236" i="17"/>
  <c r="S302" i="17" s="1"/>
  <c r="R236" i="17"/>
  <c r="R302" i="17" s="1"/>
  <c r="Q236" i="17"/>
  <c r="P236" i="17"/>
  <c r="P302" i="17" s="1"/>
  <c r="O236" i="17"/>
  <c r="O302" i="17" s="1"/>
  <c r="N236" i="17"/>
  <c r="N302" i="17" s="1"/>
  <c r="M236" i="17"/>
  <c r="L236" i="17"/>
  <c r="L302" i="17" s="1"/>
  <c r="K236" i="17"/>
  <c r="K302" i="17" s="1"/>
  <c r="J236" i="17"/>
  <c r="J302" i="17" s="1"/>
  <c r="I236" i="17"/>
  <c r="H236" i="17"/>
  <c r="H302" i="17" s="1"/>
  <c r="G236" i="17"/>
  <c r="G302" i="17" s="1"/>
  <c r="G227" i="17"/>
  <c r="G225" i="17"/>
  <c r="G224" i="17"/>
  <c r="G290" i="17" s="1"/>
  <c r="G223" i="17"/>
  <c r="AJ214" i="17"/>
  <c r="AJ241" i="17" s="1"/>
  <c r="AF214" i="17"/>
  <c r="AF241" i="17" s="1"/>
  <c r="AD214" i="17"/>
  <c r="AD241" i="17" s="1"/>
  <c r="AC214" i="17"/>
  <c r="AC241" i="17" s="1"/>
  <c r="AA214" i="17"/>
  <c r="AA241" i="17" s="1"/>
  <c r="Z214" i="17"/>
  <c r="Z241" i="17" s="1"/>
  <c r="X214" i="17"/>
  <c r="X241" i="17" s="1"/>
  <c r="T214" i="17"/>
  <c r="T241" i="17" s="1"/>
  <c r="Q214" i="17"/>
  <c r="Q241" i="17" s="1"/>
  <c r="O214" i="17"/>
  <c r="O241" i="17" s="1"/>
  <c r="L214" i="17"/>
  <c r="L241" i="17" s="1"/>
  <c r="K214" i="17"/>
  <c r="K241" i="17" s="1"/>
  <c r="I214" i="17"/>
  <c r="I241" i="17" s="1"/>
  <c r="A213" i="17"/>
  <c r="A212" i="17"/>
  <c r="A211" i="17"/>
  <c r="A210" i="17"/>
  <c r="AK207" i="17"/>
  <c r="AK240" i="17" s="1"/>
  <c r="AJ207" i="17"/>
  <c r="AJ240" i="17" s="1"/>
  <c r="AI207" i="17"/>
  <c r="AI240" i="17" s="1"/>
  <c r="AH207" i="17"/>
  <c r="AG207" i="17"/>
  <c r="AG240" i="17" s="1"/>
  <c r="AF207" i="17"/>
  <c r="AF240" i="17" s="1"/>
  <c r="AE207" i="17"/>
  <c r="AE240" i="17" s="1"/>
  <c r="AD207" i="17"/>
  <c r="AC207" i="17"/>
  <c r="AC240" i="17" s="1"/>
  <c r="AB207" i="17"/>
  <c r="AB240" i="17" s="1"/>
  <c r="AA207" i="17"/>
  <c r="AA240" i="17" s="1"/>
  <c r="Z207" i="17"/>
  <c r="Y207" i="17"/>
  <c r="Y240" i="17" s="1"/>
  <c r="X207" i="17"/>
  <c r="X240" i="17" s="1"/>
  <c r="W207" i="17"/>
  <c r="W240" i="17" s="1"/>
  <c r="V207" i="17"/>
  <c r="U207" i="17"/>
  <c r="U240" i="17" s="1"/>
  <c r="T207" i="17"/>
  <c r="T240" i="17" s="1"/>
  <c r="S207" i="17"/>
  <c r="S240" i="17" s="1"/>
  <c r="R207" i="17"/>
  <c r="Q207" i="17"/>
  <c r="Q240" i="17" s="1"/>
  <c r="P207" i="17"/>
  <c r="P240" i="17" s="1"/>
  <c r="O207" i="17"/>
  <c r="O240" i="17" s="1"/>
  <c r="N207" i="17"/>
  <c r="M207" i="17"/>
  <c r="M240" i="17" s="1"/>
  <c r="L207" i="17"/>
  <c r="L240" i="17" s="1"/>
  <c r="K207" i="17"/>
  <c r="K240" i="17" s="1"/>
  <c r="J207" i="17"/>
  <c r="I207" i="17"/>
  <c r="I240" i="17" s="1"/>
  <c r="H207" i="17"/>
  <c r="H240" i="17" s="1"/>
  <c r="A206" i="17"/>
  <c r="A205" i="17"/>
  <c r="A204" i="17"/>
  <c r="A203" i="17"/>
  <c r="A198" i="17"/>
  <c r="A197" i="17"/>
  <c r="A194" i="17"/>
  <c r="A193" i="17"/>
  <c r="A192" i="17"/>
  <c r="A191" i="17"/>
  <c r="I189" i="17"/>
  <c r="J189" i="17" s="1"/>
  <c r="K189" i="17" s="1"/>
  <c r="L189" i="17" s="1"/>
  <c r="M189" i="17" s="1"/>
  <c r="N189" i="17" s="1"/>
  <c r="O189" i="17" s="1"/>
  <c r="P189" i="17" s="1"/>
  <c r="Q189" i="17" s="1"/>
  <c r="R189" i="17" s="1"/>
  <c r="S189" i="17" s="1"/>
  <c r="T189" i="17" s="1"/>
  <c r="U189" i="17" s="1"/>
  <c r="V189" i="17" s="1"/>
  <c r="W189" i="17" s="1"/>
  <c r="X189" i="17" s="1"/>
  <c r="Y189" i="17" s="1"/>
  <c r="Z189" i="17" s="1"/>
  <c r="AA189" i="17" s="1"/>
  <c r="AB189" i="17" s="1"/>
  <c r="AC189" i="17" s="1"/>
  <c r="AD189" i="17" s="1"/>
  <c r="AE189" i="17" s="1"/>
  <c r="G186" i="17"/>
  <c r="A186" i="17"/>
  <c r="H185" i="17"/>
  <c r="A185" i="17"/>
  <c r="A184" i="17"/>
  <c r="C183" i="17"/>
  <c r="H168" i="17"/>
  <c r="I168" i="17" s="1"/>
  <c r="J168" i="17" s="1"/>
  <c r="K168" i="17" s="1"/>
  <c r="L168" i="17" s="1"/>
  <c r="M168" i="17" s="1"/>
  <c r="N168" i="17" s="1"/>
  <c r="O168" i="17" s="1"/>
  <c r="P168" i="17" s="1"/>
  <c r="Q168" i="17" s="1"/>
  <c r="R168" i="17" s="1"/>
  <c r="S168" i="17" s="1"/>
  <c r="T168" i="17" s="1"/>
  <c r="U168" i="17" s="1"/>
  <c r="V168" i="17" s="1"/>
  <c r="W168" i="17" s="1"/>
  <c r="X168" i="17" s="1"/>
  <c r="Y168" i="17" s="1"/>
  <c r="Z168" i="17" s="1"/>
  <c r="AA168" i="17" s="1"/>
  <c r="AB168" i="17" s="1"/>
  <c r="AC168" i="17" s="1"/>
  <c r="AD168" i="17" s="1"/>
  <c r="AE168" i="17" s="1"/>
  <c r="AF168" i="17" s="1"/>
  <c r="AG168" i="17" s="1"/>
  <c r="AH168" i="17" s="1"/>
  <c r="AI168" i="17" s="1"/>
  <c r="AJ168" i="17" s="1"/>
  <c r="AK168" i="17" s="1"/>
  <c r="H167" i="17"/>
  <c r="I167" i="17" s="1"/>
  <c r="J167" i="17" s="1"/>
  <c r="K167" i="17" s="1"/>
  <c r="L167" i="17" s="1"/>
  <c r="M167" i="17" s="1"/>
  <c r="N167" i="17" s="1"/>
  <c r="O167" i="17" s="1"/>
  <c r="P167" i="17" s="1"/>
  <c r="Q167" i="17" s="1"/>
  <c r="R167" i="17" s="1"/>
  <c r="S167" i="17" s="1"/>
  <c r="T167" i="17" s="1"/>
  <c r="U167" i="17" s="1"/>
  <c r="V167" i="17" s="1"/>
  <c r="W167" i="17" s="1"/>
  <c r="X167" i="17" s="1"/>
  <c r="Y167" i="17" s="1"/>
  <c r="Z167" i="17" s="1"/>
  <c r="AA167" i="17" s="1"/>
  <c r="AB167" i="17" s="1"/>
  <c r="AC167" i="17" s="1"/>
  <c r="AD167" i="17" s="1"/>
  <c r="AE167" i="17" s="1"/>
  <c r="AF167" i="17" s="1"/>
  <c r="AG167" i="17" s="1"/>
  <c r="AH167" i="17" s="1"/>
  <c r="AI167" i="17" s="1"/>
  <c r="AJ167" i="17" s="1"/>
  <c r="AK167" i="17" s="1"/>
  <c r="H166" i="17"/>
  <c r="I166" i="17" s="1"/>
  <c r="J166" i="17" s="1"/>
  <c r="K166" i="17" s="1"/>
  <c r="L166" i="17" s="1"/>
  <c r="M166" i="17" s="1"/>
  <c r="N166" i="17" s="1"/>
  <c r="O166" i="17" s="1"/>
  <c r="P166" i="17" s="1"/>
  <c r="Q166" i="17" s="1"/>
  <c r="R166" i="17" s="1"/>
  <c r="S166" i="17" s="1"/>
  <c r="T166" i="17" s="1"/>
  <c r="U166" i="17" s="1"/>
  <c r="V166" i="17" s="1"/>
  <c r="W166" i="17" s="1"/>
  <c r="X166" i="17" s="1"/>
  <c r="Y166" i="17" s="1"/>
  <c r="Z166" i="17" s="1"/>
  <c r="AA166" i="17" s="1"/>
  <c r="AB166" i="17" s="1"/>
  <c r="AC166" i="17" s="1"/>
  <c r="AD166" i="17" s="1"/>
  <c r="AE166" i="17" s="1"/>
  <c r="AF166" i="17" s="1"/>
  <c r="AG166" i="17" s="1"/>
  <c r="AH166" i="17" s="1"/>
  <c r="AI166" i="17" s="1"/>
  <c r="AJ166" i="17" s="1"/>
  <c r="AK166" i="17" s="1"/>
  <c r="H165" i="17"/>
  <c r="I165" i="17" s="1"/>
  <c r="J165" i="17" s="1"/>
  <c r="K165" i="17" s="1"/>
  <c r="L165" i="17" s="1"/>
  <c r="M165" i="17" s="1"/>
  <c r="N165" i="17" s="1"/>
  <c r="O165" i="17" s="1"/>
  <c r="P165" i="17" s="1"/>
  <c r="Q165" i="17" s="1"/>
  <c r="R165" i="17" s="1"/>
  <c r="S165" i="17" s="1"/>
  <c r="T165" i="17" s="1"/>
  <c r="U165" i="17" s="1"/>
  <c r="V165" i="17" s="1"/>
  <c r="W165" i="17" s="1"/>
  <c r="X165" i="17" s="1"/>
  <c r="Y165" i="17" s="1"/>
  <c r="Z165" i="17" s="1"/>
  <c r="AA165" i="17" s="1"/>
  <c r="AB165" i="17" s="1"/>
  <c r="AC165" i="17" s="1"/>
  <c r="AD165" i="17" s="1"/>
  <c r="AE165" i="17" s="1"/>
  <c r="AF165" i="17" s="1"/>
  <c r="AG165" i="17" s="1"/>
  <c r="AH165" i="17" s="1"/>
  <c r="AI165" i="17" s="1"/>
  <c r="AJ165" i="17" s="1"/>
  <c r="AK165" i="17" s="1"/>
  <c r="A165" i="17"/>
  <c r="A164" i="17"/>
  <c r="A160" i="17"/>
  <c r="A158" i="17"/>
  <c r="AK156" i="17"/>
  <c r="AJ156" i="17"/>
  <c r="AI156" i="17"/>
  <c r="AH156" i="17"/>
  <c r="AG156" i="17"/>
  <c r="AF156" i="17"/>
  <c r="AE156" i="17"/>
  <c r="AD156" i="17"/>
  <c r="AC156" i="17"/>
  <c r="AB156" i="17"/>
  <c r="AA156" i="17"/>
  <c r="Z156" i="17"/>
  <c r="Y156" i="17"/>
  <c r="X156" i="17"/>
  <c r="W156" i="17"/>
  <c r="V156" i="17"/>
  <c r="U156" i="17"/>
  <c r="T156" i="17"/>
  <c r="S156" i="17"/>
  <c r="R156" i="17"/>
  <c r="Q156" i="17"/>
  <c r="P156" i="17"/>
  <c r="O156" i="17"/>
  <c r="N156" i="17"/>
  <c r="M156" i="17"/>
  <c r="L156" i="17"/>
  <c r="K156" i="17"/>
  <c r="J156" i="17"/>
  <c r="I156" i="17"/>
  <c r="H156" i="17"/>
  <c r="A155" i="17"/>
  <c r="H154" i="17"/>
  <c r="H163" i="17" s="1"/>
  <c r="A153" i="17"/>
  <c r="H147" i="17"/>
  <c r="I147" i="17" s="1"/>
  <c r="J147" i="17" s="1"/>
  <c r="K147" i="17" s="1"/>
  <c r="L147" i="17" s="1"/>
  <c r="M147" i="17" s="1"/>
  <c r="N147" i="17" s="1"/>
  <c r="O147" i="17" s="1"/>
  <c r="P147" i="17" s="1"/>
  <c r="Q147" i="17" s="1"/>
  <c r="R147" i="17" s="1"/>
  <c r="S147" i="17" s="1"/>
  <c r="T147" i="17" s="1"/>
  <c r="U147" i="17" s="1"/>
  <c r="V147" i="17" s="1"/>
  <c r="W147" i="17" s="1"/>
  <c r="X147" i="17" s="1"/>
  <c r="Y147" i="17" s="1"/>
  <c r="Z147" i="17" s="1"/>
  <c r="AA147" i="17" s="1"/>
  <c r="AB147" i="17" s="1"/>
  <c r="AC147" i="17" s="1"/>
  <c r="AD147" i="17" s="1"/>
  <c r="AE147" i="17" s="1"/>
  <c r="AF147" i="17" s="1"/>
  <c r="AG147" i="17" s="1"/>
  <c r="AH147" i="17" s="1"/>
  <c r="AI147" i="17" s="1"/>
  <c r="AJ147" i="17" s="1"/>
  <c r="AK147" i="17" s="1"/>
  <c r="H146" i="17"/>
  <c r="I146" i="17" s="1"/>
  <c r="J146" i="17" s="1"/>
  <c r="K146" i="17" s="1"/>
  <c r="L146" i="17" s="1"/>
  <c r="M146" i="17" s="1"/>
  <c r="N146" i="17" s="1"/>
  <c r="O146" i="17" s="1"/>
  <c r="P146" i="17" s="1"/>
  <c r="Q146" i="17" s="1"/>
  <c r="R146" i="17" s="1"/>
  <c r="S146" i="17" s="1"/>
  <c r="T146" i="17" s="1"/>
  <c r="U146" i="17" s="1"/>
  <c r="V146" i="17" s="1"/>
  <c r="W146" i="17" s="1"/>
  <c r="X146" i="17" s="1"/>
  <c r="Y146" i="17" s="1"/>
  <c r="Z146" i="17" s="1"/>
  <c r="AA146" i="17" s="1"/>
  <c r="AB146" i="17" s="1"/>
  <c r="AC146" i="17" s="1"/>
  <c r="AD146" i="17" s="1"/>
  <c r="AE146" i="17" s="1"/>
  <c r="AF146" i="17" s="1"/>
  <c r="AG146" i="17" s="1"/>
  <c r="AH146" i="17" s="1"/>
  <c r="AI146" i="17" s="1"/>
  <c r="AJ146" i="17" s="1"/>
  <c r="AK146" i="17" s="1"/>
  <c r="H145" i="17"/>
  <c r="I145" i="17" s="1"/>
  <c r="J145" i="17" s="1"/>
  <c r="K145" i="17" s="1"/>
  <c r="L145" i="17" s="1"/>
  <c r="M145" i="17" s="1"/>
  <c r="N145" i="17" s="1"/>
  <c r="O145" i="17" s="1"/>
  <c r="P145" i="17" s="1"/>
  <c r="Q145" i="17" s="1"/>
  <c r="R145" i="17" s="1"/>
  <c r="S145" i="17" s="1"/>
  <c r="T145" i="17" s="1"/>
  <c r="U145" i="17" s="1"/>
  <c r="V145" i="17" s="1"/>
  <c r="W145" i="17" s="1"/>
  <c r="X145" i="17" s="1"/>
  <c r="Y145" i="17" s="1"/>
  <c r="Z145" i="17" s="1"/>
  <c r="AA145" i="17" s="1"/>
  <c r="AB145" i="17" s="1"/>
  <c r="AC145" i="17" s="1"/>
  <c r="AD145" i="17" s="1"/>
  <c r="AE145" i="17" s="1"/>
  <c r="AF145" i="17" s="1"/>
  <c r="AG145" i="17" s="1"/>
  <c r="AH145" i="17" s="1"/>
  <c r="AI145" i="17" s="1"/>
  <c r="AJ145" i="17" s="1"/>
  <c r="AK145" i="17" s="1"/>
  <c r="H144" i="17"/>
  <c r="I144" i="17" s="1"/>
  <c r="J144" i="17" s="1"/>
  <c r="K144" i="17" s="1"/>
  <c r="L144" i="17" s="1"/>
  <c r="M144" i="17" s="1"/>
  <c r="N144" i="17" s="1"/>
  <c r="O144" i="17" s="1"/>
  <c r="P144" i="17" s="1"/>
  <c r="Q144" i="17" s="1"/>
  <c r="R144" i="17" s="1"/>
  <c r="S144" i="17" s="1"/>
  <c r="T144" i="17" s="1"/>
  <c r="U144" i="17" s="1"/>
  <c r="V144" i="17" s="1"/>
  <c r="W144" i="17" s="1"/>
  <c r="X144" i="17" s="1"/>
  <c r="Y144" i="17" s="1"/>
  <c r="Z144" i="17" s="1"/>
  <c r="AA144" i="17" s="1"/>
  <c r="AB144" i="17" s="1"/>
  <c r="AC144" i="17" s="1"/>
  <c r="AD144" i="17" s="1"/>
  <c r="AE144" i="17" s="1"/>
  <c r="AF144" i="17" s="1"/>
  <c r="AG144" i="17" s="1"/>
  <c r="AH144" i="17" s="1"/>
  <c r="AI144" i="17" s="1"/>
  <c r="AJ144" i="17" s="1"/>
  <c r="AK144" i="17" s="1"/>
  <c r="A144" i="17"/>
  <c r="A143" i="17"/>
  <c r="A139" i="17"/>
  <c r="A137" i="17"/>
  <c r="AK135" i="17"/>
  <c r="AJ135" i="17"/>
  <c r="AI135" i="17"/>
  <c r="AH135" i="17"/>
  <c r="AG135" i="17"/>
  <c r="AF135" i="17"/>
  <c r="AE135" i="17"/>
  <c r="AD135" i="17"/>
  <c r="AC135" i="17"/>
  <c r="AB135" i="17"/>
  <c r="AA135" i="17"/>
  <c r="Z135" i="17"/>
  <c r="Y135" i="17"/>
  <c r="X135" i="17"/>
  <c r="W135" i="17"/>
  <c r="V135" i="17"/>
  <c r="U135" i="17"/>
  <c r="T135" i="17"/>
  <c r="S135" i="17"/>
  <c r="R135" i="17"/>
  <c r="Q135" i="17"/>
  <c r="P135" i="17"/>
  <c r="O135" i="17"/>
  <c r="N135" i="17"/>
  <c r="M135" i="17"/>
  <c r="L135" i="17"/>
  <c r="K135" i="17"/>
  <c r="J135" i="17"/>
  <c r="I135" i="17"/>
  <c r="H135" i="17"/>
  <c r="A134" i="17"/>
  <c r="H133" i="17"/>
  <c r="H141" i="17" s="1"/>
  <c r="A132" i="17"/>
  <c r="H126" i="17"/>
  <c r="I126" i="17" s="1"/>
  <c r="J126" i="17" s="1"/>
  <c r="K126" i="17" s="1"/>
  <c r="L126" i="17" s="1"/>
  <c r="M126" i="17" s="1"/>
  <c r="N126" i="17" s="1"/>
  <c r="O126" i="17" s="1"/>
  <c r="P126" i="17" s="1"/>
  <c r="Q126" i="17" s="1"/>
  <c r="R126" i="17" s="1"/>
  <c r="S126" i="17" s="1"/>
  <c r="T126" i="17" s="1"/>
  <c r="U126" i="17" s="1"/>
  <c r="V126" i="17" s="1"/>
  <c r="W126" i="17" s="1"/>
  <c r="X126" i="17" s="1"/>
  <c r="Y126" i="17" s="1"/>
  <c r="Z126" i="17" s="1"/>
  <c r="AA126" i="17" s="1"/>
  <c r="AB126" i="17" s="1"/>
  <c r="AC126" i="17" s="1"/>
  <c r="AD126" i="17" s="1"/>
  <c r="AE126" i="17" s="1"/>
  <c r="AF126" i="17" s="1"/>
  <c r="AG126" i="17" s="1"/>
  <c r="AH126" i="17" s="1"/>
  <c r="AI126" i="17" s="1"/>
  <c r="AJ126" i="17" s="1"/>
  <c r="AK126" i="17" s="1"/>
  <c r="H125" i="17"/>
  <c r="I125" i="17" s="1"/>
  <c r="J125" i="17" s="1"/>
  <c r="K125" i="17" s="1"/>
  <c r="L125" i="17" s="1"/>
  <c r="M125" i="17" s="1"/>
  <c r="N125" i="17" s="1"/>
  <c r="O125" i="17" s="1"/>
  <c r="P125" i="17" s="1"/>
  <c r="Q125" i="17" s="1"/>
  <c r="R125" i="17" s="1"/>
  <c r="S125" i="17" s="1"/>
  <c r="T125" i="17" s="1"/>
  <c r="U125" i="17" s="1"/>
  <c r="V125" i="17" s="1"/>
  <c r="W125" i="17" s="1"/>
  <c r="X125" i="17" s="1"/>
  <c r="Y125" i="17" s="1"/>
  <c r="Z125" i="17" s="1"/>
  <c r="AA125" i="17" s="1"/>
  <c r="AB125" i="17" s="1"/>
  <c r="AC125" i="17" s="1"/>
  <c r="AD125" i="17" s="1"/>
  <c r="AE125" i="17" s="1"/>
  <c r="AF125" i="17" s="1"/>
  <c r="AG125" i="17" s="1"/>
  <c r="AH125" i="17" s="1"/>
  <c r="AI125" i="17" s="1"/>
  <c r="AJ125" i="17" s="1"/>
  <c r="AK125" i="17" s="1"/>
  <c r="H124" i="17"/>
  <c r="I124" i="17" s="1"/>
  <c r="J124" i="17" s="1"/>
  <c r="K124" i="17" s="1"/>
  <c r="L124" i="17" s="1"/>
  <c r="M124" i="17" s="1"/>
  <c r="N124" i="17" s="1"/>
  <c r="O124" i="17" s="1"/>
  <c r="P124" i="17" s="1"/>
  <c r="Q124" i="17" s="1"/>
  <c r="R124" i="17" s="1"/>
  <c r="S124" i="17" s="1"/>
  <c r="T124" i="17" s="1"/>
  <c r="U124" i="17" s="1"/>
  <c r="V124" i="17" s="1"/>
  <c r="W124" i="17" s="1"/>
  <c r="X124" i="17" s="1"/>
  <c r="Y124" i="17" s="1"/>
  <c r="Z124" i="17" s="1"/>
  <c r="AA124" i="17" s="1"/>
  <c r="AB124" i="17" s="1"/>
  <c r="AC124" i="17" s="1"/>
  <c r="AD124" i="17" s="1"/>
  <c r="AE124" i="17" s="1"/>
  <c r="AF124" i="17" s="1"/>
  <c r="AG124" i="17" s="1"/>
  <c r="AH124" i="17" s="1"/>
  <c r="AI124" i="17" s="1"/>
  <c r="AJ124" i="17" s="1"/>
  <c r="AK124" i="17" s="1"/>
  <c r="H123" i="17"/>
  <c r="I123" i="17" s="1"/>
  <c r="J123" i="17" s="1"/>
  <c r="K123" i="17" s="1"/>
  <c r="L123" i="17" s="1"/>
  <c r="M123" i="17" s="1"/>
  <c r="N123" i="17" s="1"/>
  <c r="O123" i="17" s="1"/>
  <c r="P123" i="17" s="1"/>
  <c r="Q123" i="17" s="1"/>
  <c r="R123" i="17" s="1"/>
  <c r="S123" i="17" s="1"/>
  <c r="T123" i="17" s="1"/>
  <c r="U123" i="17" s="1"/>
  <c r="V123" i="17" s="1"/>
  <c r="W123" i="17" s="1"/>
  <c r="X123" i="17" s="1"/>
  <c r="Y123" i="17" s="1"/>
  <c r="Z123" i="17" s="1"/>
  <c r="AA123" i="17" s="1"/>
  <c r="AB123" i="17" s="1"/>
  <c r="AC123" i="17" s="1"/>
  <c r="AD123" i="17" s="1"/>
  <c r="AE123" i="17" s="1"/>
  <c r="AF123" i="17" s="1"/>
  <c r="AG123" i="17" s="1"/>
  <c r="AH123" i="17" s="1"/>
  <c r="AI123" i="17" s="1"/>
  <c r="AJ123" i="17" s="1"/>
  <c r="AK123" i="17" s="1"/>
  <c r="A123" i="17"/>
  <c r="A122" i="17"/>
  <c r="A116"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A113" i="17"/>
  <c r="H112" i="17"/>
  <c r="H121" i="17" s="1"/>
  <c r="AK111" i="17"/>
  <c r="AK114" i="17" s="1"/>
  <c r="AJ111" i="17"/>
  <c r="AJ114" i="17" s="1"/>
  <c r="AI111" i="17"/>
  <c r="AI114" i="17" s="1"/>
  <c r="A111" i="17"/>
  <c r="I102" i="17"/>
  <c r="J102" i="17" s="1"/>
  <c r="K102" i="17" s="1"/>
  <c r="L102" i="17" s="1"/>
  <c r="M102" i="17" s="1"/>
  <c r="N102" i="17" s="1"/>
  <c r="O102" i="17" s="1"/>
  <c r="P102" i="17" s="1"/>
  <c r="Q102" i="17" s="1"/>
  <c r="R102" i="17" s="1"/>
  <c r="S102" i="17" s="1"/>
  <c r="T102" i="17" s="1"/>
  <c r="U102" i="17" s="1"/>
  <c r="V102" i="17" s="1"/>
  <c r="W102" i="17" s="1"/>
  <c r="X102" i="17" s="1"/>
  <c r="Y102" i="17" s="1"/>
  <c r="Z102" i="17" s="1"/>
  <c r="AA102" i="17" s="1"/>
  <c r="AB102" i="17" s="1"/>
  <c r="AC102" i="17" s="1"/>
  <c r="AD102" i="17" s="1"/>
  <c r="AE102" i="17" s="1"/>
  <c r="AF102" i="17" s="1"/>
  <c r="AG102" i="17" s="1"/>
  <c r="AH102" i="17" s="1"/>
  <c r="AI102" i="17" s="1"/>
  <c r="AJ102" i="17" s="1"/>
  <c r="AK102" i="17" s="1"/>
  <c r="A102" i="17"/>
  <c r="H104" i="17"/>
  <c r="I104" i="17" s="1"/>
  <c r="J104" i="17" s="1"/>
  <c r="K104" i="17" s="1"/>
  <c r="L104" i="17" s="1"/>
  <c r="M104" i="17" s="1"/>
  <c r="N104" i="17" s="1"/>
  <c r="O104" i="17" s="1"/>
  <c r="P104" i="17" s="1"/>
  <c r="Q104" i="17" s="1"/>
  <c r="R104" i="17" s="1"/>
  <c r="S104" i="17" s="1"/>
  <c r="T104" i="17" s="1"/>
  <c r="U104" i="17" s="1"/>
  <c r="V104" i="17" s="1"/>
  <c r="W104" i="17" s="1"/>
  <c r="X104" i="17" s="1"/>
  <c r="Y104" i="17" s="1"/>
  <c r="Z104" i="17" s="1"/>
  <c r="AA104" i="17" s="1"/>
  <c r="AB104" i="17" s="1"/>
  <c r="AC104" i="17" s="1"/>
  <c r="AD104" i="17" s="1"/>
  <c r="AE104" i="17" s="1"/>
  <c r="AF104" i="17" s="1"/>
  <c r="AG104" i="17" s="1"/>
  <c r="AH104" i="17" s="1"/>
  <c r="AI104" i="17" s="1"/>
  <c r="AJ104" i="17" s="1"/>
  <c r="AK104" i="17" s="1"/>
  <c r="A101" i="17"/>
  <c r="A95" i="17"/>
  <c r="AK93" i="17"/>
  <c r="AJ93" i="17"/>
  <c r="AI93" i="17"/>
  <c r="AH93" i="17"/>
  <c r="AG93" i="17"/>
  <c r="A92" i="17"/>
  <c r="A90" i="17"/>
  <c r="C87"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E73" i="17"/>
  <c r="E80" i="17" s="1"/>
  <c r="E72" i="17"/>
  <c r="E79" i="17" s="1"/>
  <c r="E71" i="17"/>
  <c r="E78" i="17" s="1"/>
  <c r="A70"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AK61" i="17"/>
  <c r="AK84" i="17" s="1"/>
  <c r="AK235" i="17" s="1"/>
  <c r="AJ61" i="17"/>
  <c r="AI61" i="17"/>
  <c r="AI84" i="17" s="1"/>
  <c r="AI235" i="17" s="1"/>
  <c r="AH61" i="17"/>
  <c r="AG61" i="17"/>
  <c r="AG84" i="17" s="1"/>
  <c r="AG235" i="17" s="1"/>
  <c r="AF61" i="17"/>
  <c r="AE61" i="17"/>
  <c r="AE84" i="17" s="1"/>
  <c r="AE235" i="17" s="1"/>
  <c r="AD61" i="17"/>
  <c r="AC61" i="17"/>
  <c r="AC84" i="17" s="1"/>
  <c r="AC235" i="17" s="1"/>
  <c r="AB61" i="17"/>
  <c r="AA61" i="17"/>
  <c r="AA84" i="17" s="1"/>
  <c r="AA235" i="17" s="1"/>
  <c r="Z61" i="17"/>
  <c r="Y61" i="17"/>
  <c r="Y84" i="17" s="1"/>
  <c r="Y235" i="17" s="1"/>
  <c r="X61" i="17"/>
  <c r="W61" i="17"/>
  <c r="W84" i="17" s="1"/>
  <c r="W235" i="17" s="1"/>
  <c r="V61" i="17"/>
  <c r="U61" i="17"/>
  <c r="U84" i="17" s="1"/>
  <c r="U235" i="17" s="1"/>
  <c r="T61" i="17"/>
  <c r="S61" i="17"/>
  <c r="S84" i="17" s="1"/>
  <c r="S235" i="17" s="1"/>
  <c r="R61" i="17"/>
  <c r="Q61" i="17"/>
  <c r="Q84" i="17" s="1"/>
  <c r="Q235" i="17" s="1"/>
  <c r="P61" i="17"/>
  <c r="O61" i="17"/>
  <c r="O84" i="17" s="1"/>
  <c r="O235" i="17" s="1"/>
  <c r="N61" i="17"/>
  <c r="M61" i="17"/>
  <c r="M84" i="17" s="1"/>
  <c r="M235" i="17" s="1"/>
  <c r="L61" i="17"/>
  <c r="K61" i="17"/>
  <c r="K84" i="17" s="1"/>
  <c r="K235" i="17" s="1"/>
  <c r="J61" i="17"/>
  <c r="I61" i="17"/>
  <c r="I84" i="17" s="1"/>
  <c r="I235" i="17" s="1"/>
  <c r="H61" i="17"/>
  <c r="G61" i="17"/>
  <c r="G84" i="17" s="1"/>
  <c r="G235" i="17" s="1"/>
  <c r="E59" i="17"/>
  <c r="E66" i="17" s="1"/>
  <c r="E58" i="17"/>
  <c r="E65" i="17" s="1"/>
  <c r="E57" i="17"/>
  <c r="E64" i="17" s="1"/>
  <c r="A56" i="17"/>
  <c r="A52"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AK45" i="17"/>
  <c r="AJ45" i="17"/>
  <c r="AI45" i="17"/>
  <c r="AH45" i="17"/>
  <c r="AG45" i="17"/>
  <c r="G45" i="17"/>
  <c r="AK42" i="17"/>
  <c r="AK222" i="17" s="1"/>
  <c r="AJ42" i="17"/>
  <c r="AJ222" i="17" s="1"/>
  <c r="AI42" i="17"/>
  <c r="AI222" i="17" s="1"/>
  <c r="AH42" i="17"/>
  <c r="AH222" i="17" s="1"/>
  <c r="AG42" i="17"/>
  <c r="AG222" i="17" s="1"/>
  <c r="G42" i="17"/>
  <c r="G222" i="17" s="1"/>
  <c r="E40" i="17"/>
  <c r="E48" i="17" s="1"/>
  <c r="E39" i="17"/>
  <c r="E47" i="17" s="1"/>
  <c r="E38" i="17"/>
  <c r="E46" i="17" s="1"/>
  <c r="E37" i="17"/>
  <c r="E45" i="17" s="1"/>
  <c r="A36"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E32"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AK29" i="17"/>
  <c r="AJ29" i="17"/>
  <c r="AI29" i="17"/>
  <c r="AH29" i="17"/>
  <c r="AG29" i="17"/>
  <c r="AF29" i="17"/>
  <c r="AE29" i="17"/>
  <c r="AD29" i="17"/>
  <c r="AC29" i="17"/>
  <c r="AB29" i="17"/>
  <c r="AA29" i="17"/>
  <c r="Z29" i="17"/>
  <c r="Y29" i="17"/>
  <c r="X29" i="17"/>
  <c r="W29" i="17"/>
  <c r="V29" i="17"/>
  <c r="U29" i="17"/>
  <c r="T29" i="17"/>
  <c r="AK26" i="17"/>
  <c r="AK234" i="17" s="1"/>
  <c r="AJ26" i="17"/>
  <c r="AJ234" i="17" s="1"/>
  <c r="AI26" i="17"/>
  <c r="AI234" i="17" s="1"/>
  <c r="AH26" i="17"/>
  <c r="AH234" i="17" s="1"/>
  <c r="AG26" i="17"/>
  <c r="AG234" i="17" s="1"/>
  <c r="AF26" i="17"/>
  <c r="AF234" i="17" s="1"/>
  <c r="AE26" i="17"/>
  <c r="AE234" i="17" s="1"/>
  <c r="AD26" i="17"/>
  <c r="AD234" i="17" s="1"/>
  <c r="AC26" i="17"/>
  <c r="AC234" i="17" s="1"/>
  <c r="AB26" i="17"/>
  <c r="AB234" i="17" s="1"/>
  <c r="AA26" i="17"/>
  <c r="AA234" i="17" s="1"/>
  <c r="Z26" i="17"/>
  <c r="Z234" i="17" s="1"/>
  <c r="Y26" i="17"/>
  <c r="Y234" i="17" s="1"/>
  <c r="X26" i="17"/>
  <c r="X234" i="17" s="1"/>
  <c r="W26" i="17"/>
  <c r="W234" i="17" s="1"/>
  <c r="V26" i="17"/>
  <c r="V234" i="17" s="1"/>
  <c r="U26" i="17"/>
  <c r="U234" i="17" s="1"/>
  <c r="T26" i="17"/>
  <c r="T234" i="17" s="1"/>
  <c r="E23" i="17"/>
  <c r="E31" i="17" s="1"/>
  <c r="E22" i="17"/>
  <c r="E30" i="17" s="1"/>
  <c r="E21" i="17"/>
  <c r="E29" i="17" s="1"/>
  <c r="A20" i="17"/>
  <c r="A18" i="17"/>
  <c r="G16" i="17"/>
  <c r="A15" i="17"/>
  <c r="A14" i="17"/>
  <c r="H12" i="17"/>
  <c r="H14" i="17" s="1"/>
  <c r="I14" i="17" s="1"/>
  <c r="H210" i="17" s="1"/>
  <c r="H214" i="17" s="1"/>
  <c r="H241" i="17" s="1"/>
  <c r="A10" i="17"/>
  <c r="A9" i="17"/>
  <c r="A8" i="17"/>
  <c r="A7" i="17"/>
  <c r="A4" i="17"/>
  <c r="Q29" i="16"/>
  <c r="R29" i="16"/>
  <c r="G29" i="16"/>
  <c r="A320" i="16"/>
  <c r="A283" i="16"/>
  <c r="G241" i="16"/>
  <c r="G240" i="16"/>
  <c r="G239" i="16"/>
  <c r="G237" i="16"/>
  <c r="G303" i="16" s="1"/>
  <c r="AK236" i="16"/>
  <c r="AJ236" i="16"/>
  <c r="AJ302" i="16" s="1"/>
  <c r="AI236" i="16"/>
  <c r="AI302" i="16" s="1"/>
  <c r="AH236" i="16"/>
  <c r="AH302" i="16" s="1"/>
  <c r="AG236" i="16"/>
  <c r="AF236" i="16"/>
  <c r="AF302" i="16" s="1"/>
  <c r="AE236" i="16"/>
  <c r="AE302" i="16" s="1"/>
  <c r="AD236" i="16"/>
  <c r="AD302" i="16" s="1"/>
  <c r="AC236" i="16"/>
  <c r="AB236" i="16"/>
  <c r="AB302" i="16" s="1"/>
  <c r="AA236" i="16"/>
  <c r="AA302" i="16" s="1"/>
  <c r="Z236" i="16"/>
  <c r="Z302" i="16" s="1"/>
  <c r="Y236" i="16"/>
  <c r="X236" i="16"/>
  <c r="X302" i="16" s="1"/>
  <c r="W236" i="16"/>
  <c r="W302" i="16" s="1"/>
  <c r="V236" i="16"/>
  <c r="V302" i="16" s="1"/>
  <c r="U236" i="16"/>
  <c r="T236" i="16"/>
  <c r="T302" i="16" s="1"/>
  <c r="S236" i="16"/>
  <c r="S302" i="16" s="1"/>
  <c r="R236" i="16"/>
  <c r="R302" i="16" s="1"/>
  <c r="Q236" i="16"/>
  <c r="P236" i="16"/>
  <c r="P302" i="16" s="1"/>
  <c r="O236" i="16"/>
  <c r="O302" i="16" s="1"/>
  <c r="N236" i="16"/>
  <c r="M236" i="16"/>
  <c r="L236" i="16"/>
  <c r="L302" i="16" s="1"/>
  <c r="K236" i="16"/>
  <c r="K302" i="16" s="1"/>
  <c r="J236" i="16"/>
  <c r="I236" i="16"/>
  <c r="H236" i="16"/>
  <c r="H302" i="16" s="1"/>
  <c r="G236" i="16"/>
  <c r="G302" i="16" s="1"/>
  <c r="G227" i="16"/>
  <c r="G225" i="16"/>
  <c r="G291" i="16" s="1"/>
  <c r="G224" i="16"/>
  <c r="G223" i="16"/>
  <c r="AK214" i="16"/>
  <c r="AK241" i="16" s="1"/>
  <c r="AI214" i="16"/>
  <c r="AI241" i="16" s="1"/>
  <c r="AH214" i="16"/>
  <c r="AH241" i="16" s="1"/>
  <c r="AG214" i="16"/>
  <c r="AG241" i="16" s="1"/>
  <c r="AF214" i="16"/>
  <c r="AF241" i="16" s="1"/>
  <c r="AD214" i="16"/>
  <c r="AD241" i="16" s="1"/>
  <c r="AC214" i="16"/>
  <c r="AC241" i="16" s="1"/>
  <c r="AB214" i="16"/>
  <c r="AB241" i="16" s="1"/>
  <c r="AA214" i="16"/>
  <c r="AA241" i="16" s="1"/>
  <c r="Y214" i="16"/>
  <c r="Y241" i="16" s="1"/>
  <c r="X214" i="16"/>
  <c r="X241" i="16" s="1"/>
  <c r="W214" i="16"/>
  <c r="W241" i="16" s="1"/>
  <c r="V214" i="16"/>
  <c r="V241" i="16" s="1"/>
  <c r="T214" i="16"/>
  <c r="T241" i="16" s="1"/>
  <c r="S214" i="16"/>
  <c r="S241" i="16" s="1"/>
  <c r="R214" i="16"/>
  <c r="R241" i="16" s="1"/>
  <c r="Q214" i="16"/>
  <c r="Q241" i="16" s="1"/>
  <c r="P214" i="16"/>
  <c r="P241" i="16" s="1"/>
  <c r="O214" i="16"/>
  <c r="O241" i="16" s="1"/>
  <c r="N214" i="16"/>
  <c r="N241" i="16" s="1"/>
  <c r="M214" i="16"/>
  <c r="M241" i="16" s="1"/>
  <c r="L214" i="16"/>
  <c r="L241" i="16" s="1"/>
  <c r="K214" i="16"/>
  <c r="K241" i="16" s="1"/>
  <c r="J214" i="16"/>
  <c r="J241" i="16" s="1"/>
  <c r="I214" i="16"/>
  <c r="I241" i="16" s="1"/>
  <c r="H214" i="16"/>
  <c r="H241" i="16" s="1"/>
  <c r="A213" i="16"/>
  <c r="A212" i="16"/>
  <c r="A211" i="16"/>
  <c r="U210" i="16"/>
  <c r="Z210" i="16" s="1"/>
  <c r="Z214" i="16" s="1"/>
  <c r="Z241" i="16" s="1"/>
  <c r="A210" i="16"/>
  <c r="AK207" i="16"/>
  <c r="AJ207" i="16"/>
  <c r="AJ240" i="16" s="1"/>
  <c r="AI207" i="16"/>
  <c r="AI240" i="16" s="1"/>
  <c r="AH207" i="16"/>
  <c r="AG207" i="16"/>
  <c r="AF207" i="16"/>
  <c r="AF240" i="16" s="1"/>
  <c r="AE207" i="16"/>
  <c r="AE240" i="16" s="1"/>
  <c r="AD207" i="16"/>
  <c r="AC207" i="16"/>
  <c r="AB207" i="16"/>
  <c r="AB240" i="16" s="1"/>
  <c r="AA207" i="16"/>
  <c r="AA240" i="16" s="1"/>
  <c r="Z207" i="16"/>
  <c r="Y207" i="16"/>
  <c r="X207" i="16"/>
  <c r="X240" i="16" s="1"/>
  <c r="W207" i="16"/>
  <c r="W240" i="16" s="1"/>
  <c r="V207" i="16"/>
  <c r="U207" i="16"/>
  <c r="T207" i="16"/>
  <c r="T240" i="16" s="1"/>
  <c r="S207" i="16"/>
  <c r="S240" i="16" s="1"/>
  <c r="R207" i="16"/>
  <c r="Q207" i="16"/>
  <c r="P207" i="16"/>
  <c r="P240" i="16" s="1"/>
  <c r="O207" i="16"/>
  <c r="O240" i="16" s="1"/>
  <c r="N207" i="16"/>
  <c r="M207" i="16"/>
  <c r="L207" i="16"/>
  <c r="L240" i="16" s="1"/>
  <c r="K207" i="16"/>
  <c r="K240" i="16" s="1"/>
  <c r="J207" i="16"/>
  <c r="I207" i="16"/>
  <c r="H207" i="16"/>
  <c r="H240" i="16" s="1"/>
  <c r="A206" i="16"/>
  <c r="A205" i="16"/>
  <c r="A204" i="16"/>
  <c r="A203" i="16"/>
  <c r="A198" i="16"/>
  <c r="A197" i="16"/>
  <c r="A194" i="16"/>
  <c r="A193" i="16"/>
  <c r="A192" i="16"/>
  <c r="A191" i="16"/>
  <c r="G186" i="16"/>
  <c r="A186" i="16"/>
  <c r="H185" i="16"/>
  <c r="A185" i="16"/>
  <c r="A184" i="16"/>
  <c r="C183" i="16"/>
  <c r="H168" i="16"/>
  <c r="I168" i="16" s="1"/>
  <c r="J168" i="16" s="1"/>
  <c r="K168" i="16" s="1"/>
  <c r="L168" i="16" s="1"/>
  <c r="M168" i="16" s="1"/>
  <c r="N168" i="16" s="1"/>
  <c r="O168" i="16" s="1"/>
  <c r="P168" i="16" s="1"/>
  <c r="Q168" i="16" s="1"/>
  <c r="R168" i="16" s="1"/>
  <c r="S168" i="16" s="1"/>
  <c r="T168" i="16" s="1"/>
  <c r="U168" i="16" s="1"/>
  <c r="V168" i="16" s="1"/>
  <c r="W168" i="16" s="1"/>
  <c r="X168" i="16" s="1"/>
  <c r="Y168" i="16" s="1"/>
  <c r="Z168" i="16" s="1"/>
  <c r="AA168" i="16" s="1"/>
  <c r="AB168" i="16" s="1"/>
  <c r="AC168" i="16" s="1"/>
  <c r="AD168" i="16" s="1"/>
  <c r="AE168" i="16" s="1"/>
  <c r="AF168" i="16" s="1"/>
  <c r="AG168" i="16" s="1"/>
  <c r="AH168" i="16" s="1"/>
  <c r="AI168" i="16" s="1"/>
  <c r="AJ168" i="16" s="1"/>
  <c r="AK168" i="16" s="1"/>
  <c r="H167" i="16"/>
  <c r="I167" i="16" s="1"/>
  <c r="J167" i="16" s="1"/>
  <c r="K167" i="16" s="1"/>
  <c r="L167" i="16" s="1"/>
  <c r="M167" i="16" s="1"/>
  <c r="N167" i="16" s="1"/>
  <c r="O167" i="16" s="1"/>
  <c r="P167" i="16" s="1"/>
  <c r="Q167" i="16" s="1"/>
  <c r="R167" i="16" s="1"/>
  <c r="S167" i="16" s="1"/>
  <c r="T167" i="16" s="1"/>
  <c r="U167" i="16" s="1"/>
  <c r="V167" i="16" s="1"/>
  <c r="W167" i="16" s="1"/>
  <c r="X167" i="16" s="1"/>
  <c r="Y167" i="16" s="1"/>
  <c r="Z167" i="16" s="1"/>
  <c r="AA167" i="16" s="1"/>
  <c r="AB167" i="16" s="1"/>
  <c r="AC167" i="16" s="1"/>
  <c r="AD167" i="16" s="1"/>
  <c r="AE167" i="16" s="1"/>
  <c r="AF167" i="16" s="1"/>
  <c r="AG167" i="16" s="1"/>
  <c r="AH167" i="16" s="1"/>
  <c r="AI167" i="16" s="1"/>
  <c r="AJ167" i="16" s="1"/>
  <c r="AK167" i="16" s="1"/>
  <c r="H166" i="16"/>
  <c r="I166" i="16" s="1"/>
  <c r="J166" i="16" s="1"/>
  <c r="K166" i="16" s="1"/>
  <c r="L166" i="16" s="1"/>
  <c r="M166" i="16" s="1"/>
  <c r="N166" i="16" s="1"/>
  <c r="O166" i="16" s="1"/>
  <c r="P166" i="16" s="1"/>
  <c r="Q166" i="16" s="1"/>
  <c r="R166" i="16" s="1"/>
  <c r="S166" i="16" s="1"/>
  <c r="T166" i="16" s="1"/>
  <c r="U166" i="16" s="1"/>
  <c r="V166" i="16" s="1"/>
  <c r="W166" i="16" s="1"/>
  <c r="X166" i="16" s="1"/>
  <c r="Y166" i="16" s="1"/>
  <c r="Z166" i="16" s="1"/>
  <c r="AA166" i="16" s="1"/>
  <c r="AB166" i="16" s="1"/>
  <c r="AC166" i="16" s="1"/>
  <c r="AD166" i="16" s="1"/>
  <c r="AE166" i="16" s="1"/>
  <c r="AF166" i="16" s="1"/>
  <c r="AG166" i="16" s="1"/>
  <c r="AH166" i="16" s="1"/>
  <c r="AI166" i="16" s="1"/>
  <c r="AJ166" i="16" s="1"/>
  <c r="AK166" i="16" s="1"/>
  <c r="H165" i="16"/>
  <c r="I165" i="16" s="1"/>
  <c r="J165" i="16" s="1"/>
  <c r="K165" i="16" s="1"/>
  <c r="L165" i="16" s="1"/>
  <c r="M165" i="16" s="1"/>
  <c r="N165" i="16" s="1"/>
  <c r="O165" i="16" s="1"/>
  <c r="P165" i="16" s="1"/>
  <c r="Q165" i="16" s="1"/>
  <c r="R165" i="16" s="1"/>
  <c r="S165" i="16" s="1"/>
  <c r="T165" i="16" s="1"/>
  <c r="U165" i="16" s="1"/>
  <c r="V165" i="16" s="1"/>
  <c r="W165" i="16" s="1"/>
  <c r="X165" i="16" s="1"/>
  <c r="Y165" i="16" s="1"/>
  <c r="Z165" i="16" s="1"/>
  <c r="AA165" i="16" s="1"/>
  <c r="AB165" i="16" s="1"/>
  <c r="AC165" i="16" s="1"/>
  <c r="AD165" i="16" s="1"/>
  <c r="AE165" i="16" s="1"/>
  <c r="AF165" i="16" s="1"/>
  <c r="AG165" i="16" s="1"/>
  <c r="AH165" i="16" s="1"/>
  <c r="AI165" i="16" s="1"/>
  <c r="AJ165" i="16" s="1"/>
  <c r="AK165" i="16" s="1"/>
  <c r="A165" i="16"/>
  <c r="A164" i="16"/>
  <c r="A160" i="16"/>
  <c r="A158"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A155" i="16"/>
  <c r="H154" i="16"/>
  <c r="H163" i="16" s="1"/>
  <c r="A153" i="16"/>
  <c r="H147" i="16"/>
  <c r="I147" i="16" s="1"/>
  <c r="J147" i="16" s="1"/>
  <c r="K147" i="16" s="1"/>
  <c r="L147" i="16" s="1"/>
  <c r="M147" i="16" s="1"/>
  <c r="N147" i="16" s="1"/>
  <c r="O147" i="16" s="1"/>
  <c r="P147" i="16" s="1"/>
  <c r="Q147" i="16" s="1"/>
  <c r="R147" i="16" s="1"/>
  <c r="S147" i="16" s="1"/>
  <c r="T147" i="16" s="1"/>
  <c r="U147" i="16" s="1"/>
  <c r="V147" i="16" s="1"/>
  <c r="W147" i="16" s="1"/>
  <c r="X147" i="16" s="1"/>
  <c r="Y147" i="16" s="1"/>
  <c r="Z147" i="16" s="1"/>
  <c r="AA147" i="16" s="1"/>
  <c r="AB147" i="16" s="1"/>
  <c r="AC147" i="16" s="1"/>
  <c r="AD147" i="16" s="1"/>
  <c r="AE147" i="16" s="1"/>
  <c r="AF147" i="16" s="1"/>
  <c r="AG147" i="16" s="1"/>
  <c r="AH147" i="16" s="1"/>
  <c r="AI147" i="16" s="1"/>
  <c r="AJ147" i="16" s="1"/>
  <c r="AK147" i="16" s="1"/>
  <c r="H146" i="16"/>
  <c r="I146" i="16" s="1"/>
  <c r="J146" i="16" s="1"/>
  <c r="K146" i="16" s="1"/>
  <c r="L146" i="16" s="1"/>
  <c r="M146" i="16" s="1"/>
  <c r="N146" i="16" s="1"/>
  <c r="O146" i="16" s="1"/>
  <c r="P146" i="16" s="1"/>
  <c r="Q146" i="16" s="1"/>
  <c r="R146" i="16" s="1"/>
  <c r="S146" i="16" s="1"/>
  <c r="T146" i="16" s="1"/>
  <c r="U146" i="16" s="1"/>
  <c r="V146" i="16" s="1"/>
  <c r="W146" i="16" s="1"/>
  <c r="X146" i="16" s="1"/>
  <c r="Y146" i="16" s="1"/>
  <c r="Z146" i="16" s="1"/>
  <c r="AA146" i="16" s="1"/>
  <c r="AB146" i="16" s="1"/>
  <c r="AC146" i="16" s="1"/>
  <c r="AD146" i="16" s="1"/>
  <c r="AE146" i="16" s="1"/>
  <c r="AF146" i="16" s="1"/>
  <c r="AG146" i="16" s="1"/>
  <c r="AH146" i="16" s="1"/>
  <c r="AI146" i="16" s="1"/>
  <c r="AJ146" i="16" s="1"/>
  <c r="AK146" i="16" s="1"/>
  <c r="H145" i="16"/>
  <c r="I145" i="16" s="1"/>
  <c r="J145" i="16" s="1"/>
  <c r="K145" i="16" s="1"/>
  <c r="L145" i="16" s="1"/>
  <c r="M145" i="16" s="1"/>
  <c r="N145" i="16" s="1"/>
  <c r="O145" i="16" s="1"/>
  <c r="P145" i="16" s="1"/>
  <c r="Q145" i="16" s="1"/>
  <c r="R145" i="16" s="1"/>
  <c r="S145" i="16" s="1"/>
  <c r="T145" i="16" s="1"/>
  <c r="U145" i="16" s="1"/>
  <c r="V145" i="16" s="1"/>
  <c r="W145" i="16" s="1"/>
  <c r="X145" i="16" s="1"/>
  <c r="Y145" i="16" s="1"/>
  <c r="Z145" i="16" s="1"/>
  <c r="AA145" i="16" s="1"/>
  <c r="AB145" i="16" s="1"/>
  <c r="AC145" i="16" s="1"/>
  <c r="AD145" i="16" s="1"/>
  <c r="AE145" i="16" s="1"/>
  <c r="AF145" i="16" s="1"/>
  <c r="AG145" i="16" s="1"/>
  <c r="AH145" i="16" s="1"/>
  <c r="AI145" i="16" s="1"/>
  <c r="AJ145" i="16" s="1"/>
  <c r="AK145" i="16" s="1"/>
  <c r="H144" i="16"/>
  <c r="I144" i="16" s="1"/>
  <c r="J144" i="16" s="1"/>
  <c r="K144" i="16" s="1"/>
  <c r="L144" i="16" s="1"/>
  <c r="M144" i="16" s="1"/>
  <c r="N144" i="16" s="1"/>
  <c r="O144" i="16" s="1"/>
  <c r="P144" i="16" s="1"/>
  <c r="Q144" i="16" s="1"/>
  <c r="R144" i="16" s="1"/>
  <c r="S144" i="16" s="1"/>
  <c r="T144" i="16" s="1"/>
  <c r="U144" i="16" s="1"/>
  <c r="V144" i="16" s="1"/>
  <c r="W144" i="16" s="1"/>
  <c r="X144" i="16" s="1"/>
  <c r="Y144" i="16" s="1"/>
  <c r="Z144" i="16" s="1"/>
  <c r="AA144" i="16" s="1"/>
  <c r="AB144" i="16" s="1"/>
  <c r="AC144" i="16" s="1"/>
  <c r="AD144" i="16" s="1"/>
  <c r="AE144" i="16" s="1"/>
  <c r="AF144" i="16" s="1"/>
  <c r="AG144" i="16" s="1"/>
  <c r="AH144" i="16" s="1"/>
  <c r="AI144" i="16" s="1"/>
  <c r="AJ144" i="16" s="1"/>
  <c r="AK144" i="16" s="1"/>
  <c r="A144" i="16"/>
  <c r="A143" i="16"/>
  <c r="A139" i="16"/>
  <c r="A137"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A134" i="16"/>
  <c r="H133" i="16"/>
  <c r="A132" i="16"/>
  <c r="A123" i="16"/>
  <c r="H126" i="16"/>
  <c r="I126" i="16" s="1"/>
  <c r="J126" i="16" s="1"/>
  <c r="K126" i="16" s="1"/>
  <c r="L126" i="16" s="1"/>
  <c r="M126" i="16" s="1"/>
  <c r="N126" i="16" s="1"/>
  <c r="O126" i="16" s="1"/>
  <c r="P126" i="16" s="1"/>
  <c r="Q126" i="16" s="1"/>
  <c r="R126" i="16" s="1"/>
  <c r="S126" i="16" s="1"/>
  <c r="T126" i="16" s="1"/>
  <c r="U126" i="16" s="1"/>
  <c r="V126" i="16" s="1"/>
  <c r="W126" i="16" s="1"/>
  <c r="X126" i="16" s="1"/>
  <c r="Y126" i="16" s="1"/>
  <c r="Z126" i="16" s="1"/>
  <c r="AA126" i="16" s="1"/>
  <c r="AB126" i="16" s="1"/>
  <c r="AC126" i="16" s="1"/>
  <c r="AD126" i="16" s="1"/>
  <c r="AE126" i="16" s="1"/>
  <c r="AF126" i="16" s="1"/>
  <c r="AG126" i="16" s="1"/>
  <c r="AH126" i="16" s="1"/>
  <c r="AI126" i="16" s="1"/>
  <c r="AJ126" i="16" s="1"/>
  <c r="AK126" i="16" s="1"/>
  <c r="A122" i="16"/>
  <c r="A116" i="16"/>
  <c r="A113" i="16"/>
  <c r="A111" i="16"/>
  <c r="A102" i="16"/>
  <c r="A101" i="16"/>
  <c r="A95" i="16"/>
  <c r="A92" i="16"/>
  <c r="A90" i="16"/>
  <c r="C87"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E73" i="16"/>
  <c r="E80" i="16" s="1"/>
  <c r="E72" i="16"/>
  <c r="E79" i="16" s="1"/>
  <c r="E71" i="16"/>
  <c r="E78" i="16" s="1"/>
  <c r="A70"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AK61" i="16"/>
  <c r="AK84" i="16" s="1"/>
  <c r="AK235" i="16" s="1"/>
  <c r="AJ61" i="16"/>
  <c r="AI61" i="16"/>
  <c r="AH61" i="16"/>
  <c r="AG61" i="16"/>
  <c r="AG84" i="16" s="1"/>
  <c r="AG235" i="16" s="1"/>
  <c r="AF61" i="16"/>
  <c r="AE61" i="16"/>
  <c r="AD61" i="16"/>
  <c r="AC61" i="16"/>
  <c r="AC84" i="16" s="1"/>
  <c r="AC235" i="16" s="1"/>
  <c r="AB61" i="16"/>
  <c r="AA61" i="16"/>
  <c r="Z61" i="16"/>
  <c r="Y61" i="16"/>
  <c r="Y84" i="16" s="1"/>
  <c r="Y235" i="16" s="1"/>
  <c r="X61" i="16"/>
  <c r="W61" i="16"/>
  <c r="V61" i="16"/>
  <c r="U61" i="16"/>
  <c r="U84" i="16" s="1"/>
  <c r="U235" i="16" s="1"/>
  <c r="T61" i="16"/>
  <c r="S61" i="16"/>
  <c r="R61" i="16"/>
  <c r="Q61" i="16"/>
  <c r="Q84" i="16" s="1"/>
  <c r="Q235" i="16" s="1"/>
  <c r="P61" i="16"/>
  <c r="O61" i="16"/>
  <c r="N61" i="16"/>
  <c r="M61" i="16"/>
  <c r="M84" i="16" s="1"/>
  <c r="M235" i="16" s="1"/>
  <c r="L61" i="16"/>
  <c r="K61" i="16"/>
  <c r="J61" i="16"/>
  <c r="I61" i="16"/>
  <c r="I84" i="16" s="1"/>
  <c r="I235" i="16" s="1"/>
  <c r="H61" i="16"/>
  <c r="G61" i="16"/>
  <c r="E59" i="16"/>
  <c r="E66" i="16" s="1"/>
  <c r="E58" i="16"/>
  <c r="E65" i="16" s="1"/>
  <c r="E57" i="16"/>
  <c r="E64" i="16" s="1"/>
  <c r="A56" i="16"/>
  <c r="A52"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AK45" i="16"/>
  <c r="AJ45" i="16"/>
  <c r="AI45" i="16"/>
  <c r="AH45" i="16"/>
  <c r="AG45" i="16"/>
  <c r="G45" i="16"/>
  <c r="AK42" i="16"/>
  <c r="AK222" i="16" s="1"/>
  <c r="AJ42" i="16"/>
  <c r="AJ222" i="16" s="1"/>
  <c r="AI42" i="16"/>
  <c r="AI222" i="16" s="1"/>
  <c r="AH42" i="16"/>
  <c r="AH222" i="16" s="1"/>
  <c r="AG42" i="16"/>
  <c r="AG222" i="16" s="1"/>
  <c r="G42" i="16"/>
  <c r="G222" i="16" s="1"/>
  <c r="E40" i="16"/>
  <c r="E48" i="16" s="1"/>
  <c r="E39" i="16"/>
  <c r="E47" i="16" s="1"/>
  <c r="E38" i="16"/>
  <c r="E46" i="16" s="1"/>
  <c r="E37" i="16"/>
  <c r="E45" i="16" s="1"/>
  <c r="A36"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E32"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AK29" i="16"/>
  <c r="AJ29" i="16"/>
  <c r="AI29" i="16"/>
  <c r="AH29" i="16"/>
  <c r="AG29" i="16"/>
  <c r="AF29" i="16"/>
  <c r="AE29" i="16"/>
  <c r="AD29" i="16"/>
  <c r="AC29" i="16"/>
  <c r="AB29" i="16"/>
  <c r="AA29" i="16"/>
  <c r="Z29" i="16"/>
  <c r="Y29" i="16"/>
  <c r="X29" i="16"/>
  <c r="W29" i="16"/>
  <c r="V29" i="16"/>
  <c r="U29" i="16"/>
  <c r="T29" i="16"/>
  <c r="AK26" i="16"/>
  <c r="AK234" i="16" s="1"/>
  <c r="AJ26" i="16"/>
  <c r="AJ234" i="16" s="1"/>
  <c r="AI26" i="16"/>
  <c r="AI234" i="16" s="1"/>
  <c r="AH26" i="16"/>
  <c r="AH234" i="16" s="1"/>
  <c r="AG26" i="16"/>
  <c r="AG234" i="16" s="1"/>
  <c r="AF26" i="16"/>
  <c r="AF234" i="16" s="1"/>
  <c r="AE26" i="16"/>
  <c r="AE234" i="16" s="1"/>
  <c r="AD26" i="16"/>
  <c r="AD234" i="16" s="1"/>
  <c r="AC26" i="16"/>
  <c r="AC234" i="16" s="1"/>
  <c r="AB26" i="16"/>
  <c r="AB234" i="16" s="1"/>
  <c r="AA26" i="16"/>
  <c r="AA234" i="16" s="1"/>
  <c r="Z26" i="16"/>
  <c r="Z234" i="16" s="1"/>
  <c r="Y26" i="16"/>
  <c r="Y234" i="16" s="1"/>
  <c r="X26" i="16"/>
  <c r="X234" i="16" s="1"/>
  <c r="W26" i="16"/>
  <c r="W234" i="16" s="1"/>
  <c r="V26" i="16"/>
  <c r="V234" i="16" s="1"/>
  <c r="U26" i="16"/>
  <c r="U234" i="16" s="1"/>
  <c r="T26" i="16"/>
  <c r="T234" i="16" s="1"/>
  <c r="E23" i="16"/>
  <c r="E31" i="16" s="1"/>
  <c r="E22" i="16"/>
  <c r="E30" i="16" s="1"/>
  <c r="S29" i="16"/>
  <c r="E21" i="16"/>
  <c r="E29" i="16" s="1"/>
  <c r="A20" i="16"/>
  <c r="A18" i="16"/>
  <c r="G16" i="16"/>
  <c r="A15" i="16"/>
  <c r="A14" i="16"/>
  <c r="H12" i="16"/>
  <c r="H14" i="16" s="1"/>
  <c r="A10" i="16"/>
  <c r="A9" i="16"/>
  <c r="A8" i="16"/>
  <c r="A7" i="16"/>
  <c r="A4" i="16"/>
  <c r="AE90" i="16"/>
  <c r="AE111" i="16" s="1"/>
  <c r="AE114" i="16" s="1"/>
  <c r="AF90" i="16"/>
  <c r="AF111" i="16" s="1"/>
  <c r="AF114" i="16" s="1"/>
  <c r="AC90" i="16"/>
  <c r="AD90" i="16"/>
  <c r="I90" i="16"/>
  <c r="J90" i="16"/>
  <c r="K90" i="16"/>
  <c r="K111" i="16" s="1"/>
  <c r="K114" i="16" s="1"/>
  <c r="L90" i="16"/>
  <c r="L111" i="16" s="1"/>
  <c r="L114" i="16" s="1"/>
  <c r="M90" i="16"/>
  <c r="N90" i="16"/>
  <c r="O90" i="16"/>
  <c r="O111" i="16" s="1"/>
  <c r="O114" i="16" s="1"/>
  <c r="P90" i="16"/>
  <c r="P111" i="16" s="1"/>
  <c r="P114" i="16" s="1"/>
  <c r="Q90" i="16"/>
  <c r="R90" i="16"/>
  <c r="S90" i="16"/>
  <c r="S111" i="16" s="1"/>
  <c r="S114" i="16" s="1"/>
  <c r="T90" i="16"/>
  <c r="T111" i="16" s="1"/>
  <c r="T114" i="16" s="1"/>
  <c r="U90" i="16"/>
  <c r="V90" i="16"/>
  <c r="W90" i="16"/>
  <c r="W111" i="16" s="1"/>
  <c r="W114" i="16" s="1"/>
  <c r="X90" i="16"/>
  <c r="X111" i="16" s="1"/>
  <c r="X114" i="16" s="1"/>
  <c r="Y90" i="16"/>
  <c r="Z90" i="16"/>
  <c r="AA90" i="16"/>
  <c r="AA111" i="16" s="1"/>
  <c r="AA114" i="16" s="1"/>
  <c r="AB90" i="16"/>
  <c r="AB111" i="16" s="1"/>
  <c r="AB114" i="16" s="1"/>
  <c r="H90" i="16"/>
  <c r="H91" i="16" s="1"/>
  <c r="Q26" i="16" l="1"/>
  <c r="Q234" i="16" s="1"/>
  <c r="Q300" i="16" s="1"/>
  <c r="G68" i="16"/>
  <c r="U227" i="17"/>
  <c r="U293" i="17" s="1"/>
  <c r="G84" i="16"/>
  <c r="G235" i="16" s="1"/>
  <c r="G269" i="16" s="1"/>
  <c r="K84" i="16"/>
  <c r="K235" i="16" s="1"/>
  <c r="K301" i="16" s="1"/>
  <c r="O84" i="16"/>
  <c r="O235" i="16" s="1"/>
  <c r="O301" i="16" s="1"/>
  <c r="S84" i="16"/>
  <c r="S235" i="16" s="1"/>
  <c r="W84" i="16"/>
  <c r="W235" i="16" s="1"/>
  <c r="W301" i="16" s="1"/>
  <c r="AA84" i="16"/>
  <c r="AA235" i="16" s="1"/>
  <c r="AA301" i="16" s="1"/>
  <c r="AE84" i="16"/>
  <c r="AE235" i="16" s="1"/>
  <c r="AE301" i="16" s="1"/>
  <c r="AI84" i="16"/>
  <c r="AI235" i="16" s="1"/>
  <c r="AJ82" i="16"/>
  <c r="L227" i="16"/>
  <c r="L293" i="16" s="1"/>
  <c r="AB227" i="16"/>
  <c r="AB261" i="16" s="1"/>
  <c r="J103" i="16"/>
  <c r="K103" i="16" s="1"/>
  <c r="L103" i="16" s="1"/>
  <c r="M103" i="16" s="1"/>
  <c r="N103" i="16" s="1"/>
  <c r="O103" i="16" s="1"/>
  <c r="P103" i="16" s="1"/>
  <c r="Q103" i="16" s="1"/>
  <c r="R103" i="16" s="1"/>
  <c r="S103" i="16" s="1"/>
  <c r="T103" i="16" s="1"/>
  <c r="U103" i="16" s="1"/>
  <c r="V103" i="16" s="1"/>
  <c r="W103" i="16" s="1"/>
  <c r="X103" i="16" s="1"/>
  <c r="Y103" i="16" s="1"/>
  <c r="Z103" i="16" s="1"/>
  <c r="AA103" i="16" s="1"/>
  <c r="AB103" i="16" s="1"/>
  <c r="AC103" i="16" s="1"/>
  <c r="AD103" i="16" s="1"/>
  <c r="AE103" i="16" s="1"/>
  <c r="AF103" i="16" s="1"/>
  <c r="AG103" i="16" s="1"/>
  <c r="AH103" i="16" s="1"/>
  <c r="AI103" i="16" s="1"/>
  <c r="AJ103" i="16" s="1"/>
  <c r="AK103" i="16" s="1"/>
  <c r="H186" i="16"/>
  <c r="H161" i="16"/>
  <c r="AJ227" i="16"/>
  <c r="AJ261" i="16" s="1"/>
  <c r="AG227" i="17"/>
  <c r="AG261" i="17" s="1"/>
  <c r="J123" i="16"/>
  <c r="K123" i="16" s="1"/>
  <c r="L123" i="16" s="1"/>
  <c r="M123" i="16" s="1"/>
  <c r="N123" i="16" s="1"/>
  <c r="O123" i="16" s="1"/>
  <c r="P123" i="16" s="1"/>
  <c r="Q123" i="16" s="1"/>
  <c r="R123" i="16" s="1"/>
  <c r="S123" i="16" s="1"/>
  <c r="T123" i="16" s="1"/>
  <c r="U123" i="16" s="1"/>
  <c r="V123" i="16" s="1"/>
  <c r="W123" i="16" s="1"/>
  <c r="X123" i="16" s="1"/>
  <c r="Y123" i="16" s="1"/>
  <c r="Z123" i="16" s="1"/>
  <c r="AA123" i="16" s="1"/>
  <c r="AB123" i="16" s="1"/>
  <c r="AC123" i="16" s="1"/>
  <c r="AD123" i="16" s="1"/>
  <c r="AE123" i="16" s="1"/>
  <c r="AF123" i="16" s="1"/>
  <c r="AG123" i="16" s="1"/>
  <c r="AH123" i="16" s="1"/>
  <c r="AI123" i="16" s="1"/>
  <c r="AJ123" i="16" s="1"/>
  <c r="AK123" i="16" s="1"/>
  <c r="I154" i="16"/>
  <c r="J154" i="16" s="1"/>
  <c r="K154" i="16" s="1"/>
  <c r="T227" i="16"/>
  <c r="T261" i="16" s="1"/>
  <c r="I227" i="17"/>
  <c r="I261" i="17" s="1"/>
  <c r="AF270" i="16"/>
  <c r="J84" i="16"/>
  <c r="J235" i="16" s="1"/>
  <c r="J301" i="16" s="1"/>
  <c r="N84" i="16"/>
  <c r="N235" i="16" s="1"/>
  <c r="N301" i="16" s="1"/>
  <c r="R84" i="16"/>
  <c r="R235" i="16" s="1"/>
  <c r="R301" i="16" s="1"/>
  <c r="V84" i="16"/>
  <c r="V235" i="16" s="1"/>
  <c r="V301" i="16" s="1"/>
  <c r="Z84" i="16"/>
  <c r="Z235" i="16" s="1"/>
  <c r="Z269" i="16" s="1"/>
  <c r="AD84" i="16"/>
  <c r="AD235" i="16" s="1"/>
  <c r="AD301" i="16" s="1"/>
  <c r="AH84" i="16"/>
  <c r="AH235" i="16" s="1"/>
  <c r="AH269" i="16" s="1"/>
  <c r="AI68" i="16"/>
  <c r="AK82" i="16"/>
  <c r="AE210" i="16"/>
  <c r="AE214" i="16" s="1"/>
  <c r="AE241" i="16" s="1"/>
  <c r="AE275" i="16" s="1"/>
  <c r="P227" i="16"/>
  <c r="P293" i="16" s="1"/>
  <c r="AF227" i="16"/>
  <c r="AF293" i="16" s="1"/>
  <c r="AJ270" i="16"/>
  <c r="J84" i="17"/>
  <c r="J235" i="17" s="1"/>
  <c r="J301" i="17" s="1"/>
  <c r="N84" i="17"/>
  <c r="N235" i="17" s="1"/>
  <c r="N301" i="17" s="1"/>
  <c r="R84" i="17"/>
  <c r="R235" i="17" s="1"/>
  <c r="R301" i="17" s="1"/>
  <c r="V84" i="17"/>
  <c r="V235" i="17" s="1"/>
  <c r="V269" i="17" s="1"/>
  <c r="Z84" i="17"/>
  <c r="Z235" i="17" s="1"/>
  <c r="Z301" i="17" s="1"/>
  <c r="AD84" i="17"/>
  <c r="AD235" i="17" s="1"/>
  <c r="AD269" i="17" s="1"/>
  <c r="AH84" i="17"/>
  <c r="AH235" i="17" s="1"/>
  <c r="AI174" i="17"/>
  <c r="AI217" i="17" s="1"/>
  <c r="Q227" i="17"/>
  <c r="Q261" i="17" s="1"/>
  <c r="AK227" i="17"/>
  <c r="AK293" i="17" s="1"/>
  <c r="P270" i="16"/>
  <c r="AJ82" i="17"/>
  <c r="G50" i="16"/>
  <c r="AH68" i="16"/>
  <c r="H84" i="16"/>
  <c r="H235" i="16" s="1"/>
  <c r="H269" i="16" s="1"/>
  <c r="L84" i="16"/>
  <c r="L235" i="16" s="1"/>
  <c r="L301" i="16" s="1"/>
  <c r="P84" i="16"/>
  <c r="P235" i="16" s="1"/>
  <c r="P301" i="16" s="1"/>
  <c r="T84" i="16"/>
  <c r="T235" i="16" s="1"/>
  <c r="T269" i="16" s="1"/>
  <c r="X84" i="16"/>
  <c r="X235" i="16" s="1"/>
  <c r="X301" i="16" s="1"/>
  <c r="AB84" i="16"/>
  <c r="AB235" i="16" s="1"/>
  <c r="AB301" i="16" s="1"/>
  <c r="AF84" i="16"/>
  <c r="AF235" i="16" s="1"/>
  <c r="AF269" i="16" s="1"/>
  <c r="AJ84" i="16"/>
  <c r="AJ235" i="16" s="1"/>
  <c r="AJ301" i="16" s="1"/>
  <c r="H157" i="16"/>
  <c r="H227" i="16"/>
  <c r="H261" i="16" s="1"/>
  <c r="X227" i="16"/>
  <c r="X293" i="16" s="1"/>
  <c r="T270" i="16"/>
  <c r="H84" i="17"/>
  <c r="H235" i="17" s="1"/>
  <c r="H301" i="17" s="1"/>
  <c r="L84" i="17"/>
  <c r="L235" i="17" s="1"/>
  <c r="L269" i="17" s="1"/>
  <c r="P84" i="17"/>
  <c r="P235" i="17" s="1"/>
  <c r="P269" i="17" s="1"/>
  <c r="T84" i="17"/>
  <c r="T235" i="17" s="1"/>
  <c r="T301" i="17" s="1"/>
  <c r="X84" i="17"/>
  <c r="X235" i="17" s="1"/>
  <c r="X301" i="17" s="1"/>
  <c r="AB84" i="17"/>
  <c r="AB235" i="17" s="1"/>
  <c r="AB301" i="17" s="1"/>
  <c r="AF84" i="17"/>
  <c r="AF235" i="17" s="1"/>
  <c r="AF301" i="17" s="1"/>
  <c r="AJ84" i="17"/>
  <c r="AJ235" i="17" s="1"/>
  <c r="AJ301" i="17" s="1"/>
  <c r="AK82" i="17"/>
  <c r="G82" i="17"/>
  <c r="AG174" i="17"/>
  <c r="AG217" i="17" s="1"/>
  <c r="I154" i="17"/>
  <c r="I157" i="17" s="1"/>
  <c r="Y227" i="17"/>
  <c r="Y261" i="17" s="1"/>
  <c r="J102" i="16"/>
  <c r="K102" i="16" s="1"/>
  <c r="L102" i="16" s="1"/>
  <c r="M102" i="16" s="1"/>
  <c r="N102" i="16" s="1"/>
  <c r="O102" i="16" s="1"/>
  <c r="P102" i="16" s="1"/>
  <c r="Q102" i="16" s="1"/>
  <c r="R102" i="16" s="1"/>
  <c r="S102" i="16" s="1"/>
  <c r="T102" i="16" s="1"/>
  <c r="U102" i="16" s="1"/>
  <c r="V102" i="16" s="1"/>
  <c r="W102" i="16" s="1"/>
  <c r="X102" i="16" s="1"/>
  <c r="Y102" i="16" s="1"/>
  <c r="Z102" i="16" s="1"/>
  <c r="AA102" i="16" s="1"/>
  <c r="AB102" i="16" s="1"/>
  <c r="AC102" i="16" s="1"/>
  <c r="AD102" i="16" s="1"/>
  <c r="AE102" i="16" s="1"/>
  <c r="AF102" i="16" s="1"/>
  <c r="AG102" i="16" s="1"/>
  <c r="AH102" i="16" s="1"/>
  <c r="AI102" i="16" s="1"/>
  <c r="AJ102" i="16" s="1"/>
  <c r="AK102" i="16" s="1"/>
  <c r="J124" i="16"/>
  <c r="K124" i="16" s="1"/>
  <c r="L124" i="16" s="1"/>
  <c r="M124" i="16" s="1"/>
  <c r="N124" i="16" s="1"/>
  <c r="O124" i="16" s="1"/>
  <c r="P124" i="16" s="1"/>
  <c r="Q124" i="16" s="1"/>
  <c r="R124" i="16" s="1"/>
  <c r="S124" i="16" s="1"/>
  <c r="T124" i="16" s="1"/>
  <c r="U124" i="16" s="1"/>
  <c r="V124" i="16" s="1"/>
  <c r="W124" i="16" s="1"/>
  <c r="X124" i="16" s="1"/>
  <c r="Y124" i="16" s="1"/>
  <c r="Z124" i="16" s="1"/>
  <c r="AA124" i="16" s="1"/>
  <c r="AB124" i="16" s="1"/>
  <c r="AC124" i="16" s="1"/>
  <c r="AD124" i="16" s="1"/>
  <c r="AE124" i="16" s="1"/>
  <c r="AF124" i="16" s="1"/>
  <c r="AG124" i="16" s="1"/>
  <c r="AH124" i="16" s="1"/>
  <c r="AI124" i="16" s="1"/>
  <c r="AJ124" i="16" s="1"/>
  <c r="AK124" i="16" s="1"/>
  <c r="H105" i="17"/>
  <c r="I105" i="17" s="1"/>
  <c r="J105" i="17" s="1"/>
  <c r="K105" i="17" s="1"/>
  <c r="L105" i="17" s="1"/>
  <c r="M105" i="17" s="1"/>
  <c r="N105" i="17" s="1"/>
  <c r="O105" i="17" s="1"/>
  <c r="P105" i="17" s="1"/>
  <c r="Q105" i="17" s="1"/>
  <c r="R105" i="17" s="1"/>
  <c r="S105" i="17" s="1"/>
  <c r="T105" i="17" s="1"/>
  <c r="U105" i="17" s="1"/>
  <c r="V105" i="17" s="1"/>
  <c r="W105" i="17" s="1"/>
  <c r="X105" i="17" s="1"/>
  <c r="Y105" i="17" s="1"/>
  <c r="Z105" i="17" s="1"/>
  <c r="AA105" i="17" s="1"/>
  <c r="AB105" i="17" s="1"/>
  <c r="AC105" i="17" s="1"/>
  <c r="AD105" i="17" s="1"/>
  <c r="AE105" i="17" s="1"/>
  <c r="AF105" i="17" s="1"/>
  <c r="AG105" i="17" s="1"/>
  <c r="AH105" i="17" s="1"/>
  <c r="AI105" i="17" s="1"/>
  <c r="AJ105" i="17" s="1"/>
  <c r="AK105" i="17" s="1"/>
  <c r="I103" i="17"/>
  <c r="J103" i="17" s="1"/>
  <c r="K103" i="17" s="1"/>
  <c r="L103" i="17" s="1"/>
  <c r="M103" i="17" s="1"/>
  <c r="N103" i="17" s="1"/>
  <c r="O103" i="17" s="1"/>
  <c r="P103" i="17" s="1"/>
  <c r="Q103" i="17" s="1"/>
  <c r="R103" i="17" s="1"/>
  <c r="S103" i="17" s="1"/>
  <c r="T103" i="17" s="1"/>
  <c r="U103" i="17" s="1"/>
  <c r="V103" i="17" s="1"/>
  <c r="W103" i="17" s="1"/>
  <c r="X103" i="17" s="1"/>
  <c r="Y103" i="17" s="1"/>
  <c r="Z103" i="17" s="1"/>
  <c r="AA103" i="17" s="1"/>
  <c r="AB103" i="17" s="1"/>
  <c r="AC103" i="17" s="1"/>
  <c r="AD103" i="17" s="1"/>
  <c r="AE103" i="17" s="1"/>
  <c r="AF103" i="17" s="1"/>
  <c r="AG103" i="17" s="1"/>
  <c r="AH103" i="17" s="1"/>
  <c r="AI103" i="17" s="1"/>
  <c r="AJ103" i="17" s="1"/>
  <c r="AK103" i="17" s="1"/>
  <c r="I112" i="17"/>
  <c r="I120" i="17" s="1"/>
  <c r="H115" i="17"/>
  <c r="H120" i="17"/>
  <c r="AC93" i="16"/>
  <c r="AC111" i="16"/>
  <c r="AC114" i="16" s="1"/>
  <c r="AD93" i="16"/>
  <c r="AD111" i="16"/>
  <c r="AD114" i="16" s="1"/>
  <c r="M93" i="16"/>
  <c r="M111" i="16"/>
  <c r="M114" i="16" s="1"/>
  <c r="Y93" i="16"/>
  <c r="Y111" i="16"/>
  <c r="Y114" i="16" s="1"/>
  <c r="U93" i="16"/>
  <c r="U111" i="16"/>
  <c r="U114" i="16" s="1"/>
  <c r="Q93" i="16"/>
  <c r="Q111" i="16"/>
  <c r="Q114" i="16" s="1"/>
  <c r="I93" i="16"/>
  <c r="I111" i="16"/>
  <c r="I114" i="16" s="1"/>
  <c r="Z93" i="16"/>
  <c r="Z111" i="16"/>
  <c r="Z114" i="16" s="1"/>
  <c r="V93" i="16"/>
  <c r="V111" i="16"/>
  <c r="V114" i="16" s="1"/>
  <c r="R93" i="16"/>
  <c r="R111" i="16"/>
  <c r="R114" i="16" s="1"/>
  <c r="N93" i="16"/>
  <c r="N111" i="16"/>
  <c r="N114" i="16" s="1"/>
  <c r="J93" i="16"/>
  <c r="J111" i="16"/>
  <c r="J114" i="16" s="1"/>
  <c r="U300" i="17"/>
  <c r="U268" i="17"/>
  <c r="AC300" i="17"/>
  <c r="AC268" i="17"/>
  <c r="AK300" i="17"/>
  <c r="AK268" i="17"/>
  <c r="T300" i="17"/>
  <c r="T268" i="17"/>
  <c r="X300" i="17"/>
  <c r="X268" i="17"/>
  <c r="AB300" i="17"/>
  <c r="AB268" i="17"/>
  <c r="AF300" i="17"/>
  <c r="AF268" i="17"/>
  <c r="AJ300" i="17"/>
  <c r="AJ268" i="17"/>
  <c r="AG288" i="17"/>
  <c r="AG256" i="17"/>
  <c r="AK288" i="17"/>
  <c r="AK256" i="17"/>
  <c r="I301" i="17"/>
  <c r="I269" i="17"/>
  <c r="M301" i="17"/>
  <c r="M269" i="17"/>
  <c r="Q301" i="17"/>
  <c r="Q269" i="17"/>
  <c r="U301" i="17"/>
  <c r="U269" i="17"/>
  <c r="Y301" i="17"/>
  <c r="Y269" i="17"/>
  <c r="AC301" i="17"/>
  <c r="AC269" i="17"/>
  <c r="AG301" i="17"/>
  <c r="AG269" i="17"/>
  <c r="AK301" i="17"/>
  <c r="AK269" i="17"/>
  <c r="W300" i="17"/>
  <c r="W268" i="17"/>
  <c r="AA300" i="17"/>
  <c r="AA268" i="17"/>
  <c r="AE300" i="17"/>
  <c r="AE268" i="17"/>
  <c r="AI300" i="17"/>
  <c r="AI268" i="17"/>
  <c r="H269" i="17"/>
  <c r="L301" i="17"/>
  <c r="AB269" i="17"/>
  <c r="AF269" i="17"/>
  <c r="J14" i="17"/>
  <c r="V300" i="17"/>
  <c r="V268" i="17"/>
  <c r="Z300" i="17"/>
  <c r="Z268" i="17"/>
  <c r="AD300" i="17"/>
  <c r="AD268" i="17"/>
  <c r="AH300" i="17"/>
  <c r="AH268" i="17"/>
  <c r="AI256" i="17"/>
  <c r="AI288" i="17"/>
  <c r="G301" i="17"/>
  <c r="G269" i="17"/>
  <c r="K301" i="17"/>
  <c r="K269" i="17"/>
  <c r="O301" i="17"/>
  <c r="O269" i="17"/>
  <c r="S301" i="17"/>
  <c r="S269" i="17"/>
  <c r="W301" i="17"/>
  <c r="W269" i="17"/>
  <c r="AA301" i="17"/>
  <c r="AA269" i="17"/>
  <c r="AE301" i="17"/>
  <c r="AE269" i="17"/>
  <c r="AI301" i="17"/>
  <c r="AI269" i="17"/>
  <c r="G50" i="17"/>
  <c r="Y300" i="17"/>
  <c r="Y268" i="17"/>
  <c r="AG300" i="17"/>
  <c r="AG268" i="17"/>
  <c r="G288" i="17"/>
  <c r="G256" i="17"/>
  <c r="AH256" i="17"/>
  <c r="AH288" i="17"/>
  <c r="R269" i="17"/>
  <c r="V301" i="17"/>
  <c r="AD301" i="17"/>
  <c r="AH301" i="17"/>
  <c r="AH269" i="17"/>
  <c r="AI68" i="17"/>
  <c r="AE68" i="17"/>
  <c r="AA68" i="17"/>
  <c r="W68" i="17"/>
  <c r="S68" i="17"/>
  <c r="O68" i="17"/>
  <c r="K68" i="17"/>
  <c r="G68" i="17"/>
  <c r="G85" i="17" s="1"/>
  <c r="AJ68" i="17"/>
  <c r="AF68" i="17"/>
  <c r="AB68" i="17"/>
  <c r="X68" i="17"/>
  <c r="T68" i="17"/>
  <c r="P68" i="17"/>
  <c r="L68" i="17"/>
  <c r="H68" i="17"/>
  <c r="AK68" i="17"/>
  <c r="AG68" i="17"/>
  <c r="AC68" i="17"/>
  <c r="Y68" i="17"/>
  <c r="U68" i="17"/>
  <c r="Q68" i="17"/>
  <c r="M68" i="17"/>
  <c r="I68" i="17"/>
  <c r="AH68" i="17"/>
  <c r="AD68" i="17"/>
  <c r="Z68" i="17"/>
  <c r="V68" i="17"/>
  <c r="R68" i="17"/>
  <c r="N68" i="17"/>
  <c r="J68" i="17"/>
  <c r="AJ288" i="17"/>
  <c r="AJ256" i="17"/>
  <c r="H82" i="17"/>
  <c r="L82" i="17"/>
  <c r="P82" i="17"/>
  <c r="T82" i="17"/>
  <c r="X82" i="17"/>
  <c r="AB82" i="17"/>
  <c r="AF82" i="17"/>
  <c r="AH174" i="17"/>
  <c r="AH217" i="17" s="1"/>
  <c r="H119" i="17"/>
  <c r="H142" i="17"/>
  <c r="H140" i="17"/>
  <c r="H136" i="17"/>
  <c r="I133" i="17"/>
  <c r="K82" i="17"/>
  <c r="O82" i="17"/>
  <c r="S82" i="17"/>
  <c r="W82" i="17"/>
  <c r="AA82" i="17"/>
  <c r="AE82" i="17"/>
  <c r="AI82" i="17"/>
  <c r="AK174" i="17"/>
  <c r="AK217" i="17" s="1"/>
  <c r="J82" i="17"/>
  <c r="N82" i="17"/>
  <c r="R82" i="17"/>
  <c r="V82" i="17"/>
  <c r="Z82" i="17"/>
  <c r="AD82" i="17"/>
  <c r="AH82" i="17"/>
  <c r="AJ174" i="17"/>
  <c r="AJ217" i="17" s="1"/>
  <c r="I82" i="17"/>
  <c r="M82" i="17"/>
  <c r="Q82" i="17"/>
  <c r="U82" i="17"/>
  <c r="Y82" i="17"/>
  <c r="AC82" i="17"/>
  <c r="AG82" i="17"/>
  <c r="I306" i="17"/>
  <c r="I274" i="17"/>
  <c r="M306" i="17"/>
  <c r="M274" i="17"/>
  <c r="Q306" i="17"/>
  <c r="Q274" i="17"/>
  <c r="U306" i="17"/>
  <c r="U274" i="17"/>
  <c r="Y306" i="17"/>
  <c r="Y274" i="17"/>
  <c r="AC306" i="17"/>
  <c r="AC274" i="17"/>
  <c r="AG306" i="17"/>
  <c r="AG274" i="17"/>
  <c r="AK306" i="17"/>
  <c r="AK274" i="17"/>
  <c r="I307" i="17"/>
  <c r="I275" i="17"/>
  <c r="Q307" i="17"/>
  <c r="Q275" i="17"/>
  <c r="AC307" i="17"/>
  <c r="AC275" i="17"/>
  <c r="H162" i="17"/>
  <c r="I185" i="17"/>
  <c r="H227" i="17"/>
  <c r="M227" i="17"/>
  <c r="S227" i="17"/>
  <c r="X227" i="17"/>
  <c r="AC227" i="17"/>
  <c r="AI227" i="17"/>
  <c r="H306" i="17"/>
  <c r="H274" i="17"/>
  <c r="L306" i="17"/>
  <c r="L274" i="17"/>
  <c r="P306" i="17"/>
  <c r="P274" i="17"/>
  <c r="T306" i="17"/>
  <c r="T274" i="17"/>
  <c r="X306" i="17"/>
  <c r="X274" i="17"/>
  <c r="AB306" i="17"/>
  <c r="AB274" i="17"/>
  <c r="AF306" i="17"/>
  <c r="AL306" i="17" s="1"/>
  <c r="AF274" i="17"/>
  <c r="AL274" i="17" s="1"/>
  <c r="AL240" i="17"/>
  <c r="AJ306" i="17"/>
  <c r="AJ274" i="17"/>
  <c r="H307" i="17"/>
  <c r="H275" i="17"/>
  <c r="L307" i="17"/>
  <c r="L275" i="17"/>
  <c r="T307" i="17"/>
  <c r="T275" i="17"/>
  <c r="X307" i="17"/>
  <c r="X275" i="17"/>
  <c r="AF307" i="17"/>
  <c r="AL307" i="17" s="1"/>
  <c r="AF275" i="17"/>
  <c r="AL275" i="17" s="1"/>
  <c r="AL241" i="17"/>
  <c r="AJ307" i="17"/>
  <c r="AJ275" i="17"/>
  <c r="G293" i="17"/>
  <c r="G261" i="17"/>
  <c r="AG293" i="17"/>
  <c r="J154" i="17"/>
  <c r="L227" i="17"/>
  <c r="W227" i="17"/>
  <c r="AB227" i="17"/>
  <c r="K306" i="17"/>
  <c r="K274" i="17"/>
  <c r="O306" i="17"/>
  <c r="O274" i="17"/>
  <c r="S306" i="17"/>
  <c r="S274" i="17"/>
  <c r="W306" i="17"/>
  <c r="W274" i="17"/>
  <c r="AA306" i="17"/>
  <c r="AA274" i="17"/>
  <c r="AE306" i="17"/>
  <c r="AE274" i="17"/>
  <c r="AI306" i="17"/>
  <c r="AI274" i="17"/>
  <c r="K307" i="17"/>
  <c r="K275" i="17"/>
  <c r="O307" i="17"/>
  <c r="O275" i="17"/>
  <c r="AA307" i="17"/>
  <c r="AA275" i="17"/>
  <c r="U261" i="17"/>
  <c r="H157" i="17"/>
  <c r="H161" i="17"/>
  <c r="K227" i="17"/>
  <c r="P227" i="17"/>
  <c r="AA227" i="17"/>
  <c r="AF227" i="17"/>
  <c r="J240" i="17"/>
  <c r="J227" i="17"/>
  <c r="N240" i="17"/>
  <c r="N227" i="17"/>
  <c r="R240" i="17"/>
  <c r="R227" i="17"/>
  <c r="V240" i="17"/>
  <c r="V227" i="17"/>
  <c r="Z240" i="17"/>
  <c r="Z227" i="17"/>
  <c r="AD240" i="17"/>
  <c r="AD227" i="17"/>
  <c r="AH240" i="17"/>
  <c r="AH227" i="17"/>
  <c r="Z307" i="17"/>
  <c r="Z275" i="17"/>
  <c r="AD307" i="17"/>
  <c r="AD275" i="17"/>
  <c r="G289" i="17"/>
  <c r="G257" i="17"/>
  <c r="G291" i="17"/>
  <c r="G259" i="17"/>
  <c r="I293" i="17"/>
  <c r="O227" i="17"/>
  <c r="T227" i="17"/>
  <c r="AE227" i="17"/>
  <c r="AJ227" i="17"/>
  <c r="I302" i="17"/>
  <c r="I270" i="17"/>
  <c r="M302" i="17"/>
  <c r="M270" i="17"/>
  <c r="Q302" i="17"/>
  <c r="Q270" i="17"/>
  <c r="U302" i="17"/>
  <c r="U270" i="17"/>
  <c r="Y302" i="17"/>
  <c r="Y270" i="17"/>
  <c r="AC302" i="17"/>
  <c r="AC270" i="17"/>
  <c r="AG302" i="17"/>
  <c r="AG270" i="17"/>
  <c r="AK302" i="17"/>
  <c r="AK270" i="17"/>
  <c r="H270" i="17"/>
  <c r="N270" i="17"/>
  <c r="S270" i="17"/>
  <c r="X270" i="17"/>
  <c r="AD270" i="17"/>
  <c r="AI270" i="17"/>
  <c r="G270" i="17"/>
  <c r="L270" i="17"/>
  <c r="R270" i="17"/>
  <c r="W270" i="17"/>
  <c r="AB270" i="17"/>
  <c r="AH270" i="17"/>
  <c r="K270" i="17"/>
  <c r="P270" i="17"/>
  <c r="V270" i="17"/>
  <c r="AA270" i="17"/>
  <c r="AF270" i="17"/>
  <c r="G271" i="17"/>
  <c r="G273" i="17"/>
  <c r="G274" i="17"/>
  <c r="G275" i="17"/>
  <c r="G238" i="17"/>
  <c r="G258" i="17"/>
  <c r="J270" i="17"/>
  <c r="O270" i="17"/>
  <c r="T270" i="17"/>
  <c r="Z270" i="17"/>
  <c r="AE270" i="17"/>
  <c r="AJ270" i="17"/>
  <c r="AA269" i="16"/>
  <c r="G34" i="16"/>
  <c r="I301" i="16"/>
  <c r="I269" i="16"/>
  <c r="M301" i="16"/>
  <c r="M269" i="16"/>
  <c r="Q301" i="16"/>
  <c r="Q269" i="16"/>
  <c r="U301" i="16"/>
  <c r="U269" i="16"/>
  <c r="AC301" i="16"/>
  <c r="AC269" i="16"/>
  <c r="AG301" i="16"/>
  <c r="AG269" i="16"/>
  <c r="AK301" i="16"/>
  <c r="AK269" i="16"/>
  <c r="P269" i="16"/>
  <c r="H99" i="16"/>
  <c r="H94" i="16"/>
  <c r="I91" i="16"/>
  <c r="I186" i="16" s="1"/>
  <c r="H100" i="16"/>
  <c r="G301" i="16"/>
  <c r="K269" i="16"/>
  <c r="S301" i="16"/>
  <c r="S269" i="16"/>
  <c r="AI301" i="16"/>
  <c r="AI269" i="16"/>
  <c r="I14" i="16"/>
  <c r="V269" i="16"/>
  <c r="Z301" i="16"/>
  <c r="O269" i="16"/>
  <c r="Y301" i="16"/>
  <c r="Y269" i="16"/>
  <c r="Q268" i="16"/>
  <c r="Y300" i="16"/>
  <c r="Y268" i="16"/>
  <c r="AK300" i="16"/>
  <c r="AK268" i="16"/>
  <c r="T300" i="16"/>
  <c r="T268" i="16"/>
  <c r="X300" i="16"/>
  <c r="X268" i="16"/>
  <c r="AF300" i="16"/>
  <c r="AF268" i="16"/>
  <c r="AJ300" i="16"/>
  <c r="AJ268" i="16"/>
  <c r="W300" i="16"/>
  <c r="W268" i="16"/>
  <c r="AA300" i="16"/>
  <c r="AA268" i="16"/>
  <c r="AE300" i="16"/>
  <c r="AE268" i="16"/>
  <c r="AI300" i="16"/>
  <c r="AI268" i="16"/>
  <c r="G288" i="16"/>
  <c r="G256" i="16"/>
  <c r="AI288" i="16"/>
  <c r="AI256" i="16"/>
  <c r="H142" i="16"/>
  <c r="H140" i="16"/>
  <c r="H136" i="16"/>
  <c r="I133" i="16"/>
  <c r="G26" i="16"/>
  <c r="G234" i="16" s="1"/>
  <c r="S26" i="16"/>
  <c r="S234" i="16" s="1"/>
  <c r="I68" i="16"/>
  <c r="M68" i="16"/>
  <c r="Q68" i="16"/>
  <c r="U68" i="16"/>
  <c r="Y68" i="16"/>
  <c r="AC68" i="16"/>
  <c r="AG68" i="16"/>
  <c r="AK68" i="16"/>
  <c r="G82" i="16"/>
  <c r="G85" i="16" s="1"/>
  <c r="K82" i="16"/>
  <c r="O82" i="16"/>
  <c r="S82" i="16"/>
  <c r="W82" i="16"/>
  <c r="AA82" i="16"/>
  <c r="AE82" i="16"/>
  <c r="AI82" i="16"/>
  <c r="AI85" i="16" s="1"/>
  <c r="H93" i="16"/>
  <c r="L93" i="16"/>
  <c r="L174" i="16" s="1"/>
  <c r="L217" i="16" s="1"/>
  <c r="P93" i="16"/>
  <c r="P174" i="16" s="1"/>
  <c r="P217" i="16" s="1"/>
  <c r="T93" i="16"/>
  <c r="T174" i="16" s="1"/>
  <c r="T217" i="16" s="1"/>
  <c r="X93" i="16"/>
  <c r="X174" i="16" s="1"/>
  <c r="X217" i="16" s="1"/>
  <c r="AB93" i="16"/>
  <c r="AB174" i="16" s="1"/>
  <c r="AB217" i="16" s="1"/>
  <c r="AF93" i="16"/>
  <c r="AF174" i="16" s="1"/>
  <c r="AF217" i="16" s="1"/>
  <c r="H105" i="16"/>
  <c r="I105" i="16" s="1"/>
  <c r="J105" i="16" s="1"/>
  <c r="K105" i="16" s="1"/>
  <c r="L105" i="16" s="1"/>
  <c r="M105" i="16" s="1"/>
  <c r="N105" i="16" s="1"/>
  <c r="O105" i="16" s="1"/>
  <c r="P105" i="16" s="1"/>
  <c r="Q105" i="16" s="1"/>
  <c r="R105" i="16" s="1"/>
  <c r="S105" i="16" s="1"/>
  <c r="T105" i="16" s="1"/>
  <c r="U105" i="16" s="1"/>
  <c r="V105" i="16" s="1"/>
  <c r="W105" i="16" s="1"/>
  <c r="X105" i="16" s="1"/>
  <c r="Y105" i="16" s="1"/>
  <c r="Z105" i="16" s="1"/>
  <c r="AA105" i="16" s="1"/>
  <c r="AB105" i="16" s="1"/>
  <c r="AC105" i="16" s="1"/>
  <c r="AD105" i="16" s="1"/>
  <c r="AE105" i="16" s="1"/>
  <c r="AF105" i="16" s="1"/>
  <c r="AG105" i="16" s="1"/>
  <c r="AH105" i="16" s="1"/>
  <c r="AI105" i="16" s="1"/>
  <c r="AJ105" i="16" s="1"/>
  <c r="AK105" i="16" s="1"/>
  <c r="H125" i="16"/>
  <c r="I125" i="16" s="1"/>
  <c r="J125" i="16" s="1"/>
  <c r="K125" i="16" s="1"/>
  <c r="L125" i="16" s="1"/>
  <c r="M125" i="16" s="1"/>
  <c r="N125" i="16" s="1"/>
  <c r="O125" i="16" s="1"/>
  <c r="P125" i="16" s="1"/>
  <c r="Q125" i="16" s="1"/>
  <c r="R125" i="16" s="1"/>
  <c r="S125" i="16" s="1"/>
  <c r="T125" i="16" s="1"/>
  <c r="U125" i="16" s="1"/>
  <c r="V125" i="16" s="1"/>
  <c r="W125" i="16" s="1"/>
  <c r="X125" i="16" s="1"/>
  <c r="Y125" i="16" s="1"/>
  <c r="Z125" i="16" s="1"/>
  <c r="AA125" i="16" s="1"/>
  <c r="AB125" i="16" s="1"/>
  <c r="AC125" i="16" s="1"/>
  <c r="AD125" i="16" s="1"/>
  <c r="AE125" i="16" s="1"/>
  <c r="AF125" i="16" s="1"/>
  <c r="AG125" i="16" s="1"/>
  <c r="AH125" i="16" s="1"/>
  <c r="AI125" i="16" s="1"/>
  <c r="AJ125" i="16" s="1"/>
  <c r="AK125" i="16" s="1"/>
  <c r="H141" i="16"/>
  <c r="V300" i="16"/>
  <c r="V268" i="16"/>
  <c r="Z300" i="16"/>
  <c r="Z268" i="16"/>
  <c r="AD300" i="16"/>
  <c r="AD268" i="16"/>
  <c r="AH300" i="16"/>
  <c r="AH268" i="16"/>
  <c r="AH288" i="16"/>
  <c r="AH256" i="16"/>
  <c r="R26" i="16"/>
  <c r="R234" i="16" s="1"/>
  <c r="H68" i="16"/>
  <c r="L68" i="16"/>
  <c r="P68" i="16"/>
  <c r="T68" i="16"/>
  <c r="X68" i="16"/>
  <c r="AB68" i="16"/>
  <c r="AF68" i="16"/>
  <c r="AJ68" i="16"/>
  <c r="J82" i="16"/>
  <c r="N82" i="16"/>
  <c r="R82" i="16"/>
  <c r="V82" i="16"/>
  <c r="Z82" i="16"/>
  <c r="AD82" i="16"/>
  <c r="AH82" i="16"/>
  <c r="AH85" i="16" s="1"/>
  <c r="K93" i="16"/>
  <c r="K174" i="16" s="1"/>
  <c r="K217" i="16" s="1"/>
  <c r="O93" i="16"/>
  <c r="O174" i="16" s="1"/>
  <c r="O217" i="16" s="1"/>
  <c r="S93" i="16"/>
  <c r="S174" i="16" s="1"/>
  <c r="S217" i="16" s="1"/>
  <c r="W93" i="16"/>
  <c r="W174" i="16" s="1"/>
  <c r="W217" i="16" s="1"/>
  <c r="AA93" i="16"/>
  <c r="AA174" i="16" s="1"/>
  <c r="AA217" i="16" s="1"/>
  <c r="AE93" i="16"/>
  <c r="AE174" i="16" s="1"/>
  <c r="AE217" i="16" s="1"/>
  <c r="H111" i="16"/>
  <c r="AC300" i="16"/>
  <c r="AC268" i="16"/>
  <c r="AG288" i="16"/>
  <c r="AG256" i="16"/>
  <c r="AK288" i="16"/>
  <c r="AK256" i="16"/>
  <c r="K68" i="16"/>
  <c r="O68" i="16"/>
  <c r="S68" i="16"/>
  <c r="W68" i="16"/>
  <c r="AA68" i="16"/>
  <c r="AE68" i="16"/>
  <c r="I82" i="16"/>
  <c r="M82" i="16"/>
  <c r="Q82" i="16"/>
  <c r="U82" i="16"/>
  <c r="Y82" i="16"/>
  <c r="AC82" i="16"/>
  <c r="AG82" i="16"/>
  <c r="H104" i="16"/>
  <c r="I104" i="16" s="1"/>
  <c r="J104" i="16" s="1"/>
  <c r="K104" i="16" s="1"/>
  <c r="L104" i="16" s="1"/>
  <c r="M104" i="16" s="1"/>
  <c r="N104" i="16" s="1"/>
  <c r="O104" i="16" s="1"/>
  <c r="P104" i="16" s="1"/>
  <c r="Q104" i="16" s="1"/>
  <c r="R104" i="16" s="1"/>
  <c r="S104" i="16" s="1"/>
  <c r="T104" i="16" s="1"/>
  <c r="U104" i="16" s="1"/>
  <c r="V104" i="16" s="1"/>
  <c r="W104" i="16" s="1"/>
  <c r="X104" i="16" s="1"/>
  <c r="Y104" i="16" s="1"/>
  <c r="Z104" i="16" s="1"/>
  <c r="AA104" i="16" s="1"/>
  <c r="AB104" i="16" s="1"/>
  <c r="AC104" i="16" s="1"/>
  <c r="AD104" i="16" s="1"/>
  <c r="AE104" i="16" s="1"/>
  <c r="AF104" i="16" s="1"/>
  <c r="AG104" i="16" s="1"/>
  <c r="AH104" i="16" s="1"/>
  <c r="AI104" i="16" s="1"/>
  <c r="AJ104" i="16" s="1"/>
  <c r="AK104" i="16" s="1"/>
  <c r="U300" i="16"/>
  <c r="U268" i="16"/>
  <c r="AG300" i="16"/>
  <c r="AG268" i="16"/>
  <c r="AB300" i="16"/>
  <c r="AB268" i="16"/>
  <c r="AJ288" i="16"/>
  <c r="AJ256" i="16"/>
  <c r="J68" i="16"/>
  <c r="N68" i="16"/>
  <c r="R68" i="16"/>
  <c r="V68" i="16"/>
  <c r="Z68" i="16"/>
  <c r="AD68" i="16"/>
  <c r="H82" i="16"/>
  <c r="L82" i="16"/>
  <c r="P82" i="16"/>
  <c r="T82" i="16"/>
  <c r="X82" i="16"/>
  <c r="AB82" i="16"/>
  <c r="AF82" i="16"/>
  <c r="I240" i="16"/>
  <c r="I227" i="16"/>
  <c r="M240" i="16"/>
  <c r="M227" i="16"/>
  <c r="Q240" i="16"/>
  <c r="Q227" i="16"/>
  <c r="U240" i="16"/>
  <c r="U227" i="16"/>
  <c r="Y240" i="16"/>
  <c r="Y227" i="16"/>
  <c r="AC240" i="16"/>
  <c r="AC227" i="16"/>
  <c r="AG240" i="16"/>
  <c r="AG227" i="16"/>
  <c r="AK240" i="16"/>
  <c r="AK227" i="16"/>
  <c r="H307" i="16"/>
  <c r="H275" i="16"/>
  <c r="L307" i="16"/>
  <c r="L275" i="16"/>
  <c r="P307" i="16"/>
  <c r="P275" i="16"/>
  <c r="T307" i="16"/>
  <c r="T275" i="16"/>
  <c r="X307" i="16"/>
  <c r="X275" i="16"/>
  <c r="AC307" i="16"/>
  <c r="AC275" i="16"/>
  <c r="AG307" i="16"/>
  <c r="AG275" i="16"/>
  <c r="AK307" i="16"/>
  <c r="AK275" i="16"/>
  <c r="G289" i="16"/>
  <c r="G257" i="16"/>
  <c r="H162" i="16"/>
  <c r="H171" i="16" s="1"/>
  <c r="I185" i="16"/>
  <c r="K227" i="16"/>
  <c r="S227" i="16"/>
  <c r="AA227" i="16"/>
  <c r="AI227" i="16"/>
  <c r="H306" i="16"/>
  <c r="H274" i="16"/>
  <c r="L306" i="16"/>
  <c r="L274" i="16"/>
  <c r="P306" i="16"/>
  <c r="P274" i="16"/>
  <c r="T306" i="16"/>
  <c r="T274" i="16"/>
  <c r="X306" i="16"/>
  <c r="X274" i="16"/>
  <c r="AB306" i="16"/>
  <c r="AB274" i="16"/>
  <c r="AF306" i="16"/>
  <c r="AL306" i="16" s="1"/>
  <c r="AF274" i="16"/>
  <c r="AL274" i="16" s="1"/>
  <c r="AL240" i="16"/>
  <c r="AJ306" i="16"/>
  <c r="AJ274" i="16"/>
  <c r="K275" i="16"/>
  <c r="K307" i="16"/>
  <c r="O275" i="16"/>
  <c r="O307" i="16"/>
  <c r="S275" i="16"/>
  <c r="S307" i="16"/>
  <c r="W275" i="16"/>
  <c r="W307" i="16"/>
  <c r="AB307" i="16"/>
  <c r="AB275" i="16"/>
  <c r="AF307" i="16"/>
  <c r="AL307" i="16" s="1"/>
  <c r="AF275" i="16"/>
  <c r="AL275" i="16" s="1"/>
  <c r="AL241" i="16"/>
  <c r="G290" i="16"/>
  <c r="G258" i="16"/>
  <c r="G238" i="16"/>
  <c r="H293" i="16"/>
  <c r="AF261" i="16"/>
  <c r="J302" i="16"/>
  <c r="J270" i="16"/>
  <c r="N302" i="16"/>
  <c r="N270" i="16"/>
  <c r="I157" i="16"/>
  <c r="K274" i="16"/>
  <c r="K306" i="16"/>
  <c r="O274" i="16"/>
  <c r="O306" i="16"/>
  <c r="S274" i="16"/>
  <c r="S306" i="16"/>
  <c r="W274" i="16"/>
  <c r="W306" i="16"/>
  <c r="AA274" i="16"/>
  <c r="AA306" i="16"/>
  <c r="AE274" i="16"/>
  <c r="AE306" i="16"/>
  <c r="AI274" i="16"/>
  <c r="AI306" i="16"/>
  <c r="Z307" i="16"/>
  <c r="Z275" i="16"/>
  <c r="J307" i="16"/>
  <c r="J275" i="16"/>
  <c r="N307" i="16"/>
  <c r="N275" i="16"/>
  <c r="R307" i="16"/>
  <c r="R275" i="16"/>
  <c r="V307" i="16"/>
  <c r="V275" i="16"/>
  <c r="AA275" i="16"/>
  <c r="AA307" i="16"/>
  <c r="AI275" i="16"/>
  <c r="AI307" i="16"/>
  <c r="G293" i="16"/>
  <c r="G261" i="16"/>
  <c r="O227" i="16"/>
  <c r="W227" i="16"/>
  <c r="AE227" i="16"/>
  <c r="J240" i="16"/>
  <c r="J227" i="16"/>
  <c r="N240" i="16"/>
  <c r="N227" i="16"/>
  <c r="R240" i="16"/>
  <c r="R227" i="16"/>
  <c r="V240" i="16"/>
  <c r="V227" i="16"/>
  <c r="Z240" i="16"/>
  <c r="Z227" i="16"/>
  <c r="AD240" i="16"/>
  <c r="AD227" i="16"/>
  <c r="AH240" i="16"/>
  <c r="AH227" i="16"/>
  <c r="I307" i="16"/>
  <c r="I275" i="16"/>
  <c r="M307" i="16"/>
  <c r="M275" i="16"/>
  <c r="Q307" i="16"/>
  <c r="Q275" i="16"/>
  <c r="Y307" i="16"/>
  <c r="Y275" i="16"/>
  <c r="AD307" i="16"/>
  <c r="AD275" i="16"/>
  <c r="AH307" i="16"/>
  <c r="AH275" i="16"/>
  <c r="AB293" i="16"/>
  <c r="AJ293" i="16"/>
  <c r="U214" i="16"/>
  <c r="U241" i="16" s="1"/>
  <c r="G270" i="16"/>
  <c r="L270" i="16"/>
  <c r="R270" i="16"/>
  <c r="W270" i="16"/>
  <c r="AB270" i="16"/>
  <c r="AH270" i="16"/>
  <c r="K270" i="16"/>
  <c r="V270" i="16"/>
  <c r="AA270" i="16"/>
  <c r="G271" i="16"/>
  <c r="G273" i="16"/>
  <c r="G305" i="16"/>
  <c r="G274" i="16"/>
  <c r="G306" i="16"/>
  <c r="G275" i="16"/>
  <c r="G307" i="16"/>
  <c r="O270" i="16"/>
  <c r="Z270" i="16"/>
  <c r="AE270" i="16"/>
  <c r="I302" i="16"/>
  <c r="I270" i="16"/>
  <c r="M302" i="16"/>
  <c r="M270" i="16"/>
  <c r="Q302" i="16"/>
  <c r="Q270" i="16"/>
  <c r="U302" i="16"/>
  <c r="U270" i="16"/>
  <c r="Y302" i="16"/>
  <c r="Y270" i="16"/>
  <c r="AC302" i="16"/>
  <c r="AC270" i="16"/>
  <c r="AG302" i="16"/>
  <c r="AG270" i="16"/>
  <c r="AK302" i="16"/>
  <c r="AK270" i="16"/>
  <c r="G259" i="16"/>
  <c r="H270" i="16"/>
  <c r="S270" i="16"/>
  <c r="X270" i="16"/>
  <c r="AD270" i="16"/>
  <c r="AI270" i="16"/>
  <c r="A320" i="15"/>
  <c r="A283" i="15"/>
  <c r="G241" i="15"/>
  <c r="G240" i="15"/>
  <c r="G239" i="15"/>
  <c r="G237" i="15"/>
  <c r="AK236" i="15"/>
  <c r="AJ236" i="15"/>
  <c r="AI236" i="15"/>
  <c r="AI302" i="15" s="1"/>
  <c r="AH236" i="15"/>
  <c r="AG236" i="15"/>
  <c r="AF236" i="15"/>
  <c r="AE236" i="15"/>
  <c r="AE302" i="15" s="1"/>
  <c r="AD236" i="15"/>
  <c r="AC236" i="15"/>
  <c r="AB236" i="15"/>
  <c r="AA236" i="15"/>
  <c r="AA302" i="15" s="1"/>
  <c r="Z236" i="15"/>
  <c r="Y236" i="15"/>
  <c r="X236" i="15"/>
  <c r="W236" i="15"/>
  <c r="W302" i="15" s="1"/>
  <c r="V236" i="15"/>
  <c r="U236" i="15"/>
  <c r="T236" i="15"/>
  <c r="S236" i="15"/>
  <c r="S302" i="15" s="1"/>
  <c r="R236" i="15"/>
  <c r="Q236" i="15"/>
  <c r="P236" i="15"/>
  <c r="O236" i="15"/>
  <c r="O302" i="15" s="1"/>
  <c r="N236" i="15"/>
  <c r="M236" i="15"/>
  <c r="L236" i="15"/>
  <c r="K236" i="15"/>
  <c r="K302" i="15" s="1"/>
  <c r="J236" i="15"/>
  <c r="I236" i="15"/>
  <c r="H236" i="15"/>
  <c r="G236" i="15"/>
  <c r="G302" i="15" s="1"/>
  <c r="G227" i="15"/>
  <c r="G225" i="15"/>
  <c r="G224" i="15"/>
  <c r="G290" i="15" s="1"/>
  <c r="G223" i="15"/>
  <c r="AK214" i="15"/>
  <c r="AK241" i="15" s="1"/>
  <c r="AI214" i="15"/>
  <c r="AI241" i="15" s="1"/>
  <c r="AH214" i="15"/>
  <c r="AH241" i="15" s="1"/>
  <c r="AG214" i="15"/>
  <c r="AG241" i="15" s="1"/>
  <c r="AF214" i="15"/>
  <c r="AF241" i="15" s="1"/>
  <c r="AL241" i="15" s="1"/>
  <c r="AD214" i="15"/>
  <c r="AD241" i="15" s="1"/>
  <c r="AC214" i="15"/>
  <c r="AC241" i="15" s="1"/>
  <c r="AB214" i="15"/>
  <c r="AB241" i="15" s="1"/>
  <c r="AA214" i="15"/>
  <c r="AA241" i="15" s="1"/>
  <c r="Y214" i="15"/>
  <c r="Y241" i="15" s="1"/>
  <c r="X214" i="15"/>
  <c r="X241" i="15" s="1"/>
  <c r="W214" i="15"/>
  <c r="W241" i="15" s="1"/>
  <c r="V214" i="15"/>
  <c r="V241" i="15" s="1"/>
  <c r="T214" i="15"/>
  <c r="T241" i="15" s="1"/>
  <c r="S214" i="15"/>
  <c r="S241" i="15" s="1"/>
  <c r="R214" i="15"/>
  <c r="R241" i="15" s="1"/>
  <c r="Q214" i="15"/>
  <c r="Q241" i="15" s="1"/>
  <c r="P214" i="15"/>
  <c r="P241" i="15" s="1"/>
  <c r="O214" i="15"/>
  <c r="O241" i="15" s="1"/>
  <c r="N214" i="15"/>
  <c r="N241" i="15" s="1"/>
  <c r="M214" i="15"/>
  <c r="M241" i="15" s="1"/>
  <c r="L214" i="15"/>
  <c r="L241" i="15" s="1"/>
  <c r="K214" i="15"/>
  <c r="K241" i="15" s="1"/>
  <c r="J214" i="15"/>
  <c r="J241" i="15" s="1"/>
  <c r="I214" i="15"/>
  <c r="I241" i="15" s="1"/>
  <c r="H214" i="15"/>
  <c r="H241" i="15" s="1"/>
  <c r="A213" i="15"/>
  <c r="A212" i="15"/>
  <c r="A211" i="15"/>
  <c r="U210" i="15"/>
  <c r="U214" i="15" s="1"/>
  <c r="U241" i="15" s="1"/>
  <c r="A210" i="15"/>
  <c r="AK207" i="15"/>
  <c r="AK227" i="15" s="1"/>
  <c r="AJ207" i="15"/>
  <c r="AI207" i="15"/>
  <c r="AI227" i="15" s="1"/>
  <c r="AH207" i="15"/>
  <c r="AH240" i="15" s="1"/>
  <c r="AG207" i="15"/>
  <c r="AG227" i="15" s="1"/>
  <c r="AF207" i="15"/>
  <c r="AE207" i="15"/>
  <c r="AE227" i="15" s="1"/>
  <c r="AD207" i="15"/>
  <c r="AD240" i="15" s="1"/>
  <c r="AC207" i="15"/>
  <c r="AC240" i="15" s="1"/>
  <c r="AB207" i="15"/>
  <c r="AA207" i="15"/>
  <c r="AA240" i="15" s="1"/>
  <c r="Z207" i="15"/>
  <c r="Z227" i="15" s="1"/>
  <c r="Y207" i="15"/>
  <c r="Y240" i="15" s="1"/>
  <c r="X207" i="15"/>
  <c r="W207" i="15"/>
  <c r="W227" i="15" s="1"/>
  <c r="V207" i="15"/>
  <c r="V227" i="15" s="1"/>
  <c r="U207" i="15"/>
  <c r="U227" i="15" s="1"/>
  <c r="T207" i="15"/>
  <c r="S207" i="15"/>
  <c r="S227" i="15" s="1"/>
  <c r="R207" i="15"/>
  <c r="R240" i="15" s="1"/>
  <c r="Q207" i="15"/>
  <c r="Q227" i="15" s="1"/>
  <c r="P207" i="15"/>
  <c r="O207" i="15"/>
  <c r="O240" i="15" s="1"/>
  <c r="N207" i="15"/>
  <c r="N240" i="15" s="1"/>
  <c r="M207" i="15"/>
  <c r="M240" i="15" s="1"/>
  <c r="L207" i="15"/>
  <c r="K207" i="15"/>
  <c r="K240" i="15" s="1"/>
  <c r="J207" i="15"/>
  <c r="J227" i="15" s="1"/>
  <c r="I207" i="15"/>
  <c r="I240" i="15" s="1"/>
  <c r="H207" i="15"/>
  <c r="A206" i="15"/>
  <c r="A205" i="15"/>
  <c r="A204" i="15"/>
  <c r="A203" i="15"/>
  <c r="A198" i="15"/>
  <c r="A197" i="15"/>
  <c r="A194" i="15"/>
  <c r="A193" i="15"/>
  <c r="A192" i="15"/>
  <c r="A191" i="15"/>
  <c r="G186" i="15"/>
  <c r="A186" i="15"/>
  <c r="H185" i="15"/>
  <c r="I185" i="15" s="1"/>
  <c r="A185" i="15"/>
  <c r="A184" i="15"/>
  <c r="C183" i="15"/>
  <c r="H168" i="15"/>
  <c r="I168" i="15" s="1"/>
  <c r="J168" i="15" s="1"/>
  <c r="K168" i="15" s="1"/>
  <c r="L168" i="15" s="1"/>
  <c r="M168" i="15" s="1"/>
  <c r="N168" i="15" s="1"/>
  <c r="O168" i="15" s="1"/>
  <c r="P168" i="15" s="1"/>
  <c r="Q168" i="15" s="1"/>
  <c r="R168" i="15" s="1"/>
  <c r="S168" i="15" s="1"/>
  <c r="T168" i="15" s="1"/>
  <c r="U168" i="15" s="1"/>
  <c r="V168" i="15" s="1"/>
  <c r="W168" i="15" s="1"/>
  <c r="X168" i="15" s="1"/>
  <c r="Y168" i="15" s="1"/>
  <c r="Z168" i="15" s="1"/>
  <c r="AA168" i="15" s="1"/>
  <c r="AB168" i="15" s="1"/>
  <c r="AC168" i="15" s="1"/>
  <c r="AD168" i="15" s="1"/>
  <c r="AE168" i="15" s="1"/>
  <c r="AF168" i="15" s="1"/>
  <c r="AG168" i="15" s="1"/>
  <c r="AH168" i="15" s="1"/>
  <c r="AI168" i="15" s="1"/>
  <c r="AJ168" i="15" s="1"/>
  <c r="AK168" i="15" s="1"/>
  <c r="H167" i="15"/>
  <c r="I167" i="15" s="1"/>
  <c r="J167" i="15" s="1"/>
  <c r="K167" i="15" s="1"/>
  <c r="L167" i="15" s="1"/>
  <c r="M167" i="15" s="1"/>
  <c r="N167" i="15" s="1"/>
  <c r="O167" i="15" s="1"/>
  <c r="P167" i="15" s="1"/>
  <c r="Q167" i="15" s="1"/>
  <c r="R167" i="15" s="1"/>
  <c r="S167" i="15" s="1"/>
  <c r="T167" i="15" s="1"/>
  <c r="U167" i="15" s="1"/>
  <c r="V167" i="15" s="1"/>
  <c r="W167" i="15" s="1"/>
  <c r="X167" i="15" s="1"/>
  <c r="Y167" i="15" s="1"/>
  <c r="Z167" i="15" s="1"/>
  <c r="AA167" i="15" s="1"/>
  <c r="AB167" i="15" s="1"/>
  <c r="AC167" i="15" s="1"/>
  <c r="AD167" i="15" s="1"/>
  <c r="AE167" i="15" s="1"/>
  <c r="AF167" i="15" s="1"/>
  <c r="AG167" i="15" s="1"/>
  <c r="AH167" i="15" s="1"/>
  <c r="AI167" i="15" s="1"/>
  <c r="AJ167" i="15" s="1"/>
  <c r="AK167" i="15" s="1"/>
  <c r="H166" i="15"/>
  <c r="I166" i="15" s="1"/>
  <c r="J166" i="15" s="1"/>
  <c r="K166" i="15" s="1"/>
  <c r="L166" i="15" s="1"/>
  <c r="M166" i="15" s="1"/>
  <c r="N166" i="15" s="1"/>
  <c r="O166" i="15" s="1"/>
  <c r="P166" i="15" s="1"/>
  <c r="Q166" i="15" s="1"/>
  <c r="R166" i="15" s="1"/>
  <c r="S166" i="15" s="1"/>
  <c r="T166" i="15" s="1"/>
  <c r="U166" i="15" s="1"/>
  <c r="V166" i="15" s="1"/>
  <c r="W166" i="15" s="1"/>
  <c r="X166" i="15" s="1"/>
  <c r="Y166" i="15" s="1"/>
  <c r="Z166" i="15" s="1"/>
  <c r="AA166" i="15" s="1"/>
  <c r="AB166" i="15" s="1"/>
  <c r="AC166" i="15" s="1"/>
  <c r="AD166" i="15" s="1"/>
  <c r="AE166" i="15" s="1"/>
  <c r="AF166" i="15" s="1"/>
  <c r="AG166" i="15" s="1"/>
  <c r="AH166" i="15" s="1"/>
  <c r="AI166" i="15" s="1"/>
  <c r="AJ166" i="15" s="1"/>
  <c r="AK166" i="15" s="1"/>
  <c r="H165" i="15"/>
  <c r="I165" i="15" s="1"/>
  <c r="J165" i="15" s="1"/>
  <c r="K165" i="15" s="1"/>
  <c r="L165" i="15" s="1"/>
  <c r="M165" i="15" s="1"/>
  <c r="N165" i="15" s="1"/>
  <c r="O165" i="15" s="1"/>
  <c r="P165" i="15" s="1"/>
  <c r="Q165" i="15" s="1"/>
  <c r="R165" i="15" s="1"/>
  <c r="S165" i="15" s="1"/>
  <c r="T165" i="15" s="1"/>
  <c r="U165" i="15" s="1"/>
  <c r="V165" i="15" s="1"/>
  <c r="W165" i="15" s="1"/>
  <c r="X165" i="15" s="1"/>
  <c r="Y165" i="15" s="1"/>
  <c r="Z165" i="15" s="1"/>
  <c r="AA165" i="15" s="1"/>
  <c r="AB165" i="15" s="1"/>
  <c r="AC165" i="15" s="1"/>
  <c r="AD165" i="15" s="1"/>
  <c r="AE165" i="15" s="1"/>
  <c r="AF165" i="15" s="1"/>
  <c r="AG165" i="15" s="1"/>
  <c r="AH165" i="15" s="1"/>
  <c r="AI165" i="15" s="1"/>
  <c r="AJ165" i="15" s="1"/>
  <c r="AK165" i="15" s="1"/>
  <c r="A165" i="15"/>
  <c r="A164" i="15"/>
  <c r="A160" i="15"/>
  <c r="A158"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A155" i="15"/>
  <c r="H154" i="15"/>
  <c r="H163" i="15" s="1"/>
  <c r="A153" i="15"/>
  <c r="H147" i="15"/>
  <c r="I147" i="15" s="1"/>
  <c r="J147" i="15" s="1"/>
  <c r="K147" i="15" s="1"/>
  <c r="L147" i="15" s="1"/>
  <c r="M147" i="15" s="1"/>
  <c r="N147" i="15" s="1"/>
  <c r="O147" i="15" s="1"/>
  <c r="P147" i="15" s="1"/>
  <c r="Q147" i="15" s="1"/>
  <c r="R147" i="15" s="1"/>
  <c r="S147" i="15" s="1"/>
  <c r="T147" i="15" s="1"/>
  <c r="U147" i="15" s="1"/>
  <c r="V147" i="15" s="1"/>
  <c r="W147" i="15" s="1"/>
  <c r="X147" i="15" s="1"/>
  <c r="Y147" i="15" s="1"/>
  <c r="Z147" i="15" s="1"/>
  <c r="AA147" i="15" s="1"/>
  <c r="AB147" i="15" s="1"/>
  <c r="AC147" i="15" s="1"/>
  <c r="AD147" i="15" s="1"/>
  <c r="AE147" i="15" s="1"/>
  <c r="AF147" i="15" s="1"/>
  <c r="AG147" i="15" s="1"/>
  <c r="AH147" i="15" s="1"/>
  <c r="AI147" i="15" s="1"/>
  <c r="AJ147" i="15" s="1"/>
  <c r="AK147" i="15" s="1"/>
  <c r="H146" i="15"/>
  <c r="I146" i="15" s="1"/>
  <c r="J146" i="15" s="1"/>
  <c r="K146" i="15" s="1"/>
  <c r="L146" i="15" s="1"/>
  <c r="M146" i="15" s="1"/>
  <c r="N146" i="15" s="1"/>
  <c r="O146" i="15" s="1"/>
  <c r="P146" i="15" s="1"/>
  <c r="Q146" i="15" s="1"/>
  <c r="R146" i="15" s="1"/>
  <c r="S146" i="15" s="1"/>
  <c r="T146" i="15" s="1"/>
  <c r="U146" i="15" s="1"/>
  <c r="V146" i="15" s="1"/>
  <c r="W146" i="15" s="1"/>
  <c r="X146" i="15" s="1"/>
  <c r="Y146" i="15" s="1"/>
  <c r="Z146" i="15" s="1"/>
  <c r="AA146" i="15" s="1"/>
  <c r="AB146" i="15" s="1"/>
  <c r="AC146" i="15" s="1"/>
  <c r="AD146" i="15" s="1"/>
  <c r="AE146" i="15" s="1"/>
  <c r="AF146" i="15" s="1"/>
  <c r="AG146" i="15" s="1"/>
  <c r="AH146" i="15" s="1"/>
  <c r="AI146" i="15" s="1"/>
  <c r="AJ146" i="15" s="1"/>
  <c r="AK146" i="15" s="1"/>
  <c r="H145" i="15"/>
  <c r="I145" i="15" s="1"/>
  <c r="J145" i="15" s="1"/>
  <c r="K145" i="15" s="1"/>
  <c r="L145" i="15" s="1"/>
  <c r="M145" i="15" s="1"/>
  <c r="N145" i="15" s="1"/>
  <c r="O145" i="15" s="1"/>
  <c r="P145" i="15" s="1"/>
  <c r="Q145" i="15" s="1"/>
  <c r="R145" i="15" s="1"/>
  <c r="S145" i="15" s="1"/>
  <c r="T145" i="15" s="1"/>
  <c r="U145" i="15" s="1"/>
  <c r="V145" i="15" s="1"/>
  <c r="W145" i="15" s="1"/>
  <c r="X145" i="15" s="1"/>
  <c r="Y145" i="15" s="1"/>
  <c r="Z145" i="15" s="1"/>
  <c r="AA145" i="15" s="1"/>
  <c r="AB145" i="15" s="1"/>
  <c r="AC145" i="15" s="1"/>
  <c r="AD145" i="15" s="1"/>
  <c r="AE145" i="15" s="1"/>
  <c r="AF145" i="15" s="1"/>
  <c r="AG145" i="15" s="1"/>
  <c r="AH145" i="15" s="1"/>
  <c r="AI145" i="15" s="1"/>
  <c r="AJ145" i="15" s="1"/>
  <c r="AK145" i="15" s="1"/>
  <c r="H144" i="15"/>
  <c r="I144" i="15" s="1"/>
  <c r="J144" i="15" s="1"/>
  <c r="K144" i="15" s="1"/>
  <c r="L144" i="15" s="1"/>
  <c r="M144" i="15" s="1"/>
  <c r="N144" i="15" s="1"/>
  <c r="O144" i="15" s="1"/>
  <c r="P144" i="15" s="1"/>
  <c r="Q144" i="15" s="1"/>
  <c r="R144" i="15" s="1"/>
  <c r="S144" i="15" s="1"/>
  <c r="T144" i="15" s="1"/>
  <c r="U144" i="15" s="1"/>
  <c r="V144" i="15" s="1"/>
  <c r="W144" i="15" s="1"/>
  <c r="X144" i="15" s="1"/>
  <c r="Y144" i="15" s="1"/>
  <c r="Z144" i="15" s="1"/>
  <c r="AA144" i="15" s="1"/>
  <c r="AB144" i="15" s="1"/>
  <c r="AC144" i="15" s="1"/>
  <c r="AD144" i="15" s="1"/>
  <c r="AE144" i="15" s="1"/>
  <c r="AF144" i="15" s="1"/>
  <c r="AG144" i="15" s="1"/>
  <c r="AH144" i="15" s="1"/>
  <c r="AI144" i="15" s="1"/>
  <c r="AJ144" i="15" s="1"/>
  <c r="AK144" i="15" s="1"/>
  <c r="A144" i="15"/>
  <c r="A143" i="15"/>
  <c r="A139" i="15"/>
  <c r="A137"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M135" i="15"/>
  <c r="L135" i="15"/>
  <c r="K135" i="15"/>
  <c r="J135" i="15"/>
  <c r="I135" i="15"/>
  <c r="H135" i="15"/>
  <c r="A134" i="15"/>
  <c r="H133" i="15"/>
  <c r="H141" i="15" s="1"/>
  <c r="A132" i="15"/>
  <c r="A123" i="15"/>
  <c r="H126" i="15"/>
  <c r="I126" i="15" s="1"/>
  <c r="J126" i="15" s="1"/>
  <c r="K126" i="15" s="1"/>
  <c r="L126" i="15" s="1"/>
  <c r="M126" i="15" s="1"/>
  <c r="N126" i="15" s="1"/>
  <c r="O126" i="15" s="1"/>
  <c r="P126" i="15" s="1"/>
  <c r="Q126" i="15" s="1"/>
  <c r="R126" i="15" s="1"/>
  <c r="S126" i="15" s="1"/>
  <c r="T126" i="15" s="1"/>
  <c r="U126" i="15" s="1"/>
  <c r="V126" i="15" s="1"/>
  <c r="W126" i="15" s="1"/>
  <c r="X126" i="15" s="1"/>
  <c r="Y126" i="15" s="1"/>
  <c r="Z126" i="15" s="1"/>
  <c r="AA126" i="15" s="1"/>
  <c r="AB126" i="15" s="1"/>
  <c r="AC126" i="15" s="1"/>
  <c r="AD126" i="15" s="1"/>
  <c r="AE126" i="15" s="1"/>
  <c r="AF126" i="15" s="1"/>
  <c r="AG126" i="15" s="1"/>
  <c r="AH126" i="15" s="1"/>
  <c r="AI126" i="15" s="1"/>
  <c r="AJ126" i="15" s="1"/>
  <c r="AK126" i="15" s="1"/>
  <c r="A122" i="15"/>
  <c r="A116" i="15"/>
  <c r="A113" i="15"/>
  <c r="AK111" i="15"/>
  <c r="AK114" i="15" s="1"/>
  <c r="AJ111" i="15"/>
  <c r="AJ114" i="15" s="1"/>
  <c r="AI111" i="15"/>
  <c r="AI114" i="15" s="1"/>
  <c r="AH111" i="15"/>
  <c r="AH114" i="15" s="1"/>
  <c r="AG111" i="15"/>
  <c r="AG114" i="15" s="1"/>
  <c r="AE111" i="15"/>
  <c r="AE114" i="15" s="1"/>
  <c r="AA111" i="15"/>
  <c r="AA114" i="15" s="1"/>
  <c r="W111" i="15"/>
  <c r="W114" i="15" s="1"/>
  <c r="S111" i="15"/>
  <c r="S114" i="15" s="1"/>
  <c r="A111" i="15"/>
  <c r="A102" i="15"/>
  <c r="H105" i="15"/>
  <c r="I105" i="15" s="1"/>
  <c r="J105" i="15" s="1"/>
  <c r="K105" i="15" s="1"/>
  <c r="L105" i="15" s="1"/>
  <c r="M105" i="15" s="1"/>
  <c r="N105" i="15" s="1"/>
  <c r="O105" i="15" s="1"/>
  <c r="P105" i="15" s="1"/>
  <c r="Q105" i="15" s="1"/>
  <c r="R105" i="15" s="1"/>
  <c r="S105" i="15" s="1"/>
  <c r="T105" i="15" s="1"/>
  <c r="U105" i="15" s="1"/>
  <c r="V105" i="15" s="1"/>
  <c r="W105" i="15" s="1"/>
  <c r="X105" i="15" s="1"/>
  <c r="Y105" i="15" s="1"/>
  <c r="Z105" i="15" s="1"/>
  <c r="AA105" i="15" s="1"/>
  <c r="AB105" i="15" s="1"/>
  <c r="AC105" i="15" s="1"/>
  <c r="AD105" i="15" s="1"/>
  <c r="AE105" i="15" s="1"/>
  <c r="AF105" i="15" s="1"/>
  <c r="AG105" i="15" s="1"/>
  <c r="AH105" i="15" s="1"/>
  <c r="AI105" i="15" s="1"/>
  <c r="AJ105" i="15" s="1"/>
  <c r="AK105" i="15" s="1"/>
  <c r="A101" i="15"/>
  <c r="A95" i="15"/>
  <c r="AK93" i="15"/>
  <c r="AJ93" i="15"/>
  <c r="AI93" i="15"/>
  <c r="AH93" i="15"/>
  <c r="AG93" i="15"/>
  <c r="A92" i="15"/>
  <c r="AE93" i="15"/>
  <c r="AD111" i="15"/>
  <c r="AD114" i="15" s="1"/>
  <c r="AC111" i="15"/>
  <c r="AC114" i="15" s="1"/>
  <c r="AA93" i="15"/>
  <c r="Z111" i="15"/>
  <c r="Z114" i="15" s="1"/>
  <c r="Y111" i="15"/>
  <c r="Y114" i="15" s="1"/>
  <c r="W93" i="15"/>
  <c r="V111" i="15"/>
  <c r="V114" i="15" s="1"/>
  <c r="U111" i="15"/>
  <c r="U114" i="15" s="1"/>
  <c r="S93" i="15"/>
  <c r="R111" i="15"/>
  <c r="R114" i="15" s="1"/>
  <c r="A90" i="15"/>
  <c r="C87"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E73" i="15"/>
  <c r="E80" i="15" s="1"/>
  <c r="E72" i="15"/>
  <c r="E79" i="15" s="1"/>
  <c r="E71" i="15"/>
  <c r="E78" i="15" s="1"/>
  <c r="A70"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AK61" i="15"/>
  <c r="AK84" i="15" s="1"/>
  <c r="AK235" i="15" s="1"/>
  <c r="AJ61" i="15"/>
  <c r="AJ84" i="15" s="1"/>
  <c r="AJ235" i="15" s="1"/>
  <c r="AI61" i="15"/>
  <c r="AH61" i="15"/>
  <c r="AH84" i="15" s="1"/>
  <c r="AH235" i="15" s="1"/>
  <c r="AG61" i="15"/>
  <c r="AG84" i="15" s="1"/>
  <c r="AG235" i="15" s="1"/>
  <c r="AF61" i="15"/>
  <c r="AF84" i="15" s="1"/>
  <c r="AF235" i="15" s="1"/>
  <c r="AE61" i="15"/>
  <c r="AD61" i="15"/>
  <c r="AD84" i="15" s="1"/>
  <c r="AD235" i="15" s="1"/>
  <c r="AC61" i="15"/>
  <c r="AC84" i="15" s="1"/>
  <c r="AC235" i="15" s="1"/>
  <c r="AB61" i="15"/>
  <c r="AB84" i="15" s="1"/>
  <c r="AB235" i="15" s="1"/>
  <c r="AA61" i="15"/>
  <c r="Z61" i="15"/>
  <c r="Z84" i="15" s="1"/>
  <c r="Z235" i="15" s="1"/>
  <c r="Y61" i="15"/>
  <c r="Y84" i="15" s="1"/>
  <c r="Y235" i="15" s="1"/>
  <c r="X61" i="15"/>
  <c r="X84" i="15" s="1"/>
  <c r="X235" i="15" s="1"/>
  <c r="W61" i="15"/>
  <c r="W84" i="15" s="1"/>
  <c r="W235" i="15" s="1"/>
  <c r="V61" i="15"/>
  <c r="V84" i="15" s="1"/>
  <c r="V235" i="15" s="1"/>
  <c r="U61" i="15"/>
  <c r="U84" i="15" s="1"/>
  <c r="U235" i="15" s="1"/>
  <c r="T61" i="15"/>
  <c r="T84" i="15" s="1"/>
  <c r="T235" i="15" s="1"/>
  <c r="S61" i="15"/>
  <c r="R61" i="15"/>
  <c r="R84" i="15" s="1"/>
  <c r="R235" i="15" s="1"/>
  <c r="Q61" i="15"/>
  <c r="Q84" i="15" s="1"/>
  <c r="Q235" i="15" s="1"/>
  <c r="P61" i="15"/>
  <c r="P84" i="15" s="1"/>
  <c r="P235" i="15" s="1"/>
  <c r="O61" i="15"/>
  <c r="N61" i="15"/>
  <c r="N84" i="15" s="1"/>
  <c r="N235" i="15" s="1"/>
  <c r="M61" i="15"/>
  <c r="M84" i="15" s="1"/>
  <c r="M235" i="15" s="1"/>
  <c r="L61" i="15"/>
  <c r="L84" i="15" s="1"/>
  <c r="L235" i="15" s="1"/>
  <c r="K61" i="15"/>
  <c r="J61" i="15"/>
  <c r="J84" i="15" s="1"/>
  <c r="J235" i="15" s="1"/>
  <c r="I61" i="15"/>
  <c r="I84" i="15" s="1"/>
  <c r="I235" i="15" s="1"/>
  <c r="H61" i="15"/>
  <c r="H84" i="15" s="1"/>
  <c r="H235" i="15" s="1"/>
  <c r="G61" i="15"/>
  <c r="G84" i="15" s="1"/>
  <c r="G235" i="15" s="1"/>
  <c r="E59" i="15"/>
  <c r="E66" i="15" s="1"/>
  <c r="E58" i="15"/>
  <c r="E65" i="15" s="1"/>
  <c r="E57" i="15"/>
  <c r="E64" i="15" s="1"/>
  <c r="A56" i="15"/>
  <c r="A52"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AK45" i="15"/>
  <c r="AJ45" i="15"/>
  <c r="AI45" i="15"/>
  <c r="AH45" i="15"/>
  <c r="AG45" i="15"/>
  <c r="G45" i="15"/>
  <c r="AK42" i="15"/>
  <c r="AK222" i="15" s="1"/>
  <c r="AJ42" i="15"/>
  <c r="AJ222" i="15" s="1"/>
  <c r="AI42" i="15"/>
  <c r="AI222" i="15" s="1"/>
  <c r="AH42" i="15"/>
  <c r="AH222" i="15" s="1"/>
  <c r="AG42" i="15"/>
  <c r="AG222" i="15" s="1"/>
  <c r="G42" i="15"/>
  <c r="G222" i="15" s="1"/>
  <c r="E40" i="15"/>
  <c r="E48" i="15" s="1"/>
  <c r="E39" i="15"/>
  <c r="E47" i="15" s="1"/>
  <c r="E38" i="15"/>
  <c r="E46" i="15" s="1"/>
  <c r="E37" i="15"/>
  <c r="E45" i="15" s="1"/>
  <c r="A36"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E32"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AK29" i="15"/>
  <c r="AJ29" i="15"/>
  <c r="AI29" i="15"/>
  <c r="AH29" i="15"/>
  <c r="AG29" i="15"/>
  <c r="AF29" i="15"/>
  <c r="AE29" i="15"/>
  <c r="AD29" i="15"/>
  <c r="AC29" i="15"/>
  <c r="AB29" i="15"/>
  <c r="AA29" i="15"/>
  <c r="Z29" i="15"/>
  <c r="Y29" i="15"/>
  <c r="X29" i="15"/>
  <c r="W29" i="15"/>
  <c r="V29" i="15"/>
  <c r="U29" i="15"/>
  <c r="T29" i="15"/>
  <c r="AK26" i="15"/>
  <c r="AK234" i="15" s="1"/>
  <c r="AJ26" i="15"/>
  <c r="AJ234" i="15" s="1"/>
  <c r="AI26" i="15"/>
  <c r="AI234" i="15" s="1"/>
  <c r="AH26" i="15"/>
  <c r="AH234" i="15" s="1"/>
  <c r="AG26" i="15"/>
  <c r="AG234" i="15" s="1"/>
  <c r="AF26" i="15"/>
  <c r="AF234" i="15" s="1"/>
  <c r="AE26" i="15"/>
  <c r="AE234" i="15" s="1"/>
  <c r="AD26" i="15"/>
  <c r="AD234" i="15" s="1"/>
  <c r="AC26" i="15"/>
  <c r="AC234" i="15" s="1"/>
  <c r="AB26" i="15"/>
  <c r="AB234" i="15" s="1"/>
  <c r="AA26" i="15"/>
  <c r="AA234" i="15" s="1"/>
  <c r="Z26" i="15"/>
  <c r="Z234" i="15" s="1"/>
  <c r="Y26" i="15"/>
  <c r="Y234" i="15" s="1"/>
  <c r="X26" i="15"/>
  <c r="X234" i="15" s="1"/>
  <c r="W26" i="15"/>
  <c r="W234" i="15" s="1"/>
  <c r="V26" i="15"/>
  <c r="V234" i="15" s="1"/>
  <c r="U26" i="15"/>
  <c r="U234" i="15" s="1"/>
  <c r="T26" i="15"/>
  <c r="T234" i="15" s="1"/>
  <c r="E23" i="15"/>
  <c r="E31" i="15" s="1"/>
  <c r="E22" i="15"/>
  <c r="E30" i="15" s="1"/>
  <c r="E21" i="15"/>
  <c r="E29" i="15" s="1"/>
  <c r="A20" i="15"/>
  <c r="A18" i="15"/>
  <c r="G16" i="15"/>
  <c r="A15" i="15"/>
  <c r="A14" i="15"/>
  <c r="H12" i="15"/>
  <c r="H14" i="15" s="1"/>
  <c r="A10" i="15"/>
  <c r="A9" i="15"/>
  <c r="A8" i="15"/>
  <c r="A7" i="15"/>
  <c r="A4" i="15"/>
  <c r="I162" i="16" l="1"/>
  <c r="I163" i="16"/>
  <c r="J157" i="16"/>
  <c r="W269" i="16"/>
  <c r="AF301" i="16"/>
  <c r="L269" i="16"/>
  <c r="J269" i="16"/>
  <c r="Y293" i="17"/>
  <c r="X269" i="17"/>
  <c r="J161" i="16"/>
  <c r="AK85" i="16"/>
  <c r="J162" i="16"/>
  <c r="I161" i="16"/>
  <c r="J163" i="16"/>
  <c r="AJ85" i="16"/>
  <c r="AB269" i="16"/>
  <c r="L261" i="16"/>
  <c r="T301" i="16"/>
  <c r="H162" i="15"/>
  <c r="Y174" i="16"/>
  <c r="Y217" i="16" s="1"/>
  <c r="AJ269" i="16"/>
  <c r="H170" i="17"/>
  <c r="AJ85" i="17"/>
  <c r="J269" i="17"/>
  <c r="W240" i="15"/>
  <c r="T293" i="16"/>
  <c r="X261" i="16"/>
  <c r="AA85" i="16"/>
  <c r="K85" i="16"/>
  <c r="AE269" i="16"/>
  <c r="P301" i="17"/>
  <c r="O227" i="15"/>
  <c r="O261" i="15" s="1"/>
  <c r="AE307" i="16"/>
  <c r="V174" i="16"/>
  <c r="V217" i="16" s="1"/>
  <c r="I174" i="16"/>
  <c r="I217" i="16" s="1"/>
  <c r="M174" i="16"/>
  <c r="M217" i="16" s="1"/>
  <c r="N174" i="16"/>
  <c r="N217" i="16" s="1"/>
  <c r="AC174" i="16"/>
  <c r="AC217" i="16" s="1"/>
  <c r="N85" i="16"/>
  <c r="H150" i="16"/>
  <c r="I163" i="17"/>
  <c r="T269" i="17"/>
  <c r="I154" i="15"/>
  <c r="I161" i="15" s="1"/>
  <c r="P261" i="16"/>
  <c r="AH301" i="16"/>
  <c r="X269" i="16"/>
  <c r="H301" i="16"/>
  <c r="R269" i="16"/>
  <c r="AK261" i="17"/>
  <c r="I161" i="17"/>
  <c r="I119" i="17"/>
  <c r="H150" i="17"/>
  <c r="M85" i="17"/>
  <c r="AC85" i="17"/>
  <c r="AJ269" i="17"/>
  <c r="N269" i="17"/>
  <c r="R174" i="16"/>
  <c r="R217" i="16" s="1"/>
  <c r="Q174" i="16"/>
  <c r="Q217" i="16" s="1"/>
  <c r="AD174" i="16"/>
  <c r="AD217" i="16" s="1"/>
  <c r="AD85" i="16"/>
  <c r="I162" i="17"/>
  <c r="AK68" i="15"/>
  <c r="AJ82" i="15"/>
  <c r="H170" i="16"/>
  <c r="N269" i="16"/>
  <c r="Q293" i="17"/>
  <c r="N85" i="17"/>
  <c r="AD85" i="17"/>
  <c r="P85" i="17"/>
  <c r="AF85" i="17"/>
  <c r="O85" i="17"/>
  <c r="AE85" i="17"/>
  <c r="K84" i="15"/>
  <c r="K235" i="15" s="1"/>
  <c r="K269" i="15" s="1"/>
  <c r="S84" i="15"/>
  <c r="S235" i="15" s="1"/>
  <c r="S269" i="15" s="1"/>
  <c r="I163" i="15"/>
  <c r="AI270" i="15"/>
  <c r="I133" i="15"/>
  <c r="I140" i="15" s="1"/>
  <c r="H136" i="15"/>
  <c r="H157" i="15"/>
  <c r="H161" i="15"/>
  <c r="H171" i="15" s="1"/>
  <c r="AE240" i="15"/>
  <c r="AE306" i="15" s="1"/>
  <c r="O270" i="15"/>
  <c r="V85" i="16"/>
  <c r="S85" i="16"/>
  <c r="AK85" i="17"/>
  <c r="H140" i="15"/>
  <c r="P85" i="16"/>
  <c r="AA227" i="15"/>
  <c r="AA293" i="15" s="1"/>
  <c r="AI240" i="15"/>
  <c r="AI274" i="15" s="1"/>
  <c r="S270" i="15"/>
  <c r="X85" i="16"/>
  <c r="H85" i="16"/>
  <c r="AD269" i="16"/>
  <c r="V85" i="17"/>
  <c r="H85" i="17"/>
  <c r="X85" i="17"/>
  <c r="W85" i="17"/>
  <c r="Z269" i="17"/>
  <c r="O84" i="15"/>
  <c r="O235" i="15" s="1"/>
  <c r="AA84" i="15"/>
  <c r="AA235" i="15" s="1"/>
  <c r="AA301" i="15" s="1"/>
  <c r="AE84" i="15"/>
  <c r="AE235" i="15" s="1"/>
  <c r="AE269" i="15" s="1"/>
  <c r="AI84" i="15"/>
  <c r="AI235" i="15" s="1"/>
  <c r="AI301" i="15" s="1"/>
  <c r="AF85" i="16"/>
  <c r="Z210" i="15"/>
  <c r="K227" i="15"/>
  <c r="K261" i="15" s="1"/>
  <c r="S240" i="15"/>
  <c r="S306" i="15" s="1"/>
  <c r="AE270" i="15"/>
  <c r="AJ210" i="16"/>
  <c r="AJ214" i="16" s="1"/>
  <c r="AJ241" i="16" s="1"/>
  <c r="AJ307" i="16" s="1"/>
  <c r="H149" i="16"/>
  <c r="S174" i="15"/>
  <c r="S217" i="15" s="1"/>
  <c r="J174" i="16"/>
  <c r="J217" i="16" s="1"/>
  <c r="Z174" i="16"/>
  <c r="Z217" i="16" s="1"/>
  <c r="U174" i="16"/>
  <c r="U217" i="16" s="1"/>
  <c r="J123" i="15"/>
  <c r="K123" i="15" s="1"/>
  <c r="L123" i="15" s="1"/>
  <c r="M123" i="15" s="1"/>
  <c r="N123" i="15" s="1"/>
  <c r="O123" i="15" s="1"/>
  <c r="P123" i="15" s="1"/>
  <c r="Q123" i="15" s="1"/>
  <c r="R123" i="15" s="1"/>
  <c r="S123" i="15" s="1"/>
  <c r="T123" i="15" s="1"/>
  <c r="U123" i="15" s="1"/>
  <c r="V123" i="15" s="1"/>
  <c r="W123" i="15" s="1"/>
  <c r="X123" i="15" s="1"/>
  <c r="Y123" i="15" s="1"/>
  <c r="Z123" i="15" s="1"/>
  <c r="AA123" i="15" s="1"/>
  <c r="AB123" i="15" s="1"/>
  <c r="AC123" i="15" s="1"/>
  <c r="AD123" i="15" s="1"/>
  <c r="AE123" i="15" s="1"/>
  <c r="AF123" i="15" s="1"/>
  <c r="AG123" i="15" s="1"/>
  <c r="AH123" i="15" s="1"/>
  <c r="AI123" i="15" s="1"/>
  <c r="AJ123" i="15" s="1"/>
  <c r="AK123" i="15" s="1"/>
  <c r="I121" i="17"/>
  <c r="J112" i="17"/>
  <c r="I115" i="17"/>
  <c r="J102" i="15"/>
  <c r="K102" i="15" s="1"/>
  <c r="L102" i="15" s="1"/>
  <c r="M102" i="15" s="1"/>
  <c r="N102" i="15" s="1"/>
  <c r="O102" i="15" s="1"/>
  <c r="P102" i="15" s="1"/>
  <c r="Q102" i="15" s="1"/>
  <c r="R102" i="15" s="1"/>
  <c r="S102" i="15" s="1"/>
  <c r="T102" i="15" s="1"/>
  <c r="U102" i="15" s="1"/>
  <c r="V102" i="15" s="1"/>
  <c r="W102" i="15" s="1"/>
  <c r="X102" i="15" s="1"/>
  <c r="Y102" i="15" s="1"/>
  <c r="Z102" i="15" s="1"/>
  <c r="AA102" i="15" s="1"/>
  <c r="AB102" i="15" s="1"/>
  <c r="AC102" i="15" s="1"/>
  <c r="AD102" i="15" s="1"/>
  <c r="AE102" i="15" s="1"/>
  <c r="AF102" i="15" s="1"/>
  <c r="AG102" i="15" s="1"/>
  <c r="AH102" i="15" s="1"/>
  <c r="AI102" i="15" s="1"/>
  <c r="AJ102" i="15" s="1"/>
  <c r="AK102" i="15" s="1"/>
  <c r="AH174" i="15"/>
  <c r="AH217" i="15" s="1"/>
  <c r="AJ174" i="15"/>
  <c r="AJ217" i="15" s="1"/>
  <c r="AG174" i="15"/>
  <c r="AG217" i="15" s="1"/>
  <c r="AK174" i="15"/>
  <c r="AK217" i="15" s="1"/>
  <c r="G304" i="17"/>
  <c r="G272" i="17"/>
  <c r="T293" i="17"/>
  <c r="T261" i="17"/>
  <c r="AD306" i="17"/>
  <c r="AD274" i="17"/>
  <c r="V306" i="17"/>
  <c r="V274" i="17"/>
  <c r="N306" i="17"/>
  <c r="N274" i="17"/>
  <c r="AA293" i="17"/>
  <c r="AA261" i="17"/>
  <c r="W293" i="17"/>
  <c r="W261" i="17"/>
  <c r="X293" i="17"/>
  <c r="X261" i="17"/>
  <c r="K14" i="17"/>
  <c r="J214" i="17" s="1"/>
  <c r="J241" i="17" s="1"/>
  <c r="H149" i="17"/>
  <c r="R85" i="17"/>
  <c r="AH85" i="17"/>
  <c r="U85" i="17"/>
  <c r="T85" i="17"/>
  <c r="S85" i="17"/>
  <c r="AI85" i="17"/>
  <c r="AE293" i="17"/>
  <c r="AE261" i="17"/>
  <c r="AD293" i="17"/>
  <c r="AD261" i="17"/>
  <c r="V293" i="17"/>
  <c r="V261" i="17"/>
  <c r="N293" i="17"/>
  <c r="N261" i="17"/>
  <c r="AF293" i="17"/>
  <c r="AF261" i="17"/>
  <c r="AB293" i="17"/>
  <c r="AB261" i="17"/>
  <c r="AC293" i="17"/>
  <c r="AC261" i="17"/>
  <c r="H293" i="17"/>
  <c r="H261" i="17"/>
  <c r="H129" i="17"/>
  <c r="H128" i="17"/>
  <c r="Q85" i="17"/>
  <c r="AG85" i="17"/>
  <c r="AJ293" i="17"/>
  <c r="AJ261" i="17"/>
  <c r="AH306" i="17"/>
  <c r="AH274" i="17"/>
  <c r="Z306" i="17"/>
  <c r="Z274" i="17"/>
  <c r="R306" i="17"/>
  <c r="R274" i="17"/>
  <c r="J306" i="17"/>
  <c r="J274" i="17"/>
  <c r="K293" i="17"/>
  <c r="K261" i="17"/>
  <c r="AI293" i="17"/>
  <c r="AI261" i="17"/>
  <c r="M293" i="17"/>
  <c r="M261" i="17"/>
  <c r="I142" i="17"/>
  <c r="I141" i="17"/>
  <c r="I140" i="17"/>
  <c r="I136" i="17"/>
  <c r="J133" i="17"/>
  <c r="H171" i="17"/>
  <c r="J85" i="17"/>
  <c r="Z85" i="17"/>
  <c r="L85" i="17"/>
  <c r="AB85" i="17"/>
  <c r="K85" i="17"/>
  <c r="AA85" i="17"/>
  <c r="O293" i="17"/>
  <c r="O261" i="17"/>
  <c r="AH293" i="17"/>
  <c r="AH261" i="17"/>
  <c r="Z293" i="17"/>
  <c r="Z261" i="17"/>
  <c r="R293" i="17"/>
  <c r="R261" i="17"/>
  <c r="J293" i="17"/>
  <c r="J261" i="17"/>
  <c r="P293" i="17"/>
  <c r="P261" i="17"/>
  <c r="L293" i="17"/>
  <c r="L261" i="17"/>
  <c r="J162" i="17"/>
  <c r="J163" i="17"/>
  <c r="J161" i="17"/>
  <c r="J157" i="17"/>
  <c r="K154" i="17"/>
  <c r="S293" i="17"/>
  <c r="S261" i="17"/>
  <c r="J185" i="17"/>
  <c r="I85" i="17"/>
  <c r="Y85" i="17"/>
  <c r="AH293" i="16"/>
  <c r="AH261" i="16"/>
  <c r="Z293" i="16"/>
  <c r="Z261" i="16"/>
  <c r="R293" i="16"/>
  <c r="R261" i="16"/>
  <c r="J293" i="16"/>
  <c r="J261" i="16"/>
  <c r="O293" i="16"/>
  <c r="O261" i="16"/>
  <c r="G304" i="16"/>
  <c r="G272" i="16"/>
  <c r="K293" i="16"/>
  <c r="K261" i="16"/>
  <c r="AG293" i="16"/>
  <c r="AG261" i="16"/>
  <c r="Y293" i="16"/>
  <c r="Y261" i="16"/>
  <c r="Q293" i="16"/>
  <c r="Q261" i="16"/>
  <c r="I293" i="16"/>
  <c r="I261" i="16"/>
  <c r="Z85" i="16"/>
  <c r="J85" i="16"/>
  <c r="W85" i="16"/>
  <c r="AB85" i="16"/>
  <c r="L85" i="16"/>
  <c r="AC85" i="16"/>
  <c r="M85" i="16"/>
  <c r="G226" i="16"/>
  <c r="AD306" i="16"/>
  <c r="AD274" i="16"/>
  <c r="V306" i="16"/>
  <c r="V274" i="16"/>
  <c r="N306" i="16"/>
  <c r="N274" i="16"/>
  <c r="W293" i="16"/>
  <c r="W261" i="16"/>
  <c r="S293" i="16"/>
  <c r="S261" i="16"/>
  <c r="K163" i="16"/>
  <c r="K161" i="16"/>
  <c r="K157" i="16"/>
  <c r="L154" i="16"/>
  <c r="K162" i="16"/>
  <c r="AK306" i="16"/>
  <c r="AK274" i="16"/>
  <c r="AC306" i="16"/>
  <c r="AC274" i="16"/>
  <c r="U306" i="16"/>
  <c r="U274" i="16"/>
  <c r="M306" i="16"/>
  <c r="M274" i="16"/>
  <c r="H112" i="16"/>
  <c r="H114" i="16"/>
  <c r="H174" i="16" s="1"/>
  <c r="H217" i="16" s="1"/>
  <c r="I142" i="16"/>
  <c r="I140" i="16"/>
  <c r="I136" i="16"/>
  <c r="J133" i="16"/>
  <c r="I141" i="16"/>
  <c r="H29" i="16"/>
  <c r="H26" i="16"/>
  <c r="H234" i="16" s="1"/>
  <c r="I99" i="16"/>
  <c r="I94" i="16"/>
  <c r="J91" i="16"/>
  <c r="J186" i="16" s="1"/>
  <c r="I100" i="16"/>
  <c r="AG85" i="16"/>
  <c r="Q85" i="16"/>
  <c r="AD293" i="16"/>
  <c r="AD261" i="16"/>
  <c r="V293" i="16"/>
  <c r="V261" i="16"/>
  <c r="N293" i="16"/>
  <c r="N261" i="16"/>
  <c r="AE293" i="16"/>
  <c r="AE261" i="16"/>
  <c r="AA293" i="16"/>
  <c r="AA261" i="16"/>
  <c r="J185" i="16"/>
  <c r="AK293" i="16"/>
  <c r="AK261" i="16"/>
  <c r="AC293" i="16"/>
  <c r="AC261" i="16"/>
  <c r="U293" i="16"/>
  <c r="U261" i="16"/>
  <c r="M293" i="16"/>
  <c r="M261" i="16"/>
  <c r="R300" i="16"/>
  <c r="R268" i="16"/>
  <c r="G300" i="16"/>
  <c r="G268" i="16"/>
  <c r="J14" i="16"/>
  <c r="R85" i="16"/>
  <c r="AE85" i="16"/>
  <c r="O85" i="16"/>
  <c r="T85" i="16"/>
  <c r="U85" i="16"/>
  <c r="U307" i="16"/>
  <c r="U275" i="16"/>
  <c r="AH306" i="16"/>
  <c r="AH274" i="16"/>
  <c r="Z306" i="16"/>
  <c r="Z274" i="16"/>
  <c r="R306" i="16"/>
  <c r="R274" i="16"/>
  <c r="J306" i="16"/>
  <c r="J274" i="16"/>
  <c r="AI293" i="16"/>
  <c r="AI261" i="16"/>
  <c r="AG306" i="16"/>
  <c r="AG274" i="16"/>
  <c r="Y306" i="16"/>
  <c r="Y274" i="16"/>
  <c r="Q306" i="16"/>
  <c r="Q274" i="16"/>
  <c r="I306" i="16"/>
  <c r="I274" i="16"/>
  <c r="S300" i="16"/>
  <c r="S268" i="16"/>
  <c r="Y85" i="16"/>
  <c r="I85" i="16"/>
  <c r="I301" i="15"/>
  <c r="I269" i="15"/>
  <c r="Q301" i="15"/>
  <c r="Q269" i="15"/>
  <c r="U301" i="15"/>
  <c r="U269" i="15"/>
  <c r="Y301" i="15"/>
  <c r="Y269" i="15"/>
  <c r="AK269" i="15"/>
  <c r="AK301" i="15"/>
  <c r="H29" i="15"/>
  <c r="H26" i="15"/>
  <c r="H234" i="15" s="1"/>
  <c r="H301" i="15"/>
  <c r="H269" i="15"/>
  <c r="L301" i="15"/>
  <c r="L269" i="15"/>
  <c r="P301" i="15"/>
  <c r="P269" i="15"/>
  <c r="T301" i="15"/>
  <c r="T269" i="15"/>
  <c r="AB301" i="15"/>
  <c r="AB269" i="15"/>
  <c r="AF301" i="15"/>
  <c r="AF269" i="15"/>
  <c r="AJ301" i="15"/>
  <c r="AJ269" i="15"/>
  <c r="G301" i="15"/>
  <c r="G269" i="15"/>
  <c r="W301" i="15"/>
  <c r="W269" i="15"/>
  <c r="O301" i="15"/>
  <c r="O269" i="15"/>
  <c r="S301" i="15"/>
  <c r="AE301" i="15"/>
  <c r="AG269" i="15"/>
  <c r="AG301" i="15"/>
  <c r="M301" i="15"/>
  <c r="M269" i="15"/>
  <c r="AC269" i="15"/>
  <c r="AC301" i="15"/>
  <c r="X301" i="15"/>
  <c r="X269" i="15"/>
  <c r="AG300" i="15"/>
  <c r="AG268" i="15"/>
  <c r="AB300" i="15"/>
  <c r="AB268" i="15"/>
  <c r="AA300" i="15"/>
  <c r="AA268" i="15"/>
  <c r="AI300" i="15"/>
  <c r="AI268" i="15"/>
  <c r="G288" i="15"/>
  <c r="G256" i="15"/>
  <c r="AI288" i="15"/>
  <c r="AI256" i="15"/>
  <c r="V300" i="15"/>
  <c r="V268" i="15"/>
  <c r="Z300" i="15"/>
  <c r="Z268" i="15"/>
  <c r="AD300" i="15"/>
  <c r="AD268" i="15"/>
  <c r="AH300" i="15"/>
  <c r="AH268" i="15"/>
  <c r="AH288" i="15"/>
  <c r="AH256" i="15"/>
  <c r="AI68" i="15"/>
  <c r="AE68" i="15"/>
  <c r="AA68" i="15"/>
  <c r="W68" i="15"/>
  <c r="S68" i="15"/>
  <c r="O68" i="15"/>
  <c r="K68" i="15"/>
  <c r="G68" i="15"/>
  <c r="I14" i="15"/>
  <c r="G50" i="15"/>
  <c r="I68" i="15"/>
  <c r="N68" i="15"/>
  <c r="T68" i="15"/>
  <c r="Y68" i="15"/>
  <c r="AD68" i="15"/>
  <c r="AJ68" i="15"/>
  <c r="K82" i="15"/>
  <c r="P82" i="15"/>
  <c r="V82" i="15"/>
  <c r="AA82" i="15"/>
  <c r="AF82" i="15"/>
  <c r="W174" i="15"/>
  <c r="W217" i="15" s="1"/>
  <c r="AA174" i="15"/>
  <c r="AA217" i="15" s="1"/>
  <c r="AE174" i="15"/>
  <c r="AE217" i="15" s="1"/>
  <c r="U93" i="15"/>
  <c r="U174" i="15" s="1"/>
  <c r="U217" i="15" s="1"/>
  <c r="AC93" i="15"/>
  <c r="AC174" i="15" s="1"/>
  <c r="AC217" i="15" s="1"/>
  <c r="Y300" i="15"/>
  <c r="Y268" i="15"/>
  <c r="AK300" i="15"/>
  <c r="AK268" i="15"/>
  <c r="AG288" i="15"/>
  <c r="AG256" i="15"/>
  <c r="AK288" i="15"/>
  <c r="AK256" i="15"/>
  <c r="J301" i="15"/>
  <c r="J269" i="15"/>
  <c r="N301" i="15"/>
  <c r="N269" i="15"/>
  <c r="R301" i="15"/>
  <c r="R269" i="15"/>
  <c r="V301" i="15"/>
  <c r="V269" i="15"/>
  <c r="Z301" i="15"/>
  <c r="Z269" i="15"/>
  <c r="AD301" i="15"/>
  <c r="AD269" i="15"/>
  <c r="AH301" i="15"/>
  <c r="AH269" i="15"/>
  <c r="H68" i="15"/>
  <c r="M68" i="15"/>
  <c r="R68" i="15"/>
  <c r="X68" i="15"/>
  <c r="AC68" i="15"/>
  <c r="AH68" i="15"/>
  <c r="J82" i="15"/>
  <c r="O82" i="15"/>
  <c r="T82" i="15"/>
  <c r="Z82" i="15"/>
  <c r="AE82" i="15"/>
  <c r="R93" i="15"/>
  <c r="R174" i="15" s="1"/>
  <c r="R217" i="15" s="1"/>
  <c r="Z93" i="15"/>
  <c r="Z174" i="15" s="1"/>
  <c r="Z217" i="15" s="1"/>
  <c r="T300" i="15"/>
  <c r="T268" i="15"/>
  <c r="AJ300" i="15"/>
  <c r="AJ268" i="15"/>
  <c r="AJ288" i="15"/>
  <c r="AJ256" i="15"/>
  <c r="AK82" i="15"/>
  <c r="AK85" i="15" s="1"/>
  <c r="AG82" i="15"/>
  <c r="AC82" i="15"/>
  <c r="Y82" i="15"/>
  <c r="U82" i="15"/>
  <c r="Q82" i="15"/>
  <c r="M82" i="15"/>
  <c r="I82" i="15"/>
  <c r="L68" i="15"/>
  <c r="Q68" i="15"/>
  <c r="V68" i="15"/>
  <c r="AB68" i="15"/>
  <c r="AG68" i="15"/>
  <c r="H82" i="15"/>
  <c r="N82" i="15"/>
  <c r="S82" i="15"/>
  <c r="X82" i="15"/>
  <c r="AD82" i="15"/>
  <c r="AI82" i="15"/>
  <c r="Y93" i="15"/>
  <c r="Y174" i="15" s="1"/>
  <c r="Y217" i="15" s="1"/>
  <c r="U300" i="15"/>
  <c r="U268" i="15"/>
  <c r="AC300" i="15"/>
  <c r="AC268" i="15"/>
  <c r="X300" i="15"/>
  <c r="X268" i="15"/>
  <c r="AF300" i="15"/>
  <c r="AF268" i="15"/>
  <c r="W300" i="15"/>
  <c r="W268" i="15"/>
  <c r="AE300" i="15"/>
  <c r="AE268" i="15"/>
  <c r="T93" i="15"/>
  <c r="T111" i="15"/>
  <c r="T114" i="15" s="1"/>
  <c r="X93" i="15"/>
  <c r="X111" i="15"/>
  <c r="X114" i="15" s="1"/>
  <c r="AB93" i="15"/>
  <c r="AB111" i="15"/>
  <c r="AB114" i="15" s="1"/>
  <c r="AF93" i="15"/>
  <c r="AF111" i="15"/>
  <c r="AF114" i="15" s="1"/>
  <c r="J68" i="15"/>
  <c r="P68" i="15"/>
  <c r="U68" i="15"/>
  <c r="Z68" i="15"/>
  <c r="AF68" i="15"/>
  <c r="G82" i="15"/>
  <c r="L82" i="15"/>
  <c r="R82" i="15"/>
  <c r="W82" i="15"/>
  <c r="AB82" i="15"/>
  <c r="AH82" i="15"/>
  <c r="V93" i="15"/>
  <c r="V174" i="15" s="1"/>
  <c r="V217" i="15" s="1"/>
  <c r="AD93" i="15"/>
  <c r="AD174" i="15" s="1"/>
  <c r="AD217" i="15" s="1"/>
  <c r="K274" i="15"/>
  <c r="K306" i="15"/>
  <c r="S293" i="15"/>
  <c r="S261" i="15"/>
  <c r="AA274" i="15"/>
  <c r="AA306" i="15"/>
  <c r="AI293" i="15"/>
  <c r="AI261" i="15"/>
  <c r="U307" i="15"/>
  <c r="U275" i="15"/>
  <c r="Q307" i="15"/>
  <c r="Q275" i="15"/>
  <c r="V307" i="15"/>
  <c r="V275" i="15"/>
  <c r="AA275" i="15"/>
  <c r="AA307" i="15"/>
  <c r="AI174" i="15"/>
  <c r="AI217" i="15" s="1"/>
  <c r="H142" i="15"/>
  <c r="J293" i="15"/>
  <c r="J261" i="15"/>
  <c r="N306" i="15"/>
  <c r="N274" i="15"/>
  <c r="R306" i="15"/>
  <c r="R274" i="15"/>
  <c r="V293" i="15"/>
  <c r="V261" i="15"/>
  <c r="Z293" i="15"/>
  <c r="Z261" i="15"/>
  <c r="AD306" i="15"/>
  <c r="AD274" i="15"/>
  <c r="AH306" i="15"/>
  <c r="AH274" i="15"/>
  <c r="AD307" i="15"/>
  <c r="AD275" i="15"/>
  <c r="AI275" i="15"/>
  <c r="AI307" i="15"/>
  <c r="H104" i="15"/>
  <c r="I104" i="15" s="1"/>
  <c r="J104" i="15" s="1"/>
  <c r="K104" i="15" s="1"/>
  <c r="L104" i="15" s="1"/>
  <c r="M104" i="15" s="1"/>
  <c r="N104" i="15" s="1"/>
  <c r="O104" i="15" s="1"/>
  <c r="P104" i="15" s="1"/>
  <c r="Q104" i="15" s="1"/>
  <c r="R104" i="15" s="1"/>
  <c r="S104" i="15" s="1"/>
  <c r="T104" i="15" s="1"/>
  <c r="U104" i="15" s="1"/>
  <c r="V104" i="15" s="1"/>
  <c r="W104" i="15" s="1"/>
  <c r="X104" i="15" s="1"/>
  <c r="Y104" i="15" s="1"/>
  <c r="Z104" i="15" s="1"/>
  <c r="AA104" i="15" s="1"/>
  <c r="AB104" i="15" s="1"/>
  <c r="AC104" i="15" s="1"/>
  <c r="AD104" i="15" s="1"/>
  <c r="AE104" i="15" s="1"/>
  <c r="AF104" i="15" s="1"/>
  <c r="AG104" i="15" s="1"/>
  <c r="AH104" i="15" s="1"/>
  <c r="AI104" i="15" s="1"/>
  <c r="AJ104" i="15" s="1"/>
  <c r="AK104" i="15" s="1"/>
  <c r="H125" i="15"/>
  <c r="I125" i="15" s="1"/>
  <c r="J125" i="15" s="1"/>
  <c r="K125" i="15" s="1"/>
  <c r="L125" i="15" s="1"/>
  <c r="M125" i="15" s="1"/>
  <c r="N125" i="15" s="1"/>
  <c r="O125" i="15" s="1"/>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I142" i="15"/>
  <c r="J133" i="15"/>
  <c r="I306" i="15"/>
  <c r="I274" i="15"/>
  <c r="M306" i="15"/>
  <c r="M274" i="15"/>
  <c r="Q293" i="15"/>
  <c r="Q261" i="15"/>
  <c r="U293" i="15"/>
  <c r="U261" i="15"/>
  <c r="Y306" i="15"/>
  <c r="Y274" i="15"/>
  <c r="AC306" i="15"/>
  <c r="AC274" i="15"/>
  <c r="AG293" i="15"/>
  <c r="AG261" i="15"/>
  <c r="AK293" i="15"/>
  <c r="AK261" i="15"/>
  <c r="K275" i="15"/>
  <c r="K307" i="15"/>
  <c r="O275" i="15"/>
  <c r="O307" i="15"/>
  <c r="S275" i="15"/>
  <c r="S307" i="15"/>
  <c r="AH307" i="15"/>
  <c r="AH275" i="15"/>
  <c r="I141" i="15"/>
  <c r="J307" i="15"/>
  <c r="J275" i="15"/>
  <c r="N307" i="15"/>
  <c r="N275" i="15"/>
  <c r="R307" i="15"/>
  <c r="R275" i="15"/>
  <c r="W275" i="15"/>
  <c r="W307" i="15"/>
  <c r="AG307" i="15"/>
  <c r="AG275" i="15"/>
  <c r="J103" i="15"/>
  <c r="K103" i="15" s="1"/>
  <c r="L103" i="15" s="1"/>
  <c r="M103" i="15" s="1"/>
  <c r="N103" i="15" s="1"/>
  <c r="O103" i="15" s="1"/>
  <c r="P103" i="15" s="1"/>
  <c r="Q103" i="15" s="1"/>
  <c r="R103" i="15" s="1"/>
  <c r="S103" i="15" s="1"/>
  <c r="T103" i="15" s="1"/>
  <c r="U103" i="15" s="1"/>
  <c r="V103" i="15" s="1"/>
  <c r="W103" i="15" s="1"/>
  <c r="X103" i="15" s="1"/>
  <c r="Y103" i="15" s="1"/>
  <c r="Z103" i="15" s="1"/>
  <c r="AA103" i="15" s="1"/>
  <c r="AB103" i="15" s="1"/>
  <c r="AC103" i="15" s="1"/>
  <c r="AD103" i="15" s="1"/>
  <c r="AE103" i="15" s="1"/>
  <c r="AF103" i="15" s="1"/>
  <c r="AG103" i="15" s="1"/>
  <c r="AH103" i="15" s="1"/>
  <c r="AI103" i="15" s="1"/>
  <c r="AJ103" i="15" s="1"/>
  <c r="AK103" i="15" s="1"/>
  <c r="J124" i="15"/>
  <c r="K124" i="15" s="1"/>
  <c r="L124" i="15" s="1"/>
  <c r="M124" i="15" s="1"/>
  <c r="N124" i="15" s="1"/>
  <c r="O124" i="15" s="1"/>
  <c r="P124" i="15" s="1"/>
  <c r="Q124" i="15" s="1"/>
  <c r="R124" i="15" s="1"/>
  <c r="S124" i="15" s="1"/>
  <c r="T124" i="15" s="1"/>
  <c r="U124" i="15" s="1"/>
  <c r="V124" i="15" s="1"/>
  <c r="W124" i="15" s="1"/>
  <c r="X124" i="15" s="1"/>
  <c r="Y124" i="15" s="1"/>
  <c r="Z124" i="15" s="1"/>
  <c r="AA124" i="15" s="1"/>
  <c r="AB124" i="15" s="1"/>
  <c r="AC124" i="15" s="1"/>
  <c r="AD124" i="15" s="1"/>
  <c r="AE124" i="15" s="1"/>
  <c r="AF124" i="15" s="1"/>
  <c r="AG124" i="15" s="1"/>
  <c r="AH124" i="15" s="1"/>
  <c r="AI124" i="15" s="1"/>
  <c r="AJ124" i="15" s="1"/>
  <c r="AK124" i="15" s="1"/>
  <c r="G291" i="15"/>
  <c r="G259" i="15"/>
  <c r="I302" i="15"/>
  <c r="I270" i="15"/>
  <c r="M302" i="15"/>
  <c r="M270" i="15"/>
  <c r="Q302" i="15"/>
  <c r="Q270" i="15"/>
  <c r="U302" i="15"/>
  <c r="U270" i="15"/>
  <c r="Y302" i="15"/>
  <c r="Y270" i="15"/>
  <c r="AC302" i="15"/>
  <c r="AC270" i="15"/>
  <c r="AG302" i="15"/>
  <c r="AG270" i="15"/>
  <c r="AK302" i="15"/>
  <c r="AK270" i="15"/>
  <c r="J185" i="15"/>
  <c r="I227" i="15"/>
  <c r="N227" i="15"/>
  <c r="Y227" i="15"/>
  <c r="AD227" i="15"/>
  <c r="Q240" i="15"/>
  <c r="V240" i="15"/>
  <c r="AG240" i="15"/>
  <c r="H275" i="15"/>
  <c r="H307" i="15"/>
  <c r="L275" i="15"/>
  <c r="L307" i="15"/>
  <c r="P275" i="15"/>
  <c r="P307" i="15"/>
  <c r="T275" i="15"/>
  <c r="T307" i="15"/>
  <c r="X275" i="15"/>
  <c r="X307" i="15"/>
  <c r="AB275" i="15"/>
  <c r="AB307" i="15"/>
  <c r="AF275" i="15"/>
  <c r="AL275" i="15" s="1"/>
  <c r="AF307" i="15"/>
  <c r="AL307" i="15" s="1"/>
  <c r="G289" i="15"/>
  <c r="G257" i="15"/>
  <c r="G293" i="15"/>
  <c r="G261" i="15"/>
  <c r="W293" i="15"/>
  <c r="W261" i="15"/>
  <c r="H302" i="15"/>
  <c r="H270" i="15"/>
  <c r="L302" i="15"/>
  <c r="L270" i="15"/>
  <c r="P302" i="15"/>
  <c r="P270" i="15"/>
  <c r="T302" i="15"/>
  <c r="T270" i="15"/>
  <c r="X302" i="15"/>
  <c r="X270" i="15"/>
  <c r="AB302" i="15"/>
  <c r="AB270" i="15"/>
  <c r="AF302" i="15"/>
  <c r="AF270" i="15"/>
  <c r="AJ302" i="15"/>
  <c r="AJ270" i="15"/>
  <c r="O274" i="15"/>
  <c r="O306" i="15"/>
  <c r="AE274" i="15"/>
  <c r="AK307" i="15"/>
  <c r="AK275" i="15"/>
  <c r="M227" i="15"/>
  <c r="R227" i="15"/>
  <c r="AC227" i="15"/>
  <c r="AH227" i="15"/>
  <c r="J240" i="15"/>
  <c r="U240" i="15"/>
  <c r="Z240" i="15"/>
  <c r="AK240" i="15"/>
  <c r="K293" i="15"/>
  <c r="I307" i="15"/>
  <c r="I275" i="15"/>
  <c r="Y307" i="15"/>
  <c r="Y275" i="15"/>
  <c r="G258" i="15"/>
  <c r="H240" i="15"/>
  <c r="H227" i="15"/>
  <c r="L240" i="15"/>
  <c r="L227" i="15"/>
  <c r="P240" i="15"/>
  <c r="P227" i="15"/>
  <c r="T240" i="15"/>
  <c r="T227" i="15"/>
  <c r="X240" i="15"/>
  <c r="X227" i="15"/>
  <c r="AB240" i="15"/>
  <c r="AB227" i="15"/>
  <c r="AF240" i="15"/>
  <c r="AF227" i="15"/>
  <c r="AJ240" i="15"/>
  <c r="AJ227" i="15"/>
  <c r="AE293" i="15"/>
  <c r="AE261" i="15"/>
  <c r="J270" i="15"/>
  <c r="J302" i="15"/>
  <c r="N270" i="15"/>
  <c r="N302" i="15"/>
  <c r="R270" i="15"/>
  <c r="R302" i="15"/>
  <c r="V270" i="15"/>
  <c r="V302" i="15"/>
  <c r="Z270" i="15"/>
  <c r="Z302" i="15"/>
  <c r="AD270" i="15"/>
  <c r="AD302" i="15"/>
  <c r="AH270" i="15"/>
  <c r="AH302" i="15"/>
  <c r="G271" i="15"/>
  <c r="G303" i="15"/>
  <c r="G273" i="15"/>
  <c r="G305" i="15"/>
  <c r="G274" i="15"/>
  <c r="G306" i="15"/>
  <c r="W274" i="15"/>
  <c r="W306" i="15"/>
  <c r="G275" i="15"/>
  <c r="G307" i="15"/>
  <c r="M307" i="15"/>
  <c r="M275" i="15"/>
  <c r="AC307" i="15"/>
  <c r="AC275" i="15"/>
  <c r="G238" i="15"/>
  <c r="K270" i="15"/>
  <c r="AA270" i="15"/>
  <c r="G270" i="15"/>
  <c r="W270" i="15"/>
  <c r="O293" i="15" l="1"/>
  <c r="J171" i="16"/>
  <c r="I171" i="16"/>
  <c r="J170" i="16"/>
  <c r="I170" i="16"/>
  <c r="AJ275" i="16"/>
  <c r="AA261" i="15"/>
  <c r="AA269" i="15"/>
  <c r="AJ85" i="15"/>
  <c r="AG85" i="15"/>
  <c r="I150" i="17"/>
  <c r="H170" i="15"/>
  <c r="S274" i="15"/>
  <c r="X85" i="15"/>
  <c r="K301" i="15"/>
  <c r="I150" i="15"/>
  <c r="I170" i="17"/>
  <c r="P85" i="15"/>
  <c r="I128" i="17"/>
  <c r="AI306" i="15"/>
  <c r="I136" i="15"/>
  <c r="K171" i="16"/>
  <c r="I171" i="17"/>
  <c r="I129" i="17"/>
  <c r="I162" i="15"/>
  <c r="I170" i="15" s="1"/>
  <c r="H149" i="15"/>
  <c r="V85" i="15"/>
  <c r="I150" i="16"/>
  <c r="I157" i="15"/>
  <c r="J154" i="15"/>
  <c r="J163" i="15" s="1"/>
  <c r="M85" i="15"/>
  <c r="I171" i="15"/>
  <c r="J85" i="15"/>
  <c r="AC85" i="15"/>
  <c r="H85" i="15"/>
  <c r="AE85" i="15"/>
  <c r="AI269" i="15"/>
  <c r="Z85" i="15"/>
  <c r="J170" i="17"/>
  <c r="Z214" i="15"/>
  <c r="Z241" i="15" s="1"/>
  <c r="AE210" i="15"/>
  <c r="U85" i="15"/>
  <c r="W85" i="15"/>
  <c r="J275" i="17"/>
  <c r="J307" i="17"/>
  <c r="J121" i="17"/>
  <c r="J120" i="17"/>
  <c r="J115" i="17"/>
  <c r="K112" i="17"/>
  <c r="J119" i="17"/>
  <c r="K163" i="17"/>
  <c r="K161" i="17"/>
  <c r="K157" i="17"/>
  <c r="L154" i="17"/>
  <c r="K162" i="17"/>
  <c r="J141" i="17"/>
  <c r="J140" i="17"/>
  <c r="J136" i="17"/>
  <c r="K133" i="17"/>
  <c r="J142" i="17"/>
  <c r="L14" i="17"/>
  <c r="K185" i="17"/>
  <c r="J171" i="17"/>
  <c r="I149" i="17"/>
  <c r="I29" i="16"/>
  <c r="I34" i="16" s="1"/>
  <c r="I26" i="16"/>
  <c r="I234" i="16" s="1"/>
  <c r="J100" i="16"/>
  <c r="J99" i="16"/>
  <c r="J94" i="16"/>
  <c r="K91" i="16"/>
  <c r="K186" i="16" s="1"/>
  <c r="H300" i="16"/>
  <c r="H268" i="16"/>
  <c r="J141" i="16"/>
  <c r="K133" i="16"/>
  <c r="J140" i="16"/>
  <c r="J136" i="16"/>
  <c r="J142" i="16"/>
  <c r="L163" i="16"/>
  <c r="L161" i="16"/>
  <c r="L157" i="16"/>
  <c r="M154" i="16"/>
  <c r="L162" i="16"/>
  <c r="K14" i="16"/>
  <c r="G292" i="16"/>
  <c r="G260" i="16"/>
  <c r="G230" i="16"/>
  <c r="G231" i="16" s="1"/>
  <c r="G242" i="16" s="1"/>
  <c r="I149" i="16"/>
  <c r="K170" i="16"/>
  <c r="K185" i="16"/>
  <c r="H34" i="16"/>
  <c r="H120" i="16"/>
  <c r="H115" i="16"/>
  <c r="H175" i="16" s="1"/>
  <c r="I112" i="16"/>
  <c r="H121" i="16"/>
  <c r="AF174" i="15"/>
  <c r="AF217" i="15" s="1"/>
  <c r="X174" i="15"/>
  <c r="X217" i="15" s="1"/>
  <c r="AB174" i="15"/>
  <c r="AB217" i="15" s="1"/>
  <c r="T174" i="15"/>
  <c r="T217" i="15" s="1"/>
  <c r="X274" i="15"/>
  <c r="X306" i="15"/>
  <c r="H306" i="15"/>
  <c r="H274" i="15"/>
  <c r="K185" i="15"/>
  <c r="AF293" i="15"/>
  <c r="AF261" i="15"/>
  <c r="X293" i="15"/>
  <c r="X261" i="15"/>
  <c r="AC293" i="15"/>
  <c r="AC261" i="15"/>
  <c r="AK306" i="15"/>
  <c r="AK274" i="15"/>
  <c r="AJ293" i="15"/>
  <c r="AJ261" i="15"/>
  <c r="AB293" i="15"/>
  <c r="AB261" i="15"/>
  <c r="T293" i="15"/>
  <c r="T261" i="15"/>
  <c r="L293" i="15"/>
  <c r="L261" i="15"/>
  <c r="J306" i="15"/>
  <c r="J274" i="15"/>
  <c r="M293" i="15"/>
  <c r="M261" i="15"/>
  <c r="V306" i="15"/>
  <c r="V274" i="15"/>
  <c r="N293" i="15"/>
  <c r="N261" i="15"/>
  <c r="H150" i="15"/>
  <c r="I149" i="15"/>
  <c r="AF85" i="15"/>
  <c r="Q85" i="15"/>
  <c r="R85" i="15"/>
  <c r="AD85" i="15"/>
  <c r="I85" i="15"/>
  <c r="S85" i="15"/>
  <c r="AI85" i="15"/>
  <c r="N85" i="15"/>
  <c r="O85" i="15"/>
  <c r="G272" i="15"/>
  <c r="G304" i="15"/>
  <c r="R293" i="15"/>
  <c r="R261" i="15"/>
  <c r="Y293" i="15"/>
  <c r="Y261" i="15"/>
  <c r="H293" i="15"/>
  <c r="H261" i="15"/>
  <c r="AD293" i="15"/>
  <c r="AD261" i="15"/>
  <c r="J142" i="15"/>
  <c r="J141" i="15"/>
  <c r="K133" i="15"/>
  <c r="J140" i="15"/>
  <c r="J136" i="15"/>
  <c r="AB85" i="15"/>
  <c r="T85" i="15"/>
  <c r="K85" i="15"/>
  <c r="AA85" i="15"/>
  <c r="AF274" i="15"/>
  <c r="AL274" i="15" s="1"/>
  <c r="AF306" i="15"/>
  <c r="AL306" i="15" s="1"/>
  <c r="AL240" i="15"/>
  <c r="P306" i="15"/>
  <c r="P274" i="15"/>
  <c r="U306" i="15"/>
  <c r="U274" i="15"/>
  <c r="AG306" i="15"/>
  <c r="AG274" i="15"/>
  <c r="P293" i="15"/>
  <c r="P261" i="15"/>
  <c r="Z306" i="15"/>
  <c r="Z274" i="15"/>
  <c r="AJ274" i="15"/>
  <c r="AJ306" i="15"/>
  <c r="AB274" i="15"/>
  <c r="AB306" i="15"/>
  <c r="T306" i="15"/>
  <c r="T274" i="15"/>
  <c r="L306" i="15"/>
  <c r="L274" i="15"/>
  <c r="AH293" i="15"/>
  <c r="AH261" i="15"/>
  <c r="Q306" i="15"/>
  <c r="Q274" i="15"/>
  <c r="I293" i="15"/>
  <c r="I261" i="15"/>
  <c r="J14" i="15"/>
  <c r="H300" i="15"/>
  <c r="H268" i="15"/>
  <c r="L85" i="15"/>
  <c r="AH85" i="15"/>
  <c r="Y85" i="15"/>
  <c r="G85" i="15"/>
  <c r="K171" i="17" l="1"/>
  <c r="K154" i="15"/>
  <c r="J157" i="15"/>
  <c r="J161" i="15"/>
  <c r="J162" i="15"/>
  <c r="J150" i="17"/>
  <c r="AE214" i="15"/>
  <c r="AE241" i="15" s="1"/>
  <c r="AJ210" i="15"/>
  <c r="AJ214" i="15" s="1"/>
  <c r="AJ241" i="15" s="1"/>
  <c r="Z307" i="15"/>
  <c r="Z275" i="15"/>
  <c r="K120" i="17"/>
  <c r="L112" i="17"/>
  <c r="K115" i="17"/>
  <c r="K119" i="17"/>
  <c r="K121" i="17"/>
  <c r="J128" i="17"/>
  <c r="J129" i="17"/>
  <c r="M14" i="17"/>
  <c r="J149" i="17"/>
  <c r="K170" i="17"/>
  <c r="L185" i="17"/>
  <c r="K140" i="17"/>
  <c r="K136" i="17"/>
  <c r="L133" i="17"/>
  <c r="K142" i="17"/>
  <c r="K141" i="17"/>
  <c r="L163" i="17"/>
  <c r="L161" i="17"/>
  <c r="L157" i="17"/>
  <c r="M154" i="17"/>
  <c r="L162" i="17"/>
  <c r="J29" i="16"/>
  <c r="J26" i="16"/>
  <c r="J234" i="16" s="1"/>
  <c r="L185" i="16"/>
  <c r="G243" i="16"/>
  <c r="G244" i="16" s="1"/>
  <c r="K94" i="16"/>
  <c r="L91" i="16"/>
  <c r="L186" i="16" s="1"/>
  <c r="K100" i="16"/>
  <c r="K99" i="16"/>
  <c r="L170" i="16"/>
  <c r="J149" i="16"/>
  <c r="J150" i="16"/>
  <c r="M162" i="16"/>
  <c r="M163" i="16"/>
  <c r="M161" i="16"/>
  <c r="M157" i="16"/>
  <c r="N154" i="16"/>
  <c r="L14" i="16"/>
  <c r="K141" i="16"/>
  <c r="K142" i="16"/>
  <c r="L133" i="16"/>
  <c r="K140" i="16"/>
  <c r="K136" i="16"/>
  <c r="I300" i="16"/>
  <c r="I268" i="16"/>
  <c r="L171" i="16"/>
  <c r="I121" i="16"/>
  <c r="I120" i="16"/>
  <c r="I115" i="16"/>
  <c r="I175" i="16" s="1"/>
  <c r="J112" i="16"/>
  <c r="I29" i="15"/>
  <c r="I26" i="15"/>
  <c r="I234" i="15" s="1"/>
  <c r="K141" i="15"/>
  <c r="K140" i="15"/>
  <c r="K136" i="15"/>
  <c r="K142" i="15"/>
  <c r="L133" i="15"/>
  <c r="L185" i="15"/>
  <c r="K14" i="15"/>
  <c r="J149" i="15"/>
  <c r="J150" i="15"/>
  <c r="J171" i="15" l="1"/>
  <c r="K129" i="17"/>
  <c r="K150" i="17"/>
  <c r="J170" i="15"/>
  <c r="K149" i="16"/>
  <c r="M171" i="16"/>
  <c r="L171" i="17"/>
  <c r="L154" i="15"/>
  <c r="K157" i="15"/>
  <c r="K163" i="15"/>
  <c r="K162" i="15"/>
  <c r="K161" i="15"/>
  <c r="K128" i="17"/>
  <c r="K150" i="15"/>
  <c r="AJ275" i="15"/>
  <c r="AJ307" i="15"/>
  <c r="AE307" i="15"/>
  <c r="AE275" i="15"/>
  <c r="M112" i="17"/>
  <c r="L119" i="17"/>
  <c r="L115" i="17"/>
  <c r="L121" i="17"/>
  <c r="L120" i="17"/>
  <c r="L142" i="17"/>
  <c r="L140" i="17"/>
  <c r="L136" i="17"/>
  <c r="M133" i="17"/>
  <c r="L141" i="17"/>
  <c r="M185" i="17"/>
  <c r="M162" i="17"/>
  <c r="M163" i="17"/>
  <c r="M161" i="17"/>
  <c r="M157" i="17"/>
  <c r="N154" i="17"/>
  <c r="N14" i="17"/>
  <c r="M210" i="17" s="1"/>
  <c r="K149" i="17"/>
  <c r="L170" i="17"/>
  <c r="K29" i="16"/>
  <c r="K34" i="16" s="1"/>
  <c r="K26" i="16"/>
  <c r="K234" i="16" s="1"/>
  <c r="M14" i="16"/>
  <c r="M185" i="16"/>
  <c r="J121" i="16"/>
  <c r="J120" i="16"/>
  <c r="J115" i="16"/>
  <c r="J175" i="16" s="1"/>
  <c r="K112" i="16"/>
  <c r="L142" i="16"/>
  <c r="L140" i="16"/>
  <c r="L136" i="16"/>
  <c r="M133" i="16"/>
  <c r="L141" i="16"/>
  <c r="J300" i="16"/>
  <c r="J268" i="16"/>
  <c r="N162" i="16"/>
  <c r="N163" i="16"/>
  <c r="N161" i="16"/>
  <c r="N157" i="16"/>
  <c r="O154" i="16"/>
  <c r="L99" i="16"/>
  <c r="L94" i="16"/>
  <c r="M91" i="16"/>
  <c r="M186" i="16" s="1"/>
  <c r="L100" i="16"/>
  <c r="K150" i="16"/>
  <c r="M170" i="16"/>
  <c r="J34" i="16"/>
  <c r="I300" i="15"/>
  <c r="I268" i="15"/>
  <c r="J29" i="15"/>
  <c r="J26" i="15"/>
  <c r="J234" i="15" s="1"/>
  <c r="K149" i="15"/>
  <c r="L14" i="15"/>
  <c r="M185" i="15"/>
  <c r="M133" i="15"/>
  <c r="L140" i="15"/>
  <c r="L136" i="15"/>
  <c r="L142" i="15"/>
  <c r="L141" i="15"/>
  <c r="K171" i="15" l="1"/>
  <c r="L150" i="17"/>
  <c r="L129" i="17"/>
  <c r="K170" i="15"/>
  <c r="L161" i="15"/>
  <c r="L163" i="15"/>
  <c r="L162" i="15"/>
  <c r="L157" i="15"/>
  <c r="M154" i="15"/>
  <c r="L128" i="17"/>
  <c r="N170" i="16"/>
  <c r="L149" i="16"/>
  <c r="M170" i="17"/>
  <c r="M115" i="17"/>
  <c r="M119" i="17"/>
  <c r="M120" i="17"/>
  <c r="M121" i="17"/>
  <c r="N112" i="17"/>
  <c r="N185" i="17"/>
  <c r="M141" i="17"/>
  <c r="M140" i="17"/>
  <c r="M136" i="17"/>
  <c r="N133" i="17"/>
  <c r="M142" i="17"/>
  <c r="M214" i="17"/>
  <c r="M241" i="17" s="1"/>
  <c r="O14" i="17"/>
  <c r="N214" i="17" s="1"/>
  <c r="N241" i="17" s="1"/>
  <c r="M171" i="17"/>
  <c r="L149" i="17"/>
  <c r="N162" i="17"/>
  <c r="N163" i="17"/>
  <c r="N161" i="17"/>
  <c r="N157" i="17"/>
  <c r="O154" i="17"/>
  <c r="O163" i="16"/>
  <c r="O161" i="16"/>
  <c r="O157" i="16"/>
  <c r="P154" i="16"/>
  <c r="O162" i="16"/>
  <c r="N185" i="16"/>
  <c r="M99" i="16"/>
  <c r="M94" i="16"/>
  <c r="N91" i="16"/>
  <c r="N186" i="16" s="1"/>
  <c r="M100" i="16"/>
  <c r="L29" i="16"/>
  <c r="L26" i="16"/>
  <c r="L234" i="16" s="1"/>
  <c r="K120" i="16"/>
  <c r="K115" i="16"/>
  <c r="K175" i="16" s="1"/>
  <c r="L112" i="16"/>
  <c r="K121" i="16"/>
  <c r="N14" i="16"/>
  <c r="M142" i="16"/>
  <c r="M140" i="16"/>
  <c r="M136" i="16"/>
  <c r="N133" i="16"/>
  <c r="M141" i="16"/>
  <c r="K300" i="16"/>
  <c r="K268" i="16"/>
  <c r="N171" i="16"/>
  <c r="L150" i="16"/>
  <c r="M142" i="15"/>
  <c r="M140" i="15"/>
  <c r="M136" i="15"/>
  <c r="N133" i="15"/>
  <c r="M141" i="15"/>
  <c r="K29" i="15"/>
  <c r="K26" i="15"/>
  <c r="K234" i="15" s="1"/>
  <c r="J300" i="15"/>
  <c r="J268" i="15"/>
  <c r="L149" i="15"/>
  <c r="M14" i="15"/>
  <c r="N185" i="15"/>
  <c r="L150" i="15"/>
  <c r="N171" i="17" l="1"/>
  <c r="L170" i="15"/>
  <c r="N275" i="17"/>
  <c r="N307" i="17"/>
  <c r="M162" i="15"/>
  <c r="M157" i="15"/>
  <c r="M163" i="15"/>
  <c r="N154" i="15"/>
  <c r="M161" i="15"/>
  <c r="M150" i="15"/>
  <c r="O171" i="16"/>
  <c r="M150" i="16"/>
  <c r="L171" i="15"/>
  <c r="M150" i="17"/>
  <c r="M128" i="17"/>
  <c r="N119" i="17"/>
  <c r="N115" i="17"/>
  <c r="N121" i="17"/>
  <c r="N120" i="17"/>
  <c r="O112" i="17"/>
  <c r="M129" i="17"/>
  <c r="O163" i="17"/>
  <c r="O161" i="17"/>
  <c r="O157" i="17"/>
  <c r="P154" i="17"/>
  <c r="O162" i="17"/>
  <c r="P14" i="17"/>
  <c r="N141" i="17"/>
  <c r="N142" i="17"/>
  <c r="N140" i="17"/>
  <c r="N136" i="17"/>
  <c r="O133" i="17"/>
  <c r="N170" i="17"/>
  <c r="M307" i="17"/>
  <c r="M275" i="17"/>
  <c r="O185" i="17"/>
  <c r="M149" i="17"/>
  <c r="N100" i="16"/>
  <c r="N99" i="16"/>
  <c r="N94" i="16"/>
  <c r="O91" i="16"/>
  <c r="O186" i="16" s="1"/>
  <c r="N141" i="16"/>
  <c r="N142" i="16"/>
  <c r="O133" i="16"/>
  <c r="N140" i="16"/>
  <c r="N136" i="16"/>
  <c r="M26" i="16"/>
  <c r="M234" i="16" s="1"/>
  <c r="M29" i="16"/>
  <c r="L115" i="16"/>
  <c r="L175" i="16" s="1"/>
  <c r="M112" i="16"/>
  <c r="L121" i="16"/>
  <c r="L120" i="16"/>
  <c r="L34" i="16"/>
  <c r="P163" i="16"/>
  <c r="P161" i="16"/>
  <c r="P157" i="16"/>
  <c r="Q154" i="16"/>
  <c r="P162" i="16"/>
  <c r="O185" i="16"/>
  <c r="O14" i="16"/>
  <c r="L300" i="16"/>
  <c r="L268" i="16"/>
  <c r="M149" i="16"/>
  <c r="O170" i="16"/>
  <c r="O185" i="15"/>
  <c r="L29" i="15"/>
  <c r="L26" i="15"/>
  <c r="L234" i="15" s="1"/>
  <c r="K300" i="15"/>
  <c r="K268" i="15"/>
  <c r="N141" i="15"/>
  <c r="O133" i="15"/>
  <c r="N140" i="15"/>
  <c r="N136" i="15"/>
  <c r="N142" i="15"/>
  <c r="N14" i="15"/>
  <c r="M149" i="15"/>
  <c r="M171" i="15" l="1"/>
  <c r="P171" i="16"/>
  <c r="N149" i="16"/>
  <c r="N163" i="15"/>
  <c r="O154" i="15"/>
  <c r="N161" i="15"/>
  <c r="N157" i="15"/>
  <c r="N162" i="15"/>
  <c r="N149" i="17"/>
  <c r="O171" i="17"/>
  <c r="N149" i="15"/>
  <c r="M170" i="15"/>
  <c r="O119" i="17"/>
  <c r="O121" i="17"/>
  <c r="O120" i="17"/>
  <c r="P112" i="17"/>
  <c r="O115" i="17"/>
  <c r="N129" i="17"/>
  <c r="N128" i="17"/>
  <c r="P163" i="17"/>
  <c r="P161" i="17"/>
  <c r="P157" i="17"/>
  <c r="Q154" i="17"/>
  <c r="P162" i="17"/>
  <c r="P185" i="17"/>
  <c r="N150" i="17"/>
  <c r="O140" i="17"/>
  <c r="O136" i="17"/>
  <c r="P133" i="17"/>
  <c r="O142" i="17"/>
  <c r="O141" i="17"/>
  <c r="O170" i="17"/>
  <c r="Q14" i="17"/>
  <c r="P214" i="17" s="1"/>
  <c r="P241" i="17" s="1"/>
  <c r="P14" i="16"/>
  <c r="P185" i="16"/>
  <c r="M121" i="16"/>
  <c r="M120" i="16"/>
  <c r="M115" i="16"/>
  <c r="M175" i="16" s="1"/>
  <c r="N112" i="16"/>
  <c r="M34" i="16"/>
  <c r="O141" i="16"/>
  <c r="O140" i="16"/>
  <c r="O136" i="16"/>
  <c r="O142" i="16"/>
  <c r="P133" i="16"/>
  <c r="N29" i="16"/>
  <c r="N34" i="16" s="1"/>
  <c r="N26" i="16"/>
  <c r="N234" i="16" s="1"/>
  <c r="P170" i="16"/>
  <c r="N150" i="16"/>
  <c r="O94" i="16"/>
  <c r="P91" i="16"/>
  <c r="P186" i="16" s="1"/>
  <c r="O100" i="16"/>
  <c r="O99" i="16"/>
  <c r="Q162" i="16"/>
  <c r="Q163" i="16"/>
  <c r="Q161" i="16"/>
  <c r="Q157" i="16"/>
  <c r="R154" i="16"/>
  <c r="M300" i="16"/>
  <c r="M268" i="16"/>
  <c r="O141" i="15"/>
  <c r="O142" i="15"/>
  <c r="P133" i="15"/>
  <c r="O140" i="15"/>
  <c r="O136" i="15"/>
  <c r="P185" i="15"/>
  <c r="M29" i="15"/>
  <c r="M26" i="15"/>
  <c r="M234" i="15" s="1"/>
  <c r="O14" i="15"/>
  <c r="N150" i="15"/>
  <c r="L300" i="15"/>
  <c r="L268" i="15"/>
  <c r="N171" i="15" l="1"/>
  <c r="P171" i="17"/>
  <c r="O150" i="16"/>
  <c r="N170" i="15"/>
  <c r="O163" i="15"/>
  <c r="O162" i="15"/>
  <c r="O161" i="15"/>
  <c r="O157" i="15"/>
  <c r="P154" i="15"/>
  <c r="O150" i="17"/>
  <c r="P307" i="17"/>
  <c r="P275" i="17"/>
  <c r="Q171" i="16"/>
  <c r="O128" i="17"/>
  <c r="O129" i="17"/>
  <c r="P120" i="17"/>
  <c r="Q112" i="17"/>
  <c r="P115" i="17"/>
  <c r="P119" i="17"/>
  <c r="P121" i="17"/>
  <c r="Q185" i="17"/>
  <c r="Q162" i="17"/>
  <c r="Q163" i="17"/>
  <c r="Q161" i="17"/>
  <c r="Q157" i="17"/>
  <c r="R154" i="17"/>
  <c r="O149" i="17"/>
  <c r="R14" i="17"/>
  <c r="P142" i="17"/>
  <c r="P140" i="17"/>
  <c r="P136" i="17"/>
  <c r="Q133" i="17"/>
  <c r="P141" i="17"/>
  <c r="P170" i="17"/>
  <c r="R162" i="16"/>
  <c r="R163" i="16"/>
  <c r="R161" i="16"/>
  <c r="R157" i="16"/>
  <c r="S154" i="16"/>
  <c r="P99" i="16"/>
  <c r="P94" i="16"/>
  <c r="Q91" i="16"/>
  <c r="Q186" i="16" s="1"/>
  <c r="P100" i="16"/>
  <c r="N120" i="16"/>
  <c r="N121" i="16"/>
  <c r="N115" i="16"/>
  <c r="N175" i="16" s="1"/>
  <c r="O112" i="16"/>
  <c r="Q14" i="16"/>
  <c r="Q185" i="16"/>
  <c r="O149" i="16"/>
  <c r="N300" i="16"/>
  <c r="N268" i="16"/>
  <c r="P142" i="16"/>
  <c r="P140" i="16"/>
  <c r="P136" i="16"/>
  <c r="Q133" i="16"/>
  <c r="P141" i="16"/>
  <c r="O29" i="16"/>
  <c r="O34" i="16" s="1"/>
  <c r="O26" i="16"/>
  <c r="O234" i="16" s="1"/>
  <c r="Q170" i="16"/>
  <c r="P14" i="15"/>
  <c r="Q185" i="15"/>
  <c r="P140" i="15"/>
  <c r="P136" i="15"/>
  <c r="P142" i="15"/>
  <c r="P141" i="15"/>
  <c r="Q133" i="15"/>
  <c r="N29" i="15"/>
  <c r="N26" i="15"/>
  <c r="N234" i="15" s="1"/>
  <c r="O149" i="15"/>
  <c r="O150" i="15"/>
  <c r="M300" i="15"/>
  <c r="M268" i="15"/>
  <c r="O170" i="15" l="1"/>
  <c r="R170" i="16"/>
  <c r="O171" i="15"/>
  <c r="P162" i="15"/>
  <c r="P163" i="15"/>
  <c r="P157" i="15"/>
  <c r="P161" i="15"/>
  <c r="Q154" i="15"/>
  <c r="P150" i="16"/>
  <c r="R171" i="16"/>
  <c r="P128" i="17"/>
  <c r="P129" i="17"/>
  <c r="Q115" i="17"/>
  <c r="Q119" i="17"/>
  <c r="Q121" i="17"/>
  <c r="Q120" i="17"/>
  <c r="R112" i="17"/>
  <c r="P149" i="17"/>
  <c r="Q170" i="17"/>
  <c r="Q141" i="17"/>
  <c r="Q140" i="17"/>
  <c r="Q136" i="17"/>
  <c r="R133" i="17"/>
  <c r="Q142" i="17"/>
  <c r="S14" i="17"/>
  <c r="R210" i="17" s="1"/>
  <c r="R214" i="17" s="1"/>
  <c r="R241" i="17" s="1"/>
  <c r="P150" i="17"/>
  <c r="Q171" i="17"/>
  <c r="R162" i="17"/>
  <c r="R163" i="17"/>
  <c r="R161" i="17"/>
  <c r="R157" i="17"/>
  <c r="S154" i="17"/>
  <c r="R185" i="17"/>
  <c r="O300" i="16"/>
  <c r="O268" i="16"/>
  <c r="Q142" i="16"/>
  <c r="Q140" i="16"/>
  <c r="Q136" i="16"/>
  <c r="R133" i="16"/>
  <c r="Q141" i="16"/>
  <c r="O120" i="16"/>
  <c r="O121" i="16"/>
  <c r="O115" i="16"/>
  <c r="O175" i="16" s="1"/>
  <c r="P112" i="16"/>
  <c r="Q99" i="16"/>
  <c r="Q94" i="16"/>
  <c r="R91" i="16"/>
  <c r="R186" i="16" s="1"/>
  <c r="Q100" i="16"/>
  <c r="R14" i="16"/>
  <c r="S163" i="16"/>
  <c r="S161" i="16"/>
  <c r="S157" i="16"/>
  <c r="T154" i="16"/>
  <c r="S162" i="16"/>
  <c r="P149" i="16"/>
  <c r="R185" i="16"/>
  <c r="P26" i="16"/>
  <c r="P234" i="16" s="1"/>
  <c r="P29" i="16"/>
  <c r="N300" i="15"/>
  <c r="N268" i="15"/>
  <c r="Q14" i="15"/>
  <c r="P149" i="15"/>
  <c r="Q142" i="15"/>
  <c r="Q140" i="15"/>
  <c r="Q136" i="15"/>
  <c r="R133" i="15"/>
  <c r="Q141" i="15"/>
  <c r="R185" i="15"/>
  <c r="O29" i="15"/>
  <c r="O26" i="15"/>
  <c r="O234" i="15" s="1"/>
  <c r="P150" i="15"/>
  <c r="P171" i="15" l="1"/>
  <c r="R307" i="17"/>
  <c r="R275" i="17"/>
  <c r="Q149" i="17"/>
  <c r="Q150" i="17"/>
  <c r="Q157" i="15"/>
  <c r="Q161" i="15"/>
  <c r="Q162" i="15"/>
  <c r="R154" i="15"/>
  <c r="Q163" i="15"/>
  <c r="Q150" i="16"/>
  <c r="R171" i="17"/>
  <c r="P170" i="15"/>
  <c r="S112" i="17"/>
  <c r="R115" i="17"/>
  <c r="R119" i="17"/>
  <c r="R121" i="17"/>
  <c r="R120" i="17"/>
  <c r="Q128" i="17"/>
  <c r="Q129" i="17"/>
  <c r="S163" i="17"/>
  <c r="S161" i="17"/>
  <c r="S157" i="17"/>
  <c r="T154" i="17"/>
  <c r="S162" i="17"/>
  <c r="S185" i="17"/>
  <c r="T14" i="17"/>
  <c r="R170" i="17"/>
  <c r="R141" i="17"/>
  <c r="R140" i="17"/>
  <c r="R136" i="17"/>
  <c r="S133" i="17"/>
  <c r="R142" i="17"/>
  <c r="P300" i="16"/>
  <c r="P268" i="16"/>
  <c r="P121" i="16"/>
  <c r="P115" i="16"/>
  <c r="P175" i="16" s="1"/>
  <c r="Q112" i="16"/>
  <c r="P120" i="16"/>
  <c r="S170" i="16"/>
  <c r="R100" i="16"/>
  <c r="R99" i="16"/>
  <c r="R94" i="16"/>
  <c r="S91" i="16"/>
  <c r="S186" i="16" s="1"/>
  <c r="R141" i="16"/>
  <c r="S133" i="16"/>
  <c r="R140" i="16"/>
  <c r="R136" i="16"/>
  <c r="R142" i="16"/>
  <c r="AG34" i="16"/>
  <c r="T34" i="16"/>
  <c r="AF34" i="16"/>
  <c r="V34" i="16"/>
  <c r="Y34" i="16"/>
  <c r="X34" i="16"/>
  <c r="S34" i="16"/>
  <c r="Q34" i="16"/>
  <c r="AE34" i="16"/>
  <c r="AA34" i="16"/>
  <c r="AB34" i="16"/>
  <c r="Z34" i="16"/>
  <c r="AK34" i="16"/>
  <c r="AI34" i="16"/>
  <c r="AH34" i="16"/>
  <c r="AC34" i="16"/>
  <c r="W34" i="16"/>
  <c r="P34" i="16"/>
  <c r="AD34" i="16"/>
  <c r="U34" i="16"/>
  <c r="AJ34" i="16"/>
  <c r="R34" i="16"/>
  <c r="S185" i="16"/>
  <c r="T163" i="16"/>
  <c r="T161" i="16"/>
  <c r="T157" i="16"/>
  <c r="U154" i="16"/>
  <c r="T162" i="16"/>
  <c r="S14" i="16"/>
  <c r="S171" i="16"/>
  <c r="Q149" i="16"/>
  <c r="O300" i="15"/>
  <c r="O268" i="15"/>
  <c r="S185" i="15"/>
  <c r="R14" i="15"/>
  <c r="Q149" i="15"/>
  <c r="R141" i="15"/>
  <c r="S133" i="15"/>
  <c r="R140" i="15"/>
  <c r="R136" i="15"/>
  <c r="R142" i="15"/>
  <c r="P29" i="15"/>
  <c r="P26" i="15"/>
  <c r="P234" i="15" s="1"/>
  <c r="Q150" i="15"/>
  <c r="R150" i="15" l="1"/>
  <c r="Q171" i="15"/>
  <c r="Q170" i="15"/>
  <c r="R161" i="15"/>
  <c r="S154" i="15"/>
  <c r="R157" i="15"/>
  <c r="R162" i="15"/>
  <c r="R163" i="15"/>
  <c r="T171" i="16"/>
  <c r="R150" i="16"/>
  <c r="R150" i="17"/>
  <c r="S171" i="17"/>
  <c r="S120" i="17"/>
  <c r="T112" i="17"/>
  <c r="S115" i="17"/>
  <c r="S119" i="17"/>
  <c r="S121" i="17"/>
  <c r="R128" i="17"/>
  <c r="R129" i="17"/>
  <c r="S142" i="17"/>
  <c r="S141" i="17"/>
  <c r="S140" i="17"/>
  <c r="S136" i="17"/>
  <c r="T133" i="17"/>
  <c r="U14" i="17"/>
  <c r="S214" i="17"/>
  <c r="S241" i="17" s="1"/>
  <c r="S170" i="17"/>
  <c r="T185" i="17"/>
  <c r="R149" i="17"/>
  <c r="T163" i="17"/>
  <c r="T161" i="17"/>
  <c r="T157" i="17"/>
  <c r="U154" i="17"/>
  <c r="T162" i="17"/>
  <c r="T14" i="16"/>
  <c r="S94" i="16"/>
  <c r="T91" i="16"/>
  <c r="T186" i="16" s="1"/>
  <c r="S100" i="16"/>
  <c r="S99" i="16"/>
  <c r="Q121" i="16"/>
  <c r="Q115" i="16"/>
  <c r="Q175" i="16" s="1"/>
  <c r="R112" i="16"/>
  <c r="Q120" i="16"/>
  <c r="U162" i="16"/>
  <c r="U163" i="16"/>
  <c r="U161" i="16"/>
  <c r="U157" i="16"/>
  <c r="V154" i="16"/>
  <c r="T185" i="16"/>
  <c r="S141" i="16"/>
  <c r="S142" i="16"/>
  <c r="T133" i="16"/>
  <c r="S140" i="16"/>
  <c r="S136" i="16"/>
  <c r="R149" i="16"/>
  <c r="T170" i="16"/>
  <c r="K111" i="15"/>
  <c r="K114" i="15" s="1"/>
  <c r="K93" i="15"/>
  <c r="L111" i="15"/>
  <c r="L114" i="15" s="1"/>
  <c r="L93" i="15"/>
  <c r="N111" i="15"/>
  <c r="N114" i="15" s="1"/>
  <c r="N93" i="15"/>
  <c r="P93" i="15"/>
  <c r="P111" i="15"/>
  <c r="P114" i="15" s="1"/>
  <c r="Q111" i="15"/>
  <c r="Q114" i="15" s="1"/>
  <c r="Q93" i="15"/>
  <c r="J111" i="15"/>
  <c r="J114" i="15" s="1"/>
  <c r="J93" i="15"/>
  <c r="O93" i="15"/>
  <c r="O111" i="15"/>
  <c r="O114" i="15" s="1"/>
  <c r="I111" i="15"/>
  <c r="I114" i="15" s="1"/>
  <c r="I93" i="15"/>
  <c r="M111" i="15"/>
  <c r="M114" i="15" s="1"/>
  <c r="M93" i="15"/>
  <c r="H91" i="15"/>
  <c r="H186" i="15" s="1"/>
  <c r="H93" i="15"/>
  <c r="H111" i="15"/>
  <c r="Q26" i="15"/>
  <c r="Q234" i="15" s="1"/>
  <c r="Q29" i="15"/>
  <c r="P300" i="15"/>
  <c r="P268" i="15"/>
  <c r="S141" i="15"/>
  <c r="T133" i="15"/>
  <c r="S140" i="15"/>
  <c r="S136" i="15"/>
  <c r="S142" i="15"/>
  <c r="S14" i="15"/>
  <c r="R149" i="15"/>
  <c r="T185" i="15"/>
  <c r="R171" i="15" l="1"/>
  <c r="S150" i="17"/>
  <c r="S29" i="15"/>
  <c r="S26" i="15"/>
  <c r="S234" i="15" s="1"/>
  <c r="T154" i="15"/>
  <c r="S161" i="15"/>
  <c r="S157" i="15"/>
  <c r="S163" i="15"/>
  <c r="S162" i="15"/>
  <c r="U171" i="16"/>
  <c r="R170" i="15"/>
  <c r="S150" i="15"/>
  <c r="U170" i="16"/>
  <c r="M174" i="15"/>
  <c r="M217" i="15" s="1"/>
  <c r="Q174" i="15"/>
  <c r="Q217" i="15" s="1"/>
  <c r="K174" i="15"/>
  <c r="K217" i="15" s="1"/>
  <c r="T115" i="17"/>
  <c r="T119" i="17"/>
  <c r="T121" i="17"/>
  <c r="U112" i="17"/>
  <c r="T120" i="17"/>
  <c r="S128" i="17"/>
  <c r="S129" i="17"/>
  <c r="O174" i="15"/>
  <c r="O217" i="15" s="1"/>
  <c r="P174" i="15"/>
  <c r="P217" i="15" s="1"/>
  <c r="V14" i="17"/>
  <c r="U214" i="17" s="1"/>
  <c r="U241" i="17" s="1"/>
  <c r="T142" i="17"/>
  <c r="T140" i="17"/>
  <c r="T136" i="17"/>
  <c r="U133" i="17"/>
  <c r="T141" i="17"/>
  <c r="U162" i="17"/>
  <c r="U163" i="17"/>
  <c r="U161" i="17"/>
  <c r="U157" i="17"/>
  <c r="V154" i="17"/>
  <c r="S307" i="17"/>
  <c r="S275" i="17"/>
  <c r="T170" i="17"/>
  <c r="T171" i="17"/>
  <c r="S149" i="17"/>
  <c r="U185" i="17"/>
  <c r="R120" i="16"/>
  <c r="R121" i="16"/>
  <c r="R115" i="16"/>
  <c r="R175" i="16" s="1"/>
  <c r="S112" i="16"/>
  <c r="U185" i="16"/>
  <c r="T142" i="16"/>
  <c r="T140" i="16"/>
  <c r="T136" i="16"/>
  <c r="U133" i="16"/>
  <c r="T141" i="16"/>
  <c r="V162" i="16"/>
  <c r="V163" i="16"/>
  <c r="V161" i="16"/>
  <c r="V157" i="16"/>
  <c r="W154" i="16"/>
  <c r="T99" i="16"/>
  <c r="T94" i="16"/>
  <c r="U91" i="16"/>
  <c r="U186" i="16" s="1"/>
  <c r="T100" i="16"/>
  <c r="U14" i="16"/>
  <c r="S149" i="16"/>
  <c r="S150" i="16"/>
  <c r="I174" i="15"/>
  <c r="I217" i="15" s="1"/>
  <c r="J174" i="15"/>
  <c r="J217" i="15" s="1"/>
  <c r="L174" i="15"/>
  <c r="L217" i="15" s="1"/>
  <c r="H112" i="15"/>
  <c r="H114" i="15"/>
  <c r="H174" i="15" s="1"/>
  <c r="H217" i="15" s="1"/>
  <c r="H94" i="15"/>
  <c r="H99" i="15"/>
  <c r="H100" i="15"/>
  <c r="I91" i="15"/>
  <c r="I186" i="15" s="1"/>
  <c r="N174" i="15"/>
  <c r="N217" i="15" s="1"/>
  <c r="T14" i="15"/>
  <c r="R29" i="15"/>
  <c r="R26" i="15"/>
  <c r="R234" i="15" s="1"/>
  <c r="U185" i="15"/>
  <c r="Q300" i="15"/>
  <c r="Q268" i="15"/>
  <c r="T142" i="15"/>
  <c r="T141" i="15"/>
  <c r="U133" i="15"/>
  <c r="T140" i="15"/>
  <c r="T136" i="15"/>
  <c r="S149" i="15"/>
  <c r="S268" i="15" l="1"/>
  <c r="S300" i="15"/>
  <c r="U307" i="17"/>
  <c r="U275" i="17"/>
  <c r="T149" i="16"/>
  <c r="U170" i="17"/>
  <c r="S171" i="15"/>
  <c r="S170" i="15"/>
  <c r="T150" i="16"/>
  <c r="T161" i="15"/>
  <c r="T162" i="15"/>
  <c r="U154" i="15"/>
  <c r="T163" i="15"/>
  <c r="T157" i="15"/>
  <c r="V171" i="16"/>
  <c r="T129" i="17"/>
  <c r="U121" i="17"/>
  <c r="U120" i="17"/>
  <c r="V112" i="17"/>
  <c r="U115" i="17"/>
  <c r="U119" i="17"/>
  <c r="T128" i="17"/>
  <c r="W14" i="17"/>
  <c r="V214" i="17" s="1"/>
  <c r="V241" i="17" s="1"/>
  <c r="U171" i="17"/>
  <c r="T149" i="17"/>
  <c r="V162" i="17"/>
  <c r="V163" i="17"/>
  <c r="V161" i="17"/>
  <c r="V157" i="17"/>
  <c r="W154" i="17"/>
  <c r="V185" i="17"/>
  <c r="U140" i="17"/>
  <c r="U136" i="17"/>
  <c r="V133" i="17"/>
  <c r="U142" i="17"/>
  <c r="U141" i="17"/>
  <c r="T150" i="17"/>
  <c r="U142" i="16"/>
  <c r="U140" i="16"/>
  <c r="U136" i="16"/>
  <c r="V133" i="16"/>
  <c r="U141" i="16"/>
  <c r="V185" i="16"/>
  <c r="U99" i="16"/>
  <c r="U94" i="16"/>
  <c r="V91" i="16"/>
  <c r="V186" i="16" s="1"/>
  <c r="U100" i="16"/>
  <c r="S120" i="16"/>
  <c r="S115" i="16"/>
  <c r="S175" i="16" s="1"/>
  <c r="T112" i="16"/>
  <c r="S121" i="16"/>
  <c r="V170" i="16"/>
  <c r="V14" i="16"/>
  <c r="W163" i="16"/>
  <c r="W161" i="16"/>
  <c r="W157" i="16"/>
  <c r="X154" i="16"/>
  <c r="W162" i="16"/>
  <c r="I112" i="15"/>
  <c r="H115" i="15"/>
  <c r="H175" i="15" s="1"/>
  <c r="H120" i="15"/>
  <c r="H121" i="15"/>
  <c r="I99" i="15"/>
  <c r="I100" i="15"/>
  <c r="J91" i="15"/>
  <c r="J186" i="15" s="1"/>
  <c r="I94" i="15"/>
  <c r="V185" i="15"/>
  <c r="U14" i="15"/>
  <c r="R300" i="15"/>
  <c r="R268" i="15"/>
  <c r="U142" i="15"/>
  <c r="U140" i="15"/>
  <c r="U136" i="15"/>
  <c r="V133" i="15"/>
  <c r="U141" i="15"/>
  <c r="T149" i="15"/>
  <c r="T150" i="15"/>
  <c r="W171" i="16" l="1"/>
  <c r="T171" i="15"/>
  <c r="U150" i="16"/>
  <c r="T170" i="15"/>
  <c r="U150" i="15"/>
  <c r="U162" i="15"/>
  <c r="U157" i="15"/>
  <c r="U163" i="15"/>
  <c r="U161" i="15"/>
  <c r="V154" i="15"/>
  <c r="U150" i="17"/>
  <c r="V307" i="17"/>
  <c r="V275" i="17"/>
  <c r="U128" i="17"/>
  <c r="U129" i="17"/>
  <c r="V119" i="17"/>
  <c r="V121" i="17"/>
  <c r="V120" i="17"/>
  <c r="W112" i="17"/>
  <c r="V115" i="17"/>
  <c r="X14" i="17"/>
  <c r="W210" i="17" s="1"/>
  <c r="W214" i="17" s="1"/>
  <c r="W241" i="17" s="1"/>
  <c r="U149" i="17"/>
  <c r="V170" i="17"/>
  <c r="V141" i="17"/>
  <c r="V140" i="17"/>
  <c r="V136" i="17"/>
  <c r="W133" i="17"/>
  <c r="V142" i="17"/>
  <c r="W185" i="17"/>
  <c r="V171" i="17"/>
  <c r="W163" i="17"/>
  <c r="W161" i="17"/>
  <c r="W157" i="17"/>
  <c r="X154" i="17"/>
  <c r="W162" i="17"/>
  <c r="X163" i="16"/>
  <c r="X161" i="16"/>
  <c r="X157" i="16"/>
  <c r="Y154" i="16"/>
  <c r="X162" i="16"/>
  <c r="V141" i="16"/>
  <c r="V142" i="16"/>
  <c r="W133" i="16"/>
  <c r="V140" i="16"/>
  <c r="V136" i="16"/>
  <c r="V100" i="16"/>
  <c r="V99" i="16"/>
  <c r="V94" i="16"/>
  <c r="W91" i="16"/>
  <c r="W186" i="16" s="1"/>
  <c r="T121" i="16"/>
  <c r="T120" i="16"/>
  <c r="T115" i="16"/>
  <c r="T175" i="16" s="1"/>
  <c r="U112" i="16"/>
  <c r="W170" i="16"/>
  <c r="U149" i="16"/>
  <c r="W14" i="16"/>
  <c r="W185" i="16"/>
  <c r="J100" i="15"/>
  <c r="J99" i="15"/>
  <c r="J94" i="15"/>
  <c r="K91" i="15"/>
  <c r="K186" i="15" s="1"/>
  <c r="I121" i="15"/>
  <c r="J112" i="15"/>
  <c r="I115" i="15"/>
  <c r="I175" i="15" s="1"/>
  <c r="I120" i="15"/>
  <c r="G26" i="15"/>
  <c r="G234" i="15" s="1"/>
  <c r="V14" i="15"/>
  <c r="W185" i="15"/>
  <c r="U149" i="15"/>
  <c r="V140" i="15"/>
  <c r="V136" i="15"/>
  <c r="V142" i="15"/>
  <c r="V141" i="15"/>
  <c r="W133" i="15"/>
  <c r="U171" i="15" l="1"/>
  <c r="W275" i="17"/>
  <c r="W307" i="17"/>
  <c r="W171" i="17"/>
  <c r="V150" i="15"/>
  <c r="U170" i="15"/>
  <c r="V161" i="15"/>
  <c r="V162" i="15"/>
  <c r="W154" i="15"/>
  <c r="V157" i="15"/>
  <c r="V163" i="15"/>
  <c r="V129" i="17"/>
  <c r="V128" i="17"/>
  <c r="W121" i="17"/>
  <c r="W120" i="17"/>
  <c r="X112" i="17"/>
  <c r="W115" i="17"/>
  <c r="W119" i="17"/>
  <c r="X185" i="17"/>
  <c r="V149" i="17"/>
  <c r="W170" i="17"/>
  <c r="X163" i="17"/>
  <c r="X161" i="17"/>
  <c r="X157" i="17"/>
  <c r="Y154" i="17"/>
  <c r="X162" i="17"/>
  <c r="W141" i="17"/>
  <c r="W140" i="17"/>
  <c r="W136" i="17"/>
  <c r="X133" i="17"/>
  <c r="W142" i="17"/>
  <c r="V150" i="17"/>
  <c r="Y14" i="17"/>
  <c r="X185" i="16"/>
  <c r="X14" i="16"/>
  <c r="X170" i="16"/>
  <c r="W94" i="16"/>
  <c r="X91" i="16"/>
  <c r="X186" i="16" s="1"/>
  <c r="W100" i="16"/>
  <c r="W99" i="16"/>
  <c r="W141" i="16"/>
  <c r="W140" i="16"/>
  <c r="W136" i="16"/>
  <c r="W142" i="16"/>
  <c r="X133" i="16"/>
  <c r="Y162" i="16"/>
  <c r="Y163" i="16"/>
  <c r="Y161" i="16"/>
  <c r="Y157" i="16"/>
  <c r="Z154" i="16"/>
  <c r="U121" i="16"/>
  <c r="U120" i="16"/>
  <c r="U115" i="16"/>
  <c r="U175" i="16" s="1"/>
  <c r="V112" i="16"/>
  <c r="V149" i="16"/>
  <c r="V150" i="16"/>
  <c r="X171" i="16"/>
  <c r="K112" i="15"/>
  <c r="J115" i="15"/>
  <c r="J175" i="15" s="1"/>
  <c r="J120" i="15"/>
  <c r="J121" i="15"/>
  <c r="L91" i="15"/>
  <c r="L186" i="15" s="1"/>
  <c r="K100" i="15"/>
  <c r="K99" i="15"/>
  <c r="K94" i="15"/>
  <c r="G29" i="15"/>
  <c r="J34" i="15" s="1"/>
  <c r="G300" i="15"/>
  <c r="G268" i="15"/>
  <c r="W141" i="15"/>
  <c r="X133" i="15"/>
  <c r="W140" i="15"/>
  <c r="W136" i="15"/>
  <c r="W142" i="15"/>
  <c r="X185" i="15"/>
  <c r="W14" i="15"/>
  <c r="V149" i="15"/>
  <c r="X171" i="17" l="1"/>
  <c r="Y171" i="16"/>
  <c r="V171" i="15"/>
  <c r="W150" i="15"/>
  <c r="W157" i="15"/>
  <c r="X154" i="15"/>
  <c r="W163" i="15"/>
  <c r="W162" i="15"/>
  <c r="W161" i="15"/>
  <c r="V170" i="15"/>
  <c r="W149" i="16"/>
  <c r="Y170" i="16"/>
  <c r="W128" i="17"/>
  <c r="W129" i="17"/>
  <c r="X120" i="17"/>
  <c r="Y112" i="17"/>
  <c r="X115" i="17"/>
  <c r="X119" i="17"/>
  <c r="X121" i="17"/>
  <c r="Z14" i="17"/>
  <c r="W149" i="17"/>
  <c r="Y162" i="17"/>
  <c r="Y163" i="17"/>
  <c r="Y161" i="17"/>
  <c r="Y157" i="17"/>
  <c r="Z154" i="17"/>
  <c r="Y185" i="17"/>
  <c r="X170" i="17"/>
  <c r="X142" i="17"/>
  <c r="X140" i="17"/>
  <c r="X136" i="17"/>
  <c r="Y133" i="17"/>
  <c r="X141" i="17"/>
  <c r="W150" i="17"/>
  <c r="X142" i="16"/>
  <c r="X140" i="16"/>
  <c r="X136" i="16"/>
  <c r="Y133" i="16"/>
  <c r="X141" i="16"/>
  <c r="Y185" i="16"/>
  <c r="V121" i="16"/>
  <c r="V120" i="16"/>
  <c r="V115" i="16"/>
  <c r="V175" i="16" s="1"/>
  <c r="W112" i="16"/>
  <c r="Z162" i="16"/>
  <c r="Z163" i="16"/>
  <c r="Z161" i="16"/>
  <c r="Z157" i="16"/>
  <c r="AA154" i="16"/>
  <c r="X99" i="16"/>
  <c r="X94" i="16"/>
  <c r="Y91" i="16"/>
  <c r="Y186" i="16" s="1"/>
  <c r="X100" i="16"/>
  <c r="Y14" i="16"/>
  <c r="W150" i="16"/>
  <c r="K120" i="15"/>
  <c r="K121" i="15"/>
  <c r="L112" i="15"/>
  <c r="K115" i="15"/>
  <c r="K175" i="15" s="1"/>
  <c r="L99" i="15"/>
  <c r="L94" i="15"/>
  <c r="L100" i="15"/>
  <c r="M91" i="15"/>
  <c r="M186" i="15" s="1"/>
  <c r="U34" i="15"/>
  <c r="AD34" i="15"/>
  <c r="P34" i="15"/>
  <c r="V34" i="15"/>
  <c r="R34" i="15"/>
  <c r="M34" i="15"/>
  <c r="AH34" i="15"/>
  <c r="S34" i="15"/>
  <c r="G34" i="15"/>
  <c r="G226" i="15" s="1"/>
  <c r="G292" i="15" s="1"/>
  <c r="W34" i="15"/>
  <c r="AB34" i="15"/>
  <c r="AF34" i="15"/>
  <c r="AK34" i="15"/>
  <c r="I34" i="15"/>
  <c r="AE34" i="15"/>
  <c r="AC34" i="15"/>
  <c r="AA34" i="15"/>
  <c r="L34" i="15"/>
  <c r="Y34" i="15"/>
  <c r="X34" i="15"/>
  <c r="T34" i="15"/>
  <c r="O34" i="15"/>
  <c r="K34" i="15"/>
  <c r="H34" i="15"/>
  <c r="AJ34" i="15"/>
  <c r="AG34" i="15"/>
  <c r="AI34" i="15"/>
  <c r="Z34" i="15"/>
  <c r="Q34" i="15"/>
  <c r="N34" i="15"/>
  <c r="X14" i="15"/>
  <c r="X141" i="15"/>
  <c r="Y133" i="15"/>
  <c r="X140" i="15"/>
  <c r="X136" i="15"/>
  <c r="X142" i="15"/>
  <c r="Y185" i="15"/>
  <c r="W149" i="15"/>
  <c r="X149" i="15" l="1"/>
  <c r="W171" i="15"/>
  <c r="X163" i="15"/>
  <c r="X162" i="15"/>
  <c r="Y154" i="15"/>
  <c r="X161" i="15"/>
  <c r="X157" i="15"/>
  <c r="W170" i="15"/>
  <c r="X149" i="17"/>
  <c r="Z170" i="16"/>
  <c r="G260" i="15"/>
  <c r="G230" i="15"/>
  <c r="G231" i="15" s="1"/>
  <c r="G242" i="15" s="1"/>
  <c r="G243" i="15" s="1"/>
  <c r="G244" i="15" s="1"/>
  <c r="X128" i="17"/>
  <c r="X129" i="17"/>
  <c r="Y119" i="17"/>
  <c r="Y121" i="17"/>
  <c r="Y120" i="17"/>
  <c r="Z112" i="17"/>
  <c r="Y115" i="17"/>
  <c r="Z185" i="17"/>
  <c r="Y142" i="17"/>
  <c r="Y141" i="17"/>
  <c r="Y140" i="17"/>
  <c r="Y136" i="17"/>
  <c r="Z133" i="17"/>
  <c r="AA14" i="17"/>
  <c r="Y214" i="17"/>
  <c r="Y241" i="17" s="1"/>
  <c r="X150" i="17"/>
  <c r="Y170" i="17"/>
  <c r="Y171" i="17"/>
  <c r="Z162" i="17"/>
  <c r="Z163" i="17"/>
  <c r="Z161" i="17"/>
  <c r="Z157" i="17"/>
  <c r="AA154" i="17"/>
  <c r="Y99" i="16"/>
  <c r="Y94" i="16"/>
  <c r="Z91" i="16"/>
  <c r="Z186" i="16" s="1"/>
  <c r="Y100" i="16"/>
  <c r="W120" i="16"/>
  <c r="W115" i="16"/>
  <c r="W175" i="16" s="1"/>
  <c r="X112" i="16"/>
  <c r="W121" i="16"/>
  <c r="Z171" i="16"/>
  <c r="X149" i="16"/>
  <c r="AA163" i="16"/>
  <c r="AA161" i="16"/>
  <c r="AA157" i="16"/>
  <c r="AB154" i="16"/>
  <c r="AA162" i="16"/>
  <c r="Z185" i="16"/>
  <c r="Z14" i="16"/>
  <c r="Y142" i="16"/>
  <c r="Y140" i="16"/>
  <c r="Y136" i="16"/>
  <c r="Z133" i="16"/>
  <c r="Y141" i="16"/>
  <c r="X150" i="16"/>
  <c r="L115" i="15"/>
  <c r="L175" i="15" s="1"/>
  <c r="L120" i="15"/>
  <c r="L121" i="15"/>
  <c r="M112" i="15"/>
  <c r="M94" i="15"/>
  <c r="M99" i="15"/>
  <c r="M100" i="15"/>
  <c r="N91" i="15"/>
  <c r="N186" i="15" s="1"/>
  <c r="X150" i="15"/>
  <c r="Y142" i="15"/>
  <c r="Y140" i="15"/>
  <c r="Y136" i="15"/>
  <c r="Z133" i="15"/>
  <c r="Y141" i="15"/>
  <c r="Z185" i="15"/>
  <c r="Y14" i="15"/>
  <c r="Y150" i="16" l="1"/>
  <c r="Z171" i="17"/>
  <c r="X170" i="15"/>
  <c r="Z154" i="15"/>
  <c r="Y163" i="15"/>
  <c r="Y162" i="15"/>
  <c r="Y161" i="15"/>
  <c r="Y157" i="15"/>
  <c r="AA171" i="16"/>
  <c r="Y150" i="17"/>
  <c r="X171" i="15"/>
  <c r="Y150" i="15"/>
  <c r="Y128" i="17"/>
  <c r="Z115" i="17"/>
  <c r="Z119" i="17"/>
  <c r="Z121" i="17"/>
  <c r="Z120" i="17"/>
  <c r="AA112" i="17"/>
  <c r="Y129" i="17"/>
  <c r="AA163" i="17"/>
  <c r="AA161" i="17"/>
  <c r="AA157" i="17"/>
  <c r="AB154" i="17"/>
  <c r="AA162" i="17"/>
  <c r="Y307" i="17"/>
  <c r="Y275" i="17"/>
  <c r="Z141" i="17"/>
  <c r="Z140" i="17"/>
  <c r="Z136" i="17"/>
  <c r="AA133" i="17"/>
  <c r="Z142" i="17"/>
  <c r="AA185" i="17"/>
  <c r="Z170" i="17"/>
  <c r="Y149" i="17"/>
  <c r="AB14" i="17"/>
  <c r="AA185" i="16"/>
  <c r="Z100" i="16"/>
  <c r="Z99" i="16"/>
  <c r="Z94" i="16"/>
  <c r="AA91" i="16"/>
  <c r="AA186" i="16" s="1"/>
  <c r="Z141" i="16"/>
  <c r="AA133" i="16"/>
  <c r="Z140" i="16"/>
  <c r="Z136" i="16"/>
  <c r="Z142" i="16"/>
  <c r="AA14" i="16"/>
  <c r="X120" i="16"/>
  <c r="X115" i="16"/>
  <c r="X175" i="16" s="1"/>
  <c r="Y112" i="16"/>
  <c r="X121" i="16"/>
  <c r="AA170" i="16"/>
  <c r="AB163" i="16"/>
  <c r="AB161" i="16"/>
  <c r="AB157" i="16"/>
  <c r="AC154" i="16"/>
  <c r="AB162" i="16"/>
  <c r="Y149" i="16"/>
  <c r="N99" i="15"/>
  <c r="N94" i="15"/>
  <c r="O91" i="15"/>
  <c r="O186" i="15" s="1"/>
  <c r="N100" i="15"/>
  <c r="M121" i="15"/>
  <c r="N112" i="15"/>
  <c r="M115" i="15"/>
  <c r="M175" i="15" s="1"/>
  <c r="M120" i="15"/>
  <c r="Z14" i="15"/>
  <c r="AA185" i="15"/>
  <c r="Y149" i="15"/>
  <c r="Z142" i="15"/>
  <c r="Z141" i="15"/>
  <c r="AA133" i="15"/>
  <c r="Z140" i="15"/>
  <c r="Z136" i="15"/>
  <c r="AB171" i="16" l="1"/>
  <c r="AA171" i="17"/>
  <c r="Y171" i="15"/>
  <c r="Y170" i="15"/>
  <c r="Z162" i="15"/>
  <c r="Z163" i="15"/>
  <c r="AA154" i="15"/>
  <c r="Z161" i="15"/>
  <c r="Z157" i="15"/>
  <c r="H90" i="17"/>
  <c r="H37" i="17" s="1"/>
  <c r="Z128" i="17"/>
  <c r="Z129" i="17"/>
  <c r="AA121" i="17"/>
  <c r="AA120" i="17"/>
  <c r="AB112" i="17"/>
  <c r="AA115" i="17"/>
  <c r="AA119" i="17"/>
  <c r="AC14" i="17"/>
  <c r="AB210" i="17" s="1"/>
  <c r="Z149" i="17"/>
  <c r="AA170" i="17"/>
  <c r="AA140" i="17"/>
  <c r="AA136" i="17"/>
  <c r="AB133" i="17"/>
  <c r="AA142" i="17"/>
  <c r="AA141" i="17"/>
  <c r="Z150" i="17"/>
  <c r="AB185" i="17"/>
  <c r="AB163" i="17"/>
  <c r="AB161" i="17"/>
  <c r="AB157" i="17"/>
  <c r="AC154" i="17"/>
  <c r="AB162" i="17"/>
  <c r="Y121" i="16"/>
  <c r="Y120" i="16"/>
  <c r="Y115" i="16"/>
  <c r="Y175" i="16" s="1"/>
  <c r="Z112" i="16"/>
  <c r="AB14" i="16"/>
  <c r="Z149" i="16"/>
  <c r="AA94" i="16"/>
  <c r="AB91" i="16"/>
  <c r="AB186" i="16" s="1"/>
  <c r="AA100" i="16"/>
  <c r="AA99" i="16"/>
  <c r="AB185" i="16"/>
  <c r="AB170" i="16"/>
  <c r="Z150" i="16"/>
  <c r="AC162" i="16"/>
  <c r="AC163" i="16"/>
  <c r="AC161" i="16"/>
  <c r="AC157" i="16"/>
  <c r="AD154" i="16"/>
  <c r="AA141" i="16"/>
  <c r="AA142" i="16"/>
  <c r="AB133" i="16"/>
  <c r="AA140" i="16"/>
  <c r="AA136" i="16"/>
  <c r="N121" i="15"/>
  <c r="O112" i="15"/>
  <c r="N115" i="15"/>
  <c r="N175" i="15" s="1"/>
  <c r="N120" i="15"/>
  <c r="O100" i="15"/>
  <c r="O99" i="15"/>
  <c r="P91" i="15"/>
  <c r="P186" i="15" s="1"/>
  <c r="O94" i="15"/>
  <c r="AA141" i="15"/>
  <c r="AA140" i="15"/>
  <c r="AA136" i="15"/>
  <c r="AA142" i="15"/>
  <c r="AB133" i="15"/>
  <c r="AA14" i="15"/>
  <c r="AB185" i="15"/>
  <c r="Z149" i="15"/>
  <c r="Z150" i="15"/>
  <c r="H95" i="20" l="1"/>
  <c r="H98" i="20" s="1"/>
  <c r="H95" i="21"/>
  <c r="H98" i="21" s="1"/>
  <c r="AB171" i="17"/>
  <c r="Z171" i="15"/>
  <c r="AB214" i="17"/>
  <c r="AB241" i="17" s="1"/>
  <c r="H93" i="17"/>
  <c r="H174" i="17" s="1"/>
  <c r="H217" i="17" s="1"/>
  <c r="AA163" i="15"/>
  <c r="AA162" i="15"/>
  <c r="AB154" i="15"/>
  <c r="AA161" i="15"/>
  <c r="AA157" i="15"/>
  <c r="Z170" i="15"/>
  <c r="AA149" i="15"/>
  <c r="AA150" i="17"/>
  <c r="H95" i="19"/>
  <c r="H98" i="19" s="1"/>
  <c r="H91" i="17"/>
  <c r="H98" i="17" s="1"/>
  <c r="AA129" i="17"/>
  <c r="AA128" i="17"/>
  <c r="AB120" i="17"/>
  <c r="AC112" i="17"/>
  <c r="AB115" i="17"/>
  <c r="AB119" i="17"/>
  <c r="AB121" i="17"/>
  <c r="H95" i="16"/>
  <c r="H98" i="16" s="1"/>
  <c r="H95" i="15"/>
  <c r="H98" i="15" s="1"/>
  <c r="H42" i="17"/>
  <c r="H222" i="17" s="1"/>
  <c r="H45" i="17"/>
  <c r="AC162" i="17"/>
  <c r="AC163" i="17"/>
  <c r="AC161" i="17"/>
  <c r="AC157" i="17"/>
  <c r="AD154" i="17"/>
  <c r="AD14" i="17"/>
  <c r="AB170" i="17"/>
  <c r="AA149" i="17"/>
  <c r="AC185" i="17"/>
  <c r="AB142" i="17"/>
  <c r="AB140" i="17"/>
  <c r="AB136" i="17"/>
  <c r="AC133" i="17"/>
  <c r="AB141" i="17"/>
  <c r="AD162" i="16"/>
  <c r="AD163" i="16"/>
  <c r="AD161" i="16"/>
  <c r="AD157" i="16"/>
  <c r="AE154" i="16"/>
  <c r="AC185" i="16"/>
  <c r="Z121" i="16"/>
  <c r="Z120" i="16"/>
  <c r="Z115" i="16"/>
  <c r="Z175" i="16" s="1"/>
  <c r="AA112" i="16"/>
  <c r="AB142" i="16"/>
  <c r="AB140" i="16"/>
  <c r="AB136" i="16"/>
  <c r="AC133" i="16"/>
  <c r="AB141" i="16"/>
  <c r="AC14" i="16"/>
  <c r="AA149" i="16"/>
  <c r="AA150" i="16"/>
  <c r="AC170" i="16"/>
  <c r="AB99" i="16"/>
  <c r="AB94" i="16"/>
  <c r="AC91" i="16"/>
  <c r="AC186" i="16" s="1"/>
  <c r="AB100" i="16"/>
  <c r="AC171" i="16"/>
  <c r="P99" i="15"/>
  <c r="Q91" i="15"/>
  <c r="Q186" i="15" s="1"/>
  <c r="P100" i="15"/>
  <c r="P94" i="15"/>
  <c r="O121" i="15"/>
  <c r="P112" i="15"/>
  <c r="O115" i="15"/>
  <c r="O175" i="15" s="1"/>
  <c r="O120" i="15"/>
  <c r="AC185" i="15"/>
  <c r="AA150" i="15"/>
  <c r="AC133" i="15"/>
  <c r="AB140" i="15"/>
  <c r="AB136" i="15"/>
  <c r="AB142" i="15"/>
  <c r="AB141" i="15"/>
  <c r="AB14" i="15"/>
  <c r="H107" i="21" l="1"/>
  <c r="H108" i="21"/>
  <c r="AA171" i="15"/>
  <c r="H108" i="20"/>
  <c r="H107" i="20"/>
  <c r="AD171" i="16"/>
  <c r="AC171" i="17"/>
  <c r="AB275" i="17"/>
  <c r="AB307" i="17"/>
  <c r="H99" i="17"/>
  <c r="H186" i="17"/>
  <c r="AB162" i="15"/>
  <c r="AB157" i="15"/>
  <c r="AB163" i="15"/>
  <c r="AC154" i="15"/>
  <c r="AB161" i="15"/>
  <c r="AA170" i="15"/>
  <c r="AB149" i="17"/>
  <c r="H108" i="19"/>
  <c r="H107" i="19"/>
  <c r="AB150" i="17"/>
  <c r="H100" i="17"/>
  <c r="H107" i="17" s="1"/>
  <c r="H176" i="17" s="1"/>
  <c r="H94" i="17"/>
  <c r="H175" i="17" s="1"/>
  <c r="AB128" i="17"/>
  <c r="AB129" i="17"/>
  <c r="AC115" i="17"/>
  <c r="AC119" i="17"/>
  <c r="AC121" i="17"/>
  <c r="AC120" i="17"/>
  <c r="AD112" i="17"/>
  <c r="H107" i="16"/>
  <c r="H108" i="16"/>
  <c r="H107" i="15"/>
  <c r="H108" i="15"/>
  <c r="H256" i="17"/>
  <c r="H288" i="17"/>
  <c r="H50" i="17"/>
  <c r="AC141" i="17"/>
  <c r="AC140" i="17"/>
  <c r="AC136" i="17"/>
  <c r="AD133" i="17"/>
  <c r="AC142" i="17"/>
  <c r="AD185" i="17"/>
  <c r="AD162" i="17"/>
  <c r="AD163" i="17"/>
  <c r="AD161" i="17"/>
  <c r="AD157" i="17"/>
  <c r="AE154" i="17"/>
  <c r="AE14" i="17"/>
  <c r="AC170" i="17"/>
  <c r="AA120" i="16"/>
  <c r="AA115" i="16"/>
  <c r="AA175" i="16" s="1"/>
  <c r="AB112" i="16"/>
  <c r="AA121" i="16"/>
  <c r="AE163" i="16"/>
  <c r="AE161" i="16"/>
  <c r="AE157" i="16"/>
  <c r="AF154" i="16"/>
  <c r="AE162" i="16"/>
  <c r="AB149" i="16"/>
  <c r="AC99" i="16"/>
  <c r="AC94" i="16"/>
  <c r="AD91" i="16"/>
  <c r="AD186" i="16" s="1"/>
  <c r="AC100" i="16"/>
  <c r="AD14" i="16"/>
  <c r="AC142" i="16"/>
  <c r="AC140" i="16"/>
  <c r="AC136" i="16"/>
  <c r="AD133" i="16"/>
  <c r="AC141" i="16"/>
  <c r="AD185" i="16"/>
  <c r="AB150" i="16"/>
  <c r="AD170" i="16"/>
  <c r="Q100" i="15"/>
  <c r="R91" i="15"/>
  <c r="R186" i="15" s="1"/>
  <c r="Q94" i="15"/>
  <c r="Q99" i="15"/>
  <c r="Q112" i="15"/>
  <c r="P115" i="15"/>
  <c r="P175" i="15" s="1"/>
  <c r="P120" i="15"/>
  <c r="P121" i="15"/>
  <c r="AC142" i="15"/>
  <c r="AC140" i="15"/>
  <c r="AC136" i="15"/>
  <c r="AD133" i="15"/>
  <c r="AC141" i="15"/>
  <c r="AC14" i="15"/>
  <c r="AB149" i="15"/>
  <c r="AD185" i="15"/>
  <c r="AB150" i="15"/>
  <c r="K95" i="21"/>
  <c r="K98" i="21" s="1"/>
  <c r="L95" i="21"/>
  <c r="L98" i="21" s="1"/>
  <c r="M95" i="21"/>
  <c r="M98" i="21" s="1"/>
  <c r="N95" i="21"/>
  <c r="N98" i="21" s="1"/>
  <c r="O95" i="21"/>
  <c r="O98" i="21" s="1"/>
  <c r="P95" i="21"/>
  <c r="P98" i="21" s="1"/>
  <c r="Q95" i="21"/>
  <c r="Q98" i="21" s="1"/>
  <c r="R95" i="21"/>
  <c r="R98" i="21" s="1"/>
  <c r="L108" i="21" l="1"/>
  <c r="L107" i="21"/>
  <c r="Q108" i="21"/>
  <c r="Q107" i="21"/>
  <c r="P107" i="21"/>
  <c r="P108" i="21"/>
  <c r="O108" i="21"/>
  <c r="O107" i="21"/>
  <c r="K107" i="21"/>
  <c r="K108" i="21"/>
  <c r="R107" i="21"/>
  <c r="R108" i="21"/>
  <c r="N107" i="21"/>
  <c r="N108" i="21"/>
  <c r="J95" i="20"/>
  <c r="J98" i="20" s="1"/>
  <c r="J108" i="20" s="1"/>
  <c r="J95" i="21"/>
  <c r="J98" i="21" s="1"/>
  <c r="M107" i="21"/>
  <c r="M108" i="21"/>
  <c r="I95" i="20"/>
  <c r="I98" i="20" s="1"/>
  <c r="I108" i="20" s="1"/>
  <c r="I95" i="21"/>
  <c r="I98" i="21" s="1"/>
  <c r="AI95" i="20"/>
  <c r="AI98" i="20" s="1"/>
  <c r="W95" i="20"/>
  <c r="W98" i="20" s="1"/>
  <c r="K95" i="20"/>
  <c r="K98" i="20" s="1"/>
  <c r="AH95" i="20"/>
  <c r="AH98" i="20" s="1"/>
  <c r="AD95" i="20"/>
  <c r="AD98" i="20" s="1"/>
  <c r="Z95" i="20"/>
  <c r="Z98" i="20" s="1"/>
  <c r="V95" i="20"/>
  <c r="V98" i="20" s="1"/>
  <c r="R95" i="20"/>
  <c r="R98" i="20" s="1"/>
  <c r="N95" i="20"/>
  <c r="N98" i="20" s="1"/>
  <c r="AE95" i="20"/>
  <c r="AE98" i="20" s="1"/>
  <c r="S95" i="20"/>
  <c r="S98" i="20" s="1"/>
  <c r="AK95" i="20"/>
  <c r="AK98" i="20" s="1"/>
  <c r="AG95" i="20"/>
  <c r="AG98" i="20" s="1"/>
  <c r="Y95" i="20"/>
  <c r="Y98" i="20" s="1"/>
  <c r="Q95" i="20"/>
  <c r="Q98" i="20" s="1"/>
  <c r="AA95" i="20"/>
  <c r="AA98" i="20" s="1"/>
  <c r="O95" i="20"/>
  <c r="O98" i="20" s="1"/>
  <c r="AC95" i="20"/>
  <c r="AC98" i="20" s="1"/>
  <c r="U95" i="20"/>
  <c r="U98" i="20" s="1"/>
  <c r="M95" i="20"/>
  <c r="M98" i="20" s="1"/>
  <c r="AJ95" i="20"/>
  <c r="AJ98" i="20" s="1"/>
  <c r="AF95" i="20"/>
  <c r="AF98" i="20" s="1"/>
  <c r="AB95" i="20"/>
  <c r="AB98" i="20" s="1"/>
  <c r="X95" i="20"/>
  <c r="X98" i="20" s="1"/>
  <c r="T95" i="20"/>
  <c r="T98" i="20" s="1"/>
  <c r="P95" i="20"/>
  <c r="P98" i="20" s="1"/>
  <c r="L95" i="20"/>
  <c r="L98" i="20" s="1"/>
  <c r="AC150" i="15"/>
  <c r="AC161" i="15"/>
  <c r="AC157" i="15"/>
  <c r="AC163" i="15"/>
  <c r="AD154" i="15"/>
  <c r="AC162" i="15"/>
  <c r="H108" i="17"/>
  <c r="H177" i="17" s="1"/>
  <c r="H180" i="17" s="1"/>
  <c r="AB171" i="15"/>
  <c r="AB170" i="15"/>
  <c r="AC150" i="16"/>
  <c r="AI95" i="19"/>
  <c r="AI98" i="19" s="1"/>
  <c r="AD95" i="19"/>
  <c r="AD98" i="19" s="1"/>
  <c r="R95" i="19"/>
  <c r="R98" i="19" s="1"/>
  <c r="N95" i="19"/>
  <c r="N98" i="19" s="1"/>
  <c r="J95" i="19"/>
  <c r="J98" i="19" s="1"/>
  <c r="AC150" i="17"/>
  <c r="AA95" i="19"/>
  <c r="AA98" i="19" s="1"/>
  <c r="O95" i="19"/>
  <c r="O98" i="19" s="1"/>
  <c r="V95" i="19"/>
  <c r="V98" i="19" s="1"/>
  <c r="AC95" i="19"/>
  <c r="AC98" i="19" s="1"/>
  <c r="M95" i="19"/>
  <c r="M98" i="19" s="1"/>
  <c r="AE95" i="19"/>
  <c r="AE98" i="19" s="1"/>
  <c r="W95" i="19"/>
  <c r="W98" i="19" s="1"/>
  <c r="S95" i="19"/>
  <c r="S98" i="19" s="1"/>
  <c r="K95" i="19"/>
  <c r="K98" i="19" s="1"/>
  <c r="AH95" i="19"/>
  <c r="AH98" i="19" s="1"/>
  <c r="Z95" i="19"/>
  <c r="Z98" i="19" s="1"/>
  <c r="AK95" i="19"/>
  <c r="AK98" i="19" s="1"/>
  <c r="AG95" i="19"/>
  <c r="AG98" i="19" s="1"/>
  <c r="Y95" i="19"/>
  <c r="Y98" i="19" s="1"/>
  <c r="U95" i="19"/>
  <c r="U98" i="19" s="1"/>
  <c r="Q95" i="19"/>
  <c r="Q98" i="19" s="1"/>
  <c r="I95" i="19"/>
  <c r="I98" i="19" s="1"/>
  <c r="AJ95" i="19"/>
  <c r="AJ98" i="19" s="1"/>
  <c r="AF95" i="19"/>
  <c r="AF98" i="19" s="1"/>
  <c r="AB95" i="19"/>
  <c r="AB98" i="19" s="1"/>
  <c r="X95" i="19"/>
  <c r="X98" i="19" s="1"/>
  <c r="T95" i="19"/>
  <c r="T98" i="19" s="1"/>
  <c r="P95" i="19"/>
  <c r="P98" i="19" s="1"/>
  <c r="L95" i="19"/>
  <c r="L98" i="19" s="1"/>
  <c r="AE112" i="17"/>
  <c r="AD115" i="17"/>
  <c r="AD119" i="17"/>
  <c r="AD120" i="17"/>
  <c r="AD121" i="17"/>
  <c r="AC129" i="17"/>
  <c r="AC128" i="17"/>
  <c r="AK95" i="16"/>
  <c r="AK95" i="15"/>
  <c r="AG95" i="16"/>
  <c r="AG95" i="15"/>
  <c r="AC95" i="16"/>
  <c r="AC98" i="16" s="1"/>
  <c r="AC95" i="15"/>
  <c r="Y95" i="16"/>
  <c r="Y98" i="16" s="1"/>
  <c r="Y95" i="15"/>
  <c r="U95" i="16"/>
  <c r="U98" i="16" s="1"/>
  <c r="U95" i="15"/>
  <c r="Q95" i="16"/>
  <c r="Q98" i="16" s="1"/>
  <c r="Q95" i="15"/>
  <c r="Q98" i="15" s="1"/>
  <c r="Q108" i="15" s="1"/>
  <c r="M95" i="16"/>
  <c r="M98" i="16" s="1"/>
  <c r="M95" i="15"/>
  <c r="M98" i="15" s="1"/>
  <c r="I95" i="16"/>
  <c r="I98" i="16" s="1"/>
  <c r="I95" i="15"/>
  <c r="I98" i="15" s="1"/>
  <c r="AH95" i="16"/>
  <c r="AH95" i="15"/>
  <c r="Z95" i="16"/>
  <c r="Z98" i="16" s="1"/>
  <c r="Z95" i="15"/>
  <c r="V95" i="16"/>
  <c r="V98" i="16" s="1"/>
  <c r="V95" i="15"/>
  <c r="R95" i="16"/>
  <c r="R98" i="16" s="1"/>
  <c r="R95" i="15"/>
  <c r="R98" i="15" s="1"/>
  <c r="N95" i="16"/>
  <c r="N98" i="16" s="1"/>
  <c r="N95" i="15"/>
  <c r="N98" i="15" s="1"/>
  <c r="J95" i="16"/>
  <c r="J98" i="16" s="1"/>
  <c r="J95" i="15"/>
  <c r="J98" i="15" s="1"/>
  <c r="AC108" i="16"/>
  <c r="AD95" i="16"/>
  <c r="AD98" i="16" s="1"/>
  <c r="AD95" i="15"/>
  <c r="AI95" i="16"/>
  <c r="AI95" i="15"/>
  <c r="AE95" i="16"/>
  <c r="AE95" i="15"/>
  <c r="AA95" i="16"/>
  <c r="AA98" i="16" s="1"/>
  <c r="AA95" i="15"/>
  <c r="W95" i="16"/>
  <c r="W98" i="16" s="1"/>
  <c r="W95" i="15"/>
  <c r="S95" i="16"/>
  <c r="S98" i="16" s="1"/>
  <c r="S95" i="15"/>
  <c r="O95" i="16"/>
  <c r="O98" i="16" s="1"/>
  <c r="O95" i="15"/>
  <c r="O98" i="15" s="1"/>
  <c r="K95" i="16"/>
  <c r="K98" i="16" s="1"/>
  <c r="K95" i="15"/>
  <c r="K98" i="15" s="1"/>
  <c r="AJ95" i="16"/>
  <c r="AJ95" i="15"/>
  <c r="AF95" i="16"/>
  <c r="AF95" i="15"/>
  <c r="AB95" i="16"/>
  <c r="AB98" i="16" s="1"/>
  <c r="AB95" i="15"/>
  <c r="X95" i="16"/>
  <c r="X98" i="16" s="1"/>
  <c r="X95" i="15"/>
  <c r="T95" i="16"/>
  <c r="T98" i="16" s="1"/>
  <c r="T95" i="15"/>
  <c r="P95" i="16"/>
  <c r="P98" i="16" s="1"/>
  <c r="P95" i="15"/>
  <c r="P98" i="15" s="1"/>
  <c r="L95" i="16"/>
  <c r="L98" i="16" s="1"/>
  <c r="L95" i="15"/>
  <c r="L98" i="15" s="1"/>
  <c r="H187" i="17"/>
  <c r="H224" i="17" s="1"/>
  <c r="H179" i="17"/>
  <c r="AE185" i="17"/>
  <c r="AD141" i="17"/>
  <c r="AD142" i="17"/>
  <c r="AD140" i="17"/>
  <c r="AD136" i="17"/>
  <c r="AE133" i="17"/>
  <c r="AD170" i="17"/>
  <c r="AF14" i="17"/>
  <c r="AD171" i="17"/>
  <c r="AC149" i="17"/>
  <c r="AE163" i="17"/>
  <c r="AE161" i="17"/>
  <c r="AE157" i="17"/>
  <c r="AF154" i="17"/>
  <c r="AE162" i="17"/>
  <c r="AD141" i="16"/>
  <c r="AD142" i="16"/>
  <c r="AE133" i="16"/>
  <c r="AD140" i="16"/>
  <c r="AD136" i="16"/>
  <c r="AB115" i="16"/>
  <c r="AB175" i="16" s="1"/>
  <c r="AC112" i="16"/>
  <c r="AB121" i="16"/>
  <c r="AB120" i="16"/>
  <c r="AE170" i="16"/>
  <c r="AE14" i="16"/>
  <c r="AC107" i="16"/>
  <c r="AF163" i="16"/>
  <c r="AF161" i="16"/>
  <c r="AF157" i="16"/>
  <c r="AG154" i="16"/>
  <c r="AF162" i="16"/>
  <c r="AC149" i="16"/>
  <c r="AE185" i="16"/>
  <c r="AD100" i="16"/>
  <c r="AD99" i="16"/>
  <c r="AD94" i="16"/>
  <c r="AE91" i="16"/>
  <c r="AE186" i="16" s="1"/>
  <c r="AE171" i="16"/>
  <c r="R99" i="15"/>
  <c r="R94" i="15"/>
  <c r="R100" i="15"/>
  <c r="S91" i="15"/>
  <c r="S186" i="15" s="1"/>
  <c r="Q121" i="15"/>
  <c r="R112" i="15"/>
  <c r="Q115" i="15"/>
  <c r="Q175" i="15" s="1"/>
  <c r="Q120" i="15"/>
  <c r="AE185" i="15"/>
  <c r="AD14" i="15"/>
  <c r="AD141" i="15"/>
  <c r="AE133" i="15"/>
  <c r="AD140" i="15"/>
  <c r="AD136" i="15"/>
  <c r="AD142" i="15"/>
  <c r="AC149" i="15"/>
  <c r="I108" i="21" l="1"/>
  <c r="I107" i="21"/>
  <c r="J108" i="21"/>
  <c r="J107" i="21"/>
  <c r="AG108" i="20"/>
  <c r="AG107" i="20"/>
  <c r="J107" i="20"/>
  <c r="AH107" i="20"/>
  <c r="AH108" i="20"/>
  <c r="L107" i="20"/>
  <c r="L108" i="20"/>
  <c r="T107" i="20"/>
  <c r="T108" i="20"/>
  <c r="AB108" i="20"/>
  <c r="AB107" i="20"/>
  <c r="AJ108" i="20"/>
  <c r="AJ107" i="20"/>
  <c r="U108" i="20"/>
  <c r="U107" i="20"/>
  <c r="O107" i="20"/>
  <c r="O108" i="20"/>
  <c r="S108" i="20"/>
  <c r="S107" i="20"/>
  <c r="Z107" i="20"/>
  <c r="Z108" i="20"/>
  <c r="I107" i="20"/>
  <c r="Y108" i="20"/>
  <c r="Y107" i="20"/>
  <c r="AK108" i="20"/>
  <c r="AK107" i="20"/>
  <c r="AE108" i="20"/>
  <c r="AE107" i="20"/>
  <c r="N108" i="20"/>
  <c r="N107" i="20"/>
  <c r="V107" i="20"/>
  <c r="V108" i="20"/>
  <c r="AD108" i="20"/>
  <c r="AD107" i="20"/>
  <c r="K107" i="20"/>
  <c r="K108" i="20"/>
  <c r="AI108" i="20"/>
  <c r="AI107" i="20"/>
  <c r="Q108" i="20"/>
  <c r="Q107" i="20"/>
  <c r="R107" i="20"/>
  <c r="R108" i="20"/>
  <c r="W107" i="20"/>
  <c r="W108" i="20"/>
  <c r="P107" i="20"/>
  <c r="P108" i="20"/>
  <c r="X108" i="20"/>
  <c r="X107" i="20"/>
  <c r="AF107" i="20"/>
  <c r="AF108" i="20"/>
  <c r="M107" i="20"/>
  <c r="M108" i="20"/>
  <c r="AC108" i="20"/>
  <c r="AC107" i="20"/>
  <c r="AA108" i="20"/>
  <c r="AA107" i="20"/>
  <c r="AE171" i="17"/>
  <c r="H237" i="17"/>
  <c r="H271" i="17" s="1"/>
  <c r="AD150" i="17"/>
  <c r="H181" i="17"/>
  <c r="AC171" i="15"/>
  <c r="Q107" i="15"/>
  <c r="AD163" i="15"/>
  <c r="AD161" i="15"/>
  <c r="AD157" i="15"/>
  <c r="AE154" i="15"/>
  <c r="AD162" i="15"/>
  <c r="AF171" i="16"/>
  <c r="H223" i="17"/>
  <c r="H257" i="17" s="1"/>
  <c r="AC170" i="15"/>
  <c r="L107" i="19"/>
  <c r="L108" i="19"/>
  <c r="T108" i="19"/>
  <c r="T107" i="19"/>
  <c r="AB107" i="19"/>
  <c r="AB108" i="19"/>
  <c r="AJ108" i="19"/>
  <c r="AJ107" i="19"/>
  <c r="Q107" i="19"/>
  <c r="Q108" i="19"/>
  <c r="Y107" i="19"/>
  <c r="Y108" i="19"/>
  <c r="AK107" i="19"/>
  <c r="AK108" i="19"/>
  <c r="AH108" i="19"/>
  <c r="AH107" i="19"/>
  <c r="S107" i="19"/>
  <c r="S108" i="19"/>
  <c r="AE107" i="19"/>
  <c r="AE108" i="19"/>
  <c r="AC108" i="19"/>
  <c r="AC107" i="19"/>
  <c r="N107" i="19"/>
  <c r="N108" i="19"/>
  <c r="AD107" i="19"/>
  <c r="AD108" i="19"/>
  <c r="AD149" i="16"/>
  <c r="O107" i="19"/>
  <c r="O108" i="19"/>
  <c r="P107" i="19"/>
  <c r="P108" i="19"/>
  <c r="X107" i="19"/>
  <c r="X108" i="19"/>
  <c r="AF107" i="19"/>
  <c r="AF108" i="19"/>
  <c r="I107" i="19"/>
  <c r="I108" i="19"/>
  <c r="U108" i="19"/>
  <c r="U107" i="19"/>
  <c r="AG107" i="19"/>
  <c r="AG108" i="19"/>
  <c r="Z108" i="19"/>
  <c r="Z107" i="19"/>
  <c r="K108" i="19"/>
  <c r="K107" i="19"/>
  <c r="W107" i="19"/>
  <c r="W108" i="19"/>
  <c r="M107" i="19"/>
  <c r="M108" i="19"/>
  <c r="V107" i="19"/>
  <c r="V108" i="19"/>
  <c r="J107" i="19"/>
  <c r="J108" i="19"/>
  <c r="R108" i="19"/>
  <c r="R107" i="19"/>
  <c r="AI107" i="19"/>
  <c r="AI108" i="19"/>
  <c r="AA108" i="19"/>
  <c r="AA107" i="19"/>
  <c r="AD129" i="17"/>
  <c r="AE120" i="17"/>
  <c r="AF112" i="17"/>
  <c r="AE115" i="17"/>
  <c r="AE119" i="17"/>
  <c r="AE121" i="17"/>
  <c r="AD128" i="17"/>
  <c r="P108" i="15"/>
  <c r="P107" i="15"/>
  <c r="K107" i="15"/>
  <c r="K108" i="15"/>
  <c r="N107" i="16"/>
  <c r="N108" i="16"/>
  <c r="V107" i="16"/>
  <c r="V108" i="16"/>
  <c r="M107" i="16"/>
  <c r="M108" i="16"/>
  <c r="U108" i="16"/>
  <c r="U107" i="16"/>
  <c r="L108" i="16"/>
  <c r="L107" i="16"/>
  <c r="T108" i="16"/>
  <c r="T107" i="16"/>
  <c r="AB107" i="16"/>
  <c r="AB108" i="16"/>
  <c r="O107" i="16"/>
  <c r="O108" i="16"/>
  <c r="W107" i="16"/>
  <c r="W108" i="16"/>
  <c r="N108" i="15"/>
  <c r="N107" i="15"/>
  <c r="M108" i="15"/>
  <c r="M107" i="15"/>
  <c r="L107" i="15"/>
  <c r="L108" i="15"/>
  <c r="O108" i="15"/>
  <c r="O107" i="15"/>
  <c r="J108" i="16"/>
  <c r="J107" i="16"/>
  <c r="R108" i="16"/>
  <c r="R107" i="16"/>
  <c r="Z107" i="16"/>
  <c r="Z108" i="16"/>
  <c r="I107" i="16"/>
  <c r="I108" i="16"/>
  <c r="Q107" i="16"/>
  <c r="Q108" i="16"/>
  <c r="Y108" i="16"/>
  <c r="Y107" i="16"/>
  <c r="P108" i="16"/>
  <c r="P107" i="16"/>
  <c r="X108" i="16"/>
  <c r="X107" i="16"/>
  <c r="K107" i="16"/>
  <c r="K108" i="16"/>
  <c r="S107" i="16"/>
  <c r="S108" i="16"/>
  <c r="AA107" i="16"/>
  <c r="AA108" i="16"/>
  <c r="J108" i="15"/>
  <c r="J107" i="15"/>
  <c r="I108" i="15"/>
  <c r="I107" i="15"/>
  <c r="H238" i="17"/>
  <c r="H258" i="17"/>
  <c r="H290" i="17"/>
  <c r="AG14" i="17"/>
  <c r="AH14" i="17" s="1"/>
  <c r="AE214" i="17"/>
  <c r="AE241" i="17" s="1"/>
  <c r="AE140" i="17"/>
  <c r="AE136" i="17"/>
  <c r="AF133" i="17"/>
  <c r="AE142" i="17"/>
  <c r="AE141" i="17"/>
  <c r="AE170" i="17"/>
  <c r="AF185" i="17"/>
  <c r="AF163" i="17"/>
  <c r="AF161" i="17"/>
  <c r="AF157" i="17"/>
  <c r="AG154" i="17"/>
  <c r="AF162" i="17"/>
  <c r="AD149" i="17"/>
  <c r="AD108" i="16"/>
  <c r="AD107" i="16"/>
  <c r="AE94" i="16"/>
  <c r="AF91" i="16"/>
  <c r="AF186" i="16" s="1"/>
  <c r="AE100" i="16"/>
  <c r="AE98" i="16"/>
  <c r="AE99" i="16"/>
  <c r="AE141" i="16"/>
  <c r="AE140" i="16"/>
  <c r="AE136" i="16"/>
  <c r="AE142" i="16"/>
  <c r="AF133" i="16"/>
  <c r="AF185" i="16"/>
  <c r="AF170" i="16"/>
  <c r="AD150" i="16"/>
  <c r="AC121" i="16"/>
  <c r="AC120" i="16"/>
  <c r="AC115" i="16"/>
  <c r="AC175" i="16" s="1"/>
  <c r="AD112" i="16"/>
  <c r="AG162" i="16"/>
  <c r="AG163" i="16"/>
  <c r="AG161" i="16"/>
  <c r="AG157" i="16"/>
  <c r="AH154" i="16"/>
  <c r="AF14" i="16"/>
  <c r="R107" i="15"/>
  <c r="R108" i="15"/>
  <c r="S112" i="15"/>
  <c r="R115" i="15"/>
  <c r="R175" i="15" s="1"/>
  <c r="R120" i="15"/>
  <c r="R121" i="15"/>
  <c r="S100" i="15"/>
  <c r="S99" i="15"/>
  <c r="S94" i="15"/>
  <c r="T91" i="15"/>
  <c r="T186" i="15" s="1"/>
  <c r="S98" i="15"/>
  <c r="AE141" i="15"/>
  <c r="AE142" i="15"/>
  <c r="AF133" i="15"/>
  <c r="AE140" i="15"/>
  <c r="AE136" i="15"/>
  <c r="AF185" i="15"/>
  <c r="AD149" i="15"/>
  <c r="AE14" i="15"/>
  <c r="AD150" i="15"/>
  <c r="Q116" i="21"/>
  <c r="R116" i="21"/>
  <c r="S116" i="20"/>
  <c r="T116" i="20"/>
  <c r="U116" i="20"/>
  <c r="V116" i="20"/>
  <c r="W116" i="20"/>
  <c r="X116" i="20"/>
  <c r="Y116" i="20"/>
  <c r="Z116" i="20"/>
  <c r="AA116" i="20"/>
  <c r="AB116" i="20"/>
  <c r="AC116" i="20"/>
  <c r="AD116" i="20"/>
  <c r="AE116" i="20"/>
  <c r="AF116" i="20"/>
  <c r="AG116" i="20"/>
  <c r="AG119" i="20" s="1"/>
  <c r="AH116" i="20"/>
  <c r="AH119" i="20" s="1"/>
  <c r="AI116" i="20"/>
  <c r="AI119" i="20" s="1"/>
  <c r="AJ116" i="20"/>
  <c r="AJ119" i="20" s="1"/>
  <c r="AK116" i="20"/>
  <c r="AK119" i="20" s="1"/>
  <c r="J116" i="20" l="1"/>
  <c r="J119" i="20" s="1"/>
  <c r="J116" i="21"/>
  <c r="Q37" i="21"/>
  <c r="Q119" i="21"/>
  <c r="M116" i="20"/>
  <c r="M116" i="21"/>
  <c r="I116" i="20"/>
  <c r="I37" i="20" s="1"/>
  <c r="I116" i="21"/>
  <c r="H116" i="20"/>
  <c r="H119" i="20" s="1"/>
  <c r="H116" i="21"/>
  <c r="N116" i="20"/>
  <c r="N37" i="20" s="1"/>
  <c r="N116" i="21"/>
  <c r="P116" i="20"/>
  <c r="P116" i="21"/>
  <c r="L116" i="20"/>
  <c r="L119" i="20" s="1"/>
  <c r="L116" i="21"/>
  <c r="O116" i="20"/>
  <c r="O37" i="20" s="1"/>
  <c r="O116" i="21"/>
  <c r="K116" i="20"/>
  <c r="K119" i="20" s="1"/>
  <c r="K116" i="21"/>
  <c r="R37" i="21"/>
  <c r="R119" i="21"/>
  <c r="S119" i="20"/>
  <c r="S37" i="20"/>
  <c r="AE37" i="20"/>
  <c r="AE119" i="20"/>
  <c r="W37" i="20"/>
  <c r="W119" i="20"/>
  <c r="H37" i="20"/>
  <c r="AD37" i="20"/>
  <c r="AD119" i="20"/>
  <c r="V37" i="20"/>
  <c r="V119" i="20"/>
  <c r="AK129" i="20"/>
  <c r="AK177" i="20" s="1"/>
  <c r="AK128" i="20"/>
  <c r="AK176" i="20" s="1"/>
  <c r="AG129" i="20"/>
  <c r="AG177" i="20" s="1"/>
  <c r="AG128" i="20"/>
  <c r="AG176" i="20" s="1"/>
  <c r="AC119" i="20"/>
  <c r="AC37" i="20"/>
  <c r="Y119" i="20"/>
  <c r="Y37" i="20"/>
  <c r="U37" i="20"/>
  <c r="U119" i="20"/>
  <c r="Q116" i="20"/>
  <c r="M119" i="20"/>
  <c r="M37" i="20"/>
  <c r="AI128" i="20"/>
  <c r="AI176" i="20" s="1"/>
  <c r="AI129" i="20"/>
  <c r="AI177" i="20" s="1"/>
  <c r="AA37" i="20"/>
  <c r="AA119" i="20"/>
  <c r="AH129" i="20"/>
  <c r="AH177" i="20" s="1"/>
  <c r="AH128" i="20"/>
  <c r="AH176" i="20" s="1"/>
  <c r="Z119" i="20"/>
  <c r="Z37" i="20"/>
  <c r="R116" i="20"/>
  <c r="AJ128" i="20"/>
  <c r="AJ176" i="20" s="1"/>
  <c r="AJ129" i="20"/>
  <c r="AJ177" i="20" s="1"/>
  <c r="AF37" i="20"/>
  <c r="AF119" i="20"/>
  <c r="AB119" i="20"/>
  <c r="AB37" i="20"/>
  <c r="X119" i="20"/>
  <c r="X37" i="20"/>
  <c r="T119" i="20"/>
  <c r="T37" i="20"/>
  <c r="P37" i="20"/>
  <c r="P119" i="20"/>
  <c r="H303" i="17"/>
  <c r="AF171" i="17"/>
  <c r="AD171" i="15"/>
  <c r="AI14" i="17"/>
  <c r="AJ14" i="17" s="1"/>
  <c r="AG210" i="17"/>
  <c r="AG214" i="17" s="1"/>
  <c r="AG241" i="17" s="1"/>
  <c r="AG171" i="16"/>
  <c r="AD170" i="15"/>
  <c r="H289" i="17"/>
  <c r="AF154" i="15"/>
  <c r="AE161" i="15"/>
  <c r="AE157" i="15"/>
  <c r="AE163" i="15"/>
  <c r="AE162" i="15"/>
  <c r="AD116" i="19"/>
  <c r="Z116" i="19"/>
  <c r="N116" i="19"/>
  <c r="J116" i="19"/>
  <c r="AK116" i="19"/>
  <c r="AK119" i="19" s="1"/>
  <c r="AG116" i="19"/>
  <c r="AG119" i="19" s="1"/>
  <c r="AC116" i="19"/>
  <c r="Y116" i="19"/>
  <c r="U116" i="19"/>
  <c r="Q116" i="19"/>
  <c r="M116" i="19"/>
  <c r="I116" i="19"/>
  <c r="AE149" i="15"/>
  <c r="AE150" i="17"/>
  <c r="H116" i="19"/>
  <c r="V116" i="19"/>
  <c r="AJ116" i="19"/>
  <c r="AJ119" i="19" s="1"/>
  <c r="AF116" i="19"/>
  <c r="AB116" i="19"/>
  <c r="X116" i="19"/>
  <c r="T116" i="19"/>
  <c r="P116" i="19"/>
  <c r="L116" i="19"/>
  <c r="AE150" i="16"/>
  <c r="AH214" i="17"/>
  <c r="AH241" i="17" s="1"/>
  <c r="AH116" i="19"/>
  <c r="AH119" i="19" s="1"/>
  <c r="R116" i="19"/>
  <c r="AI116" i="19"/>
  <c r="AI119" i="19" s="1"/>
  <c r="AE116" i="19"/>
  <c r="AA116" i="19"/>
  <c r="W116" i="19"/>
  <c r="S116" i="19"/>
  <c r="O116" i="19"/>
  <c r="K116" i="19"/>
  <c r="AE128" i="17"/>
  <c r="AF115" i="17"/>
  <c r="AF119" i="17"/>
  <c r="AF121" i="17"/>
  <c r="AF120" i="17"/>
  <c r="AG112" i="17"/>
  <c r="AE129" i="17"/>
  <c r="AJ116" i="16"/>
  <c r="AJ116" i="15"/>
  <c r="AF116" i="16"/>
  <c r="AF37" i="16" s="1"/>
  <c r="AF116" i="15"/>
  <c r="AB116" i="16"/>
  <c r="AB116" i="15"/>
  <c r="AB37" i="15" s="1"/>
  <c r="X116" i="16"/>
  <c r="X116" i="15"/>
  <c r="X37" i="15" s="1"/>
  <c r="T116" i="16"/>
  <c r="T116" i="15"/>
  <c r="T37" i="15" s="1"/>
  <c r="P116" i="16"/>
  <c r="P116" i="15"/>
  <c r="L116" i="16"/>
  <c r="L116" i="15"/>
  <c r="AK116" i="16"/>
  <c r="AK116" i="15"/>
  <c r="AG116" i="16"/>
  <c r="AG116" i="15"/>
  <c r="AC116" i="16"/>
  <c r="AC116" i="15"/>
  <c r="AC37" i="15" s="1"/>
  <c r="Y116" i="16"/>
  <c r="Y116" i="15"/>
  <c r="Y37" i="15" s="1"/>
  <c r="U116" i="16"/>
  <c r="U116" i="15"/>
  <c r="U37" i="15" s="1"/>
  <c r="Q116" i="16"/>
  <c r="Q116" i="15"/>
  <c r="M116" i="16"/>
  <c r="M116" i="15"/>
  <c r="I116" i="16"/>
  <c r="I116" i="15"/>
  <c r="H116" i="16"/>
  <c r="H116" i="15"/>
  <c r="AH116" i="16"/>
  <c r="AH116" i="15"/>
  <c r="AD116" i="16"/>
  <c r="AD37" i="16" s="1"/>
  <c r="AD116" i="15"/>
  <c r="AD37" i="15" s="1"/>
  <c r="AD42" i="15" s="1"/>
  <c r="AD222" i="15" s="1"/>
  <c r="Z116" i="16"/>
  <c r="Z116" i="15"/>
  <c r="Z37" i="15" s="1"/>
  <c r="V116" i="16"/>
  <c r="V116" i="15"/>
  <c r="V37" i="15" s="1"/>
  <c r="R116" i="16"/>
  <c r="R116" i="15"/>
  <c r="N116" i="16"/>
  <c r="N116" i="15"/>
  <c r="J116" i="16"/>
  <c r="J116" i="15"/>
  <c r="AI116" i="16"/>
  <c r="AI116" i="15"/>
  <c r="AE116" i="16"/>
  <c r="AE37" i="16" s="1"/>
  <c r="AE45" i="16" s="1"/>
  <c r="AE116" i="15"/>
  <c r="AE37" i="15" s="1"/>
  <c r="AA116" i="16"/>
  <c r="AA116" i="15"/>
  <c r="AA37" i="15" s="1"/>
  <c r="W116" i="16"/>
  <c r="W116" i="15"/>
  <c r="W37" i="15" s="1"/>
  <c r="S116" i="16"/>
  <c r="S116" i="15"/>
  <c r="S37" i="15" s="1"/>
  <c r="O116" i="16"/>
  <c r="O116" i="15"/>
  <c r="K116" i="16"/>
  <c r="K116" i="15"/>
  <c r="H272" i="17"/>
  <c r="H304" i="17"/>
  <c r="AG162" i="17"/>
  <c r="AG163" i="17"/>
  <c r="AG161" i="17"/>
  <c r="AG157" i="17"/>
  <c r="AH154" i="17"/>
  <c r="AF142" i="17"/>
  <c r="AF140" i="17"/>
  <c r="AF136" i="17"/>
  <c r="AG133" i="17"/>
  <c r="AF141" i="17"/>
  <c r="AG185" i="17"/>
  <c r="AE307" i="17"/>
  <c r="AE275" i="17"/>
  <c r="AF170" i="17"/>
  <c r="AE149" i="17"/>
  <c r="AE108" i="16"/>
  <c r="AG14" i="16"/>
  <c r="AH14" i="16" s="1"/>
  <c r="AI14" i="16" s="1"/>
  <c r="AJ14" i="16" s="1"/>
  <c r="AK14" i="16" s="1"/>
  <c r="AF99" i="16"/>
  <c r="AF94" i="16"/>
  <c r="AF100" i="16"/>
  <c r="AF98" i="16"/>
  <c r="AF142" i="16"/>
  <c r="AF140" i="16"/>
  <c r="AF136" i="16"/>
  <c r="AG133" i="16"/>
  <c r="AF141" i="16"/>
  <c r="AG170" i="16"/>
  <c r="AG185" i="16"/>
  <c r="AE149" i="16"/>
  <c r="AE107" i="16"/>
  <c r="AH162" i="16"/>
  <c r="AH163" i="16"/>
  <c r="AH161" i="16"/>
  <c r="AH157" i="16"/>
  <c r="AI154" i="16"/>
  <c r="AD120" i="16"/>
  <c r="AD121" i="16"/>
  <c r="AD115" i="16"/>
  <c r="AD175" i="16" s="1"/>
  <c r="AE112" i="16"/>
  <c r="S108" i="15"/>
  <c r="S107" i="15"/>
  <c r="T112" i="15"/>
  <c r="S115" i="15"/>
  <c r="S175" i="15" s="1"/>
  <c r="S120" i="15"/>
  <c r="S121" i="15"/>
  <c r="T100" i="15"/>
  <c r="U91" i="15"/>
  <c r="U186" i="15" s="1"/>
  <c r="T99" i="15"/>
  <c r="T94" i="15"/>
  <c r="T98" i="15"/>
  <c r="AE150" i="15"/>
  <c r="AG185" i="15"/>
  <c r="AF14" i="15"/>
  <c r="AF140" i="15"/>
  <c r="AF136" i="15"/>
  <c r="AF142" i="15"/>
  <c r="AF141" i="15"/>
  <c r="AG133" i="15"/>
  <c r="J37" i="20" l="1"/>
  <c r="O119" i="20"/>
  <c r="L37" i="20"/>
  <c r="AF149" i="16"/>
  <c r="N119" i="20"/>
  <c r="I119" i="20"/>
  <c r="I128" i="20" s="1"/>
  <c r="I176" i="20" s="1"/>
  <c r="K37" i="20"/>
  <c r="K42" i="20" s="1"/>
  <c r="K222" i="20" s="1"/>
  <c r="K37" i="21"/>
  <c r="K119" i="21"/>
  <c r="L37" i="21"/>
  <c r="L119" i="21"/>
  <c r="N37" i="21"/>
  <c r="N119" i="21"/>
  <c r="I37" i="21"/>
  <c r="I119" i="21"/>
  <c r="Q129" i="21"/>
  <c r="Q177" i="21" s="1"/>
  <c r="Q128" i="21"/>
  <c r="Q176" i="21" s="1"/>
  <c r="Q42" i="21"/>
  <c r="Q222" i="21" s="1"/>
  <c r="Q45" i="21"/>
  <c r="R129" i="21"/>
  <c r="R177" i="21" s="1"/>
  <c r="R128" i="21"/>
  <c r="R176" i="21" s="1"/>
  <c r="O37" i="21"/>
  <c r="O119" i="21"/>
  <c r="P37" i="21"/>
  <c r="P119" i="21"/>
  <c r="H37" i="21"/>
  <c r="H119" i="21"/>
  <c r="M37" i="21"/>
  <c r="M119" i="21"/>
  <c r="J37" i="21"/>
  <c r="J119" i="21"/>
  <c r="R45" i="21"/>
  <c r="R42" i="21"/>
  <c r="R222" i="21" s="1"/>
  <c r="AI181" i="20"/>
  <c r="AI237" i="20"/>
  <c r="AI180" i="20"/>
  <c r="AI223" i="20"/>
  <c r="AJ187" i="20"/>
  <c r="AJ224" i="20" s="1"/>
  <c r="AJ179" i="20"/>
  <c r="AA129" i="20"/>
  <c r="AA177" i="20" s="1"/>
  <c r="AA128" i="20"/>
  <c r="AA176" i="20" s="1"/>
  <c r="M129" i="20"/>
  <c r="M177" i="20" s="1"/>
  <c r="M128" i="20"/>
  <c r="M176" i="20" s="1"/>
  <c r="AC128" i="20"/>
  <c r="AC176" i="20" s="1"/>
  <c r="AC129" i="20"/>
  <c r="AC177" i="20" s="1"/>
  <c r="AK187" i="20"/>
  <c r="AK224" i="20" s="1"/>
  <c r="AK179" i="20"/>
  <c r="P129" i="20"/>
  <c r="P177" i="20" s="1"/>
  <c r="P128" i="20"/>
  <c r="P176" i="20" s="1"/>
  <c r="X45" i="20"/>
  <c r="X42" i="20"/>
  <c r="X222" i="20" s="1"/>
  <c r="AF128" i="20"/>
  <c r="AF176" i="20" s="1"/>
  <c r="AF129" i="20"/>
  <c r="AF177" i="20" s="1"/>
  <c r="AH223" i="20"/>
  <c r="AH181" i="20"/>
  <c r="AH237" i="20"/>
  <c r="AH180" i="20"/>
  <c r="AA42" i="20"/>
  <c r="AA222" i="20" s="1"/>
  <c r="AA45" i="20"/>
  <c r="I42" i="20"/>
  <c r="I222" i="20" s="1"/>
  <c r="I45" i="20"/>
  <c r="Q119" i="20"/>
  <c r="Q37" i="20"/>
  <c r="Y42" i="20"/>
  <c r="Y222" i="20" s="1"/>
  <c r="Y45" i="20"/>
  <c r="AG179" i="20"/>
  <c r="AG187" i="20"/>
  <c r="AG224" i="20" s="1"/>
  <c r="N128" i="20"/>
  <c r="N176" i="20" s="1"/>
  <c r="N129" i="20"/>
  <c r="N177" i="20" s="1"/>
  <c r="AD45" i="20"/>
  <c r="AD42" i="20"/>
  <c r="AD222" i="20" s="1"/>
  <c r="AE45" i="20"/>
  <c r="AE42" i="20"/>
  <c r="AE222" i="20" s="1"/>
  <c r="AH187" i="20"/>
  <c r="AH224" i="20" s="1"/>
  <c r="AH179" i="20"/>
  <c r="AK180" i="20"/>
  <c r="AK223" i="20"/>
  <c r="AK237" i="20"/>
  <c r="AK181" i="20"/>
  <c r="K129" i="20"/>
  <c r="K177" i="20" s="1"/>
  <c r="K128" i="20"/>
  <c r="K176" i="20" s="1"/>
  <c r="P45" i="20"/>
  <c r="P42" i="20"/>
  <c r="P222" i="20" s="1"/>
  <c r="X129" i="20"/>
  <c r="X177" i="20" s="1"/>
  <c r="X128" i="20"/>
  <c r="X176" i="20" s="1"/>
  <c r="AF42" i="20"/>
  <c r="AF222" i="20" s="1"/>
  <c r="AF45" i="20"/>
  <c r="J45" i="20"/>
  <c r="J42" i="20"/>
  <c r="J222" i="20" s="1"/>
  <c r="Z45" i="20"/>
  <c r="Z42" i="20"/>
  <c r="Z222" i="20" s="1"/>
  <c r="O129" i="20"/>
  <c r="O177" i="20" s="1"/>
  <c r="O128" i="20"/>
  <c r="O176" i="20" s="1"/>
  <c r="Y128" i="20"/>
  <c r="Y176" i="20" s="1"/>
  <c r="Y129" i="20"/>
  <c r="Y177" i="20" s="1"/>
  <c r="AG237" i="20"/>
  <c r="AG180" i="20"/>
  <c r="AG181" i="20"/>
  <c r="AG223" i="20"/>
  <c r="V129" i="20"/>
  <c r="V177" i="20" s="1"/>
  <c r="V128" i="20"/>
  <c r="V176" i="20" s="1"/>
  <c r="H129" i="20"/>
  <c r="H177" i="20" s="1"/>
  <c r="H128" i="20"/>
  <c r="H176" i="20" s="1"/>
  <c r="H179" i="20" s="1"/>
  <c r="W128" i="20"/>
  <c r="W176" i="20" s="1"/>
  <c r="W129" i="20"/>
  <c r="W177" i="20" s="1"/>
  <c r="S42" i="20"/>
  <c r="S222" i="20" s="1"/>
  <c r="S45" i="20"/>
  <c r="L45" i="20"/>
  <c r="L42" i="20"/>
  <c r="L222" i="20" s="1"/>
  <c r="T129" i="20"/>
  <c r="T177" i="20" s="1"/>
  <c r="T128" i="20"/>
  <c r="T176" i="20" s="1"/>
  <c r="AB128" i="20"/>
  <c r="AB176" i="20" s="1"/>
  <c r="AB129" i="20"/>
  <c r="AB177" i="20" s="1"/>
  <c r="R119" i="20"/>
  <c r="R37" i="20"/>
  <c r="U45" i="20"/>
  <c r="U42" i="20"/>
  <c r="U222" i="20" s="1"/>
  <c r="N45" i="20"/>
  <c r="N42" i="20"/>
  <c r="N222" i="20" s="1"/>
  <c r="AD129" i="20"/>
  <c r="AD177" i="20" s="1"/>
  <c r="AD128" i="20"/>
  <c r="AD176" i="20" s="1"/>
  <c r="AE129" i="20"/>
  <c r="AE177" i="20" s="1"/>
  <c r="AE128" i="20"/>
  <c r="AE176" i="20" s="1"/>
  <c r="L129" i="20"/>
  <c r="L177" i="20" s="1"/>
  <c r="L128" i="20"/>
  <c r="L176" i="20" s="1"/>
  <c r="T45" i="20"/>
  <c r="T42" i="20"/>
  <c r="T222" i="20" s="1"/>
  <c r="AB45" i="20"/>
  <c r="AB42" i="20"/>
  <c r="AB222" i="20" s="1"/>
  <c r="AJ180" i="20"/>
  <c r="AJ223" i="20"/>
  <c r="AJ237" i="20"/>
  <c r="AJ181" i="20"/>
  <c r="J128" i="20"/>
  <c r="J176" i="20" s="1"/>
  <c r="J129" i="20"/>
  <c r="J177" i="20" s="1"/>
  <c r="J237" i="20" s="1"/>
  <c r="Z129" i="20"/>
  <c r="Z177" i="20" s="1"/>
  <c r="Z128" i="20"/>
  <c r="Z176" i="20" s="1"/>
  <c r="O45" i="20"/>
  <c r="O42" i="20"/>
  <c r="O222" i="20" s="1"/>
  <c r="AI187" i="20"/>
  <c r="AI224" i="20" s="1"/>
  <c r="AI179" i="20"/>
  <c r="M42" i="20"/>
  <c r="M222" i="20" s="1"/>
  <c r="M45" i="20"/>
  <c r="U128" i="20"/>
  <c r="U176" i="20" s="1"/>
  <c r="U129" i="20"/>
  <c r="U177" i="20" s="1"/>
  <c r="AC42" i="20"/>
  <c r="AC222" i="20" s="1"/>
  <c r="AC45" i="20"/>
  <c r="V45" i="20"/>
  <c r="V42" i="20"/>
  <c r="V222" i="20" s="1"/>
  <c r="H45" i="20"/>
  <c r="H42" i="20"/>
  <c r="H222" i="20" s="1"/>
  <c r="W42" i="20"/>
  <c r="W222" i="20" s="1"/>
  <c r="W45" i="20"/>
  <c r="S129" i="20"/>
  <c r="S177" i="20" s="1"/>
  <c r="S128" i="20"/>
  <c r="S176" i="20" s="1"/>
  <c r="S119" i="15"/>
  <c r="S129" i="15" s="1"/>
  <c r="S177" i="15" s="1"/>
  <c r="AG307" i="17"/>
  <c r="AG275" i="17"/>
  <c r="AD119" i="16"/>
  <c r="AD129" i="16" s="1"/>
  <c r="AD177" i="16" s="1"/>
  <c r="AD45" i="15"/>
  <c r="AH171" i="16"/>
  <c r="AE171" i="15"/>
  <c r="AK14" i="17"/>
  <c r="AK214" i="17" s="1"/>
  <c r="AK241" i="17" s="1"/>
  <c r="AI214" i="17"/>
  <c r="AI241" i="17" s="1"/>
  <c r="AE42" i="16"/>
  <c r="AE222" i="16" s="1"/>
  <c r="AE288" i="16" s="1"/>
  <c r="AF150" i="15"/>
  <c r="AG171" i="17"/>
  <c r="AE170" i="15"/>
  <c r="AF161" i="15"/>
  <c r="AG154" i="15"/>
  <c r="AF157" i="15"/>
  <c r="AF162" i="15"/>
  <c r="AF163" i="15"/>
  <c r="AA37" i="19"/>
  <c r="AA119" i="19"/>
  <c r="I37" i="19"/>
  <c r="I119" i="19"/>
  <c r="Q37" i="19"/>
  <c r="Q119" i="19"/>
  <c r="Y37" i="19"/>
  <c r="Y119" i="19"/>
  <c r="Z37" i="19"/>
  <c r="Z119" i="19"/>
  <c r="L37" i="19"/>
  <c r="L119" i="19"/>
  <c r="T37" i="19"/>
  <c r="T119" i="19"/>
  <c r="AB37" i="19"/>
  <c r="AB119" i="19"/>
  <c r="AJ129" i="19"/>
  <c r="AJ177" i="19" s="1"/>
  <c r="AJ128" i="19"/>
  <c r="AJ176" i="19" s="1"/>
  <c r="H37" i="19"/>
  <c r="H119" i="19"/>
  <c r="K37" i="19"/>
  <c r="K119" i="19"/>
  <c r="AI129" i="19"/>
  <c r="AI177" i="19" s="1"/>
  <c r="AI128" i="19"/>
  <c r="AI176" i="19" s="1"/>
  <c r="J37" i="19"/>
  <c r="J119" i="19"/>
  <c r="AH170" i="16"/>
  <c r="O37" i="19"/>
  <c r="O119" i="19"/>
  <c r="W37" i="19"/>
  <c r="W119" i="19"/>
  <c r="AE37" i="19"/>
  <c r="AE119" i="19"/>
  <c r="R37" i="19"/>
  <c r="R119" i="19"/>
  <c r="AH275" i="17"/>
  <c r="AH307" i="17"/>
  <c r="M37" i="19"/>
  <c r="M119" i="19"/>
  <c r="U37" i="19"/>
  <c r="U119" i="19"/>
  <c r="AC37" i="19"/>
  <c r="AC119" i="19"/>
  <c r="AK128" i="19"/>
  <c r="AK176" i="19" s="1"/>
  <c r="AK129" i="19"/>
  <c r="AK177" i="19" s="1"/>
  <c r="N37" i="19"/>
  <c r="N119" i="19"/>
  <c r="AD37" i="19"/>
  <c r="AD119" i="19"/>
  <c r="S37" i="19"/>
  <c r="S119" i="19"/>
  <c r="AH129" i="19"/>
  <c r="AH177" i="19" s="1"/>
  <c r="AH128" i="19"/>
  <c r="AH176" i="19" s="1"/>
  <c r="AG128" i="19"/>
  <c r="AG176" i="19" s="1"/>
  <c r="AG129" i="19"/>
  <c r="AG177" i="19" s="1"/>
  <c r="AF149" i="17"/>
  <c r="P37" i="19"/>
  <c r="P119" i="19"/>
  <c r="X37" i="19"/>
  <c r="X119" i="19"/>
  <c r="AF37" i="19"/>
  <c r="AF119" i="19"/>
  <c r="V37" i="19"/>
  <c r="V119" i="19"/>
  <c r="AG115" i="17"/>
  <c r="AG119" i="17"/>
  <c r="AG120" i="17"/>
  <c r="AG121" i="17"/>
  <c r="AH112" i="17"/>
  <c r="AF128" i="17"/>
  <c r="AF129" i="17"/>
  <c r="K37" i="16"/>
  <c r="K119" i="16"/>
  <c r="S37" i="16"/>
  <c r="S119" i="16"/>
  <c r="AA37" i="16"/>
  <c r="AA119" i="16"/>
  <c r="J37" i="16"/>
  <c r="J119" i="16"/>
  <c r="R37" i="16"/>
  <c r="R119" i="16"/>
  <c r="Z37" i="16"/>
  <c r="Z119" i="16"/>
  <c r="H37" i="16"/>
  <c r="H119" i="16"/>
  <c r="M37" i="16"/>
  <c r="M119" i="16"/>
  <c r="U37" i="16"/>
  <c r="U119" i="16"/>
  <c r="AC37" i="16"/>
  <c r="AC119" i="16"/>
  <c r="L37" i="15"/>
  <c r="L119" i="15"/>
  <c r="T45" i="15"/>
  <c r="T42" i="15"/>
  <c r="T222" i="15" s="1"/>
  <c r="AB42" i="15"/>
  <c r="AB222" i="15" s="1"/>
  <c r="AB45" i="15"/>
  <c r="K37" i="15"/>
  <c r="K119" i="15"/>
  <c r="S45" i="15"/>
  <c r="S42" i="15"/>
  <c r="S222" i="15" s="1"/>
  <c r="AA42" i="15"/>
  <c r="AA222" i="15" s="1"/>
  <c r="AA45" i="15"/>
  <c r="J37" i="15"/>
  <c r="J119" i="15"/>
  <c r="R37" i="15"/>
  <c r="R119" i="15"/>
  <c r="Z42" i="15"/>
  <c r="Z222" i="15" s="1"/>
  <c r="Z45" i="15"/>
  <c r="H37" i="15"/>
  <c r="H119" i="15"/>
  <c r="M37" i="15"/>
  <c r="M119" i="15"/>
  <c r="U45" i="15"/>
  <c r="U42" i="15"/>
  <c r="U222" i="15" s="1"/>
  <c r="AC42" i="15"/>
  <c r="AC222" i="15" s="1"/>
  <c r="AC45" i="15"/>
  <c r="P37" i="16"/>
  <c r="P119" i="16"/>
  <c r="X37" i="16"/>
  <c r="X119" i="16"/>
  <c r="O37" i="16"/>
  <c r="O119" i="16"/>
  <c r="W37" i="16"/>
  <c r="W119" i="16"/>
  <c r="N37" i="16"/>
  <c r="N119" i="16"/>
  <c r="V37" i="16"/>
  <c r="V119" i="16"/>
  <c r="AD45" i="16"/>
  <c r="AD42" i="16"/>
  <c r="AD222" i="16" s="1"/>
  <c r="I37" i="16"/>
  <c r="I119" i="16"/>
  <c r="Q37" i="16"/>
  <c r="Q119" i="16"/>
  <c r="Y37" i="16"/>
  <c r="Y119" i="16"/>
  <c r="P37" i="15"/>
  <c r="P119" i="15"/>
  <c r="X42" i="15"/>
  <c r="X222" i="15" s="1"/>
  <c r="X45" i="15"/>
  <c r="O37" i="15"/>
  <c r="O119" i="15"/>
  <c r="W42" i="15"/>
  <c r="W222" i="15" s="1"/>
  <c r="W45" i="15"/>
  <c r="N37" i="15"/>
  <c r="N119" i="15"/>
  <c r="V42" i="15"/>
  <c r="V222" i="15" s="1"/>
  <c r="V45" i="15"/>
  <c r="I37" i="15"/>
  <c r="I119" i="15"/>
  <c r="Q37" i="15"/>
  <c r="Q119" i="15"/>
  <c r="Y45" i="15"/>
  <c r="Y42" i="15"/>
  <c r="Y222" i="15" s="1"/>
  <c r="L37" i="16"/>
  <c r="L119" i="16"/>
  <c r="T37" i="16"/>
  <c r="T119" i="16"/>
  <c r="AB37" i="16"/>
  <c r="AB119" i="16"/>
  <c r="AH185" i="17"/>
  <c r="AG170" i="17"/>
  <c r="AH162" i="17"/>
  <c r="AH163" i="17"/>
  <c r="AH161" i="17"/>
  <c r="AH157" i="17"/>
  <c r="AI154" i="17"/>
  <c r="AG141" i="17"/>
  <c r="AG140" i="17"/>
  <c r="AG136" i="17"/>
  <c r="AH133" i="17"/>
  <c r="AG142" i="17"/>
  <c r="AF150" i="17"/>
  <c r="AF107" i="16"/>
  <c r="AF108" i="16"/>
  <c r="AE120" i="16"/>
  <c r="AE121" i="16"/>
  <c r="AE115" i="16"/>
  <c r="AE175" i="16" s="1"/>
  <c r="AF112" i="16"/>
  <c r="AE119" i="16"/>
  <c r="AF45" i="16"/>
  <c r="AF42" i="16"/>
  <c r="AF222" i="16" s="1"/>
  <c r="AH185" i="16"/>
  <c r="AI163" i="16"/>
  <c r="AI161" i="16"/>
  <c r="AI157" i="16"/>
  <c r="AJ154" i="16"/>
  <c r="AI162" i="16"/>
  <c r="AG142" i="16"/>
  <c r="AG140" i="16"/>
  <c r="AG136" i="16"/>
  <c r="AH133" i="16"/>
  <c r="AG141" i="16"/>
  <c r="AF150" i="16"/>
  <c r="T108" i="15"/>
  <c r="T107" i="15"/>
  <c r="U100" i="15"/>
  <c r="V91" i="15"/>
  <c r="V186" i="15" s="1"/>
  <c r="U94" i="15"/>
  <c r="U99" i="15"/>
  <c r="U98" i="15"/>
  <c r="U112" i="15"/>
  <c r="T115" i="15"/>
  <c r="T175" i="15" s="1"/>
  <c r="T120" i="15"/>
  <c r="T119" i="15"/>
  <c r="T121" i="15"/>
  <c r="AD288" i="15"/>
  <c r="AD256" i="15"/>
  <c r="AH185" i="15"/>
  <c r="AF37" i="15"/>
  <c r="AG14" i="15"/>
  <c r="AH14" i="15" s="1"/>
  <c r="AI14" i="15" s="1"/>
  <c r="AJ14" i="15" s="1"/>
  <c r="AK14" i="15" s="1"/>
  <c r="AE45" i="15"/>
  <c r="AE42" i="15"/>
  <c r="AE222" i="15" s="1"/>
  <c r="AF149" i="15"/>
  <c r="AG142" i="15"/>
  <c r="AG140" i="15"/>
  <c r="AG136" i="15"/>
  <c r="AH133" i="15"/>
  <c r="AG141" i="15"/>
  <c r="AD128" i="16" l="1"/>
  <c r="AD176" i="16" s="1"/>
  <c r="AD179" i="16" s="1"/>
  <c r="K45" i="20"/>
  <c r="I129" i="20"/>
  <c r="I177" i="20" s="1"/>
  <c r="J129" i="21"/>
  <c r="J177" i="21" s="1"/>
  <c r="J128" i="21"/>
  <c r="J176" i="21" s="1"/>
  <c r="H129" i="21"/>
  <c r="H177" i="21" s="1"/>
  <c r="H128" i="21"/>
  <c r="H176" i="21" s="1"/>
  <c r="O128" i="21"/>
  <c r="O176" i="21" s="1"/>
  <c r="O129" i="21"/>
  <c r="O177" i="21" s="1"/>
  <c r="I129" i="21"/>
  <c r="I177" i="21" s="1"/>
  <c r="I128" i="21"/>
  <c r="I176" i="21" s="1"/>
  <c r="L129" i="21"/>
  <c r="L177" i="21" s="1"/>
  <c r="L128" i="21"/>
  <c r="L176" i="21" s="1"/>
  <c r="J42" i="21"/>
  <c r="J222" i="21" s="1"/>
  <c r="J45" i="21"/>
  <c r="H45" i="21"/>
  <c r="H42" i="21"/>
  <c r="H222" i="21" s="1"/>
  <c r="O45" i="21"/>
  <c r="O42" i="21"/>
  <c r="O222" i="21" s="1"/>
  <c r="Q288" i="21"/>
  <c r="Q256" i="21"/>
  <c r="I45" i="21"/>
  <c r="I42" i="21"/>
  <c r="I222" i="21" s="1"/>
  <c r="L42" i="21"/>
  <c r="L222" i="21" s="1"/>
  <c r="L45" i="21"/>
  <c r="R256" i="21"/>
  <c r="R288" i="21"/>
  <c r="M128" i="21"/>
  <c r="M176" i="21" s="1"/>
  <c r="M129" i="21"/>
  <c r="M177" i="21" s="1"/>
  <c r="P129" i="21"/>
  <c r="P177" i="21" s="1"/>
  <c r="P128" i="21"/>
  <c r="P176" i="21" s="1"/>
  <c r="R179" i="21"/>
  <c r="R187" i="21"/>
  <c r="R224" i="21" s="1"/>
  <c r="Q187" i="21"/>
  <c r="Q224" i="21" s="1"/>
  <c r="Q179" i="21"/>
  <c r="N129" i="21"/>
  <c r="N177" i="21" s="1"/>
  <c r="N128" i="21"/>
  <c r="N176" i="21" s="1"/>
  <c r="K129" i="21"/>
  <c r="K177" i="21" s="1"/>
  <c r="K128" i="21"/>
  <c r="K176" i="21" s="1"/>
  <c r="M42" i="21"/>
  <c r="M222" i="21" s="1"/>
  <c r="M45" i="21"/>
  <c r="P45" i="21"/>
  <c r="P42" i="21"/>
  <c r="P222" i="21" s="1"/>
  <c r="R181" i="21"/>
  <c r="R237" i="21"/>
  <c r="R223" i="21"/>
  <c r="R180" i="21"/>
  <c r="Q223" i="21"/>
  <c r="Q237" i="21"/>
  <c r="Q181" i="21"/>
  <c r="Q180" i="21"/>
  <c r="N45" i="21"/>
  <c r="N42" i="21"/>
  <c r="N222" i="21" s="1"/>
  <c r="K45" i="21"/>
  <c r="K42" i="21"/>
  <c r="K222" i="21" s="1"/>
  <c r="I187" i="20"/>
  <c r="I224" i="20" s="1"/>
  <c r="Z179" i="20"/>
  <c r="Z187" i="20"/>
  <c r="Z224" i="20" s="1"/>
  <c r="AB288" i="20"/>
  <c r="AB256" i="20"/>
  <c r="AB181" i="20"/>
  <c r="AB237" i="20"/>
  <c r="AB223" i="20"/>
  <c r="AB180" i="20"/>
  <c r="V187" i="20"/>
  <c r="V224" i="20" s="1"/>
  <c r="V179" i="20"/>
  <c r="AG258" i="20"/>
  <c r="AG238" i="20"/>
  <c r="AG290" i="20"/>
  <c r="X256" i="20"/>
  <c r="X288" i="20"/>
  <c r="AC187" i="20"/>
  <c r="AC224" i="20" s="1"/>
  <c r="AC179" i="20"/>
  <c r="AI289" i="20"/>
  <c r="AI257" i="20"/>
  <c r="S187" i="20"/>
  <c r="S224" i="20" s="1"/>
  <c r="S179" i="20"/>
  <c r="H288" i="20"/>
  <c r="H256" i="20"/>
  <c r="AI290" i="20"/>
  <c r="AI238" i="20"/>
  <c r="AI258" i="20"/>
  <c r="Z180" i="20"/>
  <c r="Z181" i="20"/>
  <c r="Z237" i="20"/>
  <c r="Z223" i="20"/>
  <c r="AJ271" i="20"/>
  <c r="AJ303" i="20"/>
  <c r="L237" i="20"/>
  <c r="L223" i="20"/>
  <c r="L180" i="20"/>
  <c r="L181" i="20"/>
  <c r="AD180" i="20"/>
  <c r="AD223" i="20"/>
  <c r="AD237" i="20"/>
  <c r="AD181" i="20"/>
  <c r="AB179" i="20"/>
  <c r="AB187" i="20"/>
  <c r="AB224" i="20" s="1"/>
  <c r="L50" i="20"/>
  <c r="L226" i="20" s="1"/>
  <c r="W187" i="20"/>
  <c r="W224" i="20" s="1"/>
  <c r="W179" i="20"/>
  <c r="V181" i="20"/>
  <c r="V223" i="20"/>
  <c r="V180" i="20"/>
  <c r="V237" i="20"/>
  <c r="AG271" i="20"/>
  <c r="AG303" i="20"/>
  <c r="I237" i="20"/>
  <c r="I181" i="20"/>
  <c r="I223" i="20"/>
  <c r="I180" i="20"/>
  <c r="AF288" i="20"/>
  <c r="AF256" i="20"/>
  <c r="P50" i="20"/>
  <c r="P226" i="20" s="1"/>
  <c r="AK271" i="20"/>
  <c r="AK303" i="20"/>
  <c r="AH238" i="20"/>
  <c r="AH290" i="20"/>
  <c r="AH258" i="20"/>
  <c r="K288" i="20"/>
  <c r="K256" i="20"/>
  <c r="N180" i="20"/>
  <c r="N223" i="20"/>
  <c r="N237" i="20"/>
  <c r="N181" i="20"/>
  <c r="Q129" i="20"/>
  <c r="Q177" i="20" s="1"/>
  <c r="Q128" i="20"/>
  <c r="Q176" i="20" s="1"/>
  <c r="AA256" i="20"/>
  <c r="AA288" i="20"/>
  <c r="AH289" i="20"/>
  <c r="AH257" i="20"/>
  <c r="AK290" i="20"/>
  <c r="AK258" i="20"/>
  <c r="AK238" i="20"/>
  <c r="M187" i="20"/>
  <c r="M224" i="20" s="1"/>
  <c r="M179" i="20"/>
  <c r="W256" i="20"/>
  <c r="W288" i="20"/>
  <c r="AD179" i="20"/>
  <c r="AD187" i="20"/>
  <c r="AD224" i="20" s="1"/>
  <c r="W237" i="20"/>
  <c r="W181" i="20"/>
  <c r="W223" i="20"/>
  <c r="W180" i="20"/>
  <c r="Z288" i="20"/>
  <c r="Z256" i="20"/>
  <c r="S237" i="20"/>
  <c r="S180" i="20"/>
  <c r="S223" i="20"/>
  <c r="S181" i="20"/>
  <c r="H50" i="20"/>
  <c r="H226" i="20" s="1"/>
  <c r="I50" i="20"/>
  <c r="I226" i="20" s="1"/>
  <c r="J50" i="20"/>
  <c r="J226" i="20" s="1"/>
  <c r="K50" i="20"/>
  <c r="K226" i="20" s="1"/>
  <c r="M50" i="20"/>
  <c r="M226" i="20" s="1"/>
  <c r="N50" i="20"/>
  <c r="N226" i="20" s="1"/>
  <c r="AC288" i="20"/>
  <c r="AC256" i="20"/>
  <c r="M256" i="20"/>
  <c r="M288" i="20"/>
  <c r="O288" i="20"/>
  <c r="O256" i="20"/>
  <c r="J181" i="20"/>
  <c r="J223" i="20"/>
  <c r="J180" i="20"/>
  <c r="AJ289" i="20"/>
  <c r="AJ257" i="20"/>
  <c r="T256" i="20"/>
  <c r="T288" i="20"/>
  <c r="AE187" i="20"/>
  <c r="AE224" i="20" s="1"/>
  <c r="AE179" i="20"/>
  <c r="N288" i="20"/>
  <c r="N256" i="20"/>
  <c r="R45" i="20"/>
  <c r="R42" i="20"/>
  <c r="R222" i="20" s="1"/>
  <c r="T187" i="20"/>
  <c r="T224" i="20" s="1"/>
  <c r="T179" i="20"/>
  <c r="H187" i="20"/>
  <c r="H224" i="20" s="1"/>
  <c r="AG289" i="20"/>
  <c r="AG257" i="20"/>
  <c r="Y181" i="20"/>
  <c r="Y237" i="20"/>
  <c r="Y223" i="20"/>
  <c r="Y180" i="20"/>
  <c r="O179" i="20"/>
  <c r="O187" i="20"/>
  <c r="O224" i="20" s="1"/>
  <c r="J256" i="20"/>
  <c r="J288" i="20"/>
  <c r="X187" i="20"/>
  <c r="X224" i="20" s="1"/>
  <c r="X179" i="20"/>
  <c r="K187" i="20"/>
  <c r="K224" i="20" s="1"/>
  <c r="K179" i="20"/>
  <c r="AK289" i="20"/>
  <c r="AK257" i="20"/>
  <c r="N187" i="20"/>
  <c r="N224" i="20" s="1"/>
  <c r="N179" i="20"/>
  <c r="AF180" i="20"/>
  <c r="AF181" i="20"/>
  <c r="AF237" i="20"/>
  <c r="AF223" i="20"/>
  <c r="P179" i="20"/>
  <c r="P187" i="20"/>
  <c r="P224" i="20" s="1"/>
  <c r="M237" i="20"/>
  <c r="M223" i="20"/>
  <c r="M181" i="20"/>
  <c r="M180" i="20"/>
  <c r="AI271" i="20"/>
  <c r="AI303" i="20"/>
  <c r="U187" i="20"/>
  <c r="U224" i="20" s="1"/>
  <c r="U179" i="20"/>
  <c r="L187" i="20"/>
  <c r="L224" i="20" s="1"/>
  <c r="L179" i="20"/>
  <c r="U288" i="20"/>
  <c r="U256" i="20"/>
  <c r="L288" i="20"/>
  <c r="L256" i="20"/>
  <c r="I179" i="20"/>
  <c r="P288" i="20"/>
  <c r="P256" i="20"/>
  <c r="Q42" i="20"/>
  <c r="Q222" i="20" s="1"/>
  <c r="Q45" i="20"/>
  <c r="Q50" i="20" s="1"/>
  <c r="Q226" i="20" s="1"/>
  <c r="AA223" i="20"/>
  <c r="AA180" i="20"/>
  <c r="AA237" i="20"/>
  <c r="AA181" i="20"/>
  <c r="V256" i="20"/>
  <c r="V288" i="20"/>
  <c r="U237" i="20"/>
  <c r="U223" i="20"/>
  <c r="U180" i="20"/>
  <c r="U181" i="20"/>
  <c r="O50" i="20"/>
  <c r="O226" i="20" s="1"/>
  <c r="J179" i="20"/>
  <c r="J187" i="20"/>
  <c r="J224" i="20" s="1"/>
  <c r="AE181" i="20"/>
  <c r="AE223" i="20"/>
  <c r="AE237" i="20"/>
  <c r="AE180" i="20"/>
  <c r="R129" i="20"/>
  <c r="R177" i="20" s="1"/>
  <c r="R128" i="20"/>
  <c r="R176" i="20" s="1"/>
  <c r="T223" i="20"/>
  <c r="T237" i="20"/>
  <c r="T181" i="20"/>
  <c r="T180" i="20"/>
  <c r="S288" i="20"/>
  <c r="S256" i="20"/>
  <c r="H181" i="20"/>
  <c r="H237" i="20"/>
  <c r="H223" i="20"/>
  <c r="H180" i="20"/>
  <c r="Y187" i="20"/>
  <c r="Y224" i="20" s="1"/>
  <c r="Y179" i="20"/>
  <c r="O180" i="20"/>
  <c r="O181" i="20"/>
  <c r="O223" i="20"/>
  <c r="O237" i="20"/>
  <c r="X181" i="20"/>
  <c r="X180" i="20"/>
  <c r="X223" i="20"/>
  <c r="X237" i="20"/>
  <c r="K237" i="20"/>
  <c r="K181" i="20"/>
  <c r="K180" i="20"/>
  <c r="K223" i="20"/>
  <c r="AE256" i="20"/>
  <c r="AE288" i="20"/>
  <c r="AD256" i="20"/>
  <c r="AD288" i="20"/>
  <c r="Y288" i="20"/>
  <c r="Y256" i="20"/>
  <c r="I288" i="20"/>
  <c r="I256" i="20"/>
  <c r="AH303" i="20"/>
  <c r="AH271" i="20"/>
  <c r="AF179" i="20"/>
  <c r="AF187" i="20"/>
  <c r="AF224" i="20" s="1"/>
  <c r="P181" i="20"/>
  <c r="P223" i="20"/>
  <c r="P180" i="20"/>
  <c r="P237" i="20"/>
  <c r="AC180" i="20"/>
  <c r="AC237" i="20"/>
  <c r="AC181" i="20"/>
  <c r="AC223" i="20"/>
  <c r="AA179" i="20"/>
  <c r="AA187" i="20"/>
  <c r="AA224" i="20" s="1"/>
  <c r="AJ258" i="20"/>
  <c r="AJ238" i="20"/>
  <c r="AJ290" i="20"/>
  <c r="S128" i="15"/>
  <c r="S176" i="15" s="1"/>
  <c r="S179" i="15" s="1"/>
  <c r="AE256" i="16"/>
  <c r="AF171" i="15"/>
  <c r="AI171" i="16"/>
  <c r="AG149" i="17"/>
  <c r="AK275" i="17"/>
  <c r="AK307" i="17"/>
  <c r="AI275" i="17"/>
  <c r="AI307" i="17"/>
  <c r="AG162" i="15"/>
  <c r="AH154" i="15"/>
  <c r="AG157" i="15"/>
  <c r="AG161" i="15"/>
  <c r="AG163" i="15"/>
  <c r="AG150" i="16"/>
  <c r="AF170" i="15"/>
  <c r="AF45" i="19"/>
  <c r="AF42" i="19"/>
  <c r="AF222" i="19" s="1"/>
  <c r="P45" i="19"/>
  <c r="P42" i="19"/>
  <c r="P222" i="19" s="1"/>
  <c r="AH187" i="19"/>
  <c r="AH224" i="19" s="1"/>
  <c r="AH179" i="19"/>
  <c r="AD129" i="19"/>
  <c r="AD177" i="19" s="1"/>
  <c r="AD128" i="19"/>
  <c r="AD176" i="19" s="1"/>
  <c r="AK237" i="19"/>
  <c r="AK223" i="19"/>
  <c r="AK180" i="19"/>
  <c r="U128" i="19"/>
  <c r="U176" i="19" s="1"/>
  <c r="U129" i="19"/>
  <c r="U177" i="19" s="1"/>
  <c r="AE129" i="19"/>
  <c r="AE177" i="19" s="1"/>
  <c r="AE128" i="19"/>
  <c r="AE176" i="19" s="1"/>
  <c r="O129" i="19"/>
  <c r="O177" i="19" s="1"/>
  <c r="O128" i="19"/>
  <c r="O176" i="19" s="1"/>
  <c r="J45" i="19"/>
  <c r="J42" i="19"/>
  <c r="J222" i="19" s="1"/>
  <c r="K45" i="19"/>
  <c r="K42" i="19"/>
  <c r="K222" i="19" s="1"/>
  <c r="H45" i="19"/>
  <c r="H42" i="19"/>
  <c r="H222" i="19" s="1"/>
  <c r="AB42" i="19"/>
  <c r="AB222" i="19" s="1"/>
  <c r="AB45" i="19"/>
  <c r="L45" i="19"/>
  <c r="L42" i="19"/>
  <c r="L222" i="19" s="1"/>
  <c r="Y128" i="19"/>
  <c r="Y176" i="19" s="1"/>
  <c r="Y129" i="19"/>
  <c r="Y177" i="19" s="1"/>
  <c r="I129" i="19"/>
  <c r="I177" i="19" s="1"/>
  <c r="I128" i="19"/>
  <c r="I176" i="19" s="1"/>
  <c r="V128" i="19"/>
  <c r="V176" i="19" s="1"/>
  <c r="V129" i="19"/>
  <c r="V177" i="19" s="1"/>
  <c r="X129" i="19"/>
  <c r="X177" i="19" s="1"/>
  <c r="X128" i="19"/>
  <c r="X176" i="19" s="1"/>
  <c r="AH237" i="19"/>
  <c r="AH223" i="19"/>
  <c r="AH181" i="19"/>
  <c r="AH180" i="19"/>
  <c r="AD45" i="19"/>
  <c r="AD42" i="19"/>
  <c r="AD222" i="19" s="1"/>
  <c r="AK181" i="19"/>
  <c r="AK179" i="19"/>
  <c r="AK187" i="19"/>
  <c r="AK224" i="19" s="1"/>
  <c r="U42" i="19"/>
  <c r="U222" i="19" s="1"/>
  <c r="U45" i="19"/>
  <c r="AE42" i="19"/>
  <c r="AE222" i="19" s="1"/>
  <c r="AE45" i="19"/>
  <c r="O45" i="19"/>
  <c r="O42" i="19"/>
  <c r="O222" i="19" s="1"/>
  <c r="AI179" i="19"/>
  <c r="AI187" i="19"/>
  <c r="AI224" i="19" s="1"/>
  <c r="AJ179" i="19"/>
  <c r="AJ187" i="19"/>
  <c r="AJ224" i="19" s="1"/>
  <c r="T129" i="19"/>
  <c r="T177" i="19" s="1"/>
  <c r="T128" i="19"/>
  <c r="T176" i="19" s="1"/>
  <c r="Y45" i="19"/>
  <c r="Y42" i="19"/>
  <c r="Y222" i="19" s="1"/>
  <c r="I45" i="19"/>
  <c r="I42" i="19"/>
  <c r="I222" i="19" s="1"/>
  <c r="AG150" i="15"/>
  <c r="AH171" i="17"/>
  <c r="V42" i="19"/>
  <c r="V222" i="19" s="1"/>
  <c r="V45" i="19"/>
  <c r="X45" i="19"/>
  <c r="X42" i="19"/>
  <c r="X222" i="19" s="1"/>
  <c r="AG180" i="19"/>
  <c r="AG181" i="19"/>
  <c r="AG237" i="19"/>
  <c r="AG223" i="19"/>
  <c r="S129" i="19"/>
  <c r="S177" i="19" s="1"/>
  <c r="S128" i="19"/>
  <c r="S176" i="19" s="1"/>
  <c r="N129" i="19"/>
  <c r="N177" i="19" s="1"/>
  <c r="N128" i="19"/>
  <c r="N176" i="19" s="1"/>
  <c r="AC128" i="19"/>
  <c r="AC176" i="19" s="1"/>
  <c r="AC129" i="19"/>
  <c r="AC177" i="19" s="1"/>
  <c r="M129" i="19"/>
  <c r="M177" i="19" s="1"/>
  <c r="M128" i="19"/>
  <c r="M176" i="19" s="1"/>
  <c r="R129" i="19"/>
  <c r="R177" i="19" s="1"/>
  <c r="R128" i="19"/>
  <c r="R176" i="19" s="1"/>
  <c r="W129" i="19"/>
  <c r="W177" i="19" s="1"/>
  <c r="W128" i="19"/>
  <c r="W176" i="19" s="1"/>
  <c r="AI223" i="19"/>
  <c r="AI237" i="19"/>
  <c r="AI180" i="19"/>
  <c r="AI181" i="19"/>
  <c r="AJ180" i="19"/>
  <c r="AJ223" i="19"/>
  <c r="AJ237" i="19"/>
  <c r="AJ181" i="19"/>
  <c r="T45" i="19"/>
  <c r="T42" i="19"/>
  <c r="T222" i="19" s="1"/>
  <c r="Z129" i="19"/>
  <c r="Z177" i="19" s="1"/>
  <c r="Z128" i="19"/>
  <c r="Z176" i="19" s="1"/>
  <c r="Q129" i="19"/>
  <c r="Q177" i="19" s="1"/>
  <c r="Q128" i="19"/>
  <c r="Q176" i="19" s="1"/>
  <c r="AA129" i="19"/>
  <c r="AA177" i="19" s="1"/>
  <c r="AA128" i="19"/>
  <c r="AA176" i="19" s="1"/>
  <c r="AF128" i="19"/>
  <c r="AF176" i="19" s="1"/>
  <c r="AF129" i="19"/>
  <c r="AF177" i="19" s="1"/>
  <c r="P129" i="19"/>
  <c r="P177" i="19" s="1"/>
  <c r="P128" i="19"/>
  <c r="P176" i="19" s="1"/>
  <c r="AG179" i="19"/>
  <c r="AG187" i="19"/>
  <c r="AG224" i="19" s="1"/>
  <c r="S45" i="19"/>
  <c r="S42" i="19"/>
  <c r="S222" i="19" s="1"/>
  <c r="N45" i="19"/>
  <c r="N42" i="19"/>
  <c r="N222" i="19" s="1"/>
  <c r="AC42" i="19"/>
  <c r="AC222" i="19" s="1"/>
  <c r="AC45" i="19"/>
  <c r="M42" i="19"/>
  <c r="M222" i="19" s="1"/>
  <c r="M45" i="19"/>
  <c r="R45" i="19"/>
  <c r="R42" i="19"/>
  <c r="R222" i="19" s="1"/>
  <c r="W45" i="19"/>
  <c r="W42" i="19"/>
  <c r="W222" i="19" s="1"/>
  <c r="J129" i="19"/>
  <c r="J177" i="19" s="1"/>
  <c r="J128" i="19"/>
  <c r="J176" i="19" s="1"/>
  <c r="K128" i="19"/>
  <c r="K176" i="19" s="1"/>
  <c r="K129" i="19"/>
  <c r="K177" i="19" s="1"/>
  <c r="H128" i="19"/>
  <c r="H176" i="19" s="1"/>
  <c r="H129" i="19"/>
  <c r="H177" i="19" s="1"/>
  <c r="AB128" i="19"/>
  <c r="AB176" i="19" s="1"/>
  <c r="AB129" i="19"/>
  <c r="AB177" i="19" s="1"/>
  <c r="L129" i="19"/>
  <c r="L177" i="19" s="1"/>
  <c r="L128" i="19"/>
  <c r="L176" i="19" s="1"/>
  <c r="Z42" i="19"/>
  <c r="Z222" i="19" s="1"/>
  <c r="Z45" i="19"/>
  <c r="Q45" i="19"/>
  <c r="Q42" i="19"/>
  <c r="Q222" i="19" s="1"/>
  <c r="AA45" i="19"/>
  <c r="AA42" i="19"/>
  <c r="AA222" i="19" s="1"/>
  <c r="AG129" i="17"/>
  <c r="T129" i="15"/>
  <c r="T177" i="15" s="1"/>
  <c r="T223" i="15" s="1"/>
  <c r="AH121" i="17"/>
  <c r="AH120" i="17"/>
  <c r="AI112" i="17"/>
  <c r="AH115" i="17"/>
  <c r="AH119" i="17"/>
  <c r="AG128" i="17"/>
  <c r="T42" i="16"/>
  <c r="T222" i="16" s="1"/>
  <c r="T45" i="16"/>
  <c r="I42" i="15"/>
  <c r="I222" i="15" s="1"/>
  <c r="I45" i="15"/>
  <c r="N45" i="15"/>
  <c r="N42" i="15"/>
  <c r="N222" i="15" s="1"/>
  <c r="O42" i="15"/>
  <c r="O222" i="15" s="1"/>
  <c r="O45" i="15"/>
  <c r="P129" i="15"/>
  <c r="P177" i="15" s="1"/>
  <c r="P128" i="15"/>
  <c r="P176" i="15" s="1"/>
  <c r="Q129" i="16"/>
  <c r="Q177" i="16" s="1"/>
  <c r="Q128" i="16"/>
  <c r="Q176" i="16" s="1"/>
  <c r="AD256" i="16"/>
  <c r="AD288" i="16"/>
  <c r="N128" i="16"/>
  <c r="N176" i="16" s="1"/>
  <c r="N129" i="16"/>
  <c r="N177" i="16" s="1"/>
  <c r="O129" i="16"/>
  <c r="O177" i="16" s="1"/>
  <c r="O128" i="16"/>
  <c r="O176" i="16" s="1"/>
  <c r="X42" i="16"/>
  <c r="X222" i="16" s="1"/>
  <c r="X45" i="16"/>
  <c r="AC256" i="15"/>
  <c r="AC288" i="15"/>
  <c r="M45" i="15"/>
  <c r="M42" i="15"/>
  <c r="M222" i="15" s="1"/>
  <c r="Z256" i="15"/>
  <c r="Z288" i="15"/>
  <c r="J45" i="15"/>
  <c r="J42" i="15"/>
  <c r="J222" i="15" s="1"/>
  <c r="AB256" i="15"/>
  <c r="AB288" i="15"/>
  <c r="L45" i="15"/>
  <c r="L42" i="15"/>
  <c r="L222" i="15" s="1"/>
  <c r="U42" i="16"/>
  <c r="U222" i="16" s="1"/>
  <c r="U45" i="16"/>
  <c r="H45" i="16"/>
  <c r="H42" i="16"/>
  <c r="H222" i="16" s="1"/>
  <c r="R42" i="16"/>
  <c r="R222" i="16" s="1"/>
  <c r="R45" i="16"/>
  <c r="AA42" i="16"/>
  <c r="AA222" i="16" s="1"/>
  <c r="AA45" i="16"/>
  <c r="K42" i="16"/>
  <c r="K222" i="16" s="1"/>
  <c r="K45" i="16"/>
  <c r="T129" i="16"/>
  <c r="T177" i="16" s="1"/>
  <c r="T128" i="16"/>
  <c r="T176" i="16" s="1"/>
  <c r="Y256" i="15"/>
  <c r="Y288" i="15"/>
  <c r="I129" i="15"/>
  <c r="I177" i="15" s="1"/>
  <c r="I128" i="15"/>
  <c r="I176" i="15" s="1"/>
  <c r="N128" i="15"/>
  <c r="N176" i="15" s="1"/>
  <c r="N129" i="15"/>
  <c r="N177" i="15" s="1"/>
  <c r="O128" i="15"/>
  <c r="O176" i="15" s="1"/>
  <c r="O129" i="15"/>
  <c r="O177" i="15" s="1"/>
  <c r="X288" i="15"/>
  <c r="X256" i="15"/>
  <c r="Y45" i="16"/>
  <c r="Y42" i="16"/>
  <c r="Y222" i="16" s="1"/>
  <c r="I42" i="16"/>
  <c r="I222" i="16" s="1"/>
  <c r="I45" i="16"/>
  <c r="V42" i="16"/>
  <c r="V222" i="16" s="1"/>
  <c r="V45" i="16"/>
  <c r="W42" i="16"/>
  <c r="W222" i="16" s="1"/>
  <c r="W45" i="16"/>
  <c r="X128" i="16"/>
  <c r="X176" i="16" s="1"/>
  <c r="X129" i="16"/>
  <c r="X177" i="16" s="1"/>
  <c r="M129" i="15"/>
  <c r="M177" i="15" s="1"/>
  <c r="M128" i="15"/>
  <c r="M176" i="15" s="1"/>
  <c r="J128" i="15"/>
  <c r="J176" i="15" s="1"/>
  <c r="J129" i="15"/>
  <c r="J177" i="15" s="1"/>
  <c r="S256" i="15"/>
  <c r="S288" i="15"/>
  <c r="L128" i="15"/>
  <c r="L176" i="15" s="1"/>
  <c r="L129" i="15"/>
  <c r="L177" i="15" s="1"/>
  <c r="U128" i="16"/>
  <c r="U176" i="16" s="1"/>
  <c r="U129" i="16"/>
  <c r="U177" i="16" s="1"/>
  <c r="H129" i="16"/>
  <c r="H177" i="16" s="1"/>
  <c r="H128" i="16"/>
  <c r="H176" i="16" s="1"/>
  <c r="R129" i="16"/>
  <c r="R177" i="16" s="1"/>
  <c r="R128" i="16"/>
  <c r="R176" i="16" s="1"/>
  <c r="AA129" i="16"/>
  <c r="AA177" i="16" s="1"/>
  <c r="AA128" i="16"/>
  <c r="AA176" i="16" s="1"/>
  <c r="K129" i="16"/>
  <c r="K177" i="16" s="1"/>
  <c r="K128" i="16"/>
  <c r="K176" i="16" s="1"/>
  <c r="AB42" i="16"/>
  <c r="AB222" i="16" s="1"/>
  <c r="AB45" i="16"/>
  <c r="L42" i="16"/>
  <c r="L222" i="16" s="1"/>
  <c r="L45" i="16"/>
  <c r="Q42" i="15"/>
  <c r="Q222" i="15" s="1"/>
  <c r="Q45" i="15"/>
  <c r="V288" i="15"/>
  <c r="V256" i="15"/>
  <c r="W256" i="15"/>
  <c r="W288" i="15"/>
  <c r="Y128" i="16"/>
  <c r="Y176" i="16" s="1"/>
  <c r="Y129" i="16"/>
  <c r="Y177" i="16" s="1"/>
  <c r="I128" i="16"/>
  <c r="I176" i="16" s="1"/>
  <c r="I129" i="16"/>
  <c r="I177" i="16" s="1"/>
  <c r="V129" i="16"/>
  <c r="V177" i="16" s="1"/>
  <c r="V128" i="16"/>
  <c r="V176" i="16" s="1"/>
  <c r="W129" i="16"/>
  <c r="W177" i="16" s="1"/>
  <c r="W128" i="16"/>
  <c r="W176" i="16" s="1"/>
  <c r="P42" i="16"/>
  <c r="P222" i="16" s="1"/>
  <c r="P45" i="16"/>
  <c r="H45" i="15"/>
  <c r="H42" i="15"/>
  <c r="H222" i="15" s="1"/>
  <c r="R45" i="15"/>
  <c r="R42" i="15"/>
  <c r="R222" i="15" s="1"/>
  <c r="AA256" i="15"/>
  <c r="AA288" i="15"/>
  <c r="K42" i="15"/>
  <c r="K222" i="15" s="1"/>
  <c r="K45" i="15"/>
  <c r="AC42" i="16"/>
  <c r="AC222" i="16" s="1"/>
  <c r="AC45" i="16"/>
  <c r="M45" i="16"/>
  <c r="M42" i="16"/>
  <c r="M222" i="16" s="1"/>
  <c r="Z42" i="16"/>
  <c r="Z222" i="16" s="1"/>
  <c r="Z45" i="16"/>
  <c r="J42" i="16"/>
  <c r="J222" i="16" s="1"/>
  <c r="J45" i="16"/>
  <c r="S42" i="16"/>
  <c r="S222" i="16" s="1"/>
  <c r="S45" i="16"/>
  <c r="AB129" i="16"/>
  <c r="AB177" i="16" s="1"/>
  <c r="AB128" i="16"/>
  <c r="AB176" i="16" s="1"/>
  <c r="L129" i="16"/>
  <c r="L177" i="16" s="1"/>
  <c r="L128" i="16"/>
  <c r="L176" i="16" s="1"/>
  <c r="Q128" i="15"/>
  <c r="Q176" i="15" s="1"/>
  <c r="Q129" i="15"/>
  <c r="Q177" i="15" s="1"/>
  <c r="P45" i="15"/>
  <c r="P42" i="15"/>
  <c r="P222" i="15" s="1"/>
  <c r="Q45" i="16"/>
  <c r="Q42" i="16"/>
  <c r="Q222" i="16" s="1"/>
  <c r="N45" i="16"/>
  <c r="N42" i="16"/>
  <c r="N222" i="16" s="1"/>
  <c r="O45" i="16"/>
  <c r="O42" i="16"/>
  <c r="O222" i="16" s="1"/>
  <c r="P129" i="16"/>
  <c r="P177" i="16" s="1"/>
  <c r="P128" i="16"/>
  <c r="P176" i="16" s="1"/>
  <c r="U256" i="15"/>
  <c r="U288" i="15"/>
  <c r="H129" i="15"/>
  <c r="H177" i="15" s="1"/>
  <c r="H128" i="15"/>
  <c r="H176" i="15" s="1"/>
  <c r="R128" i="15"/>
  <c r="R176" i="15" s="1"/>
  <c r="R129" i="15"/>
  <c r="R177" i="15" s="1"/>
  <c r="K128" i="15"/>
  <c r="K176" i="15" s="1"/>
  <c r="K129" i="15"/>
  <c r="K177" i="15" s="1"/>
  <c r="T288" i="15"/>
  <c r="T256" i="15"/>
  <c r="AC128" i="16"/>
  <c r="AC176" i="16" s="1"/>
  <c r="AC129" i="16"/>
  <c r="AC177" i="16" s="1"/>
  <c r="M129" i="16"/>
  <c r="M177" i="16" s="1"/>
  <c r="M128" i="16"/>
  <c r="M176" i="16" s="1"/>
  <c r="Z129" i="16"/>
  <c r="Z177" i="16" s="1"/>
  <c r="Z128" i="16"/>
  <c r="Z176" i="16" s="1"/>
  <c r="J128" i="16"/>
  <c r="J176" i="16" s="1"/>
  <c r="J129" i="16"/>
  <c r="J177" i="16" s="1"/>
  <c r="S128" i="16"/>
  <c r="S176" i="16" s="1"/>
  <c r="S129" i="16"/>
  <c r="S177" i="16" s="1"/>
  <c r="AH141" i="17"/>
  <c r="AH140" i="17"/>
  <c r="AH136" i="17"/>
  <c r="AI133" i="17"/>
  <c r="AH142" i="17"/>
  <c r="AG150" i="17"/>
  <c r="AH170" i="17"/>
  <c r="AI163" i="17"/>
  <c r="AI161" i="17"/>
  <c r="AI157" i="17"/>
  <c r="AJ154" i="17"/>
  <c r="AI162" i="17"/>
  <c r="AI185" i="17"/>
  <c r="AE129" i="16"/>
  <c r="AE177" i="16" s="1"/>
  <c r="AE180" i="16" s="1"/>
  <c r="AD187" i="16"/>
  <c r="AD224" i="16" s="1"/>
  <c r="AD238" i="16" s="1"/>
  <c r="AJ163" i="16"/>
  <c r="AJ161" i="16"/>
  <c r="AJ157" i="16"/>
  <c r="AK154" i="16"/>
  <c r="AJ162" i="16"/>
  <c r="AD237" i="16"/>
  <c r="AD223" i="16"/>
  <c r="AD180" i="16"/>
  <c r="AD181" i="16"/>
  <c r="AF288" i="16"/>
  <c r="AF256" i="16"/>
  <c r="AF119" i="16"/>
  <c r="AF121" i="16"/>
  <c r="AF115" i="16"/>
  <c r="AF175" i="16" s="1"/>
  <c r="AF120" i="16"/>
  <c r="AH141" i="16"/>
  <c r="AI133" i="16"/>
  <c r="AH140" i="16"/>
  <c r="AH136" i="16"/>
  <c r="AH142" i="16"/>
  <c r="AI185" i="16"/>
  <c r="AI170" i="16"/>
  <c r="AE128" i="16"/>
  <c r="AE176" i="16" s="1"/>
  <c r="AG149" i="16"/>
  <c r="U107" i="15"/>
  <c r="U121" i="15"/>
  <c r="V112" i="15"/>
  <c r="U115" i="15"/>
  <c r="U175" i="15" s="1"/>
  <c r="U120" i="15"/>
  <c r="U119" i="15"/>
  <c r="V94" i="15"/>
  <c r="V100" i="15"/>
  <c r="V98" i="15"/>
  <c r="W91" i="15"/>
  <c r="W186" i="15" s="1"/>
  <c r="V99" i="15"/>
  <c r="U108" i="15"/>
  <c r="S223" i="15"/>
  <c r="S180" i="15"/>
  <c r="S237" i="15"/>
  <c r="T128" i="15"/>
  <c r="T176" i="15" s="1"/>
  <c r="AI185" i="15"/>
  <c r="AE288" i="15"/>
  <c r="AE256" i="15"/>
  <c r="AG149" i="15"/>
  <c r="AH141" i="15"/>
  <c r="AI133" i="15"/>
  <c r="AH140" i="15"/>
  <c r="AH136" i="15"/>
  <c r="AH142" i="15"/>
  <c r="AF45" i="15"/>
  <c r="AF42" i="15"/>
  <c r="AF222" i="15" s="1"/>
  <c r="S187" i="15" l="1"/>
  <c r="S224" i="15" s="1"/>
  <c r="S290" i="15" s="1"/>
  <c r="K50" i="21"/>
  <c r="K226" i="21" s="1"/>
  <c r="Q50" i="21"/>
  <c r="Q226" i="21" s="1"/>
  <c r="Q292" i="21" s="1"/>
  <c r="K256" i="21"/>
  <c r="K288" i="21"/>
  <c r="P256" i="21"/>
  <c r="P288" i="21"/>
  <c r="R50" i="21"/>
  <c r="R226" i="21" s="1"/>
  <c r="N180" i="21"/>
  <c r="N181" i="21"/>
  <c r="N237" i="21"/>
  <c r="N223" i="21"/>
  <c r="P223" i="21"/>
  <c r="P180" i="21"/>
  <c r="P181" i="21"/>
  <c r="P237" i="21"/>
  <c r="J288" i="21"/>
  <c r="J256" i="21"/>
  <c r="I223" i="21"/>
  <c r="I237" i="21"/>
  <c r="I180" i="21"/>
  <c r="I181" i="21"/>
  <c r="H179" i="21"/>
  <c r="H187" i="21"/>
  <c r="H224" i="21" s="1"/>
  <c r="K292" i="21"/>
  <c r="K260" i="21"/>
  <c r="R289" i="21"/>
  <c r="R257" i="21"/>
  <c r="P50" i="21"/>
  <c r="P226" i="21" s="1"/>
  <c r="K179" i="21"/>
  <c r="K187" i="21"/>
  <c r="K224" i="21" s="1"/>
  <c r="R238" i="21"/>
  <c r="R258" i="21"/>
  <c r="R290" i="21"/>
  <c r="M223" i="21"/>
  <c r="M180" i="21"/>
  <c r="M237" i="21"/>
  <c r="M181" i="21"/>
  <c r="L50" i="21"/>
  <c r="L226" i="21" s="1"/>
  <c r="H288" i="21"/>
  <c r="H256" i="21"/>
  <c r="L187" i="21"/>
  <c r="L224" i="21" s="1"/>
  <c r="L179" i="21"/>
  <c r="H180" i="21"/>
  <c r="H181" i="21"/>
  <c r="H223" i="21"/>
  <c r="H237" i="21"/>
  <c r="N256" i="21"/>
  <c r="N288" i="21"/>
  <c r="Q303" i="21"/>
  <c r="Q271" i="21"/>
  <c r="R303" i="21"/>
  <c r="R271" i="21"/>
  <c r="M50" i="21"/>
  <c r="M226" i="21" s="1"/>
  <c r="K180" i="21"/>
  <c r="K223" i="21"/>
  <c r="K181" i="21"/>
  <c r="K237" i="21"/>
  <c r="Q258" i="21"/>
  <c r="Q290" i="21"/>
  <c r="Q238" i="21"/>
  <c r="M187" i="21"/>
  <c r="M224" i="21" s="1"/>
  <c r="M179" i="21"/>
  <c r="L288" i="21"/>
  <c r="L256" i="21"/>
  <c r="I50" i="21"/>
  <c r="I226" i="21" s="1"/>
  <c r="H50" i="21"/>
  <c r="H226" i="21" s="1"/>
  <c r="J50" i="21"/>
  <c r="J226" i="21" s="1"/>
  <c r="O50" i="21"/>
  <c r="O226" i="21" s="1"/>
  <c r="L180" i="21"/>
  <c r="L223" i="21"/>
  <c r="L237" i="21"/>
  <c r="L181" i="21"/>
  <c r="O181" i="21"/>
  <c r="O237" i="21"/>
  <c r="O223" i="21"/>
  <c r="O180" i="21"/>
  <c r="J187" i="21"/>
  <c r="J224" i="21" s="1"/>
  <c r="J179" i="21"/>
  <c r="N50" i="21"/>
  <c r="N226" i="21" s="1"/>
  <c r="Q257" i="21"/>
  <c r="Q289" i="21"/>
  <c r="M288" i="21"/>
  <c r="M256" i="21"/>
  <c r="N187" i="21"/>
  <c r="N224" i="21" s="1"/>
  <c r="N179" i="21"/>
  <c r="P179" i="21"/>
  <c r="P187" i="21"/>
  <c r="P224" i="21" s="1"/>
  <c r="I256" i="21"/>
  <c r="I288" i="21"/>
  <c r="O288" i="21"/>
  <c r="O256" i="21"/>
  <c r="I187" i="21"/>
  <c r="I224" i="21" s="1"/>
  <c r="I179" i="21"/>
  <c r="O187" i="21"/>
  <c r="O224" i="21" s="1"/>
  <c r="O179" i="21"/>
  <c r="J237" i="21"/>
  <c r="J180" i="21"/>
  <c r="J223" i="21"/>
  <c r="J181" i="21"/>
  <c r="T50" i="20"/>
  <c r="T226" i="20" s="1"/>
  <c r="T260" i="20" s="1"/>
  <c r="P257" i="20"/>
  <c r="P289" i="20"/>
  <c r="K271" i="20"/>
  <c r="K303" i="20"/>
  <c r="T303" i="20"/>
  <c r="T271" i="20"/>
  <c r="O260" i="20"/>
  <c r="O292" i="20"/>
  <c r="U303" i="20"/>
  <c r="U271" i="20"/>
  <c r="P238" i="20"/>
  <c r="P290" i="20"/>
  <c r="P258" i="20"/>
  <c r="AF303" i="20"/>
  <c r="AL303" i="20" s="1"/>
  <c r="AF271" i="20"/>
  <c r="AL271" i="20" s="1"/>
  <c r="AL237" i="20"/>
  <c r="Y271" i="20"/>
  <c r="Y303" i="20"/>
  <c r="AE238" i="20"/>
  <c r="AE290" i="20"/>
  <c r="AE258" i="20"/>
  <c r="K292" i="20"/>
  <c r="K260" i="20"/>
  <c r="AE50" i="20"/>
  <c r="AE226" i="20" s="1"/>
  <c r="W289" i="20"/>
  <c r="W257" i="20"/>
  <c r="X50" i="20"/>
  <c r="X226" i="20" s="1"/>
  <c r="V271" i="20"/>
  <c r="V303" i="20"/>
  <c r="AB50" i="20"/>
  <c r="AB226" i="20" s="1"/>
  <c r="AJ272" i="20"/>
  <c r="AJ304" i="20"/>
  <c r="K289" i="20"/>
  <c r="K257" i="20"/>
  <c r="X271" i="20"/>
  <c r="X303" i="20"/>
  <c r="O271" i="20"/>
  <c r="O303" i="20"/>
  <c r="H289" i="20"/>
  <c r="H257" i="20"/>
  <c r="T257" i="20"/>
  <c r="T289" i="20"/>
  <c r="AE271" i="20"/>
  <c r="AE303" i="20"/>
  <c r="J290" i="20"/>
  <c r="J238" i="20"/>
  <c r="J258" i="20"/>
  <c r="AA271" i="20"/>
  <c r="AA303" i="20"/>
  <c r="Q256" i="20"/>
  <c r="Q288" i="20"/>
  <c r="L290" i="20"/>
  <c r="L258" i="20"/>
  <c r="L238" i="20"/>
  <c r="U258" i="20"/>
  <c r="U238" i="20"/>
  <c r="U290" i="20"/>
  <c r="M303" i="20"/>
  <c r="M271" i="20"/>
  <c r="N238" i="20"/>
  <c r="N258" i="20"/>
  <c r="N290" i="20"/>
  <c r="T290" i="20"/>
  <c r="T258" i="20"/>
  <c r="T238" i="20"/>
  <c r="AH50" i="20"/>
  <c r="AH226" i="20" s="1"/>
  <c r="AF50" i="20"/>
  <c r="AF226" i="20" s="1"/>
  <c r="J292" i="20"/>
  <c r="J260" i="20"/>
  <c r="S257" i="20"/>
  <c r="S289" i="20"/>
  <c r="AK304" i="20"/>
  <c r="AK272" i="20"/>
  <c r="Q179" i="20"/>
  <c r="Q187" i="20"/>
  <c r="Q224" i="20" s="1"/>
  <c r="N289" i="20"/>
  <c r="N257" i="20"/>
  <c r="Z50" i="20"/>
  <c r="Z226" i="20" s="1"/>
  <c r="I271" i="20"/>
  <c r="I303" i="20"/>
  <c r="AB290" i="20"/>
  <c r="AB238" i="20"/>
  <c r="AB258" i="20"/>
  <c r="AD271" i="20"/>
  <c r="AD303" i="20"/>
  <c r="AG272" i="20"/>
  <c r="AG304" i="20"/>
  <c r="V238" i="20"/>
  <c r="V258" i="20"/>
  <c r="V290" i="20"/>
  <c r="Z238" i="20"/>
  <c r="Z290" i="20"/>
  <c r="Z258" i="20"/>
  <c r="Q292" i="20"/>
  <c r="Q260" i="20"/>
  <c r="K258" i="20"/>
  <c r="K290" i="20"/>
  <c r="K238" i="20"/>
  <c r="H238" i="20"/>
  <c r="H290" i="20"/>
  <c r="H258" i="20"/>
  <c r="AG50" i="20"/>
  <c r="AG226" i="20" s="1"/>
  <c r="AC289" i="20"/>
  <c r="AC257" i="20"/>
  <c r="P271" i="20"/>
  <c r="P303" i="20"/>
  <c r="AF258" i="20"/>
  <c r="AF238" i="20"/>
  <c r="AF290" i="20"/>
  <c r="X257" i="20"/>
  <c r="X289" i="20"/>
  <c r="O257" i="20"/>
  <c r="O289" i="20"/>
  <c r="H303" i="20"/>
  <c r="H271" i="20"/>
  <c r="R179" i="20"/>
  <c r="R187" i="20"/>
  <c r="R224" i="20" s="1"/>
  <c r="AE257" i="20"/>
  <c r="AE289" i="20"/>
  <c r="AD50" i="20"/>
  <c r="AD226" i="20" s="1"/>
  <c r="I258" i="20"/>
  <c r="I290" i="20"/>
  <c r="I238" i="20"/>
  <c r="AJ50" i="20"/>
  <c r="AJ226" i="20" s="1"/>
  <c r="N260" i="20"/>
  <c r="N292" i="20"/>
  <c r="I260" i="20"/>
  <c r="I292" i="20"/>
  <c r="W271" i="20"/>
  <c r="W303" i="20"/>
  <c r="Q237" i="20"/>
  <c r="Q223" i="20"/>
  <c r="Q180" i="20"/>
  <c r="Q181" i="20"/>
  <c r="P260" i="20"/>
  <c r="P292" i="20"/>
  <c r="V289" i="20"/>
  <c r="V257" i="20"/>
  <c r="W258" i="20"/>
  <c r="W238" i="20"/>
  <c r="W290" i="20"/>
  <c r="AD257" i="20"/>
  <c r="AD289" i="20"/>
  <c r="L289" i="20"/>
  <c r="L257" i="20"/>
  <c r="AC50" i="20"/>
  <c r="AC226" i="20" s="1"/>
  <c r="AC303" i="20"/>
  <c r="AC271" i="20"/>
  <c r="M257" i="20"/>
  <c r="M289" i="20"/>
  <c r="X290" i="20"/>
  <c r="X238" i="20"/>
  <c r="X258" i="20"/>
  <c r="R50" i="20"/>
  <c r="R226" i="20" s="1"/>
  <c r="J303" i="20"/>
  <c r="J271" i="20"/>
  <c r="AK50" i="20"/>
  <c r="AK226" i="20" s="1"/>
  <c r="AD258" i="20"/>
  <c r="AD238" i="20"/>
  <c r="AD290" i="20"/>
  <c r="M258" i="20"/>
  <c r="M238" i="20"/>
  <c r="M290" i="20"/>
  <c r="N271" i="20"/>
  <c r="N303" i="20"/>
  <c r="Z271" i="20"/>
  <c r="Z303" i="20"/>
  <c r="AI272" i="20"/>
  <c r="AI304" i="20"/>
  <c r="AC238" i="20"/>
  <c r="AC258" i="20"/>
  <c r="AC290" i="20"/>
  <c r="AB303" i="20"/>
  <c r="AB271" i="20"/>
  <c r="AA258" i="20"/>
  <c r="AA238" i="20"/>
  <c r="AA290" i="20"/>
  <c r="Y258" i="20"/>
  <c r="Y290" i="20"/>
  <c r="Y238" i="20"/>
  <c r="R223" i="20"/>
  <c r="R180" i="20"/>
  <c r="R181" i="20"/>
  <c r="R237" i="20"/>
  <c r="U289" i="20"/>
  <c r="U257" i="20"/>
  <c r="W50" i="20"/>
  <c r="W226" i="20" s="1"/>
  <c r="AA289" i="20"/>
  <c r="AA257" i="20"/>
  <c r="AF289" i="20"/>
  <c r="AF257" i="20"/>
  <c r="Y50" i="20"/>
  <c r="Y226" i="20" s="1"/>
  <c r="O290" i="20"/>
  <c r="O238" i="20"/>
  <c r="O258" i="20"/>
  <c r="Y289" i="20"/>
  <c r="Y257" i="20"/>
  <c r="S50" i="20"/>
  <c r="S226" i="20" s="1"/>
  <c r="R288" i="20"/>
  <c r="R256" i="20"/>
  <c r="J289" i="20"/>
  <c r="J257" i="20"/>
  <c r="AI50" i="20"/>
  <c r="AI226" i="20" s="1"/>
  <c r="M260" i="20"/>
  <c r="M292" i="20"/>
  <c r="H292" i="20"/>
  <c r="H260" i="20"/>
  <c r="S271" i="20"/>
  <c r="S303" i="20"/>
  <c r="AH304" i="20"/>
  <c r="AH272" i="20"/>
  <c r="I257" i="20"/>
  <c r="I289" i="20"/>
  <c r="L292" i="20"/>
  <c r="L260" i="20"/>
  <c r="U50" i="20"/>
  <c r="U226" i="20" s="1"/>
  <c r="L303" i="20"/>
  <c r="L271" i="20"/>
  <c r="Z257" i="20"/>
  <c r="Z289" i="20"/>
  <c r="S258" i="20"/>
  <c r="S290" i="20"/>
  <c r="S238" i="20"/>
  <c r="AA50" i="20"/>
  <c r="AA226" i="20" s="1"/>
  <c r="AB289" i="20"/>
  <c r="AB257" i="20"/>
  <c r="V50" i="20"/>
  <c r="V226" i="20" s="1"/>
  <c r="S181" i="15"/>
  <c r="AH149" i="15"/>
  <c r="AI171" i="17"/>
  <c r="AJ171" i="16"/>
  <c r="AG170" i="15"/>
  <c r="T237" i="15"/>
  <c r="T271" i="15" s="1"/>
  <c r="Q50" i="19"/>
  <c r="Q226" i="19" s="1"/>
  <c r="Q292" i="19" s="1"/>
  <c r="AG50" i="16"/>
  <c r="AG226" i="16" s="1"/>
  <c r="AG292" i="16" s="1"/>
  <c r="AH149" i="17"/>
  <c r="AG171" i="15"/>
  <c r="AI154" i="15"/>
  <c r="AH162" i="15"/>
  <c r="AH163" i="15"/>
  <c r="AH157" i="15"/>
  <c r="AH161" i="15"/>
  <c r="AH50" i="16"/>
  <c r="AH226" i="16" s="1"/>
  <c r="AH292" i="16" s="1"/>
  <c r="AJ50" i="16"/>
  <c r="AJ226" i="16" s="1"/>
  <c r="AJ292" i="16" s="1"/>
  <c r="L223" i="19"/>
  <c r="L237" i="19"/>
  <c r="L181" i="19"/>
  <c r="L180" i="19"/>
  <c r="H179" i="19"/>
  <c r="H187" i="19"/>
  <c r="H224" i="19" s="1"/>
  <c r="J223" i="19"/>
  <c r="J181" i="19"/>
  <c r="J237" i="19"/>
  <c r="J180" i="19"/>
  <c r="R50" i="19"/>
  <c r="R226" i="19" s="1"/>
  <c r="AC256" i="19"/>
  <c r="AC288" i="19"/>
  <c r="S50" i="19"/>
  <c r="S226" i="19" s="1"/>
  <c r="P223" i="19"/>
  <c r="P180" i="19"/>
  <c r="P237" i="19"/>
  <c r="P181" i="19"/>
  <c r="AA180" i="19"/>
  <c r="AA223" i="19"/>
  <c r="AA237" i="19"/>
  <c r="AA181" i="19"/>
  <c r="Z180" i="19"/>
  <c r="Z223" i="19"/>
  <c r="Z181" i="19"/>
  <c r="Z237" i="19"/>
  <c r="AJ271" i="19"/>
  <c r="AJ303" i="19"/>
  <c r="AI289" i="19"/>
  <c r="AI257" i="19"/>
  <c r="R237" i="19"/>
  <c r="R223" i="19"/>
  <c r="R181" i="19"/>
  <c r="R180" i="19"/>
  <c r="AC179" i="19"/>
  <c r="AC187" i="19"/>
  <c r="AC224" i="19" s="1"/>
  <c r="S237" i="19"/>
  <c r="S223" i="19"/>
  <c r="S180" i="19"/>
  <c r="V256" i="19"/>
  <c r="V288" i="19"/>
  <c r="T180" i="19"/>
  <c r="T223" i="19"/>
  <c r="T237" i="19"/>
  <c r="AE288" i="19"/>
  <c r="AE256" i="19"/>
  <c r="X187" i="19"/>
  <c r="X224" i="19" s="1"/>
  <c r="X179" i="19"/>
  <c r="Y179" i="19"/>
  <c r="Y187" i="19"/>
  <c r="Y224" i="19" s="1"/>
  <c r="AB288" i="19"/>
  <c r="AB256" i="19"/>
  <c r="O237" i="19"/>
  <c r="O223" i="19"/>
  <c r="O180" i="19"/>
  <c r="O181" i="19"/>
  <c r="U187" i="19"/>
  <c r="U224" i="19" s="1"/>
  <c r="U179" i="19"/>
  <c r="AD187" i="19"/>
  <c r="AD224" i="19" s="1"/>
  <c r="AD179" i="19"/>
  <c r="P288" i="19"/>
  <c r="P256" i="19"/>
  <c r="AH149" i="16"/>
  <c r="AF50" i="16"/>
  <c r="AF226" i="16" s="1"/>
  <c r="AF260" i="16" s="1"/>
  <c r="U50" i="15"/>
  <c r="U226" i="15" s="1"/>
  <c r="U260" i="15" s="1"/>
  <c r="AA256" i="19"/>
  <c r="AA288" i="19"/>
  <c r="Z50" i="19"/>
  <c r="Z226" i="19" s="1"/>
  <c r="AB223" i="19"/>
  <c r="AB237" i="19"/>
  <c r="AB180" i="19"/>
  <c r="AB181" i="19"/>
  <c r="K237" i="19"/>
  <c r="K181" i="19"/>
  <c r="K180" i="19"/>
  <c r="K223" i="19"/>
  <c r="W288" i="19"/>
  <c r="W256" i="19"/>
  <c r="N288" i="19"/>
  <c r="N256" i="19"/>
  <c r="AG290" i="19"/>
  <c r="AG258" i="19"/>
  <c r="AG238" i="19"/>
  <c r="AF180" i="19"/>
  <c r="AF237" i="19"/>
  <c r="AF223" i="19"/>
  <c r="AF181" i="19"/>
  <c r="Q187" i="19"/>
  <c r="Q224" i="19" s="1"/>
  <c r="Q179" i="19"/>
  <c r="T256" i="19"/>
  <c r="T288" i="19"/>
  <c r="AJ289" i="19"/>
  <c r="AJ257" i="19"/>
  <c r="W179" i="19"/>
  <c r="W187" i="19"/>
  <c r="W224" i="19" s="1"/>
  <c r="M179" i="19"/>
  <c r="M187" i="19"/>
  <c r="M224" i="19" s="1"/>
  <c r="N181" i="19"/>
  <c r="N187" i="19"/>
  <c r="N224" i="19" s="1"/>
  <c r="N179" i="19"/>
  <c r="AG257" i="19"/>
  <c r="AG289" i="19"/>
  <c r="X288" i="19"/>
  <c r="X256" i="19"/>
  <c r="Y256" i="19"/>
  <c r="Y288" i="19"/>
  <c r="AJ258" i="19"/>
  <c r="AJ238" i="19"/>
  <c r="AJ290" i="19"/>
  <c r="O288" i="19"/>
  <c r="O256" i="19"/>
  <c r="U50" i="19"/>
  <c r="U226" i="19" s="1"/>
  <c r="X223" i="19"/>
  <c r="X181" i="19"/>
  <c r="X237" i="19"/>
  <c r="X180" i="19"/>
  <c r="I187" i="19"/>
  <c r="I224" i="19" s="1"/>
  <c r="I179" i="19"/>
  <c r="L288" i="19"/>
  <c r="L256" i="19"/>
  <c r="H288" i="19"/>
  <c r="H256" i="19"/>
  <c r="J288" i="19"/>
  <c r="J256" i="19"/>
  <c r="AE181" i="19"/>
  <c r="AE179" i="19"/>
  <c r="AE187" i="19"/>
  <c r="AE224" i="19" s="1"/>
  <c r="AD237" i="19"/>
  <c r="AD223" i="19"/>
  <c r="AD181" i="19"/>
  <c r="AD180" i="19"/>
  <c r="P50" i="19"/>
  <c r="P226" i="19" s="1"/>
  <c r="AA50" i="19"/>
  <c r="AA226" i="19" s="1"/>
  <c r="Z288" i="19"/>
  <c r="Z256" i="19"/>
  <c r="AB179" i="19"/>
  <c r="AB187" i="19"/>
  <c r="AB224" i="19" s="1"/>
  <c r="K179" i="19"/>
  <c r="K187" i="19"/>
  <c r="K224" i="19" s="1"/>
  <c r="W50" i="19"/>
  <c r="W226" i="19" s="1"/>
  <c r="M256" i="19"/>
  <c r="M288" i="19"/>
  <c r="AF179" i="19"/>
  <c r="AF187" i="19"/>
  <c r="AF224" i="19" s="1"/>
  <c r="Q223" i="19"/>
  <c r="Q237" i="19"/>
  <c r="Q181" i="19"/>
  <c r="Q180" i="19"/>
  <c r="T50" i="19"/>
  <c r="T226" i="19" s="1"/>
  <c r="W237" i="19"/>
  <c r="W180" i="19"/>
  <c r="W223" i="19"/>
  <c r="W181" i="19"/>
  <c r="M180" i="19"/>
  <c r="M237" i="19"/>
  <c r="M223" i="19"/>
  <c r="M181" i="19"/>
  <c r="N180" i="19"/>
  <c r="N237" i="19"/>
  <c r="N223" i="19"/>
  <c r="AG303" i="19"/>
  <c r="AG271" i="19"/>
  <c r="X50" i="19"/>
  <c r="X226" i="19" s="1"/>
  <c r="Y50" i="19"/>
  <c r="Y226" i="19" s="1"/>
  <c r="O50" i="19"/>
  <c r="O226" i="19" s="1"/>
  <c r="U256" i="19"/>
  <c r="U288" i="19"/>
  <c r="AD288" i="19"/>
  <c r="AD256" i="19"/>
  <c r="AH289" i="19"/>
  <c r="AH257" i="19"/>
  <c r="V223" i="19"/>
  <c r="V181" i="19"/>
  <c r="V237" i="19"/>
  <c r="V180" i="19"/>
  <c r="I180" i="19"/>
  <c r="I237" i="19"/>
  <c r="I223" i="19"/>
  <c r="I181" i="19"/>
  <c r="H50" i="19"/>
  <c r="H226" i="19" s="1"/>
  <c r="I50" i="19"/>
  <c r="I226" i="19" s="1"/>
  <c r="J50" i="19"/>
  <c r="J226" i="19" s="1"/>
  <c r="K50" i="19"/>
  <c r="K226" i="19" s="1"/>
  <c r="L50" i="19"/>
  <c r="L226" i="19" s="1"/>
  <c r="M50" i="19"/>
  <c r="M226" i="19" s="1"/>
  <c r="N50" i="19"/>
  <c r="N226" i="19" s="1"/>
  <c r="AH50" i="19"/>
  <c r="AH226" i="19" s="1"/>
  <c r="AK50" i="19"/>
  <c r="AK226" i="19" s="1"/>
  <c r="AI50" i="19"/>
  <c r="AI226" i="19" s="1"/>
  <c r="AJ50" i="19"/>
  <c r="AJ226" i="19" s="1"/>
  <c r="AG50" i="19"/>
  <c r="AG226" i="19" s="1"/>
  <c r="AF50" i="19"/>
  <c r="AF226" i="19" s="1"/>
  <c r="AE223" i="19"/>
  <c r="AE180" i="19"/>
  <c r="AE237" i="19"/>
  <c r="AK289" i="19"/>
  <c r="AK257" i="19"/>
  <c r="AF256" i="19"/>
  <c r="AF288" i="19"/>
  <c r="Q288" i="19"/>
  <c r="Q256" i="19"/>
  <c r="L179" i="19"/>
  <c r="L187" i="19"/>
  <c r="L224" i="19" s="1"/>
  <c r="H180" i="19"/>
  <c r="H237" i="19"/>
  <c r="H223" i="19"/>
  <c r="H181" i="19"/>
  <c r="J187" i="19"/>
  <c r="J224" i="19" s="1"/>
  <c r="J179" i="19"/>
  <c r="R288" i="19"/>
  <c r="R256" i="19"/>
  <c r="AC50" i="19"/>
  <c r="AC226" i="19" s="1"/>
  <c r="S288" i="19"/>
  <c r="S256" i="19"/>
  <c r="P179" i="19"/>
  <c r="P187" i="19"/>
  <c r="P224" i="19" s="1"/>
  <c r="AA179" i="19"/>
  <c r="AA187" i="19"/>
  <c r="AA224" i="19" s="1"/>
  <c r="Z187" i="19"/>
  <c r="Z224" i="19" s="1"/>
  <c r="Z179" i="19"/>
  <c r="AI303" i="19"/>
  <c r="AI271" i="19"/>
  <c r="R187" i="19"/>
  <c r="R224" i="19" s="1"/>
  <c r="R179" i="19"/>
  <c r="AC237" i="19"/>
  <c r="AC223" i="19"/>
  <c r="AC180" i="19"/>
  <c r="AC181" i="19"/>
  <c r="S181" i="19"/>
  <c r="S187" i="19"/>
  <c r="S224" i="19" s="1"/>
  <c r="S179" i="19"/>
  <c r="V50" i="19"/>
  <c r="V226" i="19" s="1"/>
  <c r="I256" i="19"/>
  <c r="I288" i="19"/>
  <c r="T181" i="19"/>
  <c r="T187" i="19"/>
  <c r="T224" i="19" s="1"/>
  <c r="T179" i="19"/>
  <c r="AI290" i="19"/>
  <c r="AI238" i="19"/>
  <c r="AI258" i="19"/>
  <c r="AE50" i="19"/>
  <c r="AE226" i="19" s="1"/>
  <c r="AK290" i="19"/>
  <c r="AK258" i="19"/>
  <c r="AK238" i="19"/>
  <c r="AD50" i="19"/>
  <c r="AD226" i="19" s="1"/>
  <c r="AH271" i="19"/>
  <c r="AH303" i="19"/>
  <c r="V187" i="19"/>
  <c r="V224" i="19" s="1"/>
  <c r="V179" i="19"/>
  <c r="Y181" i="19"/>
  <c r="Y237" i="19"/>
  <c r="Y223" i="19"/>
  <c r="Y180" i="19"/>
  <c r="AB50" i="19"/>
  <c r="AB226" i="19" s="1"/>
  <c r="K256" i="19"/>
  <c r="K288" i="19"/>
  <c r="O187" i="19"/>
  <c r="O224" i="19" s="1"/>
  <c r="O179" i="19"/>
  <c r="U181" i="19"/>
  <c r="U237" i="19"/>
  <c r="U180" i="19"/>
  <c r="U223" i="19"/>
  <c r="AK303" i="19"/>
  <c r="AK271" i="19"/>
  <c r="AH290" i="19"/>
  <c r="AH238" i="19"/>
  <c r="AH258" i="19"/>
  <c r="AD50" i="16"/>
  <c r="AD226" i="16" s="1"/>
  <c r="AD260" i="16" s="1"/>
  <c r="W50" i="15"/>
  <c r="W226" i="15" s="1"/>
  <c r="W292" i="15" s="1"/>
  <c r="AA50" i="15"/>
  <c r="AA226" i="15" s="1"/>
  <c r="AA260" i="15" s="1"/>
  <c r="AK50" i="16"/>
  <c r="AK226" i="16" s="1"/>
  <c r="AK292" i="16" s="1"/>
  <c r="V50" i="15"/>
  <c r="V226" i="15" s="1"/>
  <c r="V292" i="15" s="1"/>
  <c r="AI50" i="16"/>
  <c r="AI226" i="16" s="1"/>
  <c r="AI260" i="16" s="1"/>
  <c r="I50" i="16"/>
  <c r="I226" i="16" s="1"/>
  <c r="I260" i="16" s="1"/>
  <c r="AE50" i="15"/>
  <c r="AE226" i="15" s="1"/>
  <c r="M50" i="16"/>
  <c r="M226" i="16" s="1"/>
  <c r="M260" i="16" s="1"/>
  <c r="T50" i="15"/>
  <c r="T226" i="15" s="1"/>
  <c r="T260" i="15" s="1"/>
  <c r="AC50" i="15"/>
  <c r="AC226" i="15" s="1"/>
  <c r="AC292" i="15" s="1"/>
  <c r="Y50" i="15"/>
  <c r="Y226" i="15" s="1"/>
  <c r="Y260" i="15" s="1"/>
  <c r="AD258" i="16"/>
  <c r="T180" i="15"/>
  <c r="AE237" i="16"/>
  <c r="AE271" i="16" s="1"/>
  <c r="AH129" i="17"/>
  <c r="AH128" i="17"/>
  <c r="AI119" i="17"/>
  <c r="AI121" i="17"/>
  <c r="AJ112" i="17"/>
  <c r="AI120" i="17"/>
  <c r="AI115" i="17"/>
  <c r="S181" i="16"/>
  <c r="S223" i="16"/>
  <c r="S237" i="16"/>
  <c r="S180" i="16"/>
  <c r="Z179" i="16"/>
  <c r="Z187" i="16"/>
  <c r="Z224" i="16" s="1"/>
  <c r="AC181" i="16"/>
  <c r="AC180" i="16"/>
  <c r="AC223" i="16"/>
  <c r="AC237" i="16"/>
  <c r="K180" i="15"/>
  <c r="K237" i="15"/>
  <c r="K223" i="15"/>
  <c r="H187" i="15"/>
  <c r="H224" i="15" s="1"/>
  <c r="H179" i="15"/>
  <c r="P181" i="16"/>
  <c r="P187" i="16"/>
  <c r="P224" i="16" s="1"/>
  <c r="P179" i="16"/>
  <c r="N256" i="16"/>
  <c r="N288" i="16"/>
  <c r="P256" i="15"/>
  <c r="P288" i="15"/>
  <c r="L181" i="16"/>
  <c r="L179" i="16"/>
  <c r="L187" i="16"/>
  <c r="L224" i="16" s="1"/>
  <c r="H288" i="15"/>
  <c r="H256" i="15"/>
  <c r="W187" i="16"/>
  <c r="W224" i="16" s="1"/>
  <c r="W179" i="16"/>
  <c r="I237" i="16"/>
  <c r="I181" i="16"/>
  <c r="I180" i="16"/>
  <c r="I223" i="16"/>
  <c r="AA180" i="16"/>
  <c r="AA223" i="16"/>
  <c r="AA181" i="16"/>
  <c r="AA237" i="16"/>
  <c r="H180" i="16"/>
  <c r="H181" i="16"/>
  <c r="H223" i="16"/>
  <c r="H237" i="16"/>
  <c r="L179" i="15"/>
  <c r="L187" i="15"/>
  <c r="L224" i="15" s="1"/>
  <c r="J179" i="15"/>
  <c r="J187" i="15"/>
  <c r="J224" i="15" s="1"/>
  <c r="X187" i="16"/>
  <c r="X224" i="16" s="1"/>
  <c r="X179" i="16"/>
  <c r="V256" i="16"/>
  <c r="V288" i="16"/>
  <c r="O187" i="15"/>
  <c r="O224" i="15" s="1"/>
  <c r="O179" i="15"/>
  <c r="I180" i="15"/>
  <c r="I223" i="15"/>
  <c r="I237" i="15"/>
  <c r="I181" i="15"/>
  <c r="T237" i="16"/>
  <c r="T180" i="16"/>
  <c r="T181" i="16"/>
  <c r="T223" i="16"/>
  <c r="K288" i="16"/>
  <c r="K256" i="16"/>
  <c r="R288" i="16"/>
  <c r="R256" i="16"/>
  <c r="U256" i="16"/>
  <c r="U288" i="16"/>
  <c r="O180" i="16"/>
  <c r="O223" i="16"/>
  <c r="O237" i="16"/>
  <c r="P237" i="15"/>
  <c r="P223" i="15"/>
  <c r="P180" i="15"/>
  <c r="P181" i="15"/>
  <c r="T256" i="16"/>
  <c r="T288" i="16"/>
  <c r="S50" i="16"/>
  <c r="S226" i="16" s="1"/>
  <c r="Z50" i="16"/>
  <c r="Z226" i="16" s="1"/>
  <c r="AC50" i="16"/>
  <c r="AC226" i="16" s="1"/>
  <c r="AB50" i="16"/>
  <c r="AB226" i="16" s="1"/>
  <c r="Y50" i="16"/>
  <c r="Y226" i="16" s="1"/>
  <c r="J187" i="16"/>
  <c r="J224" i="16" s="1"/>
  <c r="J179" i="16"/>
  <c r="M223" i="16"/>
  <c r="M237" i="16"/>
  <c r="M181" i="16"/>
  <c r="M180" i="16"/>
  <c r="R187" i="15"/>
  <c r="R224" i="15" s="1"/>
  <c r="R179" i="15"/>
  <c r="Q179" i="15"/>
  <c r="Q187" i="15"/>
  <c r="Q224" i="15" s="1"/>
  <c r="AB237" i="16"/>
  <c r="AB180" i="16"/>
  <c r="AB223" i="16"/>
  <c r="AB181" i="16"/>
  <c r="J288" i="16"/>
  <c r="J256" i="16"/>
  <c r="K288" i="15"/>
  <c r="K256" i="15"/>
  <c r="P256" i="16"/>
  <c r="P288" i="16"/>
  <c r="V223" i="16"/>
  <c r="V180" i="16"/>
  <c r="V181" i="16"/>
  <c r="V237" i="16"/>
  <c r="Y187" i="16"/>
  <c r="Y224" i="16" s="1"/>
  <c r="Y179" i="16"/>
  <c r="L256" i="16"/>
  <c r="L288" i="16"/>
  <c r="AA187" i="16"/>
  <c r="AA224" i="16" s="1"/>
  <c r="AA179" i="16"/>
  <c r="H179" i="16"/>
  <c r="H187" i="16"/>
  <c r="H224" i="16" s="1"/>
  <c r="L181" i="15"/>
  <c r="L223" i="15"/>
  <c r="L180" i="15"/>
  <c r="L237" i="15"/>
  <c r="J180" i="15"/>
  <c r="J223" i="15"/>
  <c r="J237" i="15"/>
  <c r="J181" i="15"/>
  <c r="X181" i="16"/>
  <c r="X223" i="16"/>
  <c r="X237" i="16"/>
  <c r="X180" i="16"/>
  <c r="Y256" i="16"/>
  <c r="Y288" i="16"/>
  <c r="O223" i="15"/>
  <c r="O181" i="15"/>
  <c r="O180" i="15"/>
  <c r="O237" i="15"/>
  <c r="I179" i="15"/>
  <c r="I187" i="15"/>
  <c r="I224" i="15" s="1"/>
  <c r="T179" i="16"/>
  <c r="T187" i="16"/>
  <c r="T224" i="16" s="1"/>
  <c r="O181" i="16"/>
  <c r="O179" i="16"/>
  <c r="O187" i="16"/>
  <c r="O224" i="16" s="1"/>
  <c r="P179" i="15"/>
  <c r="P187" i="15"/>
  <c r="P224" i="15" s="1"/>
  <c r="N288" i="15"/>
  <c r="N256" i="15"/>
  <c r="S238" i="15"/>
  <c r="S272" i="15" s="1"/>
  <c r="AE223" i="16"/>
  <c r="AE257" i="16" s="1"/>
  <c r="Q50" i="16"/>
  <c r="Q226" i="16" s="1"/>
  <c r="Z50" i="15"/>
  <c r="Z226" i="15" s="1"/>
  <c r="V50" i="16"/>
  <c r="V226" i="16" s="1"/>
  <c r="R50" i="16"/>
  <c r="R226" i="16" s="1"/>
  <c r="U50" i="16"/>
  <c r="U226" i="16" s="1"/>
  <c r="T50" i="16"/>
  <c r="T226" i="16" s="1"/>
  <c r="J237" i="16"/>
  <c r="J223" i="16"/>
  <c r="J181" i="16"/>
  <c r="J180" i="16"/>
  <c r="M179" i="16"/>
  <c r="M187" i="16"/>
  <c r="M224" i="16" s="1"/>
  <c r="R181" i="15"/>
  <c r="R237" i="15"/>
  <c r="R180" i="15"/>
  <c r="R223" i="15"/>
  <c r="O256" i="16"/>
  <c r="O288" i="16"/>
  <c r="Q256" i="16"/>
  <c r="Q288" i="16"/>
  <c r="Q181" i="15"/>
  <c r="Q237" i="15"/>
  <c r="Q180" i="15"/>
  <c r="Q223" i="15"/>
  <c r="AB187" i="16"/>
  <c r="AB224" i="16" s="1"/>
  <c r="AB179" i="16"/>
  <c r="M256" i="16"/>
  <c r="M288" i="16"/>
  <c r="R256" i="15"/>
  <c r="R288" i="15"/>
  <c r="V187" i="16"/>
  <c r="V224" i="16" s="1"/>
  <c r="V179" i="16"/>
  <c r="Y223" i="16"/>
  <c r="Y237" i="16"/>
  <c r="Y181" i="16"/>
  <c r="Y180" i="16"/>
  <c r="K237" i="16"/>
  <c r="K180" i="16"/>
  <c r="K223" i="16"/>
  <c r="K181" i="16"/>
  <c r="R223" i="16"/>
  <c r="R180" i="16"/>
  <c r="R237" i="16"/>
  <c r="U179" i="16"/>
  <c r="U187" i="16"/>
  <c r="U224" i="16" s="1"/>
  <c r="M223" i="15"/>
  <c r="M237" i="15"/>
  <c r="M181" i="15"/>
  <c r="M180" i="15"/>
  <c r="W256" i="16"/>
  <c r="W288" i="16"/>
  <c r="I256" i="16"/>
  <c r="I288" i="16"/>
  <c r="N187" i="15"/>
  <c r="N224" i="15" s="1"/>
  <c r="N179" i="15"/>
  <c r="AA256" i="16"/>
  <c r="AA288" i="16"/>
  <c r="H50" i="16"/>
  <c r="H226" i="16" s="1"/>
  <c r="J50" i="16"/>
  <c r="J226" i="16" s="1"/>
  <c r="K50" i="16"/>
  <c r="K226" i="16" s="1"/>
  <c r="L50" i="16"/>
  <c r="L226" i="16" s="1"/>
  <c r="N50" i="16"/>
  <c r="N226" i="16" s="1"/>
  <c r="O50" i="16"/>
  <c r="O226" i="16" s="1"/>
  <c r="P50" i="16"/>
  <c r="P226" i="16" s="1"/>
  <c r="AE50" i="16"/>
  <c r="AE226" i="16" s="1"/>
  <c r="X256" i="16"/>
  <c r="X288" i="16"/>
  <c r="N179" i="16"/>
  <c r="N187" i="16"/>
  <c r="N224" i="16" s="1"/>
  <c r="Q237" i="16"/>
  <c r="Q180" i="16"/>
  <c r="Q223" i="16"/>
  <c r="Q181" i="16"/>
  <c r="O288" i="15"/>
  <c r="O256" i="15"/>
  <c r="I288" i="15"/>
  <c r="I256" i="15"/>
  <c r="S258" i="15"/>
  <c r="X50" i="15"/>
  <c r="X226" i="15" s="1"/>
  <c r="AB50" i="15"/>
  <c r="AB226" i="15" s="1"/>
  <c r="S187" i="16"/>
  <c r="S224" i="16" s="1"/>
  <c r="S179" i="16"/>
  <c r="Z180" i="16"/>
  <c r="Z223" i="16"/>
  <c r="Z237" i="16"/>
  <c r="Z181" i="16"/>
  <c r="AC179" i="16"/>
  <c r="AC187" i="16"/>
  <c r="AC224" i="16" s="1"/>
  <c r="K181" i="15"/>
  <c r="K179" i="15"/>
  <c r="K187" i="15"/>
  <c r="K224" i="15" s="1"/>
  <c r="H180" i="15"/>
  <c r="H237" i="15"/>
  <c r="H223" i="15"/>
  <c r="H181" i="15"/>
  <c r="P237" i="16"/>
  <c r="P180" i="16"/>
  <c r="P223" i="16"/>
  <c r="L180" i="16"/>
  <c r="L223" i="16"/>
  <c r="L237" i="16"/>
  <c r="S288" i="16"/>
  <c r="S256" i="16"/>
  <c r="Z256" i="16"/>
  <c r="Z288" i="16"/>
  <c r="AC256" i="16"/>
  <c r="AC288" i="16"/>
  <c r="R50" i="15"/>
  <c r="R226" i="15" s="1"/>
  <c r="K50" i="15"/>
  <c r="K226" i="15" s="1"/>
  <c r="M50" i="15"/>
  <c r="M226" i="15" s="1"/>
  <c r="H50" i="15"/>
  <c r="H226" i="15" s="1"/>
  <c r="P50" i="15"/>
  <c r="P226" i="15" s="1"/>
  <c r="J50" i="15"/>
  <c r="J226" i="15" s="1"/>
  <c r="N50" i="15"/>
  <c r="N226" i="15" s="1"/>
  <c r="L50" i="15"/>
  <c r="L226" i="15" s="1"/>
  <c r="O50" i="15"/>
  <c r="O226" i="15" s="1"/>
  <c r="Q50" i="15"/>
  <c r="Q226" i="15" s="1"/>
  <c r="AD50" i="15"/>
  <c r="AD226" i="15" s="1"/>
  <c r="W180" i="16"/>
  <c r="W237" i="16"/>
  <c r="W223" i="16"/>
  <c r="W181" i="16"/>
  <c r="I187" i="16"/>
  <c r="I224" i="16" s="1"/>
  <c r="I179" i="16"/>
  <c r="Q288" i="15"/>
  <c r="Q256" i="15"/>
  <c r="AB256" i="16"/>
  <c r="AB288" i="16"/>
  <c r="K187" i="16"/>
  <c r="K224" i="16" s="1"/>
  <c r="K179" i="16"/>
  <c r="R181" i="16"/>
  <c r="R187" i="16"/>
  <c r="R224" i="16" s="1"/>
  <c r="R179" i="16"/>
  <c r="U237" i="16"/>
  <c r="U223" i="16"/>
  <c r="U180" i="16"/>
  <c r="U181" i="16"/>
  <c r="M179" i="15"/>
  <c r="M187" i="15"/>
  <c r="M224" i="15" s="1"/>
  <c r="N237" i="15"/>
  <c r="N181" i="15"/>
  <c r="N180" i="15"/>
  <c r="N223" i="15"/>
  <c r="H288" i="16"/>
  <c r="H256" i="16"/>
  <c r="L256" i="15"/>
  <c r="L288" i="15"/>
  <c r="J256" i="15"/>
  <c r="J288" i="15"/>
  <c r="M256" i="15"/>
  <c r="M288" i="15"/>
  <c r="N180" i="16"/>
  <c r="N223" i="16"/>
  <c r="N237" i="16"/>
  <c r="N181" i="16"/>
  <c r="Q187" i="16"/>
  <c r="Q224" i="16" s="1"/>
  <c r="Q179" i="16"/>
  <c r="W50" i="16"/>
  <c r="W226" i="16" s="1"/>
  <c r="S50" i="15"/>
  <c r="S226" i="15" s="1"/>
  <c r="AA50" i="16"/>
  <c r="AA226" i="16" s="1"/>
  <c r="X50" i="16"/>
  <c r="X226" i="16" s="1"/>
  <c r="I50" i="15"/>
  <c r="I226" i="15" s="1"/>
  <c r="AI170" i="17"/>
  <c r="AJ185" i="17"/>
  <c r="AI142" i="17"/>
  <c r="AI141" i="17"/>
  <c r="AI140" i="17"/>
  <c r="AI136" i="17"/>
  <c r="AJ133" i="17"/>
  <c r="AH150" i="17"/>
  <c r="AJ163" i="17"/>
  <c r="AJ161" i="17"/>
  <c r="AJ157" i="17"/>
  <c r="AK154" i="17"/>
  <c r="AJ162" i="17"/>
  <c r="AD290" i="16"/>
  <c r="AF129" i="16"/>
  <c r="AF177" i="16" s="1"/>
  <c r="AF223" i="16" s="1"/>
  <c r="AE179" i="16"/>
  <c r="AE187" i="16"/>
  <c r="AE224" i="16" s="1"/>
  <c r="AI141" i="16"/>
  <c r="AI142" i="16"/>
  <c r="AJ133" i="16"/>
  <c r="AI140" i="16"/>
  <c r="AI136" i="16"/>
  <c r="AK162" i="16"/>
  <c r="AK163" i="16"/>
  <c r="AK161" i="16"/>
  <c r="AK157" i="16"/>
  <c r="AE181" i="16"/>
  <c r="AD303" i="16"/>
  <c r="AD271" i="16"/>
  <c r="AF128" i="16"/>
  <c r="AF176" i="16" s="1"/>
  <c r="AD304" i="16"/>
  <c r="AD272" i="16"/>
  <c r="AD289" i="16"/>
  <c r="AD257" i="16"/>
  <c r="AH150" i="16"/>
  <c r="AJ170" i="16"/>
  <c r="AJ185" i="16"/>
  <c r="U129" i="15"/>
  <c r="U177" i="15" s="1"/>
  <c r="V108" i="15"/>
  <c r="U128" i="15"/>
  <c r="U176" i="15" s="1"/>
  <c r="T179" i="15"/>
  <c r="T187" i="15"/>
  <c r="T224" i="15" s="1"/>
  <c r="S257" i="15"/>
  <c r="S289" i="15"/>
  <c r="T257" i="15"/>
  <c r="T289" i="15"/>
  <c r="W112" i="15"/>
  <c r="V115" i="15"/>
  <c r="V175" i="15" s="1"/>
  <c r="V120" i="15"/>
  <c r="V121" i="15"/>
  <c r="V119" i="15"/>
  <c r="V107" i="15"/>
  <c r="T181" i="15"/>
  <c r="S271" i="15"/>
  <c r="S303" i="15"/>
  <c r="W94" i="15"/>
  <c r="W100" i="15"/>
  <c r="W99" i="15"/>
  <c r="W98" i="15"/>
  <c r="X91" i="15"/>
  <c r="X186" i="15" s="1"/>
  <c r="AF288" i="15"/>
  <c r="AF256" i="15"/>
  <c r="AJ185" i="15"/>
  <c r="AI141" i="15"/>
  <c r="AJ133" i="15"/>
  <c r="AI140" i="15"/>
  <c r="AI136" i="15"/>
  <c r="AI142" i="15"/>
  <c r="AH150" i="15"/>
  <c r="AJ50" i="15"/>
  <c r="AJ226" i="15" s="1"/>
  <c r="AF50" i="15"/>
  <c r="AF226" i="15" s="1"/>
  <c r="AH50" i="15"/>
  <c r="AH226" i="15" s="1"/>
  <c r="AK50" i="15"/>
  <c r="AK226" i="15" s="1"/>
  <c r="AG50" i="15"/>
  <c r="AG226" i="15" s="1"/>
  <c r="AI50" i="15"/>
  <c r="AI226" i="15" s="1"/>
  <c r="S21" i="17"/>
  <c r="Q260" i="21" l="1"/>
  <c r="J257" i="21"/>
  <c r="J289" i="21"/>
  <c r="O290" i="21"/>
  <c r="O258" i="21"/>
  <c r="O238" i="21"/>
  <c r="I258" i="21"/>
  <c r="I238" i="21"/>
  <c r="I290" i="21"/>
  <c r="N238" i="21"/>
  <c r="N258" i="21"/>
  <c r="N290" i="21"/>
  <c r="I292" i="21"/>
  <c r="I260" i="21"/>
  <c r="H271" i="21"/>
  <c r="H303" i="21"/>
  <c r="R272" i="21"/>
  <c r="R304" i="21"/>
  <c r="P292" i="21"/>
  <c r="P260" i="21"/>
  <c r="N292" i="21"/>
  <c r="N260" i="21"/>
  <c r="O260" i="21"/>
  <c r="O292" i="21"/>
  <c r="M258" i="21"/>
  <c r="M238" i="21"/>
  <c r="M290" i="21"/>
  <c r="K271" i="21"/>
  <c r="K303" i="21"/>
  <c r="M260" i="21"/>
  <c r="M292" i="21"/>
  <c r="H289" i="21"/>
  <c r="H257" i="21"/>
  <c r="L260" i="21"/>
  <c r="L292" i="21"/>
  <c r="M289" i="21"/>
  <c r="M257" i="21"/>
  <c r="K258" i="21"/>
  <c r="K290" i="21"/>
  <c r="K238" i="21"/>
  <c r="H258" i="21"/>
  <c r="H238" i="21"/>
  <c r="H290" i="21"/>
  <c r="N289" i="21"/>
  <c r="N257" i="21"/>
  <c r="R292" i="21"/>
  <c r="R260" i="21"/>
  <c r="J303" i="21"/>
  <c r="J271" i="21"/>
  <c r="P290" i="21"/>
  <c r="P258" i="21"/>
  <c r="P238" i="21"/>
  <c r="O289" i="21"/>
  <c r="O257" i="21"/>
  <c r="L303" i="21"/>
  <c r="L271" i="21"/>
  <c r="J292" i="21"/>
  <c r="J260" i="21"/>
  <c r="Q272" i="21"/>
  <c r="Q304" i="21"/>
  <c r="L238" i="21"/>
  <c r="L290" i="21"/>
  <c r="L258" i="21"/>
  <c r="I303" i="21"/>
  <c r="I271" i="21"/>
  <c r="P289" i="21"/>
  <c r="P257" i="21"/>
  <c r="N303" i="21"/>
  <c r="N271" i="21"/>
  <c r="J238" i="21"/>
  <c r="J290" i="21"/>
  <c r="J258" i="21"/>
  <c r="O303" i="21"/>
  <c r="O271" i="21"/>
  <c r="L289" i="21"/>
  <c r="L257" i="21"/>
  <c r="H292" i="21"/>
  <c r="H260" i="21"/>
  <c r="K257" i="21"/>
  <c r="K289" i="21"/>
  <c r="M271" i="21"/>
  <c r="M303" i="21"/>
  <c r="I289" i="21"/>
  <c r="I257" i="21"/>
  <c r="P303" i="21"/>
  <c r="P271" i="21"/>
  <c r="T292" i="20"/>
  <c r="AI292" i="20"/>
  <c r="AI260" i="20"/>
  <c r="AD304" i="20"/>
  <c r="AD272" i="20"/>
  <c r="AG292" i="20"/>
  <c r="AG260" i="20"/>
  <c r="K272" i="20"/>
  <c r="K304" i="20"/>
  <c r="AB272" i="20"/>
  <c r="AB304" i="20"/>
  <c r="X260" i="20"/>
  <c r="X292" i="20"/>
  <c r="AE272" i="20"/>
  <c r="AE304" i="20"/>
  <c r="V292" i="20"/>
  <c r="V260" i="20"/>
  <c r="R271" i="20"/>
  <c r="R303" i="20"/>
  <c r="Y304" i="20"/>
  <c r="Y272" i="20"/>
  <c r="AC304" i="20"/>
  <c r="AC272" i="20"/>
  <c r="X304" i="20"/>
  <c r="X272" i="20"/>
  <c r="AC292" i="20"/>
  <c r="AC260" i="20"/>
  <c r="Q303" i="20"/>
  <c r="Q271" i="20"/>
  <c r="AD260" i="20"/>
  <c r="AD292" i="20"/>
  <c r="H272" i="20"/>
  <c r="H304" i="20"/>
  <c r="Z304" i="20"/>
  <c r="Z272" i="20"/>
  <c r="Q258" i="20"/>
  <c r="Q238" i="20"/>
  <c r="Q290" i="20"/>
  <c r="N272" i="20"/>
  <c r="N304" i="20"/>
  <c r="L304" i="20"/>
  <c r="L272" i="20"/>
  <c r="J272" i="20"/>
  <c r="J304" i="20"/>
  <c r="AE260" i="20"/>
  <c r="AE292" i="20"/>
  <c r="S272" i="20"/>
  <c r="S304" i="20"/>
  <c r="U292" i="20"/>
  <c r="U260" i="20"/>
  <c r="S260" i="20"/>
  <c r="S292" i="20"/>
  <c r="O304" i="20"/>
  <c r="O272" i="20"/>
  <c r="Y292" i="20"/>
  <c r="Y260" i="20"/>
  <c r="AA304" i="20"/>
  <c r="AA272" i="20"/>
  <c r="M304" i="20"/>
  <c r="M272" i="20"/>
  <c r="R292" i="20"/>
  <c r="R260" i="20"/>
  <c r="AH292" i="20"/>
  <c r="AH260" i="20"/>
  <c r="T272" i="20"/>
  <c r="T304" i="20"/>
  <c r="U304" i="20"/>
  <c r="U272" i="20"/>
  <c r="AB260" i="20"/>
  <c r="AB292" i="20"/>
  <c r="I304" i="20"/>
  <c r="I272" i="20"/>
  <c r="AF304" i="20"/>
  <c r="AL304" i="20" s="1"/>
  <c r="AF272" i="20"/>
  <c r="AL272" i="20" s="1"/>
  <c r="AL238" i="20"/>
  <c r="AF260" i="20"/>
  <c r="AF292" i="20"/>
  <c r="P304" i="20"/>
  <c r="P272" i="20"/>
  <c r="AA260" i="20"/>
  <c r="AA292" i="20"/>
  <c r="W292" i="20"/>
  <c r="W260" i="20"/>
  <c r="R289" i="20"/>
  <c r="R257" i="20"/>
  <c r="AK260" i="20"/>
  <c r="AK292" i="20"/>
  <c r="W272" i="20"/>
  <c r="W304" i="20"/>
  <c r="Q289" i="20"/>
  <c r="Q257" i="20"/>
  <c r="AJ260" i="20"/>
  <c r="AJ292" i="20"/>
  <c r="R238" i="20"/>
  <c r="R290" i="20"/>
  <c r="R258" i="20"/>
  <c r="V304" i="20"/>
  <c r="V272" i="20"/>
  <c r="Z292" i="20"/>
  <c r="Z260" i="20"/>
  <c r="AH171" i="15"/>
  <c r="AJ171" i="17"/>
  <c r="T303" i="15"/>
  <c r="AD292" i="16"/>
  <c r="V260" i="15"/>
  <c r="AF292" i="16"/>
  <c r="W260" i="15"/>
  <c r="T292" i="15"/>
  <c r="AG260" i="16"/>
  <c r="U292" i="15"/>
  <c r="M292" i="16"/>
  <c r="AJ260" i="16"/>
  <c r="Q260" i="19"/>
  <c r="AK260" i="16"/>
  <c r="AI292" i="16"/>
  <c r="S304" i="15"/>
  <c r="AH260" i="16"/>
  <c r="I292" i="16"/>
  <c r="AA292" i="15"/>
  <c r="AH170" i="15"/>
  <c r="AI163" i="15"/>
  <c r="AI162" i="15"/>
  <c r="AI157" i="15"/>
  <c r="AI161" i="15"/>
  <c r="AJ154" i="15"/>
  <c r="AI149" i="15"/>
  <c r="AE303" i="16"/>
  <c r="Y271" i="19"/>
  <c r="Y303" i="19"/>
  <c r="AI304" i="19"/>
  <c r="AI272" i="19"/>
  <c r="R238" i="19"/>
  <c r="R290" i="19"/>
  <c r="R258" i="19"/>
  <c r="H257" i="19"/>
  <c r="H289" i="19"/>
  <c r="AF292" i="19"/>
  <c r="AF260" i="19"/>
  <c r="AK292" i="19"/>
  <c r="AK260" i="19"/>
  <c r="L260" i="19"/>
  <c r="L292" i="19"/>
  <c r="H292" i="19"/>
  <c r="H260" i="19"/>
  <c r="V257" i="19"/>
  <c r="V289" i="19"/>
  <c r="Y260" i="19"/>
  <c r="Y292" i="19"/>
  <c r="N289" i="19"/>
  <c r="N257" i="19"/>
  <c r="M289" i="19"/>
  <c r="M257" i="19"/>
  <c r="W289" i="19"/>
  <c r="W257" i="19"/>
  <c r="AF290" i="19"/>
  <c r="AF258" i="19"/>
  <c r="AF238" i="19"/>
  <c r="AB238" i="19"/>
  <c r="AB290" i="19"/>
  <c r="AB258" i="19"/>
  <c r="AA292" i="19"/>
  <c r="AA260" i="19"/>
  <c r="AE238" i="19"/>
  <c r="AE258" i="19"/>
  <c r="AE290" i="19"/>
  <c r="U292" i="19"/>
  <c r="U260" i="19"/>
  <c r="AJ272" i="19"/>
  <c r="AJ304" i="19"/>
  <c r="AF271" i="19"/>
  <c r="AF303" i="19"/>
  <c r="AL303" i="19" s="1"/>
  <c r="AL237" i="19"/>
  <c r="K303" i="19"/>
  <c r="K271" i="19"/>
  <c r="AB257" i="19"/>
  <c r="AB289" i="19"/>
  <c r="U238" i="19"/>
  <c r="U258" i="19"/>
  <c r="U290" i="19"/>
  <c r="O303" i="19"/>
  <c r="O271" i="19"/>
  <c r="S257" i="19"/>
  <c r="S289" i="19"/>
  <c r="Z289" i="19"/>
  <c r="Z257" i="19"/>
  <c r="AA289" i="19"/>
  <c r="AA257" i="19"/>
  <c r="L289" i="19"/>
  <c r="L257" i="19"/>
  <c r="AK170" i="16"/>
  <c r="AH304" i="19"/>
  <c r="AH272" i="19"/>
  <c r="U289" i="19"/>
  <c r="U257" i="19"/>
  <c r="AB292" i="19"/>
  <c r="AB260" i="19"/>
  <c r="S258" i="19"/>
  <c r="S238" i="19"/>
  <c r="S290" i="19"/>
  <c r="AC257" i="19"/>
  <c r="AC289" i="19"/>
  <c r="Z258" i="19"/>
  <c r="Z238" i="19"/>
  <c r="Z290" i="19"/>
  <c r="P290" i="19"/>
  <c r="P258" i="19"/>
  <c r="P238" i="19"/>
  <c r="AC292" i="19"/>
  <c r="AC260" i="19"/>
  <c r="J290" i="19"/>
  <c r="J258" i="19"/>
  <c r="J238" i="19"/>
  <c r="H271" i="19"/>
  <c r="H303" i="19"/>
  <c r="AE303" i="19"/>
  <c r="AE271" i="19"/>
  <c r="AG260" i="19"/>
  <c r="AG292" i="19"/>
  <c r="AH292" i="19"/>
  <c r="AH260" i="19"/>
  <c r="K292" i="19"/>
  <c r="K260" i="19"/>
  <c r="X260" i="19"/>
  <c r="X292" i="19"/>
  <c r="N271" i="19"/>
  <c r="N303" i="19"/>
  <c r="M303" i="19"/>
  <c r="M271" i="19"/>
  <c r="W292" i="19"/>
  <c r="W260" i="19"/>
  <c r="X271" i="19"/>
  <c r="X303" i="19"/>
  <c r="N258" i="19"/>
  <c r="N238" i="19"/>
  <c r="N290" i="19"/>
  <c r="Q238" i="19"/>
  <c r="Q290" i="19"/>
  <c r="Q258" i="19"/>
  <c r="K257" i="19"/>
  <c r="K289" i="19"/>
  <c r="Z292" i="19"/>
  <c r="Z260" i="19"/>
  <c r="S303" i="19"/>
  <c r="S271" i="19"/>
  <c r="P289" i="19"/>
  <c r="P257" i="19"/>
  <c r="R292" i="19"/>
  <c r="R260" i="19"/>
  <c r="J289" i="19"/>
  <c r="J257" i="19"/>
  <c r="AI149" i="16"/>
  <c r="O290" i="19"/>
  <c r="O258" i="19"/>
  <c r="O238" i="19"/>
  <c r="AD292" i="19"/>
  <c r="AD260" i="19"/>
  <c r="AE292" i="19"/>
  <c r="AE260" i="19"/>
  <c r="AC271" i="19"/>
  <c r="AC303" i="19"/>
  <c r="AA290" i="19"/>
  <c r="AA238" i="19"/>
  <c r="AA258" i="19"/>
  <c r="AJ292" i="19"/>
  <c r="AJ260" i="19"/>
  <c r="N292" i="19"/>
  <c r="N260" i="19"/>
  <c r="J292" i="19"/>
  <c r="J260" i="19"/>
  <c r="I257" i="19"/>
  <c r="I289" i="19"/>
  <c r="V303" i="19"/>
  <c r="V271" i="19"/>
  <c r="W303" i="19"/>
  <c r="W271" i="19"/>
  <c r="Q303" i="19"/>
  <c r="Q271" i="19"/>
  <c r="K258" i="19"/>
  <c r="K238" i="19"/>
  <c r="K290" i="19"/>
  <c r="AD257" i="19"/>
  <c r="AD289" i="19"/>
  <c r="W258" i="19"/>
  <c r="W238" i="19"/>
  <c r="W290" i="19"/>
  <c r="AG304" i="19"/>
  <c r="AG272" i="19"/>
  <c r="AD258" i="19"/>
  <c r="AD238" i="19"/>
  <c r="AD290" i="19"/>
  <c r="T303" i="19"/>
  <c r="T271" i="19"/>
  <c r="AC238" i="19"/>
  <c r="AC290" i="19"/>
  <c r="AC258" i="19"/>
  <c r="R289" i="19"/>
  <c r="R257" i="19"/>
  <c r="Z271" i="19"/>
  <c r="Z303" i="19"/>
  <c r="S260" i="19"/>
  <c r="S292" i="19"/>
  <c r="U303" i="19"/>
  <c r="U271" i="19"/>
  <c r="Y289" i="19"/>
  <c r="Y257" i="19"/>
  <c r="V238" i="19"/>
  <c r="V290" i="19"/>
  <c r="V258" i="19"/>
  <c r="AK272" i="19"/>
  <c r="AK304" i="19"/>
  <c r="T290" i="19"/>
  <c r="T258" i="19"/>
  <c r="T238" i="19"/>
  <c r="V292" i="19"/>
  <c r="V260" i="19"/>
  <c r="L258" i="19"/>
  <c r="L290" i="19"/>
  <c r="L238" i="19"/>
  <c r="AE289" i="19"/>
  <c r="AE257" i="19"/>
  <c r="AI292" i="19"/>
  <c r="AI260" i="19"/>
  <c r="M292" i="19"/>
  <c r="M260" i="19"/>
  <c r="I292" i="19"/>
  <c r="I260" i="19"/>
  <c r="I303" i="19"/>
  <c r="I271" i="19"/>
  <c r="O260" i="19"/>
  <c r="O292" i="19"/>
  <c r="T292" i="19"/>
  <c r="T260" i="19"/>
  <c r="Q289" i="19"/>
  <c r="Q257" i="19"/>
  <c r="P292" i="19"/>
  <c r="P260" i="19"/>
  <c r="AD271" i="19"/>
  <c r="AD303" i="19"/>
  <c r="I238" i="19"/>
  <c r="I290" i="19"/>
  <c r="I258" i="19"/>
  <c r="X289" i="19"/>
  <c r="X257" i="19"/>
  <c r="M290" i="19"/>
  <c r="M258" i="19"/>
  <c r="M238" i="19"/>
  <c r="AF257" i="19"/>
  <c r="AF289" i="19"/>
  <c r="AB271" i="19"/>
  <c r="AB303" i="19"/>
  <c r="O257" i="19"/>
  <c r="O289" i="19"/>
  <c r="Y290" i="19"/>
  <c r="Y258" i="19"/>
  <c r="Y238" i="19"/>
  <c r="X290" i="19"/>
  <c r="X258" i="19"/>
  <c r="X238" i="19"/>
  <c r="T289" i="19"/>
  <c r="T257" i="19"/>
  <c r="R303" i="19"/>
  <c r="R271" i="19"/>
  <c r="AA303" i="19"/>
  <c r="AA271" i="19"/>
  <c r="P303" i="19"/>
  <c r="P271" i="19"/>
  <c r="J303" i="19"/>
  <c r="J271" i="19"/>
  <c r="H258" i="19"/>
  <c r="H238" i="19"/>
  <c r="H290" i="19"/>
  <c r="L303" i="19"/>
  <c r="L271" i="19"/>
  <c r="Y292" i="15"/>
  <c r="AC260" i="15"/>
  <c r="AE260" i="15"/>
  <c r="AE292" i="15"/>
  <c r="AI128" i="17"/>
  <c r="AE289" i="16"/>
  <c r="AJ120" i="17"/>
  <c r="AK112" i="17"/>
  <c r="AJ115" i="17"/>
  <c r="AJ119" i="17"/>
  <c r="AJ121" i="17"/>
  <c r="AI129" i="17"/>
  <c r="I292" i="15"/>
  <c r="I260" i="15"/>
  <c r="W260" i="16"/>
  <c r="W292" i="16"/>
  <c r="N257" i="15"/>
  <c r="N289" i="15"/>
  <c r="U271" i="16"/>
  <c r="U303" i="16"/>
  <c r="W289" i="16"/>
  <c r="W257" i="16"/>
  <c r="Q292" i="15"/>
  <c r="Q260" i="15"/>
  <c r="J292" i="15"/>
  <c r="J260" i="15"/>
  <c r="K260" i="15"/>
  <c r="K292" i="15"/>
  <c r="L271" i="16"/>
  <c r="L303" i="16"/>
  <c r="H303" i="15"/>
  <c r="H271" i="15"/>
  <c r="Q271" i="16"/>
  <c r="Q303" i="16"/>
  <c r="O260" i="16"/>
  <c r="O292" i="16"/>
  <c r="J260" i="16"/>
  <c r="J292" i="16"/>
  <c r="R257" i="16"/>
  <c r="R289" i="16"/>
  <c r="K303" i="16"/>
  <c r="K271" i="16"/>
  <c r="Y257" i="16"/>
  <c r="Y289" i="16"/>
  <c r="M290" i="16"/>
  <c r="M238" i="16"/>
  <c r="M258" i="16"/>
  <c r="J289" i="16"/>
  <c r="J257" i="16"/>
  <c r="T292" i="16"/>
  <c r="T260" i="16"/>
  <c r="Z260" i="15"/>
  <c r="Z292" i="15"/>
  <c r="I258" i="15"/>
  <c r="I238" i="15"/>
  <c r="I290" i="15"/>
  <c r="V271" i="16"/>
  <c r="V303" i="16"/>
  <c r="M271" i="16"/>
  <c r="M303" i="16"/>
  <c r="AB292" i="16"/>
  <c r="AB260" i="16"/>
  <c r="P257" i="15"/>
  <c r="P289" i="15"/>
  <c r="I271" i="15"/>
  <c r="I303" i="15"/>
  <c r="O238" i="15"/>
  <c r="O290" i="15"/>
  <c r="O258" i="15"/>
  <c r="I271" i="16"/>
  <c r="I303" i="16"/>
  <c r="L238" i="16"/>
  <c r="L258" i="16"/>
  <c r="L290" i="16"/>
  <c r="K271" i="15"/>
  <c r="K303" i="15"/>
  <c r="S260" i="15"/>
  <c r="S292" i="15"/>
  <c r="N271" i="15"/>
  <c r="N303" i="15"/>
  <c r="U257" i="16"/>
  <c r="U289" i="16"/>
  <c r="K290" i="16"/>
  <c r="K238" i="16"/>
  <c r="K258" i="16"/>
  <c r="AD260" i="15"/>
  <c r="AD292" i="15"/>
  <c r="N260" i="15"/>
  <c r="N292" i="15"/>
  <c r="M260" i="15"/>
  <c r="M292" i="15"/>
  <c r="P257" i="16"/>
  <c r="P289" i="16"/>
  <c r="H289" i="15"/>
  <c r="H257" i="15"/>
  <c r="K290" i="15"/>
  <c r="K258" i="15"/>
  <c r="K238" i="15"/>
  <c r="Z257" i="16"/>
  <c r="Z289" i="16"/>
  <c r="S258" i="16"/>
  <c r="S290" i="16"/>
  <c r="S238" i="16"/>
  <c r="X260" i="15"/>
  <c r="X292" i="15"/>
  <c r="P292" i="16"/>
  <c r="P260" i="16"/>
  <c r="K260" i="16"/>
  <c r="K292" i="16"/>
  <c r="U290" i="16"/>
  <c r="U238" i="16"/>
  <c r="U258" i="16"/>
  <c r="Y303" i="16"/>
  <c r="Y271" i="16"/>
  <c r="Q289" i="15"/>
  <c r="Q257" i="15"/>
  <c r="R257" i="15"/>
  <c r="R289" i="15"/>
  <c r="V292" i="16"/>
  <c r="V260" i="16"/>
  <c r="O271" i="15"/>
  <c r="O303" i="15"/>
  <c r="X257" i="16"/>
  <c r="X289" i="16"/>
  <c r="J289" i="15"/>
  <c r="J257" i="15"/>
  <c r="L257" i="15"/>
  <c r="L289" i="15"/>
  <c r="Y258" i="16"/>
  <c r="Y290" i="16"/>
  <c r="Y238" i="16"/>
  <c r="V257" i="16"/>
  <c r="V289" i="16"/>
  <c r="AB271" i="16"/>
  <c r="AB303" i="16"/>
  <c r="J290" i="16"/>
  <c r="J238" i="16"/>
  <c r="J258" i="16"/>
  <c r="Y260" i="16"/>
  <c r="Y292" i="16"/>
  <c r="S260" i="16"/>
  <c r="S292" i="16"/>
  <c r="O289" i="16"/>
  <c r="O257" i="16"/>
  <c r="T257" i="16"/>
  <c r="T289" i="16"/>
  <c r="J258" i="15"/>
  <c r="J238" i="15"/>
  <c r="J290" i="15"/>
  <c r="AA257" i="16"/>
  <c r="AA289" i="16"/>
  <c r="W258" i="16"/>
  <c r="W290" i="16"/>
  <c r="W238" i="16"/>
  <c r="K257" i="15"/>
  <c r="K289" i="15"/>
  <c r="AC257" i="16"/>
  <c r="AC289" i="16"/>
  <c r="S257" i="16"/>
  <c r="S289" i="16"/>
  <c r="AA292" i="16"/>
  <c r="AA260" i="16"/>
  <c r="Q258" i="16"/>
  <c r="Q290" i="16"/>
  <c r="Q238" i="16"/>
  <c r="N257" i="16"/>
  <c r="N289" i="16"/>
  <c r="M238" i="15"/>
  <c r="M290" i="15"/>
  <c r="M258" i="15"/>
  <c r="R238" i="16"/>
  <c r="R258" i="16"/>
  <c r="R290" i="16"/>
  <c r="I290" i="16"/>
  <c r="I238" i="16"/>
  <c r="I258" i="16"/>
  <c r="L292" i="15"/>
  <c r="L260" i="15"/>
  <c r="H260" i="15"/>
  <c r="H292" i="15"/>
  <c r="AC258" i="16"/>
  <c r="AC290" i="16"/>
  <c r="AC238" i="16"/>
  <c r="Z271" i="16"/>
  <c r="Z303" i="16"/>
  <c r="AB292" i="15"/>
  <c r="AB260" i="15"/>
  <c r="Q289" i="16"/>
  <c r="Q257" i="16"/>
  <c r="N238" i="16"/>
  <c r="N258" i="16"/>
  <c r="N290" i="16"/>
  <c r="AE260" i="16"/>
  <c r="AE292" i="16"/>
  <c r="L292" i="16"/>
  <c r="L260" i="16"/>
  <c r="M289" i="15"/>
  <c r="M257" i="15"/>
  <c r="R271" i="16"/>
  <c r="R303" i="16"/>
  <c r="K257" i="16"/>
  <c r="K289" i="16"/>
  <c r="V238" i="16"/>
  <c r="V258" i="16"/>
  <c r="V290" i="16"/>
  <c r="AB238" i="16"/>
  <c r="AB258" i="16"/>
  <c r="AB290" i="16"/>
  <c r="R260" i="16"/>
  <c r="R292" i="16"/>
  <c r="P290" i="15"/>
  <c r="P238" i="15"/>
  <c r="P258" i="15"/>
  <c r="O289" i="15"/>
  <c r="O257" i="15"/>
  <c r="X303" i="16"/>
  <c r="X271" i="16"/>
  <c r="J303" i="15"/>
  <c r="J271" i="15"/>
  <c r="AA258" i="16"/>
  <c r="AA290" i="16"/>
  <c r="AA238" i="16"/>
  <c r="Z260" i="16"/>
  <c r="Z292" i="16"/>
  <c r="O271" i="16"/>
  <c r="O303" i="16"/>
  <c r="T303" i="16"/>
  <c r="T271" i="16"/>
  <c r="L290" i="15"/>
  <c r="L258" i="15"/>
  <c r="L238" i="15"/>
  <c r="H257" i="16"/>
  <c r="H289" i="16"/>
  <c r="P238" i="16"/>
  <c r="P258" i="16"/>
  <c r="P290" i="16"/>
  <c r="H238" i="15"/>
  <c r="H290" i="15"/>
  <c r="H258" i="15"/>
  <c r="AC271" i="16"/>
  <c r="AC303" i="16"/>
  <c r="Z258" i="16"/>
  <c r="Z290" i="16"/>
  <c r="Z238" i="16"/>
  <c r="S271" i="16"/>
  <c r="S303" i="16"/>
  <c r="X260" i="16"/>
  <c r="X292" i="16"/>
  <c r="N303" i="16"/>
  <c r="N271" i="16"/>
  <c r="W303" i="16"/>
  <c r="W271" i="16"/>
  <c r="O260" i="15"/>
  <c r="O292" i="15"/>
  <c r="P292" i="15"/>
  <c r="P260" i="15"/>
  <c r="R292" i="15"/>
  <c r="R260" i="15"/>
  <c r="L257" i="16"/>
  <c r="L289" i="16"/>
  <c r="P303" i="16"/>
  <c r="P271" i="16"/>
  <c r="N260" i="16"/>
  <c r="N292" i="16"/>
  <c r="H260" i="16"/>
  <c r="H292" i="16"/>
  <c r="N290" i="15"/>
  <c r="N258" i="15"/>
  <c r="N238" i="15"/>
  <c r="M303" i="15"/>
  <c r="M271" i="15"/>
  <c r="Q271" i="15"/>
  <c r="Q303" i="15"/>
  <c r="R303" i="15"/>
  <c r="R271" i="15"/>
  <c r="J303" i="16"/>
  <c r="J271" i="16"/>
  <c r="U292" i="16"/>
  <c r="U260" i="16"/>
  <c r="Q260" i="16"/>
  <c r="Q292" i="16"/>
  <c r="O258" i="16"/>
  <c r="O290" i="16"/>
  <c r="O238" i="16"/>
  <c r="T238" i="16"/>
  <c r="T258" i="16"/>
  <c r="T290" i="16"/>
  <c r="L303" i="15"/>
  <c r="L271" i="15"/>
  <c r="H238" i="16"/>
  <c r="H258" i="16"/>
  <c r="H290" i="16"/>
  <c r="AB289" i="16"/>
  <c r="AB257" i="16"/>
  <c r="Q290" i="15"/>
  <c r="Q238" i="15"/>
  <c r="Q258" i="15"/>
  <c r="R238" i="15"/>
  <c r="R290" i="15"/>
  <c r="R258" i="15"/>
  <c r="M289" i="16"/>
  <c r="M257" i="16"/>
  <c r="AC292" i="16"/>
  <c r="AC260" i="16"/>
  <c r="P271" i="15"/>
  <c r="P303" i="15"/>
  <c r="I289" i="15"/>
  <c r="I257" i="15"/>
  <c r="X258" i="16"/>
  <c r="X290" i="16"/>
  <c r="X238" i="16"/>
  <c r="H271" i="16"/>
  <c r="H303" i="16"/>
  <c r="AA303" i="16"/>
  <c r="AA271" i="16"/>
  <c r="I289" i="16"/>
  <c r="I257" i="16"/>
  <c r="S26" i="17"/>
  <c r="S234" i="17" s="1"/>
  <c r="S29" i="17"/>
  <c r="AF180" i="16"/>
  <c r="V129" i="15"/>
  <c r="V177" i="15" s="1"/>
  <c r="V180" i="15" s="1"/>
  <c r="AK162" i="17"/>
  <c r="AK163" i="17"/>
  <c r="AK161" i="17"/>
  <c r="AK157" i="17"/>
  <c r="AI149" i="17"/>
  <c r="AJ170" i="17"/>
  <c r="AI150" i="17"/>
  <c r="AJ142" i="17"/>
  <c r="AJ140" i="17"/>
  <c r="AJ136" i="17"/>
  <c r="AK133" i="17"/>
  <c r="AJ141" i="17"/>
  <c r="AK185" i="17"/>
  <c r="AF181" i="16"/>
  <c r="AF237" i="16"/>
  <c r="AF303" i="16" s="1"/>
  <c r="AK185" i="16"/>
  <c r="AK171" i="16"/>
  <c r="AI150" i="16"/>
  <c r="AJ142" i="16"/>
  <c r="AJ140" i="16"/>
  <c r="AJ136" i="16"/>
  <c r="AK133" i="16"/>
  <c r="AJ141" i="16"/>
  <c r="AF179" i="16"/>
  <c r="AF187" i="16"/>
  <c r="AF224" i="16" s="1"/>
  <c r="AF289" i="16"/>
  <c r="AF257" i="16"/>
  <c r="AE290" i="16"/>
  <c r="AE258" i="16"/>
  <c r="AE238" i="16"/>
  <c r="U187" i="15"/>
  <c r="U224" i="15" s="1"/>
  <c r="U179" i="15"/>
  <c r="U237" i="15"/>
  <c r="U180" i="15"/>
  <c r="U181" i="15"/>
  <c r="U223" i="15"/>
  <c r="W107" i="15"/>
  <c r="X99" i="15"/>
  <c r="X98" i="15"/>
  <c r="X100" i="15"/>
  <c r="Y91" i="15"/>
  <c r="Y186" i="15" s="1"/>
  <c r="X94" i="15"/>
  <c r="T238" i="15"/>
  <c r="T258" i="15"/>
  <c r="T290" i="15"/>
  <c r="W121" i="15"/>
  <c r="X112" i="15"/>
  <c r="W115" i="15"/>
  <c r="W175" i="15" s="1"/>
  <c r="W120" i="15"/>
  <c r="W119" i="15"/>
  <c r="W108" i="15"/>
  <c r="V128" i="15"/>
  <c r="V176" i="15" s="1"/>
  <c r="AG292" i="15"/>
  <c r="AG260" i="15"/>
  <c r="AJ292" i="15"/>
  <c r="AJ260" i="15"/>
  <c r="AI292" i="15"/>
  <c r="AI260" i="15"/>
  <c r="AF292" i="15"/>
  <c r="AF260" i="15"/>
  <c r="AJ142" i="15"/>
  <c r="AJ141" i="15"/>
  <c r="AK133" i="15"/>
  <c r="AJ140" i="15"/>
  <c r="AJ136" i="15"/>
  <c r="AH292" i="15"/>
  <c r="AH260" i="15"/>
  <c r="AK185" i="15"/>
  <c r="AK292" i="15"/>
  <c r="AK260" i="15"/>
  <c r="AI150" i="15"/>
  <c r="V223" i="15" l="1"/>
  <c r="N272" i="21"/>
  <c r="N304" i="21"/>
  <c r="I304" i="21"/>
  <c r="I272" i="21"/>
  <c r="L304" i="21"/>
  <c r="L272" i="21"/>
  <c r="P272" i="21"/>
  <c r="P304" i="21"/>
  <c r="K272" i="21"/>
  <c r="K304" i="21"/>
  <c r="J304" i="21"/>
  <c r="J272" i="21"/>
  <c r="O304" i="21"/>
  <c r="O272" i="21"/>
  <c r="H272" i="21"/>
  <c r="H304" i="21"/>
  <c r="M272" i="21"/>
  <c r="M304" i="21"/>
  <c r="AD278" i="20"/>
  <c r="Q304" i="20"/>
  <c r="Q272" i="20"/>
  <c r="R272" i="20"/>
  <c r="R304" i="20"/>
  <c r="AK278" i="20"/>
  <c r="AI171" i="15"/>
  <c r="AI170" i="15"/>
  <c r="AJ149" i="15"/>
  <c r="AJ150" i="17"/>
  <c r="AJ162" i="15"/>
  <c r="AJ157" i="15"/>
  <c r="AJ163" i="15"/>
  <c r="AK154" i="15"/>
  <c r="AJ161" i="15"/>
  <c r="AD304" i="19"/>
  <c r="AD272" i="19"/>
  <c r="N304" i="19"/>
  <c r="N272" i="19"/>
  <c r="J304" i="19"/>
  <c r="J272" i="19"/>
  <c r="AF272" i="19"/>
  <c r="AL272" i="19" s="1"/>
  <c r="AF304" i="19"/>
  <c r="AL304" i="19" s="1"/>
  <c r="AL238" i="19"/>
  <c r="AK170" i="17"/>
  <c r="H304" i="19"/>
  <c r="H272" i="19"/>
  <c r="M272" i="19"/>
  <c r="M304" i="19"/>
  <c r="T304" i="19"/>
  <c r="T272" i="19"/>
  <c r="W304" i="19"/>
  <c r="W272" i="19"/>
  <c r="AA304" i="19"/>
  <c r="AA272" i="19"/>
  <c r="P304" i="19"/>
  <c r="P272" i="19"/>
  <c r="Z272" i="19"/>
  <c r="Z304" i="19"/>
  <c r="AL271" i="19"/>
  <c r="AE272" i="19"/>
  <c r="AE304" i="19"/>
  <c r="R304" i="19"/>
  <c r="R272" i="19"/>
  <c r="V272" i="19"/>
  <c r="V304" i="19"/>
  <c r="Q304" i="19"/>
  <c r="Q272" i="19"/>
  <c r="AJ149" i="16"/>
  <c r="Y272" i="19"/>
  <c r="Y304" i="19"/>
  <c r="I304" i="19"/>
  <c r="I272" i="19"/>
  <c r="L272" i="19"/>
  <c r="L304" i="19"/>
  <c r="O272" i="19"/>
  <c r="O304" i="19"/>
  <c r="U304" i="19"/>
  <c r="U272" i="19"/>
  <c r="AB272" i="19"/>
  <c r="AB304" i="19"/>
  <c r="X304" i="19"/>
  <c r="X272" i="19"/>
  <c r="AC272" i="19"/>
  <c r="AC304" i="19"/>
  <c r="K304" i="19"/>
  <c r="K272" i="19"/>
  <c r="S272" i="19"/>
  <c r="S304" i="19"/>
  <c r="V237" i="15"/>
  <c r="V303" i="15" s="1"/>
  <c r="AK115" i="17"/>
  <c r="AK119" i="17"/>
  <c r="AK121" i="17"/>
  <c r="AK120" i="17"/>
  <c r="AJ128" i="17"/>
  <c r="AJ129" i="17"/>
  <c r="Q304" i="15"/>
  <c r="Q272" i="15"/>
  <c r="H304" i="16"/>
  <c r="H272" i="16"/>
  <c r="P272" i="16"/>
  <c r="P304" i="16"/>
  <c r="AB272" i="16"/>
  <c r="AB304" i="16"/>
  <c r="M304" i="15"/>
  <c r="M272" i="15"/>
  <c r="W272" i="16"/>
  <c r="W304" i="16"/>
  <c r="K272" i="15"/>
  <c r="K304" i="15"/>
  <c r="X304" i="16"/>
  <c r="X272" i="16"/>
  <c r="L304" i="15"/>
  <c r="L272" i="15"/>
  <c r="V272" i="16"/>
  <c r="V304" i="16"/>
  <c r="AC272" i="16"/>
  <c r="AC304" i="16"/>
  <c r="Q304" i="16"/>
  <c r="Q272" i="16"/>
  <c r="Y272" i="16"/>
  <c r="Y304" i="16"/>
  <c r="L272" i="16"/>
  <c r="L304" i="16"/>
  <c r="R272" i="15"/>
  <c r="R304" i="15"/>
  <c r="O304" i="16"/>
  <c r="O272" i="16"/>
  <c r="Z304" i="16"/>
  <c r="Z272" i="16"/>
  <c r="AA304" i="16"/>
  <c r="AA272" i="16"/>
  <c r="P304" i="15"/>
  <c r="P272" i="15"/>
  <c r="N272" i="16"/>
  <c r="N304" i="16"/>
  <c r="J304" i="15"/>
  <c r="J272" i="15"/>
  <c r="K272" i="16"/>
  <c r="K304" i="16"/>
  <c r="O304" i="15"/>
  <c r="O272" i="15"/>
  <c r="I272" i="15"/>
  <c r="I304" i="15"/>
  <c r="T272" i="16"/>
  <c r="T304" i="16"/>
  <c r="N272" i="15"/>
  <c r="N304" i="15"/>
  <c r="H304" i="15"/>
  <c r="H272" i="15"/>
  <c r="I272" i="16"/>
  <c r="I304" i="16"/>
  <c r="R272" i="16"/>
  <c r="R304" i="16"/>
  <c r="J272" i="16"/>
  <c r="J304" i="16"/>
  <c r="U272" i="16"/>
  <c r="U304" i="16"/>
  <c r="S272" i="16"/>
  <c r="S304" i="16"/>
  <c r="M304" i="16"/>
  <c r="M272" i="16"/>
  <c r="S268" i="17"/>
  <c r="S300" i="17"/>
  <c r="AF271" i="16"/>
  <c r="AK140" i="17"/>
  <c r="AK136" i="17"/>
  <c r="AK142" i="17"/>
  <c r="AK141" i="17"/>
  <c r="AK171" i="17"/>
  <c r="AJ149" i="17"/>
  <c r="AE272" i="16"/>
  <c r="AE304" i="16"/>
  <c r="AF290" i="16"/>
  <c r="AF258" i="16"/>
  <c r="AF238" i="16"/>
  <c r="AK142" i="16"/>
  <c r="AK140" i="16"/>
  <c r="AK136" i="16"/>
  <c r="AK141" i="16"/>
  <c r="AJ150" i="16"/>
  <c r="W128" i="15"/>
  <c r="W176" i="15" s="1"/>
  <c r="W187" i="15" s="1"/>
  <c r="W224" i="15" s="1"/>
  <c r="X108" i="15"/>
  <c r="T272" i="15"/>
  <c r="T304" i="15"/>
  <c r="U290" i="15"/>
  <c r="U238" i="15"/>
  <c r="U258" i="15"/>
  <c r="S278" i="15"/>
  <c r="X120" i="15"/>
  <c r="X119" i="15"/>
  <c r="X121" i="15"/>
  <c r="Y112" i="15"/>
  <c r="X115" i="15"/>
  <c r="X175" i="15" s="1"/>
  <c r="Y100" i="15"/>
  <c r="Z91" i="15"/>
  <c r="Z186" i="15" s="1"/>
  <c r="Y94" i="15"/>
  <c r="Y99" i="15"/>
  <c r="Y98" i="15"/>
  <c r="U257" i="15"/>
  <c r="U289" i="15"/>
  <c r="V257" i="15"/>
  <c r="V289" i="15"/>
  <c r="W129" i="15"/>
  <c r="W177" i="15" s="1"/>
  <c r="U271" i="15"/>
  <c r="U303" i="15"/>
  <c r="V181" i="15"/>
  <c r="V187" i="15"/>
  <c r="V224" i="15" s="1"/>
  <c r="V179" i="15"/>
  <c r="X107" i="15"/>
  <c r="AK142" i="15"/>
  <c r="AK140" i="15"/>
  <c r="AK136" i="15"/>
  <c r="AK141" i="15"/>
  <c r="AJ150" i="15"/>
  <c r="AE278" i="20" l="1"/>
  <c r="AK149" i="17"/>
  <c r="AJ170" i="15"/>
  <c r="AK163" i="15"/>
  <c r="AK157" i="15"/>
  <c r="AK161" i="15"/>
  <c r="AK162" i="15"/>
  <c r="AK149" i="15"/>
  <c r="AJ171" i="15"/>
  <c r="L278" i="19"/>
  <c r="N278" i="19"/>
  <c r="J278" i="19"/>
  <c r="K278" i="19"/>
  <c r="I278" i="19"/>
  <c r="M278" i="19"/>
  <c r="AK150" i="15"/>
  <c r="V271" i="15"/>
  <c r="AK128" i="17"/>
  <c r="AK129" i="17"/>
  <c r="R278" i="15"/>
  <c r="AK150" i="17"/>
  <c r="AF304" i="16"/>
  <c r="AF272" i="16"/>
  <c r="AK149" i="16"/>
  <c r="AK150" i="16"/>
  <c r="W179" i="15"/>
  <c r="Y107" i="15"/>
  <c r="X129" i="15"/>
  <c r="X177" i="15" s="1"/>
  <c r="X223" i="15" s="1"/>
  <c r="U304" i="15"/>
  <c r="U272" i="15"/>
  <c r="W238" i="15"/>
  <c r="W290" i="15"/>
  <c r="W258" i="15"/>
  <c r="X128" i="15"/>
  <c r="X176" i="15" s="1"/>
  <c r="V258" i="15"/>
  <c r="V290" i="15"/>
  <c r="V238" i="15"/>
  <c r="Z100" i="15"/>
  <c r="Z99" i="15"/>
  <c r="Z94" i="15"/>
  <c r="AA91" i="15"/>
  <c r="AA186" i="15" s="1"/>
  <c r="Z98" i="15"/>
  <c r="Y119" i="15"/>
  <c r="Y121" i="15"/>
  <c r="Z112" i="15"/>
  <c r="Y115" i="15"/>
  <c r="Y175" i="15" s="1"/>
  <c r="Y120" i="15"/>
  <c r="Y108" i="15"/>
  <c r="W223" i="15"/>
  <c r="W180" i="15"/>
  <c r="W237" i="15"/>
  <c r="W181" i="15"/>
  <c r="AF278" i="20" l="1"/>
  <c r="AK170" i="15"/>
  <c r="AK171" i="15"/>
  <c r="O278" i="19"/>
  <c r="Z108" i="15"/>
  <c r="X180" i="15"/>
  <c r="X181" i="15"/>
  <c r="X237" i="15"/>
  <c r="X303" i="15" s="1"/>
  <c r="W303" i="15"/>
  <c r="W271" i="15"/>
  <c r="AA112" i="15"/>
  <c r="Z120" i="15"/>
  <c r="Z119" i="15"/>
  <c r="Z115" i="15"/>
  <c r="Z175" i="15" s="1"/>
  <c r="Z121" i="15"/>
  <c r="W272" i="15"/>
  <c r="W304" i="15"/>
  <c r="Z107" i="15"/>
  <c r="V272" i="15"/>
  <c r="V304" i="15"/>
  <c r="W257" i="15"/>
  <c r="W289" i="15"/>
  <c r="X179" i="15"/>
  <c r="X187" i="15"/>
  <c r="X224" i="15" s="1"/>
  <c r="X257" i="15"/>
  <c r="X289" i="15"/>
  <c r="Y128" i="15"/>
  <c r="Y176" i="15" s="1"/>
  <c r="AB91" i="15"/>
  <c r="AB186" i="15" s="1"/>
  <c r="AA100" i="15"/>
  <c r="AA99" i="15"/>
  <c r="AA94" i="15"/>
  <c r="AA98" i="15"/>
  <c r="Y129" i="15"/>
  <c r="Y177" i="15" s="1"/>
  <c r="P278" i="19" l="1"/>
  <c r="AA107" i="15"/>
  <c r="X271" i="15"/>
  <c r="Z128" i="15"/>
  <c r="Z176" i="15" s="1"/>
  <c r="AA121" i="15"/>
  <c r="AB112" i="15"/>
  <c r="AA115" i="15"/>
  <c r="AA175" i="15" s="1"/>
  <c r="AA120" i="15"/>
  <c r="AA119" i="15"/>
  <c r="AA108" i="15"/>
  <c r="Z129" i="15"/>
  <c r="Z177" i="15" s="1"/>
  <c r="Y181" i="15"/>
  <c r="Y223" i="15"/>
  <c r="Y237" i="15"/>
  <c r="Y180" i="15"/>
  <c r="Y179" i="15"/>
  <c r="Y187" i="15"/>
  <c r="Y224" i="15" s="1"/>
  <c r="AB100" i="15"/>
  <c r="AC91" i="15"/>
  <c r="AC186" i="15" s="1"/>
  <c r="AB99" i="15"/>
  <c r="AB94" i="15"/>
  <c r="AB98" i="15"/>
  <c r="X258" i="15"/>
  <c r="X290" i="15"/>
  <c r="X238" i="15"/>
  <c r="Q278" i="19" l="1"/>
  <c r="AB108" i="15"/>
  <c r="AA129" i="15"/>
  <c r="AA177" i="15" s="1"/>
  <c r="AA180" i="15" s="1"/>
  <c r="X304" i="15"/>
  <c r="X272" i="15"/>
  <c r="Y258" i="15"/>
  <c r="Y238" i="15"/>
  <c r="Y290" i="15"/>
  <c r="Y257" i="15"/>
  <c r="Y289" i="15"/>
  <c r="AB107" i="15"/>
  <c r="AA128" i="15"/>
  <c r="AA176" i="15" s="1"/>
  <c r="AC100" i="15"/>
  <c r="AD91" i="15"/>
  <c r="AD186" i="15" s="1"/>
  <c r="AC99" i="15"/>
  <c r="AC98" i="15"/>
  <c r="AC94" i="15"/>
  <c r="Y271" i="15"/>
  <c r="Y303" i="15"/>
  <c r="AB121" i="15"/>
  <c r="AC112" i="15"/>
  <c r="AB115" i="15"/>
  <c r="AB175" i="15" s="1"/>
  <c r="AB120" i="15"/>
  <c r="AB119" i="15"/>
  <c r="Z187" i="15"/>
  <c r="Z224" i="15" s="1"/>
  <c r="Z179" i="15"/>
  <c r="Z237" i="15"/>
  <c r="Z223" i="15"/>
  <c r="Z180" i="15"/>
  <c r="Z181" i="15"/>
  <c r="R278" i="19" l="1"/>
  <c r="AA223" i="15"/>
  <c r="AA289" i="15" s="1"/>
  <c r="AA237" i="15"/>
  <c r="AA303" i="15" s="1"/>
  <c r="AA181" i="15"/>
  <c r="AC108" i="15"/>
  <c r="AB129" i="15"/>
  <c r="AB177" i="15" s="1"/>
  <c r="AB223" i="15" s="1"/>
  <c r="AC121" i="15"/>
  <c r="AD112" i="15"/>
  <c r="AC115" i="15"/>
  <c r="AC175" i="15" s="1"/>
  <c r="AC120" i="15"/>
  <c r="AC119" i="15"/>
  <c r="AC107" i="15"/>
  <c r="Z271" i="15"/>
  <c r="Z303" i="15"/>
  <c r="Z257" i="15"/>
  <c r="Z289" i="15"/>
  <c r="AD98" i="15"/>
  <c r="AD100" i="15"/>
  <c r="AD94" i="15"/>
  <c r="AD99" i="15"/>
  <c r="AE91" i="15"/>
  <c r="AE186" i="15" s="1"/>
  <c r="AA179" i="15"/>
  <c r="AA187" i="15"/>
  <c r="AA224" i="15" s="1"/>
  <c r="Z258" i="15"/>
  <c r="Z290" i="15"/>
  <c r="Z238" i="15"/>
  <c r="Y272" i="15"/>
  <c r="Y304" i="15"/>
  <c r="AB128" i="15"/>
  <c r="AB176" i="15" s="1"/>
  <c r="S278" i="19" l="1"/>
  <c r="AA271" i="15"/>
  <c r="AA257" i="15"/>
  <c r="AC129" i="15"/>
  <c r="AC177" i="15" s="1"/>
  <c r="AD108" i="15"/>
  <c r="AB237" i="15"/>
  <c r="AB271" i="15" s="1"/>
  <c r="AB180" i="15"/>
  <c r="AB181" i="15"/>
  <c r="AB187" i="15"/>
  <c r="AB224" i="15" s="1"/>
  <c r="AB179" i="15"/>
  <c r="AD119" i="15"/>
  <c r="AD121" i="15"/>
  <c r="AE112" i="15"/>
  <c r="AD115" i="15"/>
  <c r="AD175" i="15" s="1"/>
  <c r="AD120" i="15"/>
  <c r="AA290" i="15"/>
  <c r="AA238" i="15"/>
  <c r="AA258" i="15"/>
  <c r="AB257" i="15"/>
  <c r="AB289" i="15"/>
  <c r="Z272" i="15"/>
  <c r="Z304" i="15"/>
  <c r="AE99" i="15"/>
  <c r="AF91" i="15"/>
  <c r="AF186" i="15" s="1"/>
  <c r="AE94" i="15"/>
  <c r="AE98" i="15"/>
  <c r="AE100" i="15"/>
  <c r="AD107" i="15"/>
  <c r="AC128" i="15"/>
  <c r="AC176" i="15" s="1"/>
  <c r="T278" i="19" l="1"/>
  <c r="AC223" i="15"/>
  <c r="AC289" i="15" s="1"/>
  <c r="AC180" i="15"/>
  <c r="AC237" i="15"/>
  <c r="AC271" i="15" s="1"/>
  <c r="AE107" i="15"/>
  <c r="AD129" i="15"/>
  <c r="AD177" i="15" s="1"/>
  <c r="AD180" i="15" s="1"/>
  <c r="AB303" i="15"/>
  <c r="AC187" i="15"/>
  <c r="AC224" i="15" s="1"/>
  <c r="AC179" i="15"/>
  <c r="AB238" i="15"/>
  <c r="AB258" i="15"/>
  <c r="AB290" i="15"/>
  <c r="AD128" i="15"/>
  <c r="AD176" i="15" s="1"/>
  <c r="AF98" i="15"/>
  <c r="AF100" i="15"/>
  <c r="AF94" i="15"/>
  <c r="AF99" i="15"/>
  <c r="AG91" i="15"/>
  <c r="AG186" i="15" s="1"/>
  <c r="AE108" i="15"/>
  <c r="AA272" i="15"/>
  <c r="AA304" i="15"/>
  <c r="AE120" i="15"/>
  <c r="AE119" i="15"/>
  <c r="AE121" i="15"/>
  <c r="AF112" i="15"/>
  <c r="AE115" i="15"/>
  <c r="AE175" i="15" s="1"/>
  <c r="AC181" i="15"/>
  <c r="U278" i="19" l="1"/>
  <c r="AC303" i="15"/>
  <c r="AC257" i="15"/>
  <c r="AD237" i="15"/>
  <c r="AD303" i="15" s="1"/>
  <c r="AD223" i="15"/>
  <c r="AD257" i="15" s="1"/>
  <c r="AF107" i="15"/>
  <c r="AE129" i="15"/>
  <c r="AE177" i="15" s="1"/>
  <c r="AE180" i="15" s="1"/>
  <c r="AC238" i="15"/>
  <c r="AC258" i="15"/>
  <c r="AC290" i="15"/>
  <c r="AE128" i="15"/>
  <c r="AE176" i="15" s="1"/>
  <c r="AD181" i="15"/>
  <c r="AD187" i="15"/>
  <c r="AD224" i="15" s="1"/>
  <c r="AD179" i="15"/>
  <c r="AF120" i="15"/>
  <c r="AF119" i="15"/>
  <c r="AF121" i="15"/>
  <c r="AG112" i="15"/>
  <c r="AF115" i="15"/>
  <c r="AF175" i="15" s="1"/>
  <c r="AG100" i="15"/>
  <c r="AH91" i="15"/>
  <c r="AH186" i="15" s="1"/>
  <c r="AG99" i="15"/>
  <c r="AG94" i="15"/>
  <c r="AG98" i="15"/>
  <c r="AB272" i="15"/>
  <c r="AB304" i="15"/>
  <c r="AF108" i="15"/>
  <c r="A320" i="9"/>
  <c r="A283" i="9"/>
  <c r="G241" i="9"/>
  <c r="G240" i="9"/>
  <c r="G239" i="9"/>
  <c r="G237" i="9"/>
  <c r="AK236" i="9"/>
  <c r="AJ236" i="9"/>
  <c r="AJ302" i="9" s="1"/>
  <c r="AI236" i="9"/>
  <c r="AI302" i="9" s="1"/>
  <c r="AH236" i="9"/>
  <c r="AH302" i="9" s="1"/>
  <c r="AG236" i="9"/>
  <c r="AF236" i="9"/>
  <c r="AF302" i="9" s="1"/>
  <c r="AE236" i="9"/>
  <c r="AE302" i="9" s="1"/>
  <c r="AD236" i="9"/>
  <c r="AD302" i="9" s="1"/>
  <c r="AC236" i="9"/>
  <c r="AB236" i="9"/>
  <c r="AB302" i="9" s="1"/>
  <c r="AA236" i="9"/>
  <c r="AA302" i="9" s="1"/>
  <c r="Z236" i="9"/>
  <c r="Z302" i="9" s="1"/>
  <c r="Y236" i="9"/>
  <c r="X236" i="9"/>
  <c r="X302" i="9" s="1"/>
  <c r="W236" i="9"/>
  <c r="W302" i="9" s="1"/>
  <c r="V236" i="9"/>
  <c r="V302" i="9" s="1"/>
  <c r="U236" i="9"/>
  <c r="T236" i="9"/>
  <c r="T302" i="9" s="1"/>
  <c r="S236" i="9"/>
  <c r="S302" i="9" s="1"/>
  <c r="R236" i="9"/>
  <c r="R302" i="9" s="1"/>
  <c r="Q236" i="9"/>
  <c r="P236" i="9"/>
  <c r="P302" i="9" s="1"/>
  <c r="O236" i="9"/>
  <c r="O302" i="9" s="1"/>
  <c r="N236" i="9"/>
  <c r="N302" i="9" s="1"/>
  <c r="M236" i="9"/>
  <c r="L236" i="9"/>
  <c r="L302" i="9" s="1"/>
  <c r="K236" i="9"/>
  <c r="K302" i="9" s="1"/>
  <c r="J236" i="9"/>
  <c r="J302" i="9" s="1"/>
  <c r="I236" i="9"/>
  <c r="H236" i="9"/>
  <c r="H302" i="9" s="1"/>
  <c r="G236" i="9"/>
  <c r="G227" i="9"/>
  <c r="G225" i="9"/>
  <c r="G224" i="9"/>
  <c r="G223" i="9"/>
  <c r="AK214" i="9"/>
  <c r="AK241" i="9" s="1"/>
  <c r="AI214" i="9"/>
  <c r="AI241" i="9" s="1"/>
  <c r="AH214" i="9"/>
  <c r="AH241" i="9" s="1"/>
  <c r="AG214" i="9"/>
  <c r="AG241" i="9" s="1"/>
  <c r="AF214" i="9"/>
  <c r="AF241" i="9" s="1"/>
  <c r="AD214" i="9"/>
  <c r="AD241" i="9" s="1"/>
  <c r="AC214" i="9"/>
  <c r="AC241" i="9" s="1"/>
  <c r="AB214" i="9"/>
  <c r="AB241" i="9" s="1"/>
  <c r="AA214" i="9"/>
  <c r="AA241" i="9" s="1"/>
  <c r="Y214" i="9"/>
  <c r="Y241" i="9" s="1"/>
  <c r="X214" i="9"/>
  <c r="X241" i="9" s="1"/>
  <c r="W214" i="9"/>
  <c r="W241" i="9" s="1"/>
  <c r="V214" i="9"/>
  <c r="V241" i="9" s="1"/>
  <c r="T214" i="9"/>
  <c r="T241" i="9" s="1"/>
  <c r="S214" i="9"/>
  <c r="S241" i="9" s="1"/>
  <c r="R214" i="9"/>
  <c r="R241" i="9" s="1"/>
  <c r="Q214" i="9"/>
  <c r="Q241" i="9" s="1"/>
  <c r="P214" i="9"/>
  <c r="P241" i="9" s="1"/>
  <c r="O214" i="9"/>
  <c r="O241" i="9" s="1"/>
  <c r="N214" i="9"/>
  <c r="N241" i="9" s="1"/>
  <c r="M214" i="9"/>
  <c r="M241" i="9" s="1"/>
  <c r="L214" i="9"/>
  <c r="L241" i="9" s="1"/>
  <c r="K214" i="9"/>
  <c r="K241" i="9" s="1"/>
  <c r="J214" i="9"/>
  <c r="J241" i="9" s="1"/>
  <c r="I214" i="9"/>
  <c r="I241" i="9" s="1"/>
  <c r="H214" i="9"/>
  <c r="H241" i="9" s="1"/>
  <c r="A213" i="9"/>
  <c r="A212" i="9"/>
  <c r="A211" i="9"/>
  <c r="U210" i="9"/>
  <c r="Z210" i="9" s="1"/>
  <c r="Z214" i="9" s="1"/>
  <c r="Z241" i="9" s="1"/>
  <c r="A210" i="9"/>
  <c r="AK207" i="9"/>
  <c r="AJ207" i="9"/>
  <c r="AJ227" i="9" s="1"/>
  <c r="AJ293" i="9" s="1"/>
  <c r="AI207" i="9"/>
  <c r="AH207" i="9"/>
  <c r="AG207" i="9"/>
  <c r="AF207" i="9"/>
  <c r="AF240" i="9" s="1"/>
  <c r="AE207" i="9"/>
  <c r="AD207" i="9"/>
  <c r="AC207" i="9"/>
  <c r="AB207" i="9"/>
  <c r="AB240" i="9" s="1"/>
  <c r="AB306" i="9" s="1"/>
  <c r="AA207" i="9"/>
  <c r="Z207" i="9"/>
  <c r="Y207" i="9"/>
  <c r="X207" i="9"/>
  <c r="X227" i="9" s="1"/>
  <c r="W207" i="9"/>
  <c r="W240" i="9" s="1"/>
  <c r="V207" i="9"/>
  <c r="U207" i="9"/>
  <c r="T207" i="9"/>
  <c r="T227" i="9" s="1"/>
  <c r="S207" i="9"/>
  <c r="S240" i="9" s="1"/>
  <c r="R207" i="9"/>
  <c r="Q207" i="9"/>
  <c r="P207" i="9"/>
  <c r="P240" i="9" s="1"/>
  <c r="P306" i="9" s="1"/>
  <c r="O207" i="9"/>
  <c r="O240" i="9" s="1"/>
  <c r="N207" i="9"/>
  <c r="N240" i="9" s="1"/>
  <c r="M207" i="9"/>
  <c r="L207" i="9"/>
  <c r="L227" i="9" s="1"/>
  <c r="K207" i="9"/>
  <c r="K240" i="9" s="1"/>
  <c r="J207" i="9"/>
  <c r="J240" i="9" s="1"/>
  <c r="I207" i="9"/>
  <c r="H207" i="9"/>
  <c r="H240" i="9" s="1"/>
  <c r="H306" i="9" s="1"/>
  <c r="A206" i="9"/>
  <c r="A205" i="9"/>
  <c r="A204" i="9"/>
  <c r="A203" i="9"/>
  <c r="A198" i="9"/>
  <c r="A197" i="9"/>
  <c r="A194" i="9"/>
  <c r="A193" i="9"/>
  <c r="A192" i="9"/>
  <c r="A191" i="9"/>
  <c r="C183" i="9"/>
  <c r="H168" i="9"/>
  <c r="I168" i="9" s="1"/>
  <c r="J168" i="9" s="1"/>
  <c r="K168" i="9" s="1"/>
  <c r="L168" i="9" s="1"/>
  <c r="M168" i="9" s="1"/>
  <c r="N168" i="9" s="1"/>
  <c r="O168" i="9" s="1"/>
  <c r="P168" i="9" s="1"/>
  <c r="Q168" i="9" s="1"/>
  <c r="R168" i="9" s="1"/>
  <c r="S168" i="9" s="1"/>
  <c r="T168" i="9" s="1"/>
  <c r="U168" i="9" s="1"/>
  <c r="V168" i="9" s="1"/>
  <c r="W168" i="9" s="1"/>
  <c r="X168" i="9" s="1"/>
  <c r="Y168" i="9" s="1"/>
  <c r="Z168" i="9" s="1"/>
  <c r="AA168" i="9" s="1"/>
  <c r="AB168" i="9" s="1"/>
  <c r="AC168" i="9" s="1"/>
  <c r="AD168" i="9" s="1"/>
  <c r="AE168" i="9" s="1"/>
  <c r="AF168" i="9" s="1"/>
  <c r="AG168" i="9" s="1"/>
  <c r="AH168" i="9" s="1"/>
  <c r="AI168" i="9" s="1"/>
  <c r="AJ168" i="9" s="1"/>
  <c r="AK168" i="9" s="1"/>
  <c r="H167" i="9"/>
  <c r="I167" i="9" s="1"/>
  <c r="J167" i="9" s="1"/>
  <c r="K167" i="9" s="1"/>
  <c r="L167" i="9" s="1"/>
  <c r="M167" i="9" s="1"/>
  <c r="N167" i="9" s="1"/>
  <c r="O167" i="9" s="1"/>
  <c r="P167" i="9" s="1"/>
  <c r="Q167" i="9" s="1"/>
  <c r="R167" i="9" s="1"/>
  <c r="S167" i="9" s="1"/>
  <c r="T167" i="9" s="1"/>
  <c r="U167" i="9" s="1"/>
  <c r="V167" i="9" s="1"/>
  <c r="W167" i="9" s="1"/>
  <c r="X167" i="9" s="1"/>
  <c r="Y167" i="9" s="1"/>
  <c r="Z167" i="9" s="1"/>
  <c r="AA167" i="9" s="1"/>
  <c r="AB167" i="9" s="1"/>
  <c r="AC167" i="9" s="1"/>
  <c r="AD167" i="9" s="1"/>
  <c r="AE167" i="9" s="1"/>
  <c r="AF167" i="9" s="1"/>
  <c r="AG167" i="9" s="1"/>
  <c r="AH167" i="9" s="1"/>
  <c r="AI167" i="9" s="1"/>
  <c r="AJ167" i="9" s="1"/>
  <c r="AK167" i="9" s="1"/>
  <c r="H166" i="9"/>
  <c r="I166" i="9" s="1"/>
  <c r="J166" i="9" s="1"/>
  <c r="K166" i="9" s="1"/>
  <c r="L166" i="9" s="1"/>
  <c r="M166" i="9" s="1"/>
  <c r="N166" i="9" s="1"/>
  <c r="O166" i="9" s="1"/>
  <c r="P166" i="9" s="1"/>
  <c r="Q166" i="9" s="1"/>
  <c r="R166" i="9" s="1"/>
  <c r="S166" i="9" s="1"/>
  <c r="T166" i="9" s="1"/>
  <c r="U166" i="9" s="1"/>
  <c r="V166" i="9" s="1"/>
  <c r="W166" i="9" s="1"/>
  <c r="X166" i="9" s="1"/>
  <c r="Y166" i="9" s="1"/>
  <c r="Z166" i="9" s="1"/>
  <c r="AA166" i="9" s="1"/>
  <c r="AB166" i="9" s="1"/>
  <c r="AC166" i="9" s="1"/>
  <c r="AD166" i="9" s="1"/>
  <c r="AE166" i="9" s="1"/>
  <c r="AF166" i="9" s="1"/>
  <c r="AG166" i="9" s="1"/>
  <c r="AH166" i="9" s="1"/>
  <c r="AI166" i="9" s="1"/>
  <c r="AJ166" i="9" s="1"/>
  <c r="AK166" i="9" s="1"/>
  <c r="H165" i="9"/>
  <c r="I165" i="9" s="1"/>
  <c r="J165" i="9" s="1"/>
  <c r="K165" i="9" s="1"/>
  <c r="L165" i="9" s="1"/>
  <c r="M165" i="9" s="1"/>
  <c r="N165" i="9" s="1"/>
  <c r="O165" i="9" s="1"/>
  <c r="P165" i="9" s="1"/>
  <c r="Q165" i="9" s="1"/>
  <c r="R165" i="9" s="1"/>
  <c r="S165" i="9" s="1"/>
  <c r="T165" i="9" s="1"/>
  <c r="U165" i="9" s="1"/>
  <c r="V165" i="9" s="1"/>
  <c r="W165" i="9" s="1"/>
  <c r="X165" i="9" s="1"/>
  <c r="Y165" i="9" s="1"/>
  <c r="Z165" i="9" s="1"/>
  <c r="AA165" i="9" s="1"/>
  <c r="AB165" i="9" s="1"/>
  <c r="AC165" i="9" s="1"/>
  <c r="AD165" i="9" s="1"/>
  <c r="AE165" i="9" s="1"/>
  <c r="AF165" i="9" s="1"/>
  <c r="AG165" i="9" s="1"/>
  <c r="AH165" i="9" s="1"/>
  <c r="AI165" i="9" s="1"/>
  <c r="AJ165" i="9" s="1"/>
  <c r="AK165" i="9" s="1"/>
  <c r="A165" i="9"/>
  <c r="A164" i="9"/>
  <c r="A160" i="9"/>
  <c r="A158" i="9"/>
  <c r="AK156" i="9"/>
  <c r="AJ156" i="9"/>
  <c r="AI156" i="9"/>
  <c r="AH156" i="9"/>
  <c r="AG156" i="9"/>
  <c r="AF156" i="9"/>
  <c r="AE156" i="9"/>
  <c r="AD156" i="9"/>
  <c r="AC156" i="9"/>
  <c r="AB156" i="9"/>
  <c r="AA156" i="9"/>
  <c r="Z156" i="9"/>
  <c r="Y156" i="9"/>
  <c r="X156" i="9"/>
  <c r="W156" i="9"/>
  <c r="V156" i="9"/>
  <c r="U156" i="9"/>
  <c r="T156" i="9"/>
  <c r="S156" i="9"/>
  <c r="R156" i="9"/>
  <c r="Q156" i="9"/>
  <c r="P156" i="9"/>
  <c r="O156" i="9"/>
  <c r="N156" i="9"/>
  <c r="M156" i="9"/>
  <c r="L156" i="9"/>
  <c r="K156" i="9"/>
  <c r="J156" i="9"/>
  <c r="I156" i="9"/>
  <c r="H156" i="9"/>
  <c r="A155" i="9"/>
  <c r="H154" i="9"/>
  <c r="H163" i="9" s="1"/>
  <c r="A153" i="9"/>
  <c r="H147" i="9"/>
  <c r="I147" i="9" s="1"/>
  <c r="J147" i="9" s="1"/>
  <c r="K147" i="9" s="1"/>
  <c r="L147" i="9" s="1"/>
  <c r="M147" i="9" s="1"/>
  <c r="N147" i="9" s="1"/>
  <c r="O147" i="9" s="1"/>
  <c r="P147" i="9" s="1"/>
  <c r="Q147" i="9" s="1"/>
  <c r="R147" i="9" s="1"/>
  <c r="S147" i="9" s="1"/>
  <c r="T147" i="9" s="1"/>
  <c r="U147" i="9" s="1"/>
  <c r="V147" i="9" s="1"/>
  <c r="W147" i="9" s="1"/>
  <c r="X147" i="9" s="1"/>
  <c r="Y147" i="9" s="1"/>
  <c r="Z147" i="9" s="1"/>
  <c r="AA147" i="9" s="1"/>
  <c r="AB147" i="9" s="1"/>
  <c r="AC147" i="9" s="1"/>
  <c r="AD147" i="9" s="1"/>
  <c r="AE147" i="9" s="1"/>
  <c r="AF147" i="9" s="1"/>
  <c r="AG147" i="9" s="1"/>
  <c r="AH147" i="9" s="1"/>
  <c r="AI147" i="9" s="1"/>
  <c r="AJ147" i="9" s="1"/>
  <c r="AK147" i="9" s="1"/>
  <c r="H146" i="9"/>
  <c r="I146" i="9" s="1"/>
  <c r="J146" i="9" s="1"/>
  <c r="K146" i="9" s="1"/>
  <c r="L146" i="9" s="1"/>
  <c r="M146" i="9" s="1"/>
  <c r="N146" i="9" s="1"/>
  <c r="O146" i="9" s="1"/>
  <c r="P146" i="9" s="1"/>
  <c r="Q146" i="9" s="1"/>
  <c r="R146" i="9" s="1"/>
  <c r="S146" i="9" s="1"/>
  <c r="T146" i="9" s="1"/>
  <c r="U146" i="9" s="1"/>
  <c r="V146" i="9" s="1"/>
  <c r="W146" i="9" s="1"/>
  <c r="X146" i="9" s="1"/>
  <c r="Y146" i="9" s="1"/>
  <c r="Z146" i="9" s="1"/>
  <c r="AA146" i="9" s="1"/>
  <c r="AB146" i="9" s="1"/>
  <c r="AC146" i="9" s="1"/>
  <c r="AD146" i="9" s="1"/>
  <c r="AE146" i="9" s="1"/>
  <c r="AF146" i="9" s="1"/>
  <c r="AG146" i="9" s="1"/>
  <c r="AH146" i="9" s="1"/>
  <c r="AI146" i="9" s="1"/>
  <c r="AJ146" i="9" s="1"/>
  <c r="AK146" i="9" s="1"/>
  <c r="H145" i="9"/>
  <c r="I145" i="9" s="1"/>
  <c r="J145" i="9" s="1"/>
  <c r="K145" i="9" s="1"/>
  <c r="L145" i="9" s="1"/>
  <c r="M145" i="9" s="1"/>
  <c r="N145" i="9" s="1"/>
  <c r="O145" i="9" s="1"/>
  <c r="P145" i="9" s="1"/>
  <c r="Q145" i="9" s="1"/>
  <c r="R145" i="9" s="1"/>
  <c r="S145" i="9" s="1"/>
  <c r="T145" i="9" s="1"/>
  <c r="U145" i="9" s="1"/>
  <c r="V145" i="9" s="1"/>
  <c r="W145" i="9" s="1"/>
  <c r="X145" i="9" s="1"/>
  <c r="Y145" i="9" s="1"/>
  <c r="Z145" i="9" s="1"/>
  <c r="AA145" i="9" s="1"/>
  <c r="AB145" i="9" s="1"/>
  <c r="AC145" i="9" s="1"/>
  <c r="AD145" i="9" s="1"/>
  <c r="AE145" i="9" s="1"/>
  <c r="AF145" i="9" s="1"/>
  <c r="AG145" i="9" s="1"/>
  <c r="AH145" i="9" s="1"/>
  <c r="AI145" i="9" s="1"/>
  <c r="AJ145" i="9" s="1"/>
  <c r="AK145" i="9" s="1"/>
  <c r="H144" i="9"/>
  <c r="I144" i="9" s="1"/>
  <c r="J144" i="9" s="1"/>
  <c r="K144" i="9" s="1"/>
  <c r="L144" i="9" s="1"/>
  <c r="M144" i="9" s="1"/>
  <c r="N144" i="9" s="1"/>
  <c r="O144" i="9" s="1"/>
  <c r="P144" i="9" s="1"/>
  <c r="Q144" i="9" s="1"/>
  <c r="R144" i="9" s="1"/>
  <c r="S144" i="9" s="1"/>
  <c r="T144" i="9" s="1"/>
  <c r="U144" i="9" s="1"/>
  <c r="V144" i="9" s="1"/>
  <c r="W144" i="9" s="1"/>
  <c r="X144" i="9" s="1"/>
  <c r="Y144" i="9" s="1"/>
  <c r="Z144" i="9" s="1"/>
  <c r="AA144" i="9" s="1"/>
  <c r="AB144" i="9" s="1"/>
  <c r="AC144" i="9" s="1"/>
  <c r="AD144" i="9" s="1"/>
  <c r="AE144" i="9" s="1"/>
  <c r="AF144" i="9" s="1"/>
  <c r="AG144" i="9" s="1"/>
  <c r="AH144" i="9" s="1"/>
  <c r="AI144" i="9" s="1"/>
  <c r="AJ144" i="9" s="1"/>
  <c r="AK144" i="9" s="1"/>
  <c r="A144" i="9"/>
  <c r="A143" i="9"/>
  <c r="A139" i="9"/>
  <c r="A137" i="9"/>
  <c r="AK135" i="9"/>
  <c r="AJ135" i="9"/>
  <c r="AI135" i="9"/>
  <c r="AH135" i="9"/>
  <c r="AG135" i="9"/>
  <c r="AF135" i="9"/>
  <c r="AE135" i="9"/>
  <c r="AD135" i="9"/>
  <c r="AC135" i="9"/>
  <c r="AB135" i="9"/>
  <c r="AA135" i="9"/>
  <c r="Z135" i="9"/>
  <c r="Y135" i="9"/>
  <c r="X135" i="9"/>
  <c r="W135" i="9"/>
  <c r="V135" i="9"/>
  <c r="U135" i="9"/>
  <c r="T135" i="9"/>
  <c r="S135" i="9"/>
  <c r="R135" i="9"/>
  <c r="Q135" i="9"/>
  <c r="P135" i="9"/>
  <c r="O135" i="9"/>
  <c r="N135" i="9"/>
  <c r="M135" i="9"/>
  <c r="L135" i="9"/>
  <c r="K135" i="9"/>
  <c r="J135" i="9"/>
  <c r="I135" i="9"/>
  <c r="H135" i="9"/>
  <c r="A134" i="9"/>
  <c r="H133" i="9"/>
  <c r="A132" i="9"/>
  <c r="H126" i="9"/>
  <c r="I126" i="9" s="1"/>
  <c r="J126" i="9" s="1"/>
  <c r="K126" i="9" s="1"/>
  <c r="L126" i="9" s="1"/>
  <c r="M126" i="9" s="1"/>
  <c r="N126" i="9" s="1"/>
  <c r="O126" i="9" s="1"/>
  <c r="P126" i="9" s="1"/>
  <c r="Q126" i="9" s="1"/>
  <c r="R126" i="9" s="1"/>
  <c r="S126" i="9" s="1"/>
  <c r="T126" i="9" s="1"/>
  <c r="U126" i="9" s="1"/>
  <c r="V126" i="9" s="1"/>
  <c r="W126" i="9" s="1"/>
  <c r="X126" i="9" s="1"/>
  <c r="Y126" i="9" s="1"/>
  <c r="Z126" i="9" s="1"/>
  <c r="AA126" i="9" s="1"/>
  <c r="AB126" i="9" s="1"/>
  <c r="AC126" i="9" s="1"/>
  <c r="AD126" i="9" s="1"/>
  <c r="AE126" i="9" s="1"/>
  <c r="AF126" i="9" s="1"/>
  <c r="AG126" i="9" s="1"/>
  <c r="AH126" i="9" s="1"/>
  <c r="AI126" i="9" s="1"/>
  <c r="AJ126" i="9" s="1"/>
  <c r="AK126" i="9" s="1"/>
  <c r="H125" i="9"/>
  <c r="I125" i="9" s="1"/>
  <c r="J125" i="9" s="1"/>
  <c r="K125" i="9" s="1"/>
  <c r="L125" i="9" s="1"/>
  <c r="M125" i="9" s="1"/>
  <c r="N125" i="9" s="1"/>
  <c r="O125" i="9" s="1"/>
  <c r="P125" i="9" s="1"/>
  <c r="Q125" i="9" s="1"/>
  <c r="R125" i="9" s="1"/>
  <c r="S125" i="9" s="1"/>
  <c r="T125" i="9" s="1"/>
  <c r="U125" i="9" s="1"/>
  <c r="V125" i="9" s="1"/>
  <c r="W125" i="9" s="1"/>
  <c r="X125" i="9" s="1"/>
  <c r="Y125" i="9" s="1"/>
  <c r="Z125" i="9" s="1"/>
  <c r="AA125" i="9" s="1"/>
  <c r="AB125" i="9" s="1"/>
  <c r="AC125" i="9" s="1"/>
  <c r="AD125" i="9" s="1"/>
  <c r="AE125" i="9" s="1"/>
  <c r="AF125" i="9" s="1"/>
  <c r="AG125" i="9" s="1"/>
  <c r="AH125" i="9" s="1"/>
  <c r="AI125" i="9" s="1"/>
  <c r="AJ125" i="9" s="1"/>
  <c r="AK125" i="9" s="1"/>
  <c r="J124" i="9"/>
  <c r="K124" i="9" s="1"/>
  <c r="L124" i="9" s="1"/>
  <c r="M124" i="9" s="1"/>
  <c r="N124" i="9" s="1"/>
  <c r="O124" i="9" s="1"/>
  <c r="P124" i="9" s="1"/>
  <c r="Q124" i="9" s="1"/>
  <c r="R124" i="9" s="1"/>
  <c r="S124" i="9" s="1"/>
  <c r="T124" i="9" s="1"/>
  <c r="U124" i="9" s="1"/>
  <c r="V124" i="9" s="1"/>
  <c r="W124" i="9" s="1"/>
  <c r="X124" i="9" s="1"/>
  <c r="Y124" i="9" s="1"/>
  <c r="Z124" i="9" s="1"/>
  <c r="AA124" i="9" s="1"/>
  <c r="AB124" i="9" s="1"/>
  <c r="AC124" i="9" s="1"/>
  <c r="AD124" i="9" s="1"/>
  <c r="AE124" i="9" s="1"/>
  <c r="AF124" i="9" s="1"/>
  <c r="AG124" i="9" s="1"/>
  <c r="J123" i="9"/>
  <c r="K123" i="9" s="1"/>
  <c r="L123" i="9" s="1"/>
  <c r="M123" i="9" s="1"/>
  <c r="N123" i="9" s="1"/>
  <c r="O123" i="9" s="1"/>
  <c r="P123" i="9" s="1"/>
  <c r="Q123" i="9" s="1"/>
  <c r="R123" i="9" s="1"/>
  <c r="S123" i="9" s="1"/>
  <c r="T123" i="9" s="1"/>
  <c r="U123" i="9" s="1"/>
  <c r="V123" i="9" s="1"/>
  <c r="W123" i="9" s="1"/>
  <c r="X123" i="9" s="1"/>
  <c r="Y123" i="9" s="1"/>
  <c r="Z123" i="9" s="1"/>
  <c r="AA123" i="9" s="1"/>
  <c r="AB123" i="9" s="1"/>
  <c r="AC123" i="9" s="1"/>
  <c r="AD123" i="9" s="1"/>
  <c r="AE123" i="9" s="1"/>
  <c r="AF123" i="9" s="1"/>
  <c r="AG123" i="9" s="1"/>
  <c r="AH123" i="9" s="1"/>
  <c r="AI123" i="9" s="1"/>
  <c r="AJ123" i="9" s="1"/>
  <c r="AK123" i="9" s="1"/>
  <c r="A123" i="9"/>
  <c r="A122" i="9"/>
  <c r="A116" i="9"/>
  <c r="A113" i="9"/>
  <c r="A111" i="9"/>
  <c r="H105" i="9"/>
  <c r="I105" i="9" s="1"/>
  <c r="J105" i="9" s="1"/>
  <c r="K105" i="9" s="1"/>
  <c r="L105" i="9" s="1"/>
  <c r="M105" i="9" s="1"/>
  <c r="N105" i="9" s="1"/>
  <c r="O105" i="9" s="1"/>
  <c r="P105" i="9" s="1"/>
  <c r="Q105" i="9" s="1"/>
  <c r="R105" i="9" s="1"/>
  <c r="S105" i="9" s="1"/>
  <c r="T105" i="9" s="1"/>
  <c r="U105" i="9" s="1"/>
  <c r="V105" i="9" s="1"/>
  <c r="W105" i="9" s="1"/>
  <c r="X105" i="9" s="1"/>
  <c r="Y105" i="9" s="1"/>
  <c r="Z105" i="9" s="1"/>
  <c r="AA105" i="9" s="1"/>
  <c r="AB105" i="9" s="1"/>
  <c r="AC105" i="9" s="1"/>
  <c r="AD105" i="9" s="1"/>
  <c r="AE105" i="9" s="1"/>
  <c r="AF105" i="9" s="1"/>
  <c r="AG105" i="9" s="1"/>
  <c r="AH105" i="9" s="1"/>
  <c r="AI105" i="9" s="1"/>
  <c r="AJ105" i="9" s="1"/>
  <c r="AK105" i="9" s="1"/>
  <c r="I104" i="9"/>
  <c r="J104" i="9" s="1"/>
  <c r="K104" i="9" s="1"/>
  <c r="L104" i="9" s="1"/>
  <c r="M104" i="9" s="1"/>
  <c r="N104" i="9" s="1"/>
  <c r="O104" i="9" s="1"/>
  <c r="P104" i="9" s="1"/>
  <c r="Q104" i="9" s="1"/>
  <c r="R104" i="9" s="1"/>
  <c r="S104" i="9" s="1"/>
  <c r="T104" i="9" s="1"/>
  <c r="U104" i="9" s="1"/>
  <c r="V104" i="9" s="1"/>
  <c r="W104" i="9" s="1"/>
  <c r="X104" i="9" s="1"/>
  <c r="Y104" i="9" s="1"/>
  <c r="Z104" i="9" s="1"/>
  <c r="AA104" i="9" s="1"/>
  <c r="AB104" i="9" s="1"/>
  <c r="AC104" i="9" s="1"/>
  <c r="AD104" i="9" s="1"/>
  <c r="AE104" i="9" s="1"/>
  <c r="AF104" i="9" s="1"/>
  <c r="AG104" i="9" s="1"/>
  <c r="AH104" i="9" s="1"/>
  <c r="AI104" i="9" s="1"/>
  <c r="AJ104" i="9" s="1"/>
  <c r="AK104" i="9" s="1"/>
  <c r="J103" i="9"/>
  <c r="K103" i="9" s="1"/>
  <c r="L103" i="9" s="1"/>
  <c r="M103" i="9" s="1"/>
  <c r="N103" i="9" s="1"/>
  <c r="O103" i="9" s="1"/>
  <c r="P103" i="9" s="1"/>
  <c r="Q103" i="9" s="1"/>
  <c r="R103" i="9" s="1"/>
  <c r="S103" i="9" s="1"/>
  <c r="T103" i="9" s="1"/>
  <c r="U103" i="9" s="1"/>
  <c r="V103" i="9" s="1"/>
  <c r="W103" i="9" s="1"/>
  <c r="X103" i="9" s="1"/>
  <c r="Y103" i="9" s="1"/>
  <c r="Z103" i="9" s="1"/>
  <c r="AA103" i="9" s="1"/>
  <c r="AB103" i="9" s="1"/>
  <c r="AC103" i="9" s="1"/>
  <c r="AD103" i="9" s="1"/>
  <c r="AE103" i="9" s="1"/>
  <c r="AF103" i="9" s="1"/>
  <c r="AG103" i="9" s="1"/>
  <c r="AH103" i="9" s="1"/>
  <c r="AI103" i="9" s="1"/>
  <c r="AJ103" i="9" s="1"/>
  <c r="AK103" i="9" s="1"/>
  <c r="J102" i="9"/>
  <c r="K102" i="9" s="1"/>
  <c r="L102" i="9" s="1"/>
  <c r="M102" i="9" s="1"/>
  <c r="N102" i="9" s="1"/>
  <c r="O102" i="9" s="1"/>
  <c r="P102" i="9" s="1"/>
  <c r="Q102" i="9" s="1"/>
  <c r="R102" i="9" s="1"/>
  <c r="S102" i="9" s="1"/>
  <c r="T102" i="9" s="1"/>
  <c r="U102" i="9" s="1"/>
  <c r="V102" i="9" s="1"/>
  <c r="W102" i="9" s="1"/>
  <c r="X102" i="9" s="1"/>
  <c r="Y102" i="9" s="1"/>
  <c r="Z102" i="9" s="1"/>
  <c r="AA102" i="9" s="1"/>
  <c r="AB102" i="9" s="1"/>
  <c r="AC102" i="9" s="1"/>
  <c r="AD102" i="9" s="1"/>
  <c r="AE102" i="9" s="1"/>
  <c r="AF102" i="9" s="1"/>
  <c r="AG102" i="9" s="1"/>
  <c r="AH102" i="9" s="1"/>
  <c r="AI102" i="9" s="1"/>
  <c r="AJ102" i="9" s="1"/>
  <c r="AK102" i="9" s="1"/>
  <c r="A102" i="9"/>
  <c r="A101" i="9"/>
  <c r="A95" i="9"/>
  <c r="A92" i="9"/>
  <c r="A90" i="9"/>
  <c r="C87"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E73" i="9"/>
  <c r="E80" i="9" s="1"/>
  <c r="E72" i="9"/>
  <c r="E79" i="9" s="1"/>
  <c r="E71" i="9"/>
  <c r="E78" i="9" s="1"/>
  <c r="A70"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AK65" i="9"/>
  <c r="AJ65" i="9"/>
  <c r="AI65" i="9"/>
  <c r="AH65" i="9"/>
  <c r="AG65" i="9"/>
  <c r="AF65" i="9"/>
  <c r="AE65" i="9"/>
  <c r="AD65" i="9"/>
  <c r="AC65" i="9"/>
  <c r="AB65" i="9"/>
  <c r="AA65" i="9"/>
  <c r="Z65" i="9"/>
  <c r="Y65" i="9"/>
  <c r="X65" i="9"/>
  <c r="W65" i="9"/>
  <c r="V65" i="9"/>
  <c r="U65" i="9"/>
  <c r="T65" i="9"/>
  <c r="S65" i="9"/>
  <c r="R65" i="9"/>
  <c r="Q65" i="9"/>
  <c r="P65" i="9"/>
  <c r="O65" i="9"/>
  <c r="N65" i="9"/>
  <c r="M65" i="9"/>
  <c r="L65" i="9"/>
  <c r="K65" i="9"/>
  <c r="J65" i="9"/>
  <c r="I65" i="9"/>
  <c r="H65" i="9"/>
  <c r="G65"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AK61" i="9"/>
  <c r="AK84" i="9" s="1"/>
  <c r="AK235" i="9" s="1"/>
  <c r="AJ61" i="9"/>
  <c r="AI61" i="9"/>
  <c r="AI84" i="9" s="1"/>
  <c r="AI235" i="9" s="1"/>
  <c r="AH61" i="9"/>
  <c r="AH84" i="9" s="1"/>
  <c r="AH235" i="9" s="1"/>
  <c r="AG61" i="9"/>
  <c r="AG84" i="9" s="1"/>
  <c r="AG235" i="9" s="1"/>
  <c r="AF61" i="9"/>
  <c r="AE61" i="9"/>
  <c r="AE84" i="9" s="1"/>
  <c r="AE235" i="9" s="1"/>
  <c r="AD61" i="9"/>
  <c r="AD84" i="9" s="1"/>
  <c r="AD235" i="9" s="1"/>
  <c r="AC61" i="9"/>
  <c r="AC84" i="9" s="1"/>
  <c r="AC235" i="9" s="1"/>
  <c r="AB61" i="9"/>
  <c r="AA61" i="9"/>
  <c r="AA84" i="9" s="1"/>
  <c r="AA235" i="9" s="1"/>
  <c r="Z61" i="9"/>
  <c r="Z84" i="9" s="1"/>
  <c r="Z235" i="9" s="1"/>
  <c r="Y61" i="9"/>
  <c r="Y84" i="9" s="1"/>
  <c r="Y235" i="9" s="1"/>
  <c r="X61" i="9"/>
  <c r="W61" i="9"/>
  <c r="W84" i="9" s="1"/>
  <c r="W235" i="9" s="1"/>
  <c r="V61" i="9"/>
  <c r="V84" i="9" s="1"/>
  <c r="V235" i="9" s="1"/>
  <c r="U61" i="9"/>
  <c r="U84" i="9" s="1"/>
  <c r="U235" i="9" s="1"/>
  <c r="T61" i="9"/>
  <c r="S61" i="9"/>
  <c r="S84" i="9" s="1"/>
  <c r="S235" i="9" s="1"/>
  <c r="R61" i="9"/>
  <c r="R84" i="9" s="1"/>
  <c r="R235" i="9" s="1"/>
  <c r="Q61" i="9"/>
  <c r="Q84" i="9" s="1"/>
  <c r="Q235" i="9" s="1"/>
  <c r="P61" i="9"/>
  <c r="O61" i="9"/>
  <c r="O84" i="9" s="1"/>
  <c r="O235" i="9" s="1"/>
  <c r="N61" i="9"/>
  <c r="N84" i="9" s="1"/>
  <c r="N235" i="9" s="1"/>
  <c r="M61" i="9"/>
  <c r="M84" i="9" s="1"/>
  <c r="M235" i="9" s="1"/>
  <c r="L61" i="9"/>
  <c r="K61" i="9"/>
  <c r="K84" i="9" s="1"/>
  <c r="K235" i="9" s="1"/>
  <c r="J61" i="9"/>
  <c r="J84" i="9" s="1"/>
  <c r="J235" i="9" s="1"/>
  <c r="I61" i="9"/>
  <c r="I84" i="9" s="1"/>
  <c r="I235" i="9" s="1"/>
  <c r="H61" i="9"/>
  <c r="G61" i="9"/>
  <c r="G84" i="9" s="1"/>
  <c r="G235" i="9" s="1"/>
  <c r="E59" i="9"/>
  <c r="E66" i="9" s="1"/>
  <c r="E58" i="9"/>
  <c r="E65" i="9" s="1"/>
  <c r="E57" i="9"/>
  <c r="E64" i="9" s="1"/>
  <c r="A56" i="9"/>
  <c r="A52"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G45" i="9"/>
  <c r="G42" i="9"/>
  <c r="G222" i="9" s="1"/>
  <c r="E40" i="9"/>
  <c r="E48" i="9" s="1"/>
  <c r="E39" i="9"/>
  <c r="E47" i="9" s="1"/>
  <c r="E38" i="9"/>
  <c r="E46" i="9" s="1"/>
  <c r="E37" i="9"/>
  <c r="E45" i="9" s="1"/>
  <c r="A36"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E32"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AK29" i="9"/>
  <c r="AJ29" i="9"/>
  <c r="AI29" i="9"/>
  <c r="AH29" i="9"/>
  <c r="AG29" i="9"/>
  <c r="AF29" i="9"/>
  <c r="AE29" i="9"/>
  <c r="AK26" i="9"/>
  <c r="AK234" i="9" s="1"/>
  <c r="AJ26" i="9"/>
  <c r="AJ234" i="9" s="1"/>
  <c r="AI26" i="9"/>
  <c r="AI234" i="9" s="1"/>
  <c r="AH26" i="9"/>
  <c r="AH234" i="9" s="1"/>
  <c r="AG26" i="9"/>
  <c r="AG234" i="9" s="1"/>
  <c r="AF26" i="9"/>
  <c r="AF234" i="9" s="1"/>
  <c r="AE26" i="9"/>
  <c r="AE234" i="9" s="1"/>
  <c r="E23" i="9"/>
  <c r="E31" i="9" s="1"/>
  <c r="E22" i="9"/>
  <c r="E30" i="9" s="1"/>
  <c r="E21" i="9"/>
  <c r="E29" i="9" s="1"/>
  <c r="A20" i="9"/>
  <c r="A18" i="9"/>
  <c r="A15" i="9"/>
  <c r="A14" i="9"/>
  <c r="H12" i="9"/>
  <c r="H14" i="9" s="1"/>
  <c r="A10" i="9"/>
  <c r="A9" i="9"/>
  <c r="A8" i="9"/>
  <c r="A7" i="9"/>
  <c r="A4" i="9"/>
  <c r="AH124" i="9" l="1"/>
  <c r="AI124" i="9" s="1"/>
  <c r="AJ124" i="9" s="1"/>
  <c r="AK124" i="9" s="1"/>
  <c r="I26" i="9"/>
  <c r="G303" i="9"/>
  <c r="F236" i="9"/>
  <c r="G305" i="9"/>
  <c r="G306" i="9"/>
  <c r="G307" i="9"/>
  <c r="G291" i="9"/>
  <c r="G302" i="9"/>
  <c r="P227" i="9"/>
  <c r="P293" i="9" s="1"/>
  <c r="AJ240" i="9"/>
  <c r="AJ306" i="9" s="1"/>
  <c r="G68" i="9"/>
  <c r="AD289" i="15"/>
  <c r="AB227" i="9"/>
  <c r="AB293" i="9" s="1"/>
  <c r="L240" i="9"/>
  <c r="L306" i="9" s="1"/>
  <c r="H227" i="9"/>
  <c r="H293" i="9" s="1"/>
  <c r="T240" i="9"/>
  <c r="T306" i="9" s="1"/>
  <c r="AF306" i="9"/>
  <c r="AL306" i="9" s="1"/>
  <c r="AL240" i="9"/>
  <c r="X270" i="9"/>
  <c r="AJ68" i="9"/>
  <c r="AE210" i="9"/>
  <c r="AJ210" i="9" s="1"/>
  <c r="AJ214" i="9" s="1"/>
  <c r="AJ241" i="9" s="1"/>
  <c r="AJ307" i="9" s="1"/>
  <c r="K227" i="9"/>
  <c r="K293" i="9" s="1"/>
  <c r="AF227" i="9"/>
  <c r="AF293" i="9" s="1"/>
  <c r="X240" i="9"/>
  <c r="X306" i="9" s="1"/>
  <c r="H270" i="9"/>
  <c r="AF270" i="9"/>
  <c r="AK68" i="9"/>
  <c r="AI82" i="9"/>
  <c r="U214" i="9"/>
  <c r="U241" i="9" s="1"/>
  <c r="U307" i="9" s="1"/>
  <c r="W227" i="9"/>
  <c r="W261" i="9" s="1"/>
  <c r="P270" i="9"/>
  <c r="AJ270" i="9"/>
  <c r="V278" i="19"/>
  <c r="H84" i="9"/>
  <c r="H235" i="9" s="1"/>
  <c r="H301" i="9" s="1"/>
  <c r="L84" i="9"/>
  <c r="L235" i="9" s="1"/>
  <c r="L301" i="9" s="1"/>
  <c r="P84" i="9"/>
  <c r="P235" i="9" s="1"/>
  <c r="P301" i="9" s="1"/>
  <c r="T84" i="9"/>
  <c r="T235" i="9" s="1"/>
  <c r="T301" i="9" s="1"/>
  <c r="X84" i="9"/>
  <c r="X235" i="9" s="1"/>
  <c r="X301" i="9" s="1"/>
  <c r="AB84" i="9"/>
  <c r="AB235" i="9" s="1"/>
  <c r="AB301" i="9" s="1"/>
  <c r="AF84" i="9"/>
  <c r="AF235" i="9" s="1"/>
  <c r="AF301" i="9" s="1"/>
  <c r="AJ84" i="9"/>
  <c r="AJ235" i="9" s="1"/>
  <c r="AJ301" i="9" s="1"/>
  <c r="O227" i="9"/>
  <c r="O293" i="9" s="1"/>
  <c r="T270" i="9"/>
  <c r="AD271" i="15"/>
  <c r="AE181" i="15"/>
  <c r="AE223" i="15"/>
  <c r="AE257" i="15" s="1"/>
  <c r="AG108" i="15"/>
  <c r="AE237" i="15"/>
  <c r="AE303" i="15" s="1"/>
  <c r="AF129" i="15"/>
  <c r="AF177" i="15" s="1"/>
  <c r="AF237" i="15" s="1"/>
  <c r="AC304" i="15"/>
  <c r="AC272" i="15"/>
  <c r="AF128" i="15"/>
  <c r="AF176" i="15" s="1"/>
  <c r="AG107" i="15"/>
  <c r="AH94" i="15"/>
  <c r="AH98" i="15"/>
  <c r="AH100" i="15"/>
  <c r="AI91" i="15"/>
  <c r="AI186" i="15" s="1"/>
  <c r="AH99" i="15"/>
  <c r="AG120" i="15"/>
  <c r="AG119" i="15"/>
  <c r="AG121" i="15"/>
  <c r="AH112" i="15"/>
  <c r="AG115" i="15"/>
  <c r="AG175" i="15" s="1"/>
  <c r="AD238" i="15"/>
  <c r="AD258" i="15"/>
  <c r="AD290" i="15"/>
  <c r="AE187" i="15"/>
  <c r="AE224" i="15" s="1"/>
  <c r="AE179" i="15"/>
  <c r="AH301" i="9"/>
  <c r="AH269" i="9"/>
  <c r="AG300" i="9"/>
  <c r="AG268" i="9"/>
  <c r="AK300" i="9"/>
  <c r="AK268" i="9"/>
  <c r="I301" i="9"/>
  <c r="I269" i="9"/>
  <c r="M301" i="9"/>
  <c r="M269" i="9"/>
  <c r="Q301" i="9"/>
  <c r="Q269" i="9"/>
  <c r="U301" i="9"/>
  <c r="U269" i="9"/>
  <c r="Y301" i="9"/>
  <c r="Y269" i="9"/>
  <c r="AC301" i="9"/>
  <c r="AC269" i="9"/>
  <c r="AG301" i="9"/>
  <c r="AG269" i="9"/>
  <c r="AK301" i="9"/>
  <c r="AK269" i="9"/>
  <c r="I14" i="9"/>
  <c r="AF300" i="9"/>
  <c r="AF268" i="9"/>
  <c r="AJ300" i="9"/>
  <c r="AJ268" i="9"/>
  <c r="H269" i="9"/>
  <c r="AF269" i="9"/>
  <c r="AE300" i="9"/>
  <c r="AE268" i="9"/>
  <c r="AI300" i="9"/>
  <c r="AI268" i="9"/>
  <c r="G301" i="9"/>
  <c r="G269" i="9"/>
  <c r="K301" i="9"/>
  <c r="K269" i="9"/>
  <c r="O301" i="9"/>
  <c r="O269" i="9"/>
  <c r="S301" i="9"/>
  <c r="S269" i="9"/>
  <c r="W301" i="9"/>
  <c r="W269" i="9"/>
  <c r="AA301" i="9"/>
  <c r="AA269" i="9"/>
  <c r="AE301" i="9"/>
  <c r="AE269" i="9"/>
  <c r="AI301" i="9"/>
  <c r="AI269" i="9"/>
  <c r="J301" i="9"/>
  <c r="J269" i="9"/>
  <c r="N301" i="9"/>
  <c r="N269" i="9"/>
  <c r="R301" i="9"/>
  <c r="R269" i="9"/>
  <c r="V301" i="9"/>
  <c r="V269" i="9"/>
  <c r="Z301" i="9"/>
  <c r="Z269" i="9"/>
  <c r="AD301" i="9"/>
  <c r="AD269" i="9"/>
  <c r="AH300" i="9"/>
  <c r="AH268" i="9"/>
  <c r="G50" i="9"/>
  <c r="H68" i="9"/>
  <c r="L68" i="9"/>
  <c r="P68" i="9"/>
  <c r="T68" i="9"/>
  <c r="X68" i="9"/>
  <c r="AB68" i="9"/>
  <c r="AF68" i="9"/>
  <c r="J82" i="9"/>
  <c r="N82" i="9"/>
  <c r="R82" i="9"/>
  <c r="V82" i="9"/>
  <c r="Z82" i="9"/>
  <c r="AD82" i="9"/>
  <c r="AH82" i="9"/>
  <c r="H142" i="9"/>
  <c r="H140" i="9"/>
  <c r="H136" i="9"/>
  <c r="I133" i="9"/>
  <c r="K68" i="9"/>
  <c r="O68" i="9"/>
  <c r="S68" i="9"/>
  <c r="W68" i="9"/>
  <c r="AA68" i="9"/>
  <c r="AE68" i="9"/>
  <c r="AI68" i="9"/>
  <c r="AI85" i="9" s="1"/>
  <c r="I82" i="9"/>
  <c r="M82" i="9"/>
  <c r="Q82" i="9"/>
  <c r="U82" i="9"/>
  <c r="Y82" i="9"/>
  <c r="AC82" i="9"/>
  <c r="AG82" i="9"/>
  <c r="AK82" i="9"/>
  <c r="J68" i="9"/>
  <c r="N68" i="9"/>
  <c r="R68" i="9"/>
  <c r="V68" i="9"/>
  <c r="Z68" i="9"/>
  <c r="AD68" i="9"/>
  <c r="AH68" i="9"/>
  <c r="H82" i="9"/>
  <c r="L82" i="9"/>
  <c r="P82" i="9"/>
  <c r="T82" i="9"/>
  <c r="X82" i="9"/>
  <c r="AB82" i="9"/>
  <c r="AF82" i="9"/>
  <c r="AJ82" i="9"/>
  <c r="H141" i="9"/>
  <c r="G288" i="9"/>
  <c r="G256" i="9"/>
  <c r="I68" i="9"/>
  <c r="M68" i="9"/>
  <c r="Q68" i="9"/>
  <c r="U68" i="9"/>
  <c r="Y68" i="9"/>
  <c r="AC68" i="9"/>
  <c r="AG68" i="9"/>
  <c r="G82" i="9"/>
  <c r="K82" i="9"/>
  <c r="O82" i="9"/>
  <c r="S82" i="9"/>
  <c r="W82" i="9"/>
  <c r="AA82" i="9"/>
  <c r="AE82" i="9"/>
  <c r="K306" i="9"/>
  <c r="K274" i="9"/>
  <c r="O306" i="9"/>
  <c r="O274" i="9"/>
  <c r="S306" i="9"/>
  <c r="S274" i="9"/>
  <c r="W306" i="9"/>
  <c r="W274" i="9"/>
  <c r="AA240" i="9"/>
  <c r="AA227" i="9"/>
  <c r="AE240" i="9"/>
  <c r="AE227" i="9"/>
  <c r="AI240" i="9"/>
  <c r="AI227" i="9"/>
  <c r="Z307" i="9"/>
  <c r="Z275" i="9"/>
  <c r="AA307" i="9"/>
  <c r="AA275" i="9"/>
  <c r="AI307" i="9"/>
  <c r="AI275" i="9"/>
  <c r="G293" i="9"/>
  <c r="G261" i="9"/>
  <c r="L293" i="9"/>
  <c r="L261" i="9"/>
  <c r="H162" i="9"/>
  <c r="S227" i="9"/>
  <c r="J306" i="9"/>
  <c r="J274" i="9"/>
  <c r="N306" i="9"/>
  <c r="N274" i="9"/>
  <c r="R240" i="9"/>
  <c r="R227" i="9"/>
  <c r="V240" i="9"/>
  <c r="V227" i="9"/>
  <c r="Z240" i="9"/>
  <c r="Z227" i="9"/>
  <c r="AD240" i="9"/>
  <c r="AD227" i="9"/>
  <c r="AH240" i="9"/>
  <c r="AH227" i="9"/>
  <c r="I307" i="9"/>
  <c r="I275" i="9"/>
  <c r="M307" i="9"/>
  <c r="M275" i="9"/>
  <c r="Q307" i="9"/>
  <c r="Q275" i="9"/>
  <c r="Y307" i="9"/>
  <c r="Y275" i="9"/>
  <c r="X293" i="9"/>
  <c r="X261" i="9"/>
  <c r="I240" i="9"/>
  <c r="F240" i="9" s="1"/>
  <c r="I227" i="9"/>
  <c r="M240" i="9"/>
  <c r="M227" i="9"/>
  <c r="Q240" i="9"/>
  <c r="Q227" i="9"/>
  <c r="U240" i="9"/>
  <c r="U227" i="9"/>
  <c r="Y240" i="9"/>
  <c r="Y227" i="9"/>
  <c r="AC240" i="9"/>
  <c r="AC227" i="9"/>
  <c r="AG240" i="9"/>
  <c r="AG227" i="9"/>
  <c r="AK240" i="9"/>
  <c r="AK227" i="9"/>
  <c r="H307" i="9"/>
  <c r="H275" i="9"/>
  <c r="L307" i="9"/>
  <c r="L275" i="9"/>
  <c r="P307" i="9"/>
  <c r="P275" i="9"/>
  <c r="T307" i="9"/>
  <c r="T275" i="9"/>
  <c r="X307" i="9"/>
  <c r="X275" i="9"/>
  <c r="AC307" i="9"/>
  <c r="AC275" i="9"/>
  <c r="AG307" i="9"/>
  <c r="AG275" i="9"/>
  <c r="AK307" i="9"/>
  <c r="AK275" i="9"/>
  <c r="G289" i="9"/>
  <c r="G257" i="9"/>
  <c r="W293" i="9"/>
  <c r="I154" i="9"/>
  <c r="H157" i="9"/>
  <c r="H161" i="9"/>
  <c r="J227" i="9"/>
  <c r="K307" i="9"/>
  <c r="K275" i="9"/>
  <c r="O307" i="9"/>
  <c r="O275" i="9"/>
  <c r="S307" i="9"/>
  <c r="S275" i="9"/>
  <c r="W307" i="9"/>
  <c r="W275" i="9"/>
  <c r="AB307" i="9"/>
  <c r="AB275" i="9"/>
  <c r="AF307" i="9"/>
  <c r="AL307" i="9" s="1"/>
  <c r="AL241" i="9"/>
  <c r="AF275" i="9"/>
  <c r="AL275" i="9" s="1"/>
  <c r="G290" i="9"/>
  <c r="G258" i="9"/>
  <c r="G238" i="9"/>
  <c r="T293" i="9"/>
  <c r="T261" i="9"/>
  <c r="N227" i="9"/>
  <c r="AF261" i="9"/>
  <c r="AJ261" i="9"/>
  <c r="G270" i="9"/>
  <c r="L270" i="9"/>
  <c r="R270" i="9"/>
  <c r="W270" i="9"/>
  <c r="AB270" i="9"/>
  <c r="AH270" i="9"/>
  <c r="H274" i="9"/>
  <c r="K270" i="9"/>
  <c r="V270" i="9"/>
  <c r="AA270" i="9"/>
  <c r="G271" i="9"/>
  <c r="G273" i="9"/>
  <c r="G274" i="9"/>
  <c r="AB274" i="9"/>
  <c r="G275" i="9"/>
  <c r="J270" i="9"/>
  <c r="O270" i="9"/>
  <c r="Z270" i="9"/>
  <c r="AE270" i="9"/>
  <c r="P274" i="9"/>
  <c r="AF274" i="9"/>
  <c r="AL274" i="9" s="1"/>
  <c r="I302" i="9"/>
  <c r="I270" i="9"/>
  <c r="M302" i="9"/>
  <c r="M270" i="9"/>
  <c r="Q302" i="9"/>
  <c r="Q270" i="9"/>
  <c r="U302" i="9"/>
  <c r="U270" i="9"/>
  <c r="Y302" i="9"/>
  <c r="Y270" i="9"/>
  <c r="AC302" i="9"/>
  <c r="AC270" i="9"/>
  <c r="AG302" i="9"/>
  <c r="AG270" i="9"/>
  <c r="AK302" i="9"/>
  <c r="AK270" i="9"/>
  <c r="J307" i="9"/>
  <c r="J275" i="9"/>
  <c r="N307" i="9"/>
  <c r="N275" i="9"/>
  <c r="R307" i="9"/>
  <c r="R275" i="9"/>
  <c r="V307" i="9"/>
  <c r="V275" i="9"/>
  <c r="AD307" i="9"/>
  <c r="AD275" i="9"/>
  <c r="AH307" i="9"/>
  <c r="AH275" i="9"/>
  <c r="G259" i="9"/>
  <c r="N270" i="9"/>
  <c r="S270" i="9"/>
  <c r="AD270" i="9"/>
  <c r="AI270" i="9"/>
  <c r="J26" i="9" l="1"/>
  <c r="P261" i="9"/>
  <c r="P269" i="9"/>
  <c r="F227" i="9"/>
  <c r="U275" i="9"/>
  <c r="F235" i="9"/>
  <c r="T269" i="9"/>
  <c r="AJ85" i="9"/>
  <c r="AJ274" i="9"/>
  <c r="X274" i="9"/>
  <c r="AH85" i="9"/>
  <c r="R85" i="9"/>
  <c r="H150" i="9"/>
  <c r="G85" i="9"/>
  <c r="AJ275" i="9"/>
  <c r="AB261" i="9"/>
  <c r="H261" i="9"/>
  <c r="O261" i="9"/>
  <c r="AC85" i="9"/>
  <c r="M85" i="9"/>
  <c r="Z85" i="9"/>
  <c r="J85" i="9"/>
  <c r="AK85" i="9"/>
  <c r="S85" i="9"/>
  <c r="AF85" i="9"/>
  <c r="P85" i="9"/>
  <c r="AJ269" i="9"/>
  <c r="X269" i="9"/>
  <c r="L274" i="9"/>
  <c r="T274" i="9"/>
  <c r="AE214" i="9"/>
  <c r="AE241" i="9" s="1"/>
  <c r="AE307" i="9" s="1"/>
  <c r="W278" i="19"/>
  <c r="H170" i="9"/>
  <c r="Y85" i="9"/>
  <c r="I85" i="9"/>
  <c r="V85" i="9"/>
  <c r="K261" i="9"/>
  <c r="U85" i="9"/>
  <c r="AB269" i="9"/>
  <c r="L269" i="9"/>
  <c r="AE289" i="15"/>
  <c r="AE271" i="15"/>
  <c r="AH108" i="15"/>
  <c r="AF180" i="15"/>
  <c r="AG129" i="15"/>
  <c r="AG177" i="15" s="1"/>
  <c r="AG237" i="15" s="1"/>
  <c r="AF181" i="15"/>
  <c r="AF223" i="15"/>
  <c r="AF289" i="15" s="1"/>
  <c r="AG128" i="15"/>
  <c r="AG176" i="15" s="1"/>
  <c r="AG187" i="15" s="1"/>
  <c r="AG224" i="15" s="1"/>
  <c r="AD272" i="15"/>
  <c r="AD304" i="15"/>
  <c r="AE238" i="15"/>
  <c r="AE258" i="15"/>
  <c r="AE290" i="15"/>
  <c r="AI100" i="15"/>
  <c r="AI99" i="15"/>
  <c r="AI94" i="15"/>
  <c r="AJ91" i="15"/>
  <c r="AJ186" i="15" s="1"/>
  <c r="AI98" i="15"/>
  <c r="AF187" i="15"/>
  <c r="AF224" i="15" s="1"/>
  <c r="AF179" i="15"/>
  <c r="AF271" i="15"/>
  <c r="AF303" i="15"/>
  <c r="AH119" i="15"/>
  <c r="AH121" i="15"/>
  <c r="AI112" i="15"/>
  <c r="AH115" i="15"/>
  <c r="AH175" i="15" s="1"/>
  <c r="AH120" i="15"/>
  <c r="AH107" i="15"/>
  <c r="I162" i="9"/>
  <c r="I163" i="9"/>
  <c r="I161" i="9"/>
  <c r="I157" i="9"/>
  <c r="J154" i="9"/>
  <c r="AK306" i="9"/>
  <c r="AK274" i="9"/>
  <c r="AC306" i="9"/>
  <c r="AC274" i="9"/>
  <c r="U306" i="9"/>
  <c r="U274" i="9"/>
  <c r="M306" i="9"/>
  <c r="M274" i="9"/>
  <c r="AH293" i="9"/>
  <c r="AH261" i="9"/>
  <c r="Z293" i="9"/>
  <c r="Z261" i="9"/>
  <c r="R293" i="9"/>
  <c r="R261" i="9"/>
  <c r="AA293" i="9"/>
  <c r="AA261" i="9"/>
  <c r="AK293" i="9"/>
  <c r="AK261" i="9"/>
  <c r="AC293" i="9"/>
  <c r="AC261" i="9"/>
  <c r="U293" i="9"/>
  <c r="U261" i="9"/>
  <c r="M293" i="9"/>
  <c r="M261" i="9"/>
  <c r="AD306" i="9"/>
  <c r="AD274" i="9"/>
  <c r="V306" i="9"/>
  <c r="V274" i="9"/>
  <c r="AE275" i="9"/>
  <c r="AE306" i="9"/>
  <c r="AE274" i="9"/>
  <c r="H171" i="9"/>
  <c r="AG85" i="9"/>
  <c r="Q85" i="9"/>
  <c r="AD85" i="9"/>
  <c r="N85" i="9"/>
  <c r="W85" i="9"/>
  <c r="T85" i="9"/>
  <c r="N293" i="9"/>
  <c r="N261" i="9"/>
  <c r="AG306" i="9"/>
  <c r="AG274" i="9"/>
  <c r="Y306" i="9"/>
  <c r="Y274" i="9"/>
  <c r="Q306" i="9"/>
  <c r="Q274" i="9"/>
  <c r="I306" i="9"/>
  <c r="I274" i="9"/>
  <c r="AD293" i="9"/>
  <c r="AD261" i="9"/>
  <c r="V293" i="9"/>
  <c r="V261" i="9"/>
  <c r="S293" i="9"/>
  <c r="S261" i="9"/>
  <c r="AE293" i="9"/>
  <c r="AE261" i="9"/>
  <c r="I142" i="9"/>
  <c r="I141" i="9"/>
  <c r="I140" i="9"/>
  <c r="I136" i="9"/>
  <c r="J133" i="9"/>
  <c r="AA85" i="9"/>
  <c r="K85" i="9"/>
  <c r="X85" i="9"/>
  <c r="H85" i="9"/>
  <c r="G304" i="9"/>
  <c r="G272" i="9"/>
  <c r="J293" i="9"/>
  <c r="J261" i="9"/>
  <c r="AG293" i="9"/>
  <c r="AG261" i="9"/>
  <c r="Y293" i="9"/>
  <c r="Y261" i="9"/>
  <c r="Q293" i="9"/>
  <c r="Q261" i="9"/>
  <c r="I293" i="9"/>
  <c r="I261" i="9"/>
  <c r="AH306" i="9"/>
  <c r="AH274" i="9"/>
  <c r="Z306" i="9"/>
  <c r="Z274" i="9"/>
  <c r="R306" i="9"/>
  <c r="R274" i="9"/>
  <c r="AI306" i="9"/>
  <c r="AI274" i="9"/>
  <c r="AA306" i="9"/>
  <c r="AA274" i="9"/>
  <c r="AE85" i="9"/>
  <c r="O85" i="9"/>
  <c r="AB85" i="9"/>
  <c r="L85" i="9"/>
  <c r="AI293" i="9"/>
  <c r="AI261" i="9"/>
  <c r="J14" i="9"/>
  <c r="H149" i="9"/>
  <c r="M114" i="7"/>
  <c r="AC114" i="7"/>
  <c r="H114" i="7"/>
  <c r="A320" i="7"/>
  <c r="A283" i="7"/>
  <c r="G241" i="7"/>
  <c r="G240" i="7"/>
  <c r="G239" i="7"/>
  <c r="G237" i="7"/>
  <c r="AK236" i="7"/>
  <c r="AJ236" i="7"/>
  <c r="AJ302" i="7" s="1"/>
  <c r="AI236" i="7"/>
  <c r="AI302" i="7" s="1"/>
  <c r="AH236" i="7"/>
  <c r="AG236" i="7"/>
  <c r="AF236" i="7"/>
  <c r="AF302" i="7" s="1"/>
  <c r="AE236" i="7"/>
  <c r="AE302" i="7" s="1"/>
  <c r="AD236" i="7"/>
  <c r="AC236" i="7"/>
  <c r="AB236" i="7"/>
  <c r="AB302" i="7" s="1"/>
  <c r="AA236" i="7"/>
  <c r="AA302" i="7" s="1"/>
  <c r="Z236" i="7"/>
  <c r="Y236" i="7"/>
  <c r="X236" i="7"/>
  <c r="X302" i="7" s="1"/>
  <c r="W236" i="7"/>
  <c r="W302" i="7" s="1"/>
  <c r="V236" i="7"/>
  <c r="U236" i="7"/>
  <c r="T236" i="7"/>
  <c r="T302" i="7" s="1"/>
  <c r="S236" i="7"/>
  <c r="S302" i="7" s="1"/>
  <c r="R236" i="7"/>
  <c r="Q236" i="7"/>
  <c r="P236" i="7"/>
  <c r="P302" i="7" s="1"/>
  <c r="O236" i="7"/>
  <c r="O302" i="7" s="1"/>
  <c r="N236" i="7"/>
  <c r="M236" i="7"/>
  <c r="L236" i="7"/>
  <c r="L302" i="7" s="1"/>
  <c r="K236" i="7"/>
  <c r="K302" i="7" s="1"/>
  <c r="J236" i="7"/>
  <c r="I236" i="7"/>
  <c r="H236" i="7"/>
  <c r="H302" i="7" s="1"/>
  <c r="G236" i="7"/>
  <c r="G302" i="7" s="1"/>
  <c r="G227" i="7"/>
  <c r="G225" i="7"/>
  <c r="G291" i="7" s="1"/>
  <c r="G224" i="7"/>
  <c r="G223" i="7"/>
  <c r="AH214" i="7"/>
  <c r="AH241" i="7" s="1"/>
  <c r="AD214" i="7"/>
  <c r="AD241" i="7" s="1"/>
  <c r="AC214" i="7"/>
  <c r="AC241" i="7" s="1"/>
  <c r="X214" i="7"/>
  <c r="X241" i="7" s="1"/>
  <c r="T214" i="7"/>
  <c r="T241" i="7" s="1"/>
  <c r="P214" i="7"/>
  <c r="P241" i="7" s="1"/>
  <c r="O214" i="7"/>
  <c r="O241" i="7" s="1"/>
  <c r="K214" i="7"/>
  <c r="K241" i="7" s="1"/>
  <c r="J214" i="7"/>
  <c r="J241" i="7" s="1"/>
  <c r="I214" i="7"/>
  <c r="I241" i="7" s="1"/>
  <c r="A213" i="7"/>
  <c r="A212" i="7"/>
  <c r="A211" i="7"/>
  <c r="A210" i="7"/>
  <c r="AK207" i="7"/>
  <c r="AJ207" i="7"/>
  <c r="AI207" i="7"/>
  <c r="AI240" i="7" s="1"/>
  <c r="AH207" i="7"/>
  <c r="AH240" i="7" s="1"/>
  <c r="AG207" i="7"/>
  <c r="AF207" i="7"/>
  <c r="AE207" i="7"/>
  <c r="AE240" i="7" s="1"/>
  <c r="AD207" i="7"/>
  <c r="AD240" i="7" s="1"/>
  <c r="AC207" i="7"/>
  <c r="AB207" i="7"/>
  <c r="AA207" i="7"/>
  <c r="AA240" i="7" s="1"/>
  <c r="Z207" i="7"/>
  <c r="Z240" i="7" s="1"/>
  <c r="Y207" i="7"/>
  <c r="X207" i="7"/>
  <c r="W207" i="7"/>
  <c r="W240" i="7" s="1"/>
  <c r="V207" i="7"/>
  <c r="V240" i="7" s="1"/>
  <c r="U207" i="7"/>
  <c r="T207" i="7"/>
  <c r="S207" i="7"/>
  <c r="S240" i="7" s="1"/>
  <c r="R207" i="7"/>
  <c r="R240" i="7" s="1"/>
  <c r="Q207" i="7"/>
  <c r="P207" i="7"/>
  <c r="O207" i="7"/>
  <c r="O240" i="7" s="1"/>
  <c r="N207" i="7"/>
  <c r="N240" i="7" s="1"/>
  <c r="M207" i="7"/>
  <c r="L207" i="7"/>
  <c r="K207" i="7"/>
  <c r="K240" i="7" s="1"/>
  <c r="J207" i="7"/>
  <c r="J240" i="7" s="1"/>
  <c r="I207" i="7"/>
  <c r="H207" i="7"/>
  <c r="A206" i="7"/>
  <c r="A205" i="7"/>
  <c r="A204" i="7"/>
  <c r="A203" i="7"/>
  <c r="A198" i="7"/>
  <c r="A197" i="7"/>
  <c r="A194" i="7"/>
  <c r="A193" i="7"/>
  <c r="A192" i="7"/>
  <c r="A191" i="7"/>
  <c r="I189" i="7"/>
  <c r="J189" i="7" s="1"/>
  <c r="K189" i="7" s="1"/>
  <c r="A186" i="7"/>
  <c r="H185" i="7"/>
  <c r="A185" i="7"/>
  <c r="A184" i="7"/>
  <c r="C183" i="7"/>
  <c r="H168" i="7"/>
  <c r="I168" i="7" s="1"/>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H167" i="7"/>
  <c r="I167" i="7" s="1"/>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H166" i="7"/>
  <c r="I166" i="7" s="1"/>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H165" i="7"/>
  <c r="I165" i="7" s="1"/>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165" i="7"/>
  <c r="A164" i="7"/>
  <c r="A160" i="7"/>
  <c r="A158" i="7"/>
  <c r="AK156" i="7"/>
  <c r="AJ156" i="7"/>
  <c r="AI156" i="7"/>
  <c r="AH156" i="7"/>
  <c r="AG156" i="7"/>
  <c r="AF156" i="7"/>
  <c r="AE156" i="7"/>
  <c r="AD156" i="7"/>
  <c r="AC156" i="7"/>
  <c r="AB156" i="7"/>
  <c r="AA156" i="7"/>
  <c r="Z156" i="7"/>
  <c r="Y156" i="7"/>
  <c r="X156" i="7"/>
  <c r="W156" i="7"/>
  <c r="V156" i="7"/>
  <c r="U156" i="7"/>
  <c r="T156" i="7"/>
  <c r="S156" i="7"/>
  <c r="R156" i="7"/>
  <c r="Q156" i="7"/>
  <c r="P156" i="7"/>
  <c r="O156" i="7"/>
  <c r="N156" i="7"/>
  <c r="M156" i="7"/>
  <c r="L156" i="7"/>
  <c r="K156" i="7"/>
  <c r="J156" i="7"/>
  <c r="I156" i="7"/>
  <c r="H156" i="7"/>
  <c r="A155" i="7"/>
  <c r="H154" i="7"/>
  <c r="H163" i="7" s="1"/>
  <c r="A153" i="7"/>
  <c r="H147" i="7"/>
  <c r="I147" i="7" s="1"/>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H146" i="7"/>
  <c r="I146" i="7" s="1"/>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H145" i="7"/>
  <c r="I145" i="7" s="1"/>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H144" i="7"/>
  <c r="I144" i="7" s="1"/>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144" i="7"/>
  <c r="A143" i="7"/>
  <c r="A139" i="7"/>
  <c r="A137"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A134" i="7"/>
  <c r="H133" i="7"/>
  <c r="H142" i="7" s="1"/>
  <c r="A132" i="7"/>
  <c r="H126" i="7"/>
  <c r="I126" i="7" s="1"/>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H125" i="7"/>
  <c r="I125" i="7" s="1"/>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H124" i="7"/>
  <c r="I124" i="7" s="1"/>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H123" i="7"/>
  <c r="I123" i="7" s="1"/>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123" i="7"/>
  <c r="A122" i="7"/>
  <c r="A116" i="7"/>
  <c r="A113" i="7"/>
  <c r="AK114" i="7"/>
  <c r="AJ114" i="7"/>
  <c r="AI114" i="7"/>
  <c r="AH114" i="7"/>
  <c r="AG114" i="7"/>
  <c r="AF114" i="7"/>
  <c r="AB114" i="7"/>
  <c r="X114" i="7"/>
  <c r="T114" i="7"/>
  <c r="P114" i="7"/>
  <c r="L114" i="7"/>
  <c r="A111" i="7"/>
  <c r="H105" i="7"/>
  <c r="I105" i="7" s="1"/>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H104" i="7"/>
  <c r="I104" i="7" s="1"/>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J103" i="7"/>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J102" i="7"/>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102" i="7"/>
  <c r="A101" i="7"/>
  <c r="A95" i="7"/>
  <c r="AK93" i="7"/>
  <c r="AJ93" i="7"/>
  <c r="AI93" i="7"/>
  <c r="AH93" i="7"/>
  <c r="AG93" i="7"/>
  <c r="A92" i="7"/>
  <c r="Y114" i="7"/>
  <c r="U114" i="7"/>
  <c r="Q114" i="7"/>
  <c r="I114" i="7"/>
  <c r="A90" i="7"/>
  <c r="C87" i="7"/>
  <c r="AK80" i="7"/>
  <c r="AJ80" i="7"/>
  <c r="AI80" i="7"/>
  <c r="AH80" i="7"/>
  <c r="AG80" i="7"/>
  <c r="AF80" i="7"/>
  <c r="AE80" i="7"/>
  <c r="AD80" i="7"/>
  <c r="AC80" i="7"/>
  <c r="AB80" i="7"/>
  <c r="AA80" i="7"/>
  <c r="Z80" i="7"/>
  <c r="Y80" i="7"/>
  <c r="X80" i="7"/>
  <c r="W80" i="7"/>
  <c r="V80" i="7"/>
  <c r="U80" i="7"/>
  <c r="T80" i="7"/>
  <c r="S80" i="7"/>
  <c r="R80" i="7"/>
  <c r="Q80" i="7"/>
  <c r="P80" i="7"/>
  <c r="O80" i="7"/>
  <c r="N80" i="7"/>
  <c r="M80" i="7"/>
  <c r="L80" i="7"/>
  <c r="K80" i="7"/>
  <c r="J80" i="7"/>
  <c r="I80" i="7"/>
  <c r="H80" i="7"/>
  <c r="G80" i="7"/>
  <c r="AK79" i="7"/>
  <c r="AJ79" i="7"/>
  <c r="AI79" i="7"/>
  <c r="AH79" i="7"/>
  <c r="AG79" i="7"/>
  <c r="AF79" i="7"/>
  <c r="AE79" i="7"/>
  <c r="AD79" i="7"/>
  <c r="AC79" i="7"/>
  <c r="AB79" i="7"/>
  <c r="AA79" i="7"/>
  <c r="Z79" i="7"/>
  <c r="Y79" i="7"/>
  <c r="X79" i="7"/>
  <c r="W79" i="7"/>
  <c r="V79" i="7"/>
  <c r="U79" i="7"/>
  <c r="T79" i="7"/>
  <c r="S79" i="7"/>
  <c r="R79" i="7"/>
  <c r="Q79" i="7"/>
  <c r="P79" i="7"/>
  <c r="O79" i="7"/>
  <c r="N79" i="7"/>
  <c r="M79" i="7"/>
  <c r="L79" i="7"/>
  <c r="K79" i="7"/>
  <c r="J79" i="7"/>
  <c r="I79" i="7"/>
  <c r="H79" i="7"/>
  <c r="G79"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G78" i="7"/>
  <c r="AK75" i="7"/>
  <c r="AJ75" i="7"/>
  <c r="AI75" i="7"/>
  <c r="AH75" i="7"/>
  <c r="AG75" i="7"/>
  <c r="AF75" i="7"/>
  <c r="AE75" i="7"/>
  <c r="AD75" i="7"/>
  <c r="AC75" i="7"/>
  <c r="AB75" i="7"/>
  <c r="AA75" i="7"/>
  <c r="Z75" i="7"/>
  <c r="Y75" i="7"/>
  <c r="X75" i="7"/>
  <c r="W75" i="7"/>
  <c r="V75" i="7"/>
  <c r="U75" i="7"/>
  <c r="T75" i="7"/>
  <c r="S75" i="7"/>
  <c r="R75" i="7"/>
  <c r="Q75" i="7"/>
  <c r="P75" i="7"/>
  <c r="O75" i="7"/>
  <c r="N75" i="7"/>
  <c r="M75" i="7"/>
  <c r="L75" i="7"/>
  <c r="K75" i="7"/>
  <c r="J75" i="7"/>
  <c r="I75" i="7"/>
  <c r="H75" i="7"/>
  <c r="G75" i="7"/>
  <c r="E73" i="7"/>
  <c r="E80" i="7" s="1"/>
  <c r="E72" i="7"/>
  <c r="E79" i="7" s="1"/>
  <c r="E71" i="7"/>
  <c r="E78" i="7" s="1"/>
  <c r="A70" i="7"/>
  <c r="AK66" i="7"/>
  <c r="AJ66"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AK64" i="7"/>
  <c r="AJ64" i="7"/>
  <c r="AI64" i="7"/>
  <c r="AH64" i="7"/>
  <c r="AG64" i="7"/>
  <c r="AF64" i="7"/>
  <c r="AE64" i="7"/>
  <c r="AD64" i="7"/>
  <c r="AC64" i="7"/>
  <c r="AB64" i="7"/>
  <c r="AA64" i="7"/>
  <c r="Z64" i="7"/>
  <c r="Y64" i="7"/>
  <c r="X64" i="7"/>
  <c r="W64" i="7"/>
  <c r="V64" i="7"/>
  <c r="U64" i="7"/>
  <c r="T64" i="7"/>
  <c r="S64" i="7"/>
  <c r="R64" i="7"/>
  <c r="Q64" i="7"/>
  <c r="P64" i="7"/>
  <c r="O64" i="7"/>
  <c r="N64" i="7"/>
  <c r="M64" i="7"/>
  <c r="L64" i="7"/>
  <c r="K64" i="7"/>
  <c r="J64" i="7"/>
  <c r="I64" i="7"/>
  <c r="H64" i="7"/>
  <c r="G64" i="7"/>
  <c r="AK61" i="7"/>
  <c r="AK84" i="7" s="1"/>
  <c r="AK235" i="7" s="1"/>
  <c r="AJ61" i="7"/>
  <c r="AI61" i="7"/>
  <c r="AI84" i="7" s="1"/>
  <c r="AI235" i="7" s="1"/>
  <c r="AH61" i="7"/>
  <c r="AG61" i="7"/>
  <c r="AG84" i="7" s="1"/>
  <c r="AG235" i="7" s="1"/>
  <c r="AF61" i="7"/>
  <c r="AE61" i="7"/>
  <c r="AE84" i="7" s="1"/>
  <c r="AE235" i="7" s="1"/>
  <c r="AD61" i="7"/>
  <c r="AC61" i="7"/>
  <c r="AC84" i="7" s="1"/>
  <c r="AC235" i="7" s="1"/>
  <c r="AB61" i="7"/>
  <c r="AA61" i="7"/>
  <c r="AA84" i="7" s="1"/>
  <c r="AA235" i="7" s="1"/>
  <c r="Z61" i="7"/>
  <c r="Y61" i="7"/>
  <c r="Y84" i="7" s="1"/>
  <c r="Y235" i="7" s="1"/>
  <c r="X61" i="7"/>
  <c r="W61" i="7"/>
  <c r="W84" i="7" s="1"/>
  <c r="W235" i="7" s="1"/>
  <c r="V61" i="7"/>
  <c r="U61" i="7"/>
  <c r="U84" i="7" s="1"/>
  <c r="U235" i="7" s="1"/>
  <c r="T61" i="7"/>
  <c r="S61" i="7"/>
  <c r="S84" i="7" s="1"/>
  <c r="S235" i="7" s="1"/>
  <c r="R61" i="7"/>
  <c r="Q61" i="7"/>
  <c r="Q84" i="7" s="1"/>
  <c r="Q235" i="7" s="1"/>
  <c r="P61" i="7"/>
  <c r="O61" i="7"/>
  <c r="O84" i="7" s="1"/>
  <c r="O235" i="7" s="1"/>
  <c r="N61" i="7"/>
  <c r="M61" i="7"/>
  <c r="M84" i="7" s="1"/>
  <c r="M235" i="7" s="1"/>
  <c r="L61" i="7"/>
  <c r="K61" i="7"/>
  <c r="K84" i="7" s="1"/>
  <c r="K235" i="7" s="1"/>
  <c r="J61" i="7"/>
  <c r="I61" i="7"/>
  <c r="I84" i="7" s="1"/>
  <c r="I235" i="7" s="1"/>
  <c r="H61" i="7"/>
  <c r="G61" i="7"/>
  <c r="G84" i="7" s="1"/>
  <c r="G235" i="7" s="1"/>
  <c r="E59" i="7"/>
  <c r="E66" i="7" s="1"/>
  <c r="E58" i="7"/>
  <c r="E65" i="7" s="1"/>
  <c r="E57" i="7"/>
  <c r="E64" i="7" s="1"/>
  <c r="A56" i="7"/>
  <c r="A52"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H48" i="7"/>
  <c r="G48"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H46" i="7"/>
  <c r="G46" i="7"/>
  <c r="G45" i="7"/>
  <c r="G42" i="7"/>
  <c r="G222" i="7" s="1"/>
  <c r="E40" i="7"/>
  <c r="E48" i="7" s="1"/>
  <c r="E39" i="7"/>
  <c r="E47" i="7" s="1"/>
  <c r="E38" i="7"/>
  <c r="E46" i="7" s="1"/>
  <c r="E37" i="7"/>
  <c r="E45" i="7" s="1"/>
  <c r="A36"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H32" i="7"/>
  <c r="G32" i="7"/>
  <c r="E32"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H30" i="7"/>
  <c r="G30" i="7"/>
  <c r="AK29" i="7"/>
  <c r="AJ29" i="7"/>
  <c r="AI29" i="7"/>
  <c r="AH29" i="7"/>
  <c r="AG29" i="7"/>
  <c r="AF29" i="7"/>
  <c r="AE29" i="7"/>
  <c r="AD29" i="7"/>
  <c r="AC29" i="7"/>
  <c r="AB29" i="7"/>
  <c r="AA29" i="7"/>
  <c r="Z29" i="7"/>
  <c r="Y29" i="7"/>
  <c r="X29" i="7"/>
  <c r="W29" i="7"/>
  <c r="V29" i="7"/>
  <c r="U29" i="7"/>
  <c r="T29" i="7"/>
  <c r="S29" i="7"/>
  <c r="AK26" i="7"/>
  <c r="AK234" i="7" s="1"/>
  <c r="AJ26" i="7"/>
  <c r="AJ234" i="7" s="1"/>
  <c r="AI26" i="7"/>
  <c r="AI234" i="7" s="1"/>
  <c r="AH26" i="7"/>
  <c r="AH234" i="7" s="1"/>
  <c r="AG26" i="7"/>
  <c r="AG234" i="7" s="1"/>
  <c r="AF26" i="7"/>
  <c r="AF234" i="7" s="1"/>
  <c r="AE26" i="7"/>
  <c r="AE234" i="7" s="1"/>
  <c r="AD26" i="7"/>
  <c r="AD234" i="7" s="1"/>
  <c r="AC26" i="7"/>
  <c r="AC234" i="7" s="1"/>
  <c r="AB26" i="7"/>
  <c r="AB234" i="7" s="1"/>
  <c r="AA26" i="7"/>
  <c r="AA234" i="7" s="1"/>
  <c r="Z26" i="7"/>
  <c r="Z234" i="7" s="1"/>
  <c r="Y26" i="7"/>
  <c r="Y234" i="7" s="1"/>
  <c r="X26" i="7"/>
  <c r="X234" i="7" s="1"/>
  <c r="W26" i="7"/>
  <c r="W234" i="7" s="1"/>
  <c r="V26" i="7"/>
  <c r="V234" i="7" s="1"/>
  <c r="U26" i="7"/>
  <c r="U234" i="7" s="1"/>
  <c r="T26" i="7"/>
  <c r="T234" i="7" s="1"/>
  <c r="S26" i="7"/>
  <c r="S234" i="7" s="1"/>
  <c r="E23" i="7"/>
  <c r="E31" i="7" s="1"/>
  <c r="E22" i="7"/>
  <c r="E30" i="7" s="1"/>
  <c r="E21" i="7"/>
  <c r="E29" i="7" s="1"/>
  <c r="A20" i="7"/>
  <c r="A18" i="7"/>
  <c r="G16" i="7"/>
  <c r="A15" i="7"/>
  <c r="A14" i="7"/>
  <c r="H12" i="7"/>
  <c r="H14" i="7" s="1"/>
  <c r="A10" i="7"/>
  <c r="A9" i="7"/>
  <c r="A8" i="7"/>
  <c r="A7" i="7"/>
  <c r="A4" i="7"/>
  <c r="K26" i="9" l="1"/>
  <c r="F241" i="9"/>
  <c r="H21" i="17"/>
  <c r="H29" i="17" s="1"/>
  <c r="AE227" i="7"/>
  <c r="K227" i="7"/>
  <c r="K261" i="7" s="1"/>
  <c r="G68" i="7"/>
  <c r="AA227" i="7"/>
  <c r="AA293" i="7" s="1"/>
  <c r="X278" i="19"/>
  <c r="O227" i="7"/>
  <c r="O293" i="7" s="1"/>
  <c r="I171" i="9"/>
  <c r="W227" i="7"/>
  <c r="W261" i="7" s="1"/>
  <c r="H161" i="7"/>
  <c r="H84" i="7"/>
  <c r="H235" i="7" s="1"/>
  <c r="H269" i="7" s="1"/>
  <c r="L84" i="7"/>
  <c r="L235" i="7" s="1"/>
  <c r="L301" i="7" s="1"/>
  <c r="P84" i="7"/>
  <c r="P235" i="7" s="1"/>
  <c r="P269" i="7" s="1"/>
  <c r="T84" i="7"/>
  <c r="T235" i="7" s="1"/>
  <c r="T269" i="7" s="1"/>
  <c r="X84" i="7"/>
  <c r="X235" i="7" s="1"/>
  <c r="X269" i="7" s="1"/>
  <c r="AB84" i="7"/>
  <c r="AB235" i="7" s="1"/>
  <c r="AF84" i="7"/>
  <c r="AF235" i="7" s="1"/>
  <c r="AF269" i="7" s="1"/>
  <c r="AJ84" i="7"/>
  <c r="AJ235" i="7" s="1"/>
  <c r="AJ301" i="7" s="1"/>
  <c r="AI174" i="7"/>
  <c r="AI217" i="7" s="1"/>
  <c r="I154" i="7"/>
  <c r="J154" i="7" s="1"/>
  <c r="H157" i="7"/>
  <c r="S227" i="7"/>
  <c r="S293" i="7" s="1"/>
  <c r="AI227" i="7"/>
  <c r="AI293" i="7" s="1"/>
  <c r="AD68" i="7"/>
  <c r="AI82" i="7"/>
  <c r="J84" i="7"/>
  <c r="J235" i="7" s="1"/>
  <c r="J301" i="7" s="1"/>
  <c r="N84" i="7"/>
  <c r="N235" i="7" s="1"/>
  <c r="N301" i="7" s="1"/>
  <c r="R84" i="7"/>
  <c r="R235" i="7" s="1"/>
  <c r="V84" i="7"/>
  <c r="V235" i="7" s="1"/>
  <c r="V301" i="7" s="1"/>
  <c r="Z84" i="7"/>
  <c r="Z235" i="7" s="1"/>
  <c r="AD84" i="7"/>
  <c r="AD235" i="7" s="1"/>
  <c r="AD301" i="7" s="1"/>
  <c r="AH84" i="7"/>
  <c r="AH235" i="7" s="1"/>
  <c r="W68" i="7"/>
  <c r="I170" i="9"/>
  <c r="AI108" i="15"/>
  <c r="AG180" i="15"/>
  <c r="AF257" i="15"/>
  <c r="AG179" i="15"/>
  <c r="AG181" i="15"/>
  <c r="AG223" i="15"/>
  <c r="AG289" i="15" s="1"/>
  <c r="AI107" i="15"/>
  <c r="AH128" i="15"/>
  <c r="AH176" i="15" s="1"/>
  <c r="AF258" i="15"/>
  <c r="AF290" i="15"/>
  <c r="AF238" i="15"/>
  <c r="AG258" i="15"/>
  <c r="AG238" i="15"/>
  <c r="AG290" i="15"/>
  <c r="AG271" i="15"/>
  <c r="AG303" i="15"/>
  <c r="AE304" i="15"/>
  <c r="AE272" i="15"/>
  <c r="AH129" i="15"/>
  <c r="AH177" i="15" s="1"/>
  <c r="AI120" i="15"/>
  <c r="AI119" i="15"/>
  <c r="AJ112" i="15"/>
  <c r="AI115" i="15"/>
  <c r="AI175" i="15" s="1"/>
  <c r="AI121" i="15"/>
  <c r="AJ100" i="15"/>
  <c r="AK91" i="15"/>
  <c r="AK186" i="15" s="1"/>
  <c r="AJ99" i="15"/>
  <c r="AJ94" i="15"/>
  <c r="AJ98" i="15"/>
  <c r="J141" i="9"/>
  <c r="J140" i="9"/>
  <c r="J136" i="9"/>
  <c r="K133" i="9"/>
  <c r="J142" i="9"/>
  <c r="K14" i="9"/>
  <c r="J162" i="9"/>
  <c r="J163" i="9"/>
  <c r="J161" i="9"/>
  <c r="J157" i="9"/>
  <c r="K154" i="9"/>
  <c r="I149" i="9"/>
  <c r="I150" i="9"/>
  <c r="I14" i="7"/>
  <c r="H210" i="7" s="1"/>
  <c r="S300" i="7"/>
  <c r="S268" i="7"/>
  <c r="W300" i="7"/>
  <c r="W268" i="7"/>
  <c r="AA300" i="7"/>
  <c r="AA268" i="7"/>
  <c r="AE300" i="7"/>
  <c r="AE268" i="7"/>
  <c r="AI300" i="7"/>
  <c r="AI268" i="7"/>
  <c r="G288" i="7"/>
  <c r="G256" i="7"/>
  <c r="P301" i="7"/>
  <c r="T301" i="7"/>
  <c r="AB301" i="7"/>
  <c r="AB269" i="7"/>
  <c r="AJ269" i="7"/>
  <c r="AK68" i="7"/>
  <c r="AG68" i="7"/>
  <c r="AC68" i="7"/>
  <c r="Y68" i="7"/>
  <c r="U68" i="7"/>
  <c r="Q68" i="7"/>
  <c r="M68" i="7"/>
  <c r="I68" i="7"/>
  <c r="AH68" i="7"/>
  <c r="AI68" i="7"/>
  <c r="AE68" i="7"/>
  <c r="K68" i="7"/>
  <c r="S68" i="7"/>
  <c r="AA68" i="7"/>
  <c r="V300" i="7"/>
  <c r="V268" i="7"/>
  <c r="Z300" i="7"/>
  <c r="Z268" i="7"/>
  <c r="AD300" i="7"/>
  <c r="AD268" i="7"/>
  <c r="AH300" i="7"/>
  <c r="AH268" i="7"/>
  <c r="G301" i="7"/>
  <c r="G269" i="7"/>
  <c r="K301" i="7"/>
  <c r="K269" i="7"/>
  <c r="O301" i="7"/>
  <c r="O269" i="7"/>
  <c r="S301" i="7"/>
  <c r="S269" i="7"/>
  <c r="W301" i="7"/>
  <c r="W269" i="7"/>
  <c r="AA301" i="7"/>
  <c r="AA269" i="7"/>
  <c r="AE301" i="7"/>
  <c r="AE269" i="7"/>
  <c r="AI301" i="7"/>
  <c r="AI269" i="7"/>
  <c r="AJ68" i="7"/>
  <c r="J68" i="7"/>
  <c r="R68" i="7"/>
  <c r="Z68" i="7"/>
  <c r="U300" i="7"/>
  <c r="U268" i="7"/>
  <c r="Y300" i="7"/>
  <c r="Y268" i="7"/>
  <c r="AC300" i="7"/>
  <c r="AC268" i="7"/>
  <c r="AG300" i="7"/>
  <c r="AG268" i="7"/>
  <c r="AK300" i="7"/>
  <c r="AK268" i="7"/>
  <c r="R301" i="7"/>
  <c r="R269" i="7"/>
  <c r="V269" i="7"/>
  <c r="Z301" i="7"/>
  <c r="Z269" i="7"/>
  <c r="AH301" i="7"/>
  <c r="AH269" i="7"/>
  <c r="O68" i="7"/>
  <c r="T300" i="7"/>
  <c r="T268" i="7"/>
  <c r="X300" i="7"/>
  <c r="X268" i="7"/>
  <c r="AB300" i="7"/>
  <c r="AB268" i="7"/>
  <c r="AF300" i="7"/>
  <c r="AF268" i="7"/>
  <c r="AJ300" i="7"/>
  <c r="AJ268" i="7"/>
  <c r="G50" i="7"/>
  <c r="I301" i="7"/>
  <c r="I269" i="7"/>
  <c r="M301" i="7"/>
  <c r="M269" i="7"/>
  <c r="Q301" i="7"/>
  <c r="Q269" i="7"/>
  <c r="U301" i="7"/>
  <c r="U269" i="7"/>
  <c r="Y301" i="7"/>
  <c r="Y269" i="7"/>
  <c r="AC301" i="7"/>
  <c r="AC269" i="7"/>
  <c r="AG301" i="7"/>
  <c r="AG269" i="7"/>
  <c r="AK301" i="7"/>
  <c r="AK269" i="7"/>
  <c r="N68" i="7"/>
  <c r="V68" i="7"/>
  <c r="H68" i="7"/>
  <c r="L68" i="7"/>
  <c r="P68" i="7"/>
  <c r="T68" i="7"/>
  <c r="X68" i="7"/>
  <c r="AB68" i="7"/>
  <c r="AF68" i="7"/>
  <c r="J82" i="7"/>
  <c r="N82" i="7"/>
  <c r="R82" i="7"/>
  <c r="V82" i="7"/>
  <c r="Z82" i="7"/>
  <c r="AD82" i="7"/>
  <c r="AH82" i="7"/>
  <c r="AG174" i="7"/>
  <c r="AG217" i="7" s="1"/>
  <c r="AK174" i="7"/>
  <c r="AK217" i="7" s="1"/>
  <c r="K114" i="7"/>
  <c r="O114" i="7"/>
  <c r="S114" i="7"/>
  <c r="W114" i="7"/>
  <c r="AA114" i="7"/>
  <c r="AE114" i="7"/>
  <c r="L189" i="7"/>
  <c r="I82" i="7"/>
  <c r="M82" i="7"/>
  <c r="Q82" i="7"/>
  <c r="U82" i="7"/>
  <c r="Y82" i="7"/>
  <c r="AC82" i="7"/>
  <c r="AG82" i="7"/>
  <c r="AK82" i="7"/>
  <c r="AJ174" i="7"/>
  <c r="AJ217" i="7" s="1"/>
  <c r="J114" i="7"/>
  <c r="N114" i="7"/>
  <c r="R114" i="7"/>
  <c r="V114" i="7"/>
  <c r="Z114" i="7"/>
  <c r="AD114" i="7"/>
  <c r="H112" i="7"/>
  <c r="I133" i="7"/>
  <c r="H136" i="7"/>
  <c r="H140" i="7"/>
  <c r="H82" i="7"/>
  <c r="L82" i="7"/>
  <c r="P82" i="7"/>
  <c r="T82" i="7"/>
  <c r="X82" i="7"/>
  <c r="AB82" i="7"/>
  <c r="AF82" i="7"/>
  <c r="AJ82" i="7"/>
  <c r="G82" i="7"/>
  <c r="G85" i="7" s="1"/>
  <c r="K82" i="7"/>
  <c r="O82" i="7"/>
  <c r="S82" i="7"/>
  <c r="W82" i="7"/>
  <c r="W85" i="7" s="1"/>
  <c r="AA82" i="7"/>
  <c r="AE82" i="7"/>
  <c r="AH174" i="7"/>
  <c r="AH217" i="7" s="1"/>
  <c r="H141" i="7"/>
  <c r="H240" i="7"/>
  <c r="H227" i="7"/>
  <c r="L240" i="7"/>
  <c r="L227" i="7"/>
  <c r="P240" i="7"/>
  <c r="P227" i="7"/>
  <c r="T240" i="7"/>
  <c r="T227" i="7"/>
  <c r="X240" i="7"/>
  <c r="X227" i="7"/>
  <c r="AB240" i="7"/>
  <c r="AB227" i="7"/>
  <c r="AF240" i="7"/>
  <c r="AF227" i="7"/>
  <c r="AJ240" i="7"/>
  <c r="AJ227" i="7"/>
  <c r="J307" i="7"/>
  <c r="J275" i="7"/>
  <c r="G290" i="7"/>
  <c r="G258" i="7"/>
  <c r="G238" i="7"/>
  <c r="G293" i="7"/>
  <c r="G261" i="7"/>
  <c r="W293" i="7"/>
  <c r="AE293" i="7"/>
  <c r="AE261" i="7"/>
  <c r="H162" i="7"/>
  <c r="H170" i="7" s="1"/>
  <c r="I185" i="7"/>
  <c r="K274" i="7"/>
  <c r="K306" i="7"/>
  <c r="O274" i="7"/>
  <c r="O306" i="7"/>
  <c r="S274" i="7"/>
  <c r="S306" i="7"/>
  <c r="W274" i="7"/>
  <c r="W306" i="7"/>
  <c r="AA274" i="7"/>
  <c r="AA306" i="7"/>
  <c r="AE274" i="7"/>
  <c r="AE306" i="7"/>
  <c r="AI274" i="7"/>
  <c r="AI306" i="7"/>
  <c r="I275" i="7"/>
  <c r="I307" i="7"/>
  <c r="AD307" i="7"/>
  <c r="AD275" i="7"/>
  <c r="AH307" i="7"/>
  <c r="AH275" i="7"/>
  <c r="N227" i="7"/>
  <c r="V227" i="7"/>
  <c r="AD227" i="7"/>
  <c r="J306" i="7"/>
  <c r="J274" i="7"/>
  <c r="N306" i="7"/>
  <c r="N274" i="7"/>
  <c r="R306" i="7"/>
  <c r="R274" i="7"/>
  <c r="V306" i="7"/>
  <c r="V274" i="7"/>
  <c r="Z306" i="7"/>
  <c r="Z274" i="7"/>
  <c r="AD306" i="7"/>
  <c r="AD274" i="7"/>
  <c r="AH306" i="7"/>
  <c r="AH274" i="7"/>
  <c r="P307" i="7"/>
  <c r="P275" i="7"/>
  <c r="T307" i="7"/>
  <c r="T275" i="7"/>
  <c r="AC275" i="7"/>
  <c r="AC307" i="7"/>
  <c r="S261" i="7"/>
  <c r="I240" i="7"/>
  <c r="I227" i="7"/>
  <c r="M240" i="7"/>
  <c r="M227" i="7"/>
  <c r="Q240" i="7"/>
  <c r="Q227" i="7"/>
  <c r="U240" i="7"/>
  <c r="U227" i="7"/>
  <c r="Y240" i="7"/>
  <c r="Y227" i="7"/>
  <c r="AC240" i="7"/>
  <c r="AC227" i="7"/>
  <c r="AG240" i="7"/>
  <c r="AG227" i="7"/>
  <c r="AK240" i="7"/>
  <c r="AK227" i="7"/>
  <c r="K275" i="7"/>
  <c r="K307" i="7"/>
  <c r="O275" i="7"/>
  <c r="O307" i="7"/>
  <c r="X307" i="7"/>
  <c r="X275" i="7"/>
  <c r="G289" i="7"/>
  <c r="G257" i="7"/>
  <c r="I162" i="7"/>
  <c r="J227" i="7"/>
  <c r="R227" i="7"/>
  <c r="Z227" i="7"/>
  <c r="AH227" i="7"/>
  <c r="L270" i="7"/>
  <c r="T270" i="7"/>
  <c r="AB270" i="7"/>
  <c r="AJ270" i="7"/>
  <c r="J270" i="7"/>
  <c r="J302" i="7"/>
  <c r="N270" i="7"/>
  <c r="N302" i="7"/>
  <c r="R270" i="7"/>
  <c r="R302" i="7"/>
  <c r="V270" i="7"/>
  <c r="V302" i="7"/>
  <c r="Z270" i="7"/>
  <c r="Z302" i="7"/>
  <c r="AD270" i="7"/>
  <c r="AD302" i="7"/>
  <c r="AH270" i="7"/>
  <c r="AH302" i="7"/>
  <c r="G271" i="7"/>
  <c r="G303" i="7"/>
  <c r="G273" i="7"/>
  <c r="G305" i="7"/>
  <c r="G274" i="7"/>
  <c r="G306" i="7"/>
  <c r="G275" i="7"/>
  <c r="G307" i="7"/>
  <c r="K270" i="7"/>
  <c r="S270" i="7"/>
  <c r="AA270" i="7"/>
  <c r="AI270" i="7"/>
  <c r="I302" i="7"/>
  <c r="I270" i="7"/>
  <c r="M302" i="7"/>
  <c r="M270" i="7"/>
  <c r="Q302" i="7"/>
  <c r="Q270" i="7"/>
  <c r="U302" i="7"/>
  <c r="U270" i="7"/>
  <c r="Y302" i="7"/>
  <c r="Y270" i="7"/>
  <c r="AC302" i="7"/>
  <c r="AC270" i="7"/>
  <c r="AG302" i="7"/>
  <c r="AG270" i="7"/>
  <c r="AK302" i="7"/>
  <c r="AK270" i="7"/>
  <c r="G259" i="7"/>
  <c r="H270" i="7"/>
  <c r="P270" i="7"/>
  <c r="X270" i="7"/>
  <c r="AF270" i="7"/>
  <c r="G270" i="7"/>
  <c r="O270" i="7"/>
  <c r="W270" i="7"/>
  <c r="AE270" i="7"/>
  <c r="L26" i="9" l="1"/>
  <c r="L269" i="7"/>
  <c r="I163" i="7"/>
  <c r="I161" i="7"/>
  <c r="I157" i="7"/>
  <c r="AD85" i="7"/>
  <c r="H26" i="17"/>
  <c r="H234" i="17" s="1"/>
  <c r="H300" i="17" s="1"/>
  <c r="AF301" i="7"/>
  <c r="AA261" i="7"/>
  <c r="J149" i="9"/>
  <c r="H214" i="7"/>
  <c r="H241" i="7" s="1"/>
  <c r="K293" i="7"/>
  <c r="H171" i="7"/>
  <c r="I171" i="7"/>
  <c r="H301" i="7"/>
  <c r="AI261" i="7"/>
  <c r="O261" i="7"/>
  <c r="J269" i="7"/>
  <c r="X301" i="7"/>
  <c r="H149" i="7"/>
  <c r="AJ85" i="7"/>
  <c r="V85" i="7"/>
  <c r="AD269" i="7"/>
  <c r="N269" i="7"/>
  <c r="X85" i="7"/>
  <c r="H85" i="7"/>
  <c r="AI85" i="7"/>
  <c r="Q85" i="7"/>
  <c r="AG85" i="7"/>
  <c r="J171" i="9"/>
  <c r="Y278" i="19"/>
  <c r="AJ108" i="15"/>
  <c r="AG257" i="15"/>
  <c r="AI129" i="15"/>
  <c r="AI177" i="15" s="1"/>
  <c r="AJ107" i="15"/>
  <c r="AG304" i="15"/>
  <c r="AG272" i="15"/>
  <c r="AI128" i="15"/>
  <c r="AI176" i="15" s="1"/>
  <c r="AJ120" i="15"/>
  <c r="AJ119" i="15"/>
  <c r="AK112" i="15"/>
  <c r="AJ115" i="15"/>
  <c r="AJ175" i="15" s="1"/>
  <c r="AJ121" i="15"/>
  <c r="AK98" i="15"/>
  <c r="AK100" i="15"/>
  <c r="AK94" i="15"/>
  <c r="AK99" i="15"/>
  <c r="AH180" i="15"/>
  <c r="AH237" i="15"/>
  <c r="AH181" i="15"/>
  <c r="AH223" i="15"/>
  <c r="AF272" i="15"/>
  <c r="AF304" i="15"/>
  <c r="AH187" i="15"/>
  <c r="AH224" i="15" s="1"/>
  <c r="AH179" i="15"/>
  <c r="K140" i="9"/>
  <c r="K136" i="9"/>
  <c r="L133" i="9"/>
  <c r="K142" i="9"/>
  <c r="K141" i="9"/>
  <c r="J150" i="9"/>
  <c r="K163" i="9"/>
  <c r="K161" i="9"/>
  <c r="K157" i="9"/>
  <c r="L154" i="9"/>
  <c r="K162" i="9"/>
  <c r="L14" i="9"/>
  <c r="J170" i="9"/>
  <c r="Z214" i="7"/>
  <c r="Z241" i="7" s="1"/>
  <c r="R293" i="7"/>
  <c r="R261" i="7"/>
  <c r="AG293" i="7"/>
  <c r="AG261" i="7"/>
  <c r="Y293" i="7"/>
  <c r="Y261" i="7"/>
  <c r="Q293" i="7"/>
  <c r="Q261" i="7"/>
  <c r="I293" i="7"/>
  <c r="I261" i="7"/>
  <c r="AD293" i="7"/>
  <c r="AD261" i="7"/>
  <c r="G272" i="7"/>
  <c r="G304" i="7"/>
  <c r="AJ306" i="7"/>
  <c r="AJ274" i="7"/>
  <c r="AB306" i="7"/>
  <c r="AB274" i="7"/>
  <c r="T306" i="7"/>
  <c r="T274" i="7"/>
  <c r="L306" i="7"/>
  <c r="L274" i="7"/>
  <c r="H121" i="7"/>
  <c r="H119" i="7"/>
  <c r="H120" i="7"/>
  <c r="H115" i="7"/>
  <c r="I112" i="7"/>
  <c r="J14" i="7"/>
  <c r="J21" i="17" s="1"/>
  <c r="I170" i="7"/>
  <c r="AF85" i="7"/>
  <c r="P85" i="7"/>
  <c r="O85" i="7"/>
  <c r="R85" i="7"/>
  <c r="AA85" i="7"/>
  <c r="I85" i="7"/>
  <c r="Y85" i="7"/>
  <c r="AK293" i="7"/>
  <c r="AK261" i="7"/>
  <c r="Z293" i="7"/>
  <c r="Z261" i="7"/>
  <c r="AK274" i="7"/>
  <c r="AK306" i="7"/>
  <c r="AC306" i="7"/>
  <c r="AC274" i="7"/>
  <c r="U306" i="7"/>
  <c r="U274" i="7"/>
  <c r="M306" i="7"/>
  <c r="M274" i="7"/>
  <c r="AJ293" i="7"/>
  <c r="AJ261" i="7"/>
  <c r="AB293" i="7"/>
  <c r="AB261" i="7"/>
  <c r="T293" i="7"/>
  <c r="T261" i="7"/>
  <c r="L293" i="7"/>
  <c r="L261" i="7"/>
  <c r="I141" i="7"/>
  <c r="I142" i="7"/>
  <c r="I140" i="7"/>
  <c r="I136" i="7"/>
  <c r="J133" i="7"/>
  <c r="M189" i="7"/>
  <c r="H150" i="7"/>
  <c r="T85" i="7"/>
  <c r="N85" i="7"/>
  <c r="Z85" i="7"/>
  <c r="AH85" i="7"/>
  <c r="U85" i="7"/>
  <c r="AK85" i="7"/>
  <c r="AH293" i="7"/>
  <c r="AH261" i="7"/>
  <c r="AC293" i="7"/>
  <c r="AC261" i="7"/>
  <c r="U293" i="7"/>
  <c r="U261" i="7"/>
  <c r="M293" i="7"/>
  <c r="M261" i="7"/>
  <c r="N293" i="7"/>
  <c r="N261" i="7"/>
  <c r="J162" i="7"/>
  <c r="J163" i="7"/>
  <c r="J161" i="7"/>
  <c r="J157" i="7"/>
  <c r="K154" i="7"/>
  <c r="J185" i="7"/>
  <c r="AF306" i="7"/>
  <c r="AL306" i="7" s="1"/>
  <c r="AF274" i="7"/>
  <c r="AL274" i="7" s="1"/>
  <c r="AL240" i="7"/>
  <c r="X306" i="7"/>
  <c r="X274" i="7"/>
  <c r="P306" i="7"/>
  <c r="P274" i="7"/>
  <c r="H306" i="7"/>
  <c r="H274" i="7"/>
  <c r="K85" i="7"/>
  <c r="J293" i="7"/>
  <c r="J261" i="7"/>
  <c r="AG306" i="7"/>
  <c r="AG274" i="7"/>
  <c r="Y306" i="7"/>
  <c r="Y274" i="7"/>
  <c r="Q306" i="7"/>
  <c r="Q274" i="7"/>
  <c r="I306" i="7"/>
  <c r="I274" i="7"/>
  <c r="V293" i="7"/>
  <c r="V261" i="7"/>
  <c r="AF293" i="7"/>
  <c r="AF261" i="7"/>
  <c r="X293" i="7"/>
  <c r="X261" i="7"/>
  <c r="P293" i="7"/>
  <c r="P261" i="7"/>
  <c r="H293" i="7"/>
  <c r="H261" i="7"/>
  <c r="AB85" i="7"/>
  <c r="L85" i="7"/>
  <c r="J85" i="7"/>
  <c r="S85" i="7"/>
  <c r="AE85" i="7"/>
  <c r="M85" i="7"/>
  <c r="AC85" i="7"/>
  <c r="M26" i="9" l="1"/>
  <c r="H268" i="17"/>
  <c r="I21" i="17"/>
  <c r="I150" i="7"/>
  <c r="H307" i="7"/>
  <c r="H275" i="7"/>
  <c r="J171" i="7"/>
  <c r="K150" i="9"/>
  <c r="K171" i="9"/>
  <c r="J170" i="7"/>
  <c r="I149" i="7"/>
  <c r="J26" i="17"/>
  <c r="J234" i="17" s="1"/>
  <c r="J268" i="17" s="1"/>
  <c r="J29" i="17"/>
  <c r="Z278" i="19"/>
  <c r="AJ129" i="15"/>
  <c r="AJ177" i="15" s="1"/>
  <c r="AJ180" i="15" s="1"/>
  <c r="AI181" i="15"/>
  <c r="AI180" i="15"/>
  <c r="AJ128" i="15"/>
  <c r="AJ176" i="15" s="1"/>
  <c r="AI223" i="15"/>
  <c r="AI257" i="15" s="1"/>
  <c r="AI237" i="15"/>
  <c r="AI303" i="15" s="1"/>
  <c r="AK108" i="15"/>
  <c r="AH257" i="15"/>
  <c r="AH289" i="15"/>
  <c r="AK121" i="15"/>
  <c r="AK115" i="15"/>
  <c r="AK175" i="15" s="1"/>
  <c r="AK120" i="15"/>
  <c r="AK119" i="15"/>
  <c r="AI179" i="15"/>
  <c r="AI187" i="15"/>
  <c r="AI224" i="15" s="1"/>
  <c r="AK107" i="15"/>
  <c r="AH238" i="15"/>
  <c r="AH258" i="15"/>
  <c r="AH290" i="15"/>
  <c r="AH271" i="15"/>
  <c r="AH303" i="15"/>
  <c r="L163" i="9"/>
  <c r="L161" i="9"/>
  <c r="L157" i="9"/>
  <c r="M154" i="9"/>
  <c r="L162" i="9"/>
  <c r="K170" i="9"/>
  <c r="K149" i="9"/>
  <c r="M14" i="9"/>
  <c r="L142" i="9"/>
  <c r="L140" i="9"/>
  <c r="L136" i="9"/>
  <c r="M133" i="9"/>
  <c r="L141" i="9"/>
  <c r="Z275" i="7"/>
  <c r="Z307" i="7"/>
  <c r="AJ214" i="7"/>
  <c r="AJ241" i="7" s="1"/>
  <c r="H129" i="7"/>
  <c r="K14" i="7"/>
  <c r="K21" i="17" s="1"/>
  <c r="K26" i="17" s="1"/>
  <c r="K234" i="17" s="1"/>
  <c r="K163" i="7"/>
  <c r="K161" i="7"/>
  <c r="K157" i="7"/>
  <c r="L154" i="7"/>
  <c r="K162" i="7"/>
  <c r="J142" i="7"/>
  <c r="J140" i="7"/>
  <c r="J136" i="7"/>
  <c r="K133" i="7"/>
  <c r="J141" i="7"/>
  <c r="K185" i="7"/>
  <c r="N189" i="7"/>
  <c r="I115" i="7"/>
  <c r="J112" i="7"/>
  <c r="I121" i="7"/>
  <c r="I119" i="7"/>
  <c r="I120" i="7"/>
  <c r="H128" i="7"/>
  <c r="N26" i="9" l="1"/>
  <c r="I26" i="17"/>
  <c r="I234" i="17" s="1"/>
  <c r="I29" i="17"/>
  <c r="K171" i="7"/>
  <c r="L149" i="9"/>
  <c r="J300" i="17"/>
  <c r="AA278" i="19"/>
  <c r="AJ187" i="15"/>
  <c r="AJ224" i="15" s="1"/>
  <c r="AJ290" i="15" s="1"/>
  <c r="J149" i="7"/>
  <c r="K29" i="17"/>
  <c r="AJ237" i="15"/>
  <c r="AJ271" i="15" s="1"/>
  <c r="AJ223" i="15"/>
  <c r="AJ289" i="15" s="1"/>
  <c r="AI271" i="15"/>
  <c r="AI289" i="15"/>
  <c r="AJ179" i="15"/>
  <c r="K268" i="17"/>
  <c r="K300" i="17"/>
  <c r="AJ181" i="15"/>
  <c r="AK129" i="15"/>
  <c r="AK177" i="15" s="1"/>
  <c r="AK223" i="15" s="1"/>
  <c r="AK128" i="15"/>
  <c r="AK176" i="15" s="1"/>
  <c r="AH304" i="15"/>
  <c r="AH272" i="15"/>
  <c r="AI290" i="15"/>
  <c r="AI258" i="15"/>
  <c r="AI238" i="15"/>
  <c r="L170" i="9"/>
  <c r="M162" i="9"/>
  <c r="M163" i="9"/>
  <c r="M161" i="9"/>
  <c r="M157" i="9"/>
  <c r="N154" i="9"/>
  <c r="M141" i="9"/>
  <c r="M140" i="9"/>
  <c r="M136" i="9"/>
  <c r="N133" i="9"/>
  <c r="M142" i="9"/>
  <c r="N14" i="9"/>
  <c r="L150" i="9"/>
  <c r="L171" i="9"/>
  <c r="AJ307" i="7"/>
  <c r="AJ275" i="7"/>
  <c r="I129" i="7"/>
  <c r="L185" i="7"/>
  <c r="K142" i="7"/>
  <c r="K140" i="7"/>
  <c r="K136" i="7"/>
  <c r="L133" i="7"/>
  <c r="K141" i="7"/>
  <c r="I128" i="7"/>
  <c r="J150" i="7"/>
  <c r="O189" i="7"/>
  <c r="L163" i="7"/>
  <c r="L161" i="7"/>
  <c r="L157" i="7"/>
  <c r="M154" i="7"/>
  <c r="L162" i="7"/>
  <c r="J120" i="7"/>
  <c r="J115" i="7"/>
  <c r="K112" i="7"/>
  <c r="J121" i="7"/>
  <c r="J119" i="7"/>
  <c r="L14" i="7"/>
  <c r="L21" i="17" s="1"/>
  <c r="L29" i="17" s="1"/>
  <c r="K170" i="7"/>
  <c r="O26" i="9" l="1"/>
  <c r="M150" i="9"/>
  <c r="I268" i="17"/>
  <c r="I300" i="17"/>
  <c r="AJ238" i="15"/>
  <c r="AJ304" i="15" s="1"/>
  <c r="AJ258" i="15"/>
  <c r="AJ303" i="15"/>
  <c r="L171" i="7"/>
  <c r="K150" i="7"/>
  <c r="L26" i="17"/>
  <c r="L234" i="17" s="1"/>
  <c r="L268" i="17" s="1"/>
  <c r="AB278" i="19"/>
  <c r="M170" i="9"/>
  <c r="AJ257" i="15"/>
  <c r="AK180" i="15"/>
  <c r="AK237" i="15"/>
  <c r="AK303" i="15" s="1"/>
  <c r="AL303" i="15" s="1"/>
  <c r="AK187" i="15"/>
  <c r="AK224" i="15" s="1"/>
  <c r="AK179" i="15"/>
  <c r="AI304" i="15"/>
  <c r="AI272" i="15"/>
  <c r="AK257" i="15"/>
  <c r="AK289" i="15"/>
  <c r="AK181" i="15"/>
  <c r="O14" i="9"/>
  <c r="N141" i="9"/>
  <c r="N142" i="9"/>
  <c r="N140" i="9"/>
  <c r="N136" i="9"/>
  <c r="O133" i="9"/>
  <c r="M171" i="9"/>
  <c r="N162" i="9"/>
  <c r="N163" i="9"/>
  <c r="N161" i="9"/>
  <c r="N157" i="9"/>
  <c r="O154" i="9"/>
  <c r="M149" i="9"/>
  <c r="J128" i="7"/>
  <c r="M14" i="7"/>
  <c r="P189" i="7"/>
  <c r="M185" i="7"/>
  <c r="L170" i="7"/>
  <c r="K149" i="7"/>
  <c r="J129" i="7"/>
  <c r="M162" i="7"/>
  <c r="M163" i="7"/>
  <c r="M161" i="7"/>
  <c r="M157" i="7"/>
  <c r="N154" i="7"/>
  <c r="L142" i="7"/>
  <c r="L141" i="7"/>
  <c r="L140" i="7"/>
  <c r="L136" i="7"/>
  <c r="M133" i="7"/>
  <c r="K120" i="7"/>
  <c r="K115" i="7"/>
  <c r="L112" i="7"/>
  <c r="K121" i="7"/>
  <c r="K119" i="7"/>
  <c r="P26" i="9" l="1"/>
  <c r="AJ272" i="15"/>
  <c r="AK271" i="15"/>
  <c r="AL271" i="15" s="1"/>
  <c r="L150" i="7"/>
  <c r="M171" i="7"/>
  <c r="L300" i="17"/>
  <c r="M170" i="7"/>
  <c r="M21" i="17"/>
  <c r="M26" i="17" s="1"/>
  <c r="M234" i="17" s="1"/>
  <c r="L214" i="7"/>
  <c r="L241" i="7" s="1"/>
  <c r="N150" i="9"/>
  <c r="AC278" i="19"/>
  <c r="N171" i="9"/>
  <c r="AL237" i="15"/>
  <c r="AK258" i="15"/>
  <c r="AK290" i="15"/>
  <c r="AK238" i="15"/>
  <c r="N170" i="9"/>
  <c r="O140" i="9"/>
  <c r="O136" i="9"/>
  <c r="P133" i="9"/>
  <c r="O142" i="9"/>
  <c r="O141" i="9"/>
  <c r="P14" i="9"/>
  <c r="O163" i="9"/>
  <c r="O161" i="9"/>
  <c r="O157" i="9"/>
  <c r="P154" i="9"/>
  <c r="O162" i="9"/>
  <c r="N149" i="9"/>
  <c r="K129" i="7"/>
  <c r="L121" i="7"/>
  <c r="L119" i="7"/>
  <c r="L120" i="7"/>
  <c r="L115" i="7"/>
  <c r="M112" i="7"/>
  <c r="K128" i="7"/>
  <c r="M142" i="7"/>
  <c r="M141" i="7"/>
  <c r="M140" i="7"/>
  <c r="M136" i="7"/>
  <c r="N133" i="7"/>
  <c r="N185" i="7"/>
  <c r="N162" i="7"/>
  <c r="N163" i="7"/>
  <c r="N161" i="7"/>
  <c r="N157" i="7"/>
  <c r="O154" i="7"/>
  <c r="Q189" i="7"/>
  <c r="N14" i="7"/>
  <c r="M210" i="7" s="1"/>
  <c r="L149" i="7"/>
  <c r="Q26" i="9" l="1"/>
  <c r="M29" i="17"/>
  <c r="M300" i="17"/>
  <c r="M268" i="17"/>
  <c r="L275" i="7"/>
  <c r="L307" i="7"/>
  <c r="N21" i="17"/>
  <c r="M214" i="7"/>
  <c r="M241" i="7" s="1"/>
  <c r="AD278" i="19"/>
  <c r="O170" i="9"/>
  <c r="AK272" i="15"/>
  <c r="AK304" i="15"/>
  <c r="AL304" i="15" s="1"/>
  <c r="AL238" i="15"/>
  <c r="P163" i="9"/>
  <c r="P161" i="9"/>
  <c r="P157" i="9"/>
  <c r="Q154" i="9"/>
  <c r="P162" i="9"/>
  <c r="O149" i="9"/>
  <c r="O171" i="9"/>
  <c r="P142" i="9"/>
  <c r="P140" i="9"/>
  <c r="P136" i="9"/>
  <c r="Q133" i="9"/>
  <c r="P141" i="9"/>
  <c r="Q14" i="9"/>
  <c r="O150" i="9"/>
  <c r="L129" i="7"/>
  <c r="N170" i="7"/>
  <c r="M149" i="7"/>
  <c r="O185" i="7"/>
  <c r="N171" i="7"/>
  <c r="O14" i="7"/>
  <c r="O163" i="7"/>
  <c r="O161" i="7"/>
  <c r="O157" i="7"/>
  <c r="P154" i="7"/>
  <c r="O162" i="7"/>
  <c r="N140" i="7"/>
  <c r="N136" i="7"/>
  <c r="O133" i="7"/>
  <c r="N142" i="7"/>
  <c r="N141" i="7"/>
  <c r="M115" i="7"/>
  <c r="N112" i="7"/>
  <c r="M121" i="7"/>
  <c r="M119" i="7"/>
  <c r="M120" i="7"/>
  <c r="M150" i="7"/>
  <c r="L128" i="7"/>
  <c r="R189" i="7"/>
  <c r="AE278" i="19" l="1"/>
  <c r="P171" i="9"/>
  <c r="O21" i="17"/>
  <c r="O26" i="17" s="1"/>
  <c r="O234" i="17" s="1"/>
  <c r="O300" i="17" s="1"/>
  <c r="N214" i="7"/>
  <c r="N241" i="7" s="1"/>
  <c r="P150" i="9"/>
  <c r="O171" i="7"/>
  <c r="M275" i="7"/>
  <c r="M307" i="7"/>
  <c r="N26" i="17"/>
  <c r="N234" i="17" s="1"/>
  <c r="N29" i="17"/>
  <c r="AL272" i="15"/>
  <c r="R14" i="9"/>
  <c r="Q141" i="9"/>
  <c r="Q140" i="9"/>
  <c r="Q136" i="9"/>
  <c r="R133" i="9"/>
  <c r="Q142" i="9"/>
  <c r="Q162" i="9"/>
  <c r="Q163" i="9"/>
  <c r="Q161" i="9"/>
  <c r="Q157" i="9"/>
  <c r="R154" i="9"/>
  <c r="P149" i="9"/>
  <c r="P170" i="9"/>
  <c r="N149" i="7"/>
  <c r="P163" i="7"/>
  <c r="P161" i="7"/>
  <c r="P157" i="7"/>
  <c r="Q154" i="7"/>
  <c r="P162" i="7"/>
  <c r="P14" i="7"/>
  <c r="P21" i="17" s="1"/>
  <c r="M128" i="7"/>
  <c r="O140" i="7"/>
  <c r="O136" i="7"/>
  <c r="P133" i="7"/>
  <c r="O142" i="7"/>
  <c r="O141" i="7"/>
  <c r="P185" i="7"/>
  <c r="M129" i="7"/>
  <c r="S189" i="7"/>
  <c r="N120" i="7"/>
  <c r="N115" i="7"/>
  <c r="O112" i="7"/>
  <c r="N121" i="7"/>
  <c r="N119" i="7"/>
  <c r="N150" i="7"/>
  <c r="O170" i="7"/>
  <c r="S29" i="9" l="1"/>
  <c r="S26" i="9"/>
  <c r="S234" i="9" s="1"/>
  <c r="O29" i="17"/>
  <c r="N307" i="7"/>
  <c r="N275" i="7"/>
  <c r="O268" i="17"/>
  <c r="Q150" i="9"/>
  <c r="P29" i="17"/>
  <c r="P26" i="17"/>
  <c r="P234" i="17" s="1"/>
  <c r="P300" i="17" s="1"/>
  <c r="P171" i="7"/>
  <c r="R26" i="9"/>
  <c r="R234" i="9" s="1"/>
  <c r="R29" i="9"/>
  <c r="O150" i="7"/>
  <c r="Q149" i="9"/>
  <c r="N300" i="17"/>
  <c r="N268" i="17"/>
  <c r="R21" i="17"/>
  <c r="Q170" i="9"/>
  <c r="S14" i="9"/>
  <c r="Q171" i="9"/>
  <c r="R141" i="9"/>
  <c r="R140" i="9"/>
  <c r="R136" i="9"/>
  <c r="S133" i="9"/>
  <c r="R142" i="9"/>
  <c r="R162" i="9"/>
  <c r="R163" i="9"/>
  <c r="R161" i="9"/>
  <c r="R157" i="9"/>
  <c r="S154" i="9"/>
  <c r="N128" i="7"/>
  <c r="O120" i="7"/>
  <c r="O115" i="7"/>
  <c r="P112" i="7"/>
  <c r="O121" i="7"/>
  <c r="O119" i="7"/>
  <c r="T189" i="7"/>
  <c r="N129" i="7"/>
  <c r="O149" i="7"/>
  <c r="P170" i="7"/>
  <c r="Q185" i="7"/>
  <c r="Q14" i="7"/>
  <c r="Q21" i="17" s="1"/>
  <c r="P142" i="7"/>
  <c r="P141" i="7"/>
  <c r="P140" i="7"/>
  <c r="P136" i="7"/>
  <c r="Q133" i="7"/>
  <c r="Q162" i="7"/>
  <c r="Q163" i="7"/>
  <c r="Q161" i="7"/>
  <c r="Q157" i="7"/>
  <c r="R154" i="7"/>
  <c r="T29" i="9" l="1"/>
  <c r="T26" i="9"/>
  <c r="T234" i="9" s="1"/>
  <c r="S300" i="9"/>
  <c r="S268" i="9"/>
  <c r="P268" i="17"/>
  <c r="Q171" i="7"/>
  <c r="P150" i="7"/>
  <c r="R149" i="9"/>
  <c r="AG278" i="19"/>
  <c r="Q29" i="17"/>
  <c r="Q26" i="17"/>
  <c r="Q234" i="17" s="1"/>
  <c r="Q300" i="17" s="1"/>
  <c r="R268" i="9"/>
  <c r="R300" i="9"/>
  <c r="R150" i="9"/>
  <c r="R26" i="17"/>
  <c r="R234" i="17" s="1"/>
  <c r="R29" i="17"/>
  <c r="R170" i="9"/>
  <c r="S142" i="9"/>
  <c r="S141" i="9"/>
  <c r="S140" i="9"/>
  <c r="S136" i="9"/>
  <c r="T133" i="9"/>
  <c r="T14" i="9"/>
  <c r="R171" i="9"/>
  <c r="S163" i="9"/>
  <c r="S161" i="9"/>
  <c r="S157" i="9"/>
  <c r="T154" i="9"/>
  <c r="S162" i="9"/>
  <c r="O128" i="7"/>
  <c r="R14" i="7"/>
  <c r="Q214" i="7" s="1"/>
  <c r="Q241" i="7" s="1"/>
  <c r="O129" i="7"/>
  <c r="U189" i="7"/>
  <c r="Q170" i="7"/>
  <c r="P149" i="7"/>
  <c r="R162" i="7"/>
  <c r="R163" i="7"/>
  <c r="R161" i="7"/>
  <c r="R157" i="7"/>
  <c r="S154" i="7"/>
  <c r="Q142" i="7"/>
  <c r="Q141" i="7"/>
  <c r="Q140" i="7"/>
  <c r="Q136" i="7"/>
  <c r="R133" i="7"/>
  <c r="R185" i="7"/>
  <c r="P121" i="7"/>
  <c r="P119" i="7"/>
  <c r="P120" i="7"/>
  <c r="P115" i="7"/>
  <c r="Q112" i="7"/>
  <c r="U26" i="9" l="1"/>
  <c r="U234" i="9" s="1"/>
  <c r="U29" i="9"/>
  <c r="T300" i="9"/>
  <c r="T268" i="9"/>
  <c r="S171" i="9"/>
  <c r="Q268" i="17"/>
  <c r="Q275" i="7"/>
  <c r="Q307" i="7"/>
  <c r="AH278" i="19"/>
  <c r="R171" i="7"/>
  <c r="S149" i="9"/>
  <c r="R268" i="17"/>
  <c r="R300" i="17"/>
  <c r="T142" i="9"/>
  <c r="T140" i="9"/>
  <c r="T136" i="9"/>
  <c r="U133" i="9"/>
  <c r="T141" i="9"/>
  <c r="T163" i="9"/>
  <c r="T161" i="9"/>
  <c r="T157" i="9"/>
  <c r="U154" i="9"/>
  <c r="T162" i="9"/>
  <c r="U14" i="9"/>
  <c r="S170" i="9"/>
  <c r="S150" i="9"/>
  <c r="P128" i="7"/>
  <c r="P129" i="7"/>
  <c r="S185" i="7"/>
  <c r="S14" i="7"/>
  <c r="R210" i="7" s="1"/>
  <c r="R214" i="7" s="1"/>
  <c r="R241" i="7" s="1"/>
  <c r="Q115" i="7"/>
  <c r="R112" i="7"/>
  <c r="Q121" i="7"/>
  <c r="Q119" i="7"/>
  <c r="Q120" i="7"/>
  <c r="S163" i="7"/>
  <c r="S161" i="7"/>
  <c r="S157" i="7"/>
  <c r="T154" i="7"/>
  <c r="S162" i="7"/>
  <c r="Q29" i="7"/>
  <c r="Q26" i="7"/>
  <c r="Q234" i="7" s="1"/>
  <c r="Q149" i="7"/>
  <c r="R142" i="7"/>
  <c r="R140" i="7"/>
  <c r="R136" i="7"/>
  <c r="S133" i="7"/>
  <c r="R141" i="7"/>
  <c r="V189" i="7"/>
  <c r="Q150" i="7"/>
  <c r="R170" i="7"/>
  <c r="V29" i="9" l="1"/>
  <c r="V26" i="9"/>
  <c r="V234" i="9" s="1"/>
  <c r="U268" i="9"/>
  <c r="U300" i="9"/>
  <c r="R307" i="7"/>
  <c r="R275" i="7"/>
  <c r="T171" i="9"/>
  <c r="T150" i="9"/>
  <c r="R149" i="7"/>
  <c r="AI278" i="19"/>
  <c r="U140" i="9"/>
  <c r="U136" i="9"/>
  <c r="V133" i="9"/>
  <c r="U142" i="9"/>
  <c r="U141" i="9"/>
  <c r="T170" i="9"/>
  <c r="V14" i="9"/>
  <c r="U162" i="9"/>
  <c r="U163" i="9"/>
  <c r="U161" i="9"/>
  <c r="U157" i="9"/>
  <c r="V154" i="9"/>
  <c r="T149" i="9"/>
  <c r="Q128" i="7"/>
  <c r="S142" i="7"/>
  <c r="S140" i="7"/>
  <c r="S136" i="7"/>
  <c r="T133" i="7"/>
  <c r="S141" i="7"/>
  <c r="R120" i="7"/>
  <c r="R115" i="7"/>
  <c r="S112" i="7"/>
  <c r="R121" i="7"/>
  <c r="R119" i="7"/>
  <c r="T185" i="7"/>
  <c r="R150" i="7"/>
  <c r="S170" i="7"/>
  <c r="T14" i="7"/>
  <c r="W189" i="7"/>
  <c r="T163" i="7"/>
  <c r="T161" i="7"/>
  <c r="T157" i="7"/>
  <c r="U154" i="7"/>
  <c r="T162" i="7"/>
  <c r="Q300" i="7"/>
  <c r="Q268" i="7"/>
  <c r="R29" i="7"/>
  <c r="R26" i="7"/>
  <c r="R234" i="7" s="1"/>
  <c r="S171" i="7"/>
  <c r="Q129" i="7"/>
  <c r="V300" i="9" l="1"/>
  <c r="V268" i="9"/>
  <c r="W26" i="9"/>
  <c r="W234" i="9" s="1"/>
  <c r="W29" i="9"/>
  <c r="S214" i="7"/>
  <c r="S241" i="7" s="1"/>
  <c r="U171" i="9"/>
  <c r="S149" i="7"/>
  <c r="AJ278" i="19"/>
  <c r="U149" i="9"/>
  <c r="V162" i="9"/>
  <c r="V163" i="9"/>
  <c r="V161" i="9"/>
  <c r="V157" i="9"/>
  <c r="W154" i="9"/>
  <c r="V141" i="9"/>
  <c r="V140" i="9"/>
  <c r="V136" i="9"/>
  <c r="W133" i="9"/>
  <c r="V142" i="9"/>
  <c r="W14" i="9"/>
  <c r="U170" i="9"/>
  <c r="U150" i="9"/>
  <c r="R129" i="7"/>
  <c r="R300" i="7"/>
  <c r="R268" i="7"/>
  <c r="U14" i="7"/>
  <c r="T142" i="7"/>
  <c r="T141" i="7"/>
  <c r="T140" i="7"/>
  <c r="T136" i="7"/>
  <c r="U133" i="7"/>
  <c r="T170" i="7"/>
  <c r="S150" i="7"/>
  <c r="X189" i="7"/>
  <c r="S120" i="7"/>
  <c r="S115" i="7"/>
  <c r="T112" i="7"/>
  <c r="S121" i="7"/>
  <c r="S119" i="7"/>
  <c r="U162" i="7"/>
  <c r="U163" i="7"/>
  <c r="U161" i="7"/>
  <c r="U157" i="7"/>
  <c r="V154" i="7"/>
  <c r="U185" i="7"/>
  <c r="T171" i="7"/>
  <c r="R128" i="7"/>
  <c r="X29" i="9" l="1"/>
  <c r="X26" i="9"/>
  <c r="X234" i="9" s="1"/>
  <c r="W300" i="9"/>
  <c r="W268" i="9"/>
  <c r="U171" i="7"/>
  <c r="S275" i="7"/>
  <c r="S307" i="7"/>
  <c r="V149" i="9"/>
  <c r="V170" i="9"/>
  <c r="AK278" i="19"/>
  <c r="AL278" i="19"/>
  <c r="T149" i="7"/>
  <c r="X14" i="9"/>
  <c r="W141" i="9"/>
  <c r="W140" i="9"/>
  <c r="W136" i="9"/>
  <c r="X133" i="9"/>
  <c r="W142" i="9"/>
  <c r="W163" i="9"/>
  <c r="W161" i="9"/>
  <c r="W157" i="9"/>
  <c r="X154" i="9"/>
  <c r="W162" i="9"/>
  <c r="V150" i="9"/>
  <c r="V171" i="9"/>
  <c r="S129" i="7"/>
  <c r="V185" i="7"/>
  <c r="Y189" i="7"/>
  <c r="U142" i="7"/>
  <c r="U141" i="7"/>
  <c r="U140" i="7"/>
  <c r="U136" i="7"/>
  <c r="V133" i="7"/>
  <c r="V162" i="7"/>
  <c r="V163" i="7"/>
  <c r="V161" i="7"/>
  <c r="V157" i="7"/>
  <c r="W154" i="7"/>
  <c r="T121" i="7"/>
  <c r="T119" i="7"/>
  <c r="T120" i="7"/>
  <c r="T115" i="7"/>
  <c r="U112" i="7"/>
  <c r="V14" i="7"/>
  <c r="U214" i="7" s="1"/>
  <c r="U241" i="7" s="1"/>
  <c r="U170" i="7"/>
  <c r="S128" i="7"/>
  <c r="T150" i="7"/>
  <c r="X300" i="9" l="1"/>
  <c r="X268" i="9"/>
  <c r="Y26" i="9"/>
  <c r="Y234" i="9" s="1"/>
  <c r="Y29" i="9"/>
  <c r="W149" i="9"/>
  <c r="U150" i="7"/>
  <c r="W171" i="9"/>
  <c r="U307" i="7"/>
  <c r="U275" i="7"/>
  <c r="U149" i="7"/>
  <c r="X142" i="9"/>
  <c r="X140" i="9"/>
  <c r="X136" i="9"/>
  <c r="Y133" i="9"/>
  <c r="X141" i="9"/>
  <c r="W150" i="9"/>
  <c r="X163" i="9"/>
  <c r="X161" i="9"/>
  <c r="X157" i="9"/>
  <c r="Y154" i="9"/>
  <c r="X162" i="9"/>
  <c r="Y14" i="9"/>
  <c r="W170" i="9"/>
  <c r="T129" i="7"/>
  <c r="T128" i="7"/>
  <c r="W14" i="7"/>
  <c r="V214" i="7" s="1"/>
  <c r="V241" i="7" s="1"/>
  <c r="V170" i="7"/>
  <c r="W163" i="7"/>
  <c r="W161" i="7"/>
  <c r="W157" i="7"/>
  <c r="X154" i="7"/>
  <c r="W162" i="7"/>
  <c r="U115" i="7"/>
  <c r="V112" i="7"/>
  <c r="U121" i="7"/>
  <c r="U119" i="7"/>
  <c r="U120" i="7"/>
  <c r="W185" i="7"/>
  <c r="V171" i="7"/>
  <c r="V140" i="7"/>
  <c r="V136" i="7"/>
  <c r="W133" i="7"/>
  <c r="V142" i="7"/>
  <c r="V141" i="7"/>
  <c r="Z189" i="7"/>
  <c r="Y300" i="9" l="1"/>
  <c r="Y268" i="9"/>
  <c r="Z29" i="9"/>
  <c r="Z26" i="9"/>
  <c r="Z234" i="9" s="1"/>
  <c r="V150" i="7"/>
  <c r="V307" i="7"/>
  <c r="V275" i="7"/>
  <c r="X171" i="9"/>
  <c r="W170" i="7"/>
  <c r="X149" i="9"/>
  <c r="Y162" i="9"/>
  <c r="Y163" i="9"/>
  <c r="Y161" i="9"/>
  <c r="Y157" i="9"/>
  <c r="Z154" i="9"/>
  <c r="Z14" i="9"/>
  <c r="Y142" i="9"/>
  <c r="Y141" i="9"/>
  <c r="Y140" i="9"/>
  <c r="Y136" i="9"/>
  <c r="Z133" i="9"/>
  <c r="X170" i="9"/>
  <c r="X150" i="9"/>
  <c r="X163" i="7"/>
  <c r="X161" i="7"/>
  <c r="X157" i="7"/>
  <c r="Y154" i="7"/>
  <c r="X162" i="7"/>
  <c r="U128" i="7"/>
  <c r="AA189" i="7"/>
  <c r="V149" i="7"/>
  <c r="U129" i="7"/>
  <c r="W171" i="7"/>
  <c r="V120" i="7"/>
  <c r="V115" i="7"/>
  <c r="W112" i="7"/>
  <c r="V121" i="7"/>
  <c r="V119" i="7"/>
  <c r="X14" i="7"/>
  <c r="W210" i="7" s="1"/>
  <c r="W214" i="7" s="1"/>
  <c r="W241" i="7" s="1"/>
  <c r="W140" i="7"/>
  <c r="W136" i="7"/>
  <c r="X133" i="7"/>
  <c r="W142" i="7"/>
  <c r="W141" i="7"/>
  <c r="X185" i="7"/>
  <c r="Z300" i="9" l="1"/>
  <c r="Z268" i="9"/>
  <c r="AA29" i="9"/>
  <c r="AA26" i="9"/>
  <c r="AA234" i="9" s="1"/>
  <c r="W275" i="7"/>
  <c r="W307" i="7"/>
  <c r="W150" i="7"/>
  <c r="Y170" i="9"/>
  <c r="X171" i="7"/>
  <c r="Y149" i="9"/>
  <c r="Y150" i="9"/>
  <c r="Y171" i="9"/>
  <c r="Z141" i="9"/>
  <c r="Z140" i="9"/>
  <c r="Z136" i="9"/>
  <c r="AA133" i="9"/>
  <c r="Z142" i="9"/>
  <c r="Z162" i="9"/>
  <c r="Z163" i="9"/>
  <c r="Z161" i="9"/>
  <c r="Z157" i="9"/>
  <c r="AA154" i="9"/>
  <c r="AA14" i="9"/>
  <c r="V129" i="7"/>
  <c r="AB189" i="7"/>
  <c r="W120" i="7"/>
  <c r="W115" i="7"/>
  <c r="X112" i="7"/>
  <c r="W121" i="7"/>
  <c r="W119" i="7"/>
  <c r="W149" i="7"/>
  <c r="X170" i="7"/>
  <c r="Y185" i="7"/>
  <c r="X142" i="7"/>
  <c r="X141" i="7"/>
  <c r="X140" i="7"/>
  <c r="X136" i="7"/>
  <c r="Y133" i="7"/>
  <c r="Y14" i="7"/>
  <c r="Y162" i="7"/>
  <c r="Y163" i="7"/>
  <c r="Y161" i="7"/>
  <c r="Y157" i="7"/>
  <c r="Z154" i="7"/>
  <c r="V128" i="7"/>
  <c r="AB29" i="9" l="1"/>
  <c r="AB26" i="9"/>
  <c r="AB234" i="9" s="1"/>
  <c r="AA300" i="9"/>
  <c r="AA268" i="9"/>
  <c r="Z149" i="9"/>
  <c r="X150" i="7"/>
  <c r="Z171" i="9"/>
  <c r="Y171" i="7"/>
  <c r="AA163" i="9"/>
  <c r="AA161" i="9"/>
  <c r="AA157" i="9"/>
  <c r="AB154" i="9"/>
  <c r="AA162" i="9"/>
  <c r="AB14" i="9"/>
  <c r="AA140" i="9"/>
  <c r="AA136" i="9"/>
  <c r="AB133" i="9"/>
  <c r="AA142" i="9"/>
  <c r="AA141" i="9"/>
  <c r="Z170" i="9"/>
  <c r="Z150" i="9"/>
  <c r="W129" i="7"/>
  <c r="Z14" i="7"/>
  <c r="Z185" i="7"/>
  <c r="X121" i="7"/>
  <c r="X119" i="7"/>
  <c r="X120" i="7"/>
  <c r="X115" i="7"/>
  <c r="Y112" i="7"/>
  <c r="Y170" i="7"/>
  <c r="X149" i="7"/>
  <c r="Z162" i="7"/>
  <c r="Z163" i="7"/>
  <c r="Z161" i="7"/>
  <c r="Z157" i="7"/>
  <c r="AA154" i="7"/>
  <c r="Y142" i="7"/>
  <c r="Y141" i="7"/>
  <c r="Y140" i="7"/>
  <c r="Y136" i="7"/>
  <c r="Z133" i="7"/>
  <c r="AC189" i="7"/>
  <c r="W128" i="7"/>
  <c r="AC26" i="9" l="1"/>
  <c r="AC234" i="9" s="1"/>
  <c r="AC29" i="9"/>
  <c r="AB300" i="9"/>
  <c r="AB268" i="9"/>
  <c r="Y150" i="7"/>
  <c r="Y214" i="7"/>
  <c r="Y241" i="7" s="1"/>
  <c r="AA150" i="9"/>
  <c r="Z171" i="7"/>
  <c r="AA170" i="9"/>
  <c r="AA149" i="9"/>
  <c r="AB163" i="9"/>
  <c r="AB161" i="9"/>
  <c r="AB157" i="9"/>
  <c r="AC154" i="9"/>
  <c r="AB162" i="9"/>
  <c r="AB142" i="9"/>
  <c r="AB140" i="9"/>
  <c r="AB136" i="9"/>
  <c r="AC133" i="9"/>
  <c r="AB141" i="9"/>
  <c r="AC14" i="9"/>
  <c r="AA171" i="9"/>
  <c r="X129" i="7"/>
  <c r="Y115" i="7"/>
  <c r="Z112" i="7"/>
  <c r="Y121" i="7"/>
  <c r="Y119" i="7"/>
  <c r="Y120" i="7"/>
  <c r="AA14" i="7"/>
  <c r="Y149" i="7"/>
  <c r="X128" i="7"/>
  <c r="AA163" i="7"/>
  <c r="AA161" i="7"/>
  <c r="AA157" i="7"/>
  <c r="AB154" i="7"/>
  <c r="AA162" i="7"/>
  <c r="Z142" i="7"/>
  <c r="Z140" i="7"/>
  <c r="Z136" i="7"/>
  <c r="AA133" i="7"/>
  <c r="Z141" i="7"/>
  <c r="AD189" i="7"/>
  <c r="AA185" i="7"/>
  <c r="Z170" i="7"/>
  <c r="AD26" i="9" l="1"/>
  <c r="AD234" i="9" s="1"/>
  <c r="AD29" i="9"/>
  <c r="AC300" i="9"/>
  <c r="AC268" i="9"/>
  <c r="AB171" i="9"/>
  <c r="Y275" i="7"/>
  <c r="Y307" i="7"/>
  <c r="Z149" i="7"/>
  <c r="AB150" i="9"/>
  <c r="AD14" i="9"/>
  <c r="AC141" i="9"/>
  <c r="AC140" i="9"/>
  <c r="AC136" i="9"/>
  <c r="AD133" i="9"/>
  <c r="AC142" i="9"/>
  <c r="AB170" i="9"/>
  <c r="AC162" i="9"/>
  <c r="AC163" i="9"/>
  <c r="AC161" i="9"/>
  <c r="AC157" i="9"/>
  <c r="AD154" i="9"/>
  <c r="AB149" i="9"/>
  <c r="Y128" i="7"/>
  <c r="AB14" i="7"/>
  <c r="AA214" i="7" s="1"/>
  <c r="AA241" i="7" s="1"/>
  <c r="AA170" i="7"/>
  <c r="AB185" i="7"/>
  <c r="AE189" i="7"/>
  <c r="Y129" i="7"/>
  <c r="AA142" i="7"/>
  <c r="AA140" i="7"/>
  <c r="AA136" i="7"/>
  <c r="AB133" i="7"/>
  <c r="AA141" i="7"/>
  <c r="AB163" i="7"/>
  <c r="AB161" i="7"/>
  <c r="AB157" i="7"/>
  <c r="AC154" i="7"/>
  <c r="AB162" i="7"/>
  <c r="Z120" i="7"/>
  <c r="Z115" i="7"/>
  <c r="AA112" i="7"/>
  <c r="Z121" i="7"/>
  <c r="Z119" i="7"/>
  <c r="Z150" i="7"/>
  <c r="AA171" i="7"/>
  <c r="AD300" i="9" l="1"/>
  <c r="AD268" i="9"/>
  <c r="AB171" i="7"/>
  <c r="AA150" i="7"/>
  <c r="AA307" i="7"/>
  <c r="AA275" i="7"/>
  <c r="AC170" i="9"/>
  <c r="AC149" i="9"/>
  <c r="AE14" i="9"/>
  <c r="AC171" i="9"/>
  <c r="AD162" i="9"/>
  <c r="AD163" i="9"/>
  <c r="AD161" i="9"/>
  <c r="AD157" i="9"/>
  <c r="AE154" i="9"/>
  <c r="AD141" i="9"/>
  <c r="AD142" i="9"/>
  <c r="AD140" i="9"/>
  <c r="AD136" i="9"/>
  <c r="AE133" i="9"/>
  <c r="AC150" i="9"/>
  <c r="Z129" i="7"/>
  <c r="AC14" i="7"/>
  <c r="AA149" i="7"/>
  <c r="AA120" i="7"/>
  <c r="AA115" i="7"/>
  <c r="AB112" i="7"/>
  <c r="AA121" i="7"/>
  <c r="AA119" i="7"/>
  <c r="AB170" i="7"/>
  <c r="AB142" i="7"/>
  <c r="AB141" i="7"/>
  <c r="AB140" i="7"/>
  <c r="AB136" i="7"/>
  <c r="AC133" i="7"/>
  <c r="AC162" i="7"/>
  <c r="AC163" i="7"/>
  <c r="AC161" i="7"/>
  <c r="AC157" i="7"/>
  <c r="AD154" i="7"/>
  <c r="AC185" i="7"/>
  <c r="Z128" i="7"/>
  <c r="AD171" i="9" l="1"/>
  <c r="AB210" i="7"/>
  <c r="AB214" i="7" s="1"/>
  <c r="AB241" i="7" s="1"/>
  <c r="AB275" i="7" s="1"/>
  <c r="AD149" i="9"/>
  <c r="AB150" i="7"/>
  <c r="AE163" i="9"/>
  <c r="AE161" i="9"/>
  <c r="AE157" i="9"/>
  <c r="AF154" i="9"/>
  <c r="AE162" i="9"/>
  <c r="AD150" i="9"/>
  <c r="AE140" i="9"/>
  <c r="AE136" i="9"/>
  <c r="AF133" i="9"/>
  <c r="AE142" i="9"/>
  <c r="AE141" i="9"/>
  <c r="AF14" i="9"/>
  <c r="AD170" i="9"/>
  <c r="AA129" i="7"/>
  <c r="AC142" i="7"/>
  <c r="AC141" i="7"/>
  <c r="AC140" i="7"/>
  <c r="AC136" i="7"/>
  <c r="AD133" i="7"/>
  <c r="AC170" i="7"/>
  <c r="AC171" i="7"/>
  <c r="AD162" i="7"/>
  <c r="AD163" i="7"/>
  <c r="AD161" i="7"/>
  <c r="AD157" i="7"/>
  <c r="AE154" i="7"/>
  <c r="AB121" i="7"/>
  <c r="AB120" i="7"/>
  <c r="AB115" i="7"/>
  <c r="AC112" i="7"/>
  <c r="AD185" i="7"/>
  <c r="AB149" i="7"/>
  <c r="AD14" i="7"/>
  <c r="AA128" i="7"/>
  <c r="AB307" i="7" l="1"/>
  <c r="AE150" i="9"/>
  <c r="AE171" i="9"/>
  <c r="AC150" i="7"/>
  <c r="AD171" i="7"/>
  <c r="AF142" i="9"/>
  <c r="AF140" i="9"/>
  <c r="AF136" i="9"/>
  <c r="AG133" i="9"/>
  <c r="AF141" i="9"/>
  <c r="AF163" i="9"/>
  <c r="AF161" i="9"/>
  <c r="AF157" i="9"/>
  <c r="AG154" i="9"/>
  <c r="AF162" i="9"/>
  <c r="AG14" i="9"/>
  <c r="AH14" i="9" s="1"/>
  <c r="AI14" i="9" s="1"/>
  <c r="AJ14" i="9" s="1"/>
  <c r="AK14" i="9" s="1"/>
  <c r="AE149" i="9"/>
  <c r="AE170" i="9"/>
  <c r="AD170" i="7"/>
  <c r="AC149" i="7"/>
  <c r="AE185" i="7"/>
  <c r="AE14" i="7"/>
  <c r="AE163" i="7"/>
  <c r="AE161" i="7"/>
  <c r="AE157" i="7"/>
  <c r="AF154" i="7"/>
  <c r="AE162" i="7"/>
  <c r="AD140" i="7"/>
  <c r="AD136" i="7"/>
  <c r="AE133" i="7"/>
  <c r="AD142" i="7"/>
  <c r="AD141" i="7"/>
  <c r="AC115" i="7"/>
  <c r="AD112" i="7"/>
  <c r="AC121" i="7"/>
  <c r="AC120" i="7"/>
  <c r="AE171" i="7" l="1"/>
  <c r="AD150" i="7"/>
  <c r="AF149" i="9"/>
  <c r="AF170" i="9"/>
  <c r="AG162" i="9"/>
  <c r="AG163" i="9"/>
  <c r="AG161" i="9"/>
  <c r="AG157" i="9"/>
  <c r="AH154" i="9"/>
  <c r="AG141" i="9"/>
  <c r="AG140" i="9"/>
  <c r="AG136" i="9"/>
  <c r="AH133" i="9"/>
  <c r="AG142" i="9"/>
  <c r="AF150" i="9"/>
  <c r="AF171" i="9"/>
  <c r="AE140" i="7"/>
  <c r="AE136" i="7"/>
  <c r="AF133" i="7"/>
  <c r="AE142" i="7"/>
  <c r="AE141" i="7"/>
  <c r="AE170" i="7"/>
  <c r="AF163" i="7"/>
  <c r="AF161" i="7"/>
  <c r="AF157" i="7"/>
  <c r="AG154" i="7"/>
  <c r="AF162" i="7"/>
  <c r="AF14" i="7"/>
  <c r="AD149" i="7"/>
  <c r="AD120" i="7"/>
  <c r="AD115" i="7"/>
  <c r="AE112" i="7"/>
  <c r="AD121" i="7"/>
  <c r="AF185" i="7"/>
  <c r="AF171" i="7" l="1"/>
  <c r="AG150" i="9"/>
  <c r="AE214" i="7"/>
  <c r="AE241" i="7" s="1"/>
  <c r="AG14" i="7"/>
  <c r="AG37" i="7" s="1"/>
  <c r="AG149" i="9"/>
  <c r="AG170" i="9"/>
  <c r="AH162" i="9"/>
  <c r="AH163" i="9"/>
  <c r="AH161" i="9"/>
  <c r="AH157" i="9"/>
  <c r="AI154" i="9"/>
  <c r="AH141" i="9"/>
  <c r="AH140" i="9"/>
  <c r="AH136" i="9"/>
  <c r="AI133" i="9"/>
  <c r="AH142" i="9"/>
  <c r="AG171" i="9"/>
  <c r="AE120" i="7"/>
  <c r="AE115" i="7"/>
  <c r="AF112" i="7"/>
  <c r="AE121" i="7"/>
  <c r="AE149" i="7"/>
  <c r="AG185" i="7"/>
  <c r="AF170" i="7"/>
  <c r="AF142" i="7"/>
  <c r="AF141" i="7"/>
  <c r="AF140" i="7"/>
  <c r="AF136" i="7"/>
  <c r="AG133" i="7"/>
  <c r="AG162" i="7"/>
  <c r="AG163" i="7"/>
  <c r="AG161" i="7"/>
  <c r="AG157" i="7"/>
  <c r="AH154" i="7"/>
  <c r="AE150" i="7"/>
  <c r="AG42" i="7" l="1"/>
  <c r="AG222" i="7" s="1"/>
  <c r="AG45" i="7"/>
  <c r="AH171" i="9"/>
  <c r="AH14" i="7"/>
  <c r="AH37" i="7" s="1"/>
  <c r="AF214" i="7"/>
  <c r="AF241" i="7" s="1"/>
  <c r="AG170" i="7"/>
  <c r="AF149" i="7"/>
  <c r="AE307" i="7"/>
  <c r="AE275" i="7"/>
  <c r="AI163" i="9"/>
  <c r="AI161" i="9"/>
  <c r="AI157" i="9"/>
  <c r="AJ154" i="9"/>
  <c r="AI162" i="9"/>
  <c r="AH149" i="9"/>
  <c r="AI142" i="9"/>
  <c r="AI141" i="9"/>
  <c r="AI140" i="9"/>
  <c r="AI136" i="9"/>
  <c r="AJ133" i="9"/>
  <c r="AH150" i="9"/>
  <c r="AH170" i="9"/>
  <c r="AH185" i="7"/>
  <c r="AF121" i="7"/>
  <c r="AF120" i="7"/>
  <c r="AF115" i="7"/>
  <c r="AG112" i="7"/>
  <c r="AG171" i="7"/>
  <c r="AF150" i="7"/>
  <c r="AH162" i="7"/>
  <c r="AH163" i="7"/>
  <c r="AH161" i="7"/>
  <c r="AH157" i="7"/>
  <c r="AI154" i="7"/>
  <c r="AG142" i="7"/>
  <c r="AG141" i="7"/>
  <c r="AG140" i="7"/>
  <c r="AG136" i="7"/>
  <c r="AH133" i="7"/>
  <c r="AH42" i="7" l="1"/>
  <c r="AH222" i="7" s="1"/>
  <c r="AH45" i="7"/>
  <c r="AG288" i="7"/>
  <c r="AG256" i="7"/>
  <c r="AI171" i="9"/>
  <c r="AI14" i="7"/>
  <c r="AG210" i="7"/>
  <c r="AG214" i="7" s="1"/>
  <c r="AG241" i="7" s="1"/>
  <c r="AI214" i="7"/>
  <c r="AI241" i="7" s="1"/>
  <c r="AF275" i="7"/>
  <c r="AF307" i="7"/>
  <c r="AH170" i="7"/>
  <c r="AI149" i="9"/>
  <c r="AG149" i="7"/>
  <c r="AI170" i="9"/>
  <c r="AI150" i="9"/>
  <c r="AJ142" i="9"/>
  <c r="AJ140" i="9"/>
  <c r="AJ136" i="9"/>
  <c r="AK133" i="9"/>
  <c r="AJ141" i="9"/>
  <c r="AJ163" i="9"/>
  <c r="AJ161" i="9"/>
  <c r="AJ157" i="9"/>
  <c r="AK154" i="9"/>
  <c r="AJ162" i="9"/>
  <c r="AG115" i="7"/>
  <c r="AH112" i="7"/>
  <c r="AG121" i="7"/>
  <c r="AG120" i="7"/>
  <c r="AH171" i="7"/>
  <c r="AH142" i="7"/>
  <c r="AH140" i="7"/>
  <c r="AH136" i="7"/>
  <c r="AI133" i="7"/>
  <c r="AH141" i="7"/>
  <c r="AI163" i="7"/>
  <c r="AI161" i="7"/>
  <c r="AI157" i="7"/>
  <c r="AJ154" i="7"/>
  <c r="AI162" i="7"/>
  <c r="AG150" i="7"/>
  <c r="AI185" i="7"/>
  <c r="AJ14" i="7" l="1"/>
  <c r="AI37" i="7"/>
  <c r="AH288" i="7"/>
  <c r="AH256" i="7"/>
  <c r="AJ150" i="9"/>
  <c r="AH149" i="7"/>
  <c r="AI171" i="7"/>
  <c r="AG275" i="7"/>
  <c r="AG307" i="7"/>
  <c r="AJ171" i="9"/>
  <c r="AI307" i="7"/>
  <c r="AI275" i="7"/>
  <c r="AH150" i="7"/>
  <c r="AK162" i="9"/>
  <c r="AK163" i="9"/>
  <c r="AK161" i="9"/>
  <c r="AK157" i="9"/>
  <c r="AK140" i="9"/>
  <c r="AK136" i="9"/>
  <c r="AK142" i="9"/>
  <c r="AK141" i="9"/>
  <c r="AJ170" i="9"/>
  <c r="AJ149" i="9"/>
  <c r="AJ185" i="7"/>
  <c r="AH120" i="7"/>
  <c r="AH115" i="7"/>
  <c r="AI112" i="7"/>
  <c r="AH121" i="7"/>
  <c r="AI170" i="7"/>
  <c r="AI142" i="7"/>
  <c r="AI140" i="7"/>
  <c r="AI136" i="7"/>
  <c r="AJ133" i="7"/>
  <c r="AI141" i="7"/>
  <c r="AJ163" i="7"/>
  <c r="AJ161" i="7"/>
  <c r="AJ157" i="7"/>
  <c r="AK154" i="7"/>
  <c r="AJ162" i="7"/>
  <c r="AI45" i="7" l="1"/>
  <c r="AI42" i="7"/>
  <c r="AI222" i="7" s="1"/>
  <c r="AK14" i="7"/>
  <c r="AJ37" i="7"/>
  <c r="AJ171" i="7"/>
  <c r="AK150" i="9"/>
  <c r="AK307" i="7"/>
  <c r="AL307" i="7" s="1"/>
  <c r="AK275" i="7"/>
  <c r="AL275" i="7" s="1"/>
  <c r="AI149" i="7"/>
  <c r="AK170" i="9"/>
  <c r="AK171" i="9"/>
  <c r="AK149" i="9"/>
  <c r="AJ142" i="7"/>
  <c r="AJ141" i="7"/>
  <c r="AJ140" i="7"/>
  <c r="AJ136" i="7"/>
  <c r="AK133" i="7"/>
  <c r="AI150" i="7"/>
  <c r="AK162" i="7"/>
  <c r="AK163" i="7"/>
  <c r="AK161" i="7"/>
  <c r="AK157" i="7"/>
  <c r="AI120" i="7"/>
  <c r="AI115" i="7"/>
  <c r="AJ112" i="7"/>
  <c r="AI121" i="7"/>
  <c r="AK185" i="7"/>
  <c r="AJ170" i="7"/>
  <c r="AJ45" i="7" l="1"/>
  <c r="AJ42" i="7"/>
  <c r="AJ222" i="7" s="1"/>
  <c r="AK37" i="7"/>
  <c r="AL14" i="7"/>
  <c r="AK214" i="7" s="1"/>
  <c r="AK241" i="7" s="1"/>
  <c r="AL241" i="7" s="1"/>
  <c r="AI288" i="7"/>
  <c r="AI256" i="7"/>
  <c r="AK170" i="7"/>
  <c r="AJ149" i="7"/>
  <c r="AJ121" i="7"/>
  <c r="AJ120" i="7"/>
  <c r="AJ115" i="7"/>
  <c r="AK112" i="7"/>
  <c r="AJ150" i="7"/>
  <c r="AK142" i="7"/>
  <c r="AK141" i="7"/>
  <c r="AK140" i="7"/>
  <c r="AK136" i="7"/>
  <c r="AK171" i="7"/>
  <c r="AK42" i="7" l="1"/>
  <c r="AK222" i="7" s="1"/>
  <c r="AK45" i="7"/>
  <c r="AJ288" i="7"/>
  <c r="AJ256" i="7"/>
  <c r="AK150" i="7"/>
  <c r="AK115" i="7"/>
  <c r="AK121" i="7"/>
  <c r="AK120" i="7"/>
  <c r="AK149" i="7"/>
  <c r="AK288" i="7" l="1"/>
  <c r="AK256" i="7"/>
  <c r="AB119" i="7"/>
  <c r="AC119" i="7" l="1"/>
  <c r="AB128" i="7"/>
  <c r="AB129" i="7"/>
  <c r="AD119" i="7" l="1"/>
  <c r="AC129" i="7"/>
  <c r="AC128" i="7"/>
  <c r="AD128" i="7" l="1"/>
  <c r="AD129" i="7"/>
  <c r="AE119" i="7"/>
  <c r="AG119" i="7" l="1"/>
  <c r="AE128" i="7"/>
  <c r="AE129" i="7"/>
  <c r="AF119" i="7"/>
  <c r="AG128" i="7" l="1"/>
  <c r="AG129" i="7"/>
  <c r="AF128" i="7"/>
  <c r="AF129" i="7"/>
  <c r="AH119" i="7"/>
  <c r="AI119" i="7" l="1"/>
  <c r="AH128" i="7"/>
  <c r="AH129" i="7"/>
  <c r="AJ119" i="7" l="1"/>
  <c r="AI129" i="7"/>
  <c r="AI128" i="7"/>
  <c r="AJ129" i="7" l="1"/>
  <c r="AJ128" i="7"/>
  <c r="AK119" i="7"/>
  <c r="AK128" i="7" l="1"/>
  <c r="AK129" i="7"/>
  <c r="O90" i="17" l="1"/>
  <c r="O37" i="17" s="1"/>
  <c r="J90" i="17"/>
  <c r="J37" i="17" s="1"/>
  <c r="M90" i="17"/>
  <c r="N90" i="17"/>
  <c r="K90" i="17"/>
  <c r="J93" i="7"/>
  <c r="J174" i="7" s="1"/>
  <c r="J217" i="7" s="1"/>
  <c r="J37" i="7"/>
  <c r="I93" i="7"/>
  <c r="I174" i="7" s="1"/>
  <c r="I217" i="7" s="1"/>
  <c r="I37" i="7"/>
  <c r="Q93" i="7"/>
  <c r="Q174" i="7" s="1"/>
  <c r="Q217" i="7" s="1"/>
  <c r="Q37" i="7"/>
  <c r="L93" i="7"/>
  <c r="L174" i="7" s="1"/>
  <c r="L217" i="7" s="1"/>
  <c r="L37" i="7"/>
  <c r="O93" i="7"/>
  <c r="O174" i="7" s="1"/>
  <c r="O217" i="7" s="1"/>
  <c r="O37" i="7"/>
  <c r="P90" i="17"/>
  <c r="N93" i="7"/>
  <c r="N174" i="7" s="1"/>
  <c r="N217" i="7" s="1"/>
  <c r="N37" i="7"/>
  <c r="M93" i="7"/>
  <c r="M174" i="7" s="1"/>
  <c r="M217" i="7" s="1"/>
  <c r="M37" i="7"/>
  <c r="P93" i="7"/>
  <c r="P174" i="7" s="1"/>
  <c r="P217" i="7" s="1"/>
  <c r="P37" i="7"/>
  <c r="K93" i="7"/>
  <c r="K174" i="7" s="1"/>
  <c r="K217" i="7" s="1"/>
  <c r="K37" i="7"/>
  <c r="I90" i="17"/>
  <c r="Q90" i="17"/>
  <c r="L90" i="17"/>
  <c r="O93" i="17" l="1"/>
  <c r="O174" i="17" s="1"/>
  <c r="O217" i="17" s="1"/>
  <c r="J93" i="17"/>
  <c r="J174" i="17" s="1"/>
  <c r="J217" i="17" s="1"/>
  <c r="M93" i="17"/>
  <c r="M174" i="17" s="1"/>
  <c r="M217" i="17" s="1"/>
  <c r="M37" i="17"/>
  <c r="L93" i="17"/>
  <c r="L174" i="17" s="1"/>
  <c r="L217" i="17" s="1"/>
  <c r="L37" i="17"/>
  <c r="N93" i="17"/>
  <c r="N174" i="17" s="1"/>
  <c r="N217" i="17" s="1"/>
  <c r="N37" i="17"/>
  <c r="J45" i="17"/>
  <c r="J42" i="17"/>
  <c r="J222" i="17" s="1"/>
  <c r="I93" i="17"/>
  <c r="I174" i="17" s="1"/>
  <c r="I217" i="17" s="1"/>
  <c r="I37" i="17"/>
  <c r="I91" i="17"/>
  <c r="I186" i="17" s="1"/>
  <c r="P93" i="17"/>
  <c r="P174" i="17" s="1"/>
  <c r="P217" i="17" s="1"/>
  <c r="P37" i="17"/>
  <c r="K93" i="17"/>
  <c r="K174" i="17" s="1"/>
  <c r="K217" i="17" s="1"/>
  <c r="K37" i="17"/>
  <c r="Q93" i="17"/>
  <c r="Q174" i="17" s="1"/>
  <c r="Q217" i="17" s="1"/>
  <c r="Q37" i="17"/>
  <c r="O45" i="17"/>
  <c r="O42" i="17"/>
  <c r="O222" i="17" s="1"/>
  <c r="O45" i="7"/>
  <c r="O42" i="7"/>
  <c r="O222" i="7" s="1"/>
  <c r="Q42" i="7"/>
  <c r="Q222" i="7" s="1"/>
  <c r="Q45" i="7"/>
  <c r="R90" i="17"/>
  <c r="K45" i="7"/>
  <c r="K42" i="7"/>
  <c r="K222" i="7" s="1"/>
  <c r="M42" i="7"/>
  <c r="M222" i="7" s="1"/>
  <c r="M45" i="7"/>
  <c r="I45" i="7"/>
  <c r="I42" i="7"/>
  <c r="I222" i="7" s="1"/>
  <c r="H93" i="7"/>
  <c r="H174" i="7" s="1"/>
  <c r="H217" i="7" s="1"/>
  <c r="H37" i="7"/>
  <c r="L42" i="7"/>
  <c r="L222" i="7" s="1"/>
  <c r="L45" i="7"/>
  <c r="R93" i="7"/>
  <c r="R174" i="7" s="1"/>
  <c r="R217" i="7" s="1"/>
  <c r="R37" i="7"/>
  <c r="P45" i="7"/>
  <c r="P42" i="7"/>
  <c r="P222" i="7" s="1"/>
  <c r="N42" i="7"/>
  <c r="N222" i="7" s="1"/>
  <c r="N45" i="7"/>
  <c r="J45" i="7"/>
  <c r="J42" i="7"/>
  <c r="J222" i="7" s="1"/>
  <c r="R93" i="17" l="1"/>
  <c r="R174" i="17" s="1"/>
  <c r="R217" i="17" s="1"/>
  <c r="R37" i="17"/>
  <c r="Q42" i="17"/>
  <c r="Q222" i="17" s="1"/>
  <c r="Q45" i="17"/>
  <c r="P42" i="17"/>
  <c r="P222" i="17" s="1"/>
  <c r="P45" i="17"/>
  <c r="I45" i="17"/>
  <c r="I42" i="17"/>
  <c r="I222" i="17" s="1"/>
  <c r="N42" i="17"/>
  <c r="N222" i="17" s="1"/>
  <c r="N45" i="17"/>
  <c r="M42" i="17"/>
  <c r="M222" i="17" s="1"/>
  <c r="M45" i="17"/>
  <c r="O288" i="17"/>
  <c r="O256" i="17"/>
  <c r="K45" i="17"/>
  <c r="K42" i="17"/>
  <c r="K222" i="17" s="1"/>
  <c r="I100" i="17"/>
  <c r="J91" i="17"/>
  <c r="J186" i="17" s="1"/>
  <c r="I94" i="17"/>
  <c r="I175" i="17" s="1"/>
  <c r="I99" i="17"/>
  <c r="I98" i="17"/>
  <c r="J256" i="17"/>
  <c r="J288" i="17"/>
  <c r="L45" i="17"/>
  <c r="L42" i="17"/>
  <c r="L222" i="17" s="1"/>
  <c r="J256" i="7"/>
  <c r="J288" i="7"/>
  <c r="R42" i="7"/>
  <c r="R222" i="7" s="1"/>
  <c r="R45" i="7"/>
  <c r="L288" i="7"/>
  <c r="L256" i="7"/>
  <c r="H42" i="7"/>
  <c r="H222" i="7" s="1"/>
  <c r="H45" i="7"/>
  <c r="Q50" i="7" s="1"/>
  <c r="I288" i="7"/>
  <c r="I256" i="7"/>
  <c r="M256" i="7"/>
  <c r="M288" i="7"/>
  <c r="S90" i="17"/>
  <c r="O256" i="7"/>
  <c r="O288" i="7"/>
  <c r="Q256" i="7"/>
  <c r="Q288" i="7"/>
  <c r="P256" i="7"/>
  <c r="P288" i="7"/>
  <c r="S93" i="7"/>
  <c r="S174" i="7" s="1"/>
  <c r="S217" i="7" s="1"/>
  <c r="S37" i="7"/>
  <c r="H100" i="7"/>
  <c r="H94" i="7"/>
  <c r="H175" i="7" s="1"/>
  <c r="I91" i="7"/>
  <c r="H98" i="7"/>
  <c r="H99" i="7"/>
  <c r="N256" i="7"/>
  <c r="N288" i="7"/>
  <c r="K256" i="7"/>
  <c r="K288" i="7"/>
  <c r="O50" i="17" l="1"/>
  <c r="K256" i="17"/>
  <c r="K288" i="17"/>
  <c r="N256" i="17"/>
  <c r="N288" i="17"/>
  <c r="P256" i="17"/>
  <c r="P288" i="17"/>
  <c r="R45" i="17"/>
  <c r="R50" i="17" s="1"/>
  <c r="R42" i="17"/>
  <c r="R222" i="17" s="1"/>
  <c r="I107" i="17"/>
  <c r="I176" i="17" s="1"/>
  <c r="P50" i="17"/>
  <c r="S93" i="17"/>
  <c r="S174" i="17" s="1"/>
  <c r="S217" i="17" s="1"/>
  <c r="S37" i="17"/>
  <c r="L256" i="17"/>
  <c r="L288" i="17"/>
  <c r="K91" i="17"/>
  <c r="K186" i="17" s="1"/>
  <c r="J94" i="17"/>
  <c r="J175" i="17" s="1"/>
  <c r="J99" i="17"/>
  <c r="J98" i="17"/>
  <c r="J100" i="17"/>
  <c r="M256" i="17"/>
  <c r="M288" i="17"/>
  <c r="I50" i="17"/>
  <c r="M50" i="17"/>
  <c r="J50" i="17"/>
  <c r="L50" i="17"/>
  <c r="K50" i="17"/>
  <c r="N50" i="17"/>
  <c r="Q256" i="17"/>
  <c r="Q288" i="17"/>
  <c r="I108" i="17"/>
  <c r="I177" i="17" s="1"/>
  <c r="I256" i="17"/>
  <c r="I288" i="17"/>
  <c r="Q50" i="17"/>
  <c r="K50" i="7"/>
  <c r="I50" i="7"/>
  <c r="H108" i="7"/>
  <c r="H177" i="7" s="1"/>
  <c r="H180" i="7" s="1"/>
  <c r="M50" i="7"/>
  <c r="O50" i="7"/>
  <c r="S42" i="7"/>
  <c r="S222" i="7" s="1"/>
  <c r="S45" i="7"/>
  <c r="S50" i="7" s="1"/>
  <c r="H50" i="7"/>
  <c r="J50" i="7"/>
  <c r="L50" i="7"/>
  <c r="N50" i="7"/>
  <c r="P50" i="7"/>
  <c r="H107" i="7"/>
  <c r="H176" i="7" s="1"/>
  <c r="R50" i="7"/>
  <c r="T93" i="7"/>
  <c r="T174" i="7" s="1"/>
  <c r="T217" i="7" s="1"/>
  <c r="T37" i="7"/>
  <c r="J91" i="7"/>
  <c r="I98" i="7"/>
  <c r="I100" i="7"/>
  <c r="I94" i="7"/>
  <c r="I175" i="7" s="1"/>
  <c r="I99" i="7"/>
  <c r="T90" i="17"/>
  <c r="H256" i="7"/>
  <c r="H288" i="7"/>
  <c r="R256" i="7"/>
  <c r="R288" i="7"/>
  <c r="H187" i="7" l="1"/>
  <c r="I180" i="17"/>
  <c r="I237" i="17"/>
  <c r="I223" i="17"/>
  <c r="I181" i="17"/>
  <c r="I179" i="17"/>
  <c r="I187" i="17"/>
  <c r="I224" i="17" s="1"/>
  <c r="J107" i="17"/>
  <c r="J176" i="17" s="1"/>
  <c r="T93" i="17"/>
  <c r="T174" i="17" s="1"/>
  <c r="T217" i="17" s="1"/>
  <c r="T37" i="17"/>
  <c r="K100" i="17"/>
  <c r="L91" i="17"/>
  <c r="L186" i="17" s="1"/>
  <c r="K94" i="17"/>
  <c r="K175" i="17" s="1"/>
  <c r="K99" i="17"/>
  <c r="K98" i="17"/>
  <c r="S45" i="17"/>
  <c r="S42" i="17"/>
  <c r="S222" i="17" s="1"/>
  <c r="R288" i="17"/>
  <c r="R256" i="17"/>
  <c r="J108" i="17"/>
  <c r="J177" i="17" s="1"/>
  <c r="H181" i="7"/>
  <c r="H237" i="7"/>
  <c r="H271" i="7" s="1"/>
  <c r="H223" i="7"/>
  <c r="H289" i="7" s="1"/>
  <c r="I108" i="7"/>
  <c r="I177" i="7" s="1"/>
  <c r="I180" i="7" s="1"/>
  <c r="H224" i="7"/>
  <c r="H179" i="7"/>
  <c r="T45" i="7"/>
  <c r="T42" i="7"/>
  <c r="T222" i="7" s="1"/>
  <c r="U90" i="17"/>
  <c r="K91" i="7"/>
  <c r="J94" i="7"/>
  <c r="J175" i="7" s="1"/>
  <c r="J99" i="7"/>
  <c r="J98" i="7"/>
  <c r="J100" i="7"/>
  <c r="S288" i="7"/>
  <c r="S256" i="7"/>
  <c r="U93" i="7"/>
  <c r="U174" i="7" s="1"/>
  <c r="U217" i="7" s="1"/>
  <c r="U37" i="7"/>
  <c r="I107" i="7"/>
  <c r="I176" i="7" s="1"/>
  <c r="U93" i="17" l="1"/>
  <c r="U174" i="17" s="1"/>
  <c r="U217" i="17" s="1"/>
  <c r="U37" i="17"/>
  <c r="T42" i="17"/>
  <c r="T222" i="17" s="1"/>
  <c r="T45" i="17"/>
  <c r="T50" i="17" s="1"/>
  <c r="I257" i="17"/>
  <c r="I289" i="17"/>
  <c r="K107" i="17"/>
  <c r="K176" i="17" s="1"/>
  <c r="J180" i="17"/>
  <c r="J223" i="17"/>
  <c r="J237" i="17"/>
  <c r="J181" i="17"/>
  <c r="S50" i="17"/>
  <c r="L100" i="17"/>
  <c r="M91" i="17"/>
  <c r="M186" i="17" s="1"/>
  <c r="L94" i="17"/>
  <c r="L175" i="17" s="1"/>
  <c r="L99" i="17"/>
  <c r="L98" i="17"/>
  <c r="J187" i="17"/>
  <c r="J224" i="17" s="1"/>
  <c r="J179" i="17"/>
  <c r="K108" i="17"/>
  <c r="K177" i="17" s="1"/>
  <c r="S288" i="17"/>
  <c r="S256" i="17"/>
  <c r="I290" i="17"/>
  <c r="I238" i="17"/>
  <c r="I258" i="17"/>
  <c r="I303" i="17"/>
  <c r="I271" i="17"/>
  <c r="H257" i="7"/>
  <c r="H303" i="7"/>
  <c r="J107" i="7"/>
  <c r="J176" i="7" s="1"/>
  <c r="J179" i="7" s="1"/>
  <c r="I237" i="7"/>
  <c r="I303" i="7" s="1"/>
  <c r="I223" i="7"/>
  <c r="I257" i="7" s="1"/>
  <c r="U45" i="7"/>
  <c r="U50" i="7" s="1"/>
  <c r="U42" i="7"/>
  <c r="U222" i="7" s="1"/>
  <c r="K94" i="7"/>
  <c r="K175" i="7" s="1"/>
  <c r="K99" i="7"/>
  <c r="K98" i="7"/>
  <c r="K100" i="7"/>
  <c r="L91" i="7"/>
  <c r="I187" i="7"/>
  <c r="I224" i="7" s="1"/>
  <c r="I179" i="7"/>
  <c r="T50" i="7"/>
  <c r="T256" i="7"/>
  <c r="T288" i="7"/>
  <c r="H290" i="7"/>
  <c r="H258" i="7"/>
  <c r="H238" i="7"/>
  <c r="V93" i="7"/>
  <c r="V174" i="7" s="1"/>
  <c r="V217" i="7" s="1"/>
  <c r="V37" i="7"/>
  <c r="V90" i="17"/>
  <c r="I181" i="7"/>
  <c r="J108" i="7"/>
  <c r="J177" i="7" s="1"/>
  <c r="L107" i="17" l="1"/>
  <c r="L176" i="17" s="1"/>
  <c r="L179" i="17" s="1"/>
  <c r="I289" i="7"/>
  <c r="L108" i="17"/>
  <c r="L177" i="17" s="1"/>
  <c r="L180" i="17" s="1"/>
  <c r="M98" i="17"/>
  <c r="M100" i="17"/>
  <c r="N91" i="17"/>
  <c r="N186" i="17" s="1"/>
  <c r="M94" i="17"/>
  <c r="M175" i="17" s="1"/>
  <c r="M99" i="17"/>
  <c r="V93" i="17"/>
  <c r="V174" i="17" s="1"/>
  <c r="V217" i="17" s="1"/>
  <c r="V37" i="17"/>
  <c r="I272" i="17"/>
  <c r="I304" i="17"/>
  <c r="J238" i="17"/>
  <c r="J258" i="17"/>
  <c r="J290" i="17"/>
  <c r="J289" i="17"/>
  <c r="J257" i="17"/>
  <c r="U42" i="17"/>
  <c r="U222" i="17" s="1"/>
  <c r="U45" i="17"/>
  <c r="J271" i="17"/>
  <c r="J303" i="17"/>
  <c r="T256" i="17"/>
  <c r="T288" i="17"/>
  <c r="K180" i="17"/>
  <c r="K181" i="17"/>
  <c r="K237" i="17"/>
  <c r="K223" i="17"/>
  <c r="K179" i="17"/>
  <c r="K187" i="17"/>
  <c r="K224" i="17" s="1"/>
  <c r="I271" i="7"/>
  <c r="J187" i="7"/>
  <c r="J224" i="7" s="1"/>
  <c r="J258" i="7" s="1"/>
  <c r="K108" i="7"/>
  <c r="K177" i="7" s="1"/>
  <c r="K180" i="7" s="1"/>
  <c r="V42" i="7"/>
  <c r="V222" i="7" s="1"/>
  <c r="V45" i="7"/>
  <c r="I258" i="7"/>
  <c r="I290" i="7"/>
  <c r="I238" i="7"/>
  <c r="K107" i="7"/>
  <c r="K176" i="7" s="1"/>
  <c r="J180" i="7"/>
  <c r="J223" i="7"/>
  <c r="J237" i="7"/>
  <c r="J181" i="7"/>
  <c r="L98" i="7"/>
  <c r="L100" i="7"/>
  <c r="M91" i="7"/>
  <c r="L94" i="7"/>
  <c r="L175" i="7" s="1"/>
  <c r="L99" i="7"/>
  <c r="U256" i="7"/>
  <c r="U288" i="7"/>
  <c r="W90" i="17"/>
  <c r="W93" i="7"/>
  <c r="W174" i="7" s="1"/>
  <c r="W217" i="7" s="1"/>
  <c r="W37" i="7"/>
  <c r="H272" i="7"/>
  <c r="H304" i="7"/>
  <c r="L187" i="17" l="1"/>
  <c r="L224" i="17" s="1"/>
  <c r="L290" i="17" s="1"/>
  <c r="L181" i="17"/>
  <c r="L223" i="17"/>
  <c r="L289" i="17" s="1"/>
  <c r="L237" i="17"/>
  <c r="L271" i="17" s="1"/>
  <c r="K257" i="17"/>
  <c r="K289" i="17"/>
  <c r="U50" i="17"/>
  <c r="O91" i="17"/>
  <c r="O186" i="17" s="1"/>
  <c r="N94" i="17"/>
  <c r="N175" i="17" s="1"/>
  <c r="N99" i="17"/>
  <c r="N98" i="17"/>
  <c r="N100" i="17"/>
  <c r="W93" i="17"/>
  <c r="W174" i="17" s="1"/>
  <c r="W217" i="17" s="1"/>
  <c r="W37" i="17"/>
  <c r="V45" i="17"/>
  <c r="V50" i="17" s="1"/>
  <c r="V42" i="17"/>
  <c r="V222" i="17" s="1"/>
  <c r="K238" i="17"/>
  <c r="K258" i="17"/>
  <c r="K290" i="17"/>
  <c r="J304" i="17"/>
  <c r="J272" i="17"/>
  <c r="M107" i="17"/>
  <c r="M176" i="17" s="1"/>
  <c r="K303" i="17"/>
  <c r="K271" i="17"/>
  <c r="U256" i="17"/>
  <c r="U288" i="17"/>
  <c r="M108" i="17"/>
  <c r="M177" i="17" s="1"/>
  <c r="J238" i="7"/>
  <c r="J272" i="7" s="1"/>
  <c r="J290" i="7"/>
  <c r="K237" i="7"/>
  <c r="K271" i="7" s="1"/>
  <c r="L108" i="7"/>
  <c r="L177" i="7" s="1"/>
  <c r="L180" i="7" s="1"/>
  <c r="K223" i="7"/>
  <c r="K257" i="7" s="1"/>
  <c r="X90" i="17"/>
  <c r="W42" i="7"/>
  <c r="W222" i="7" s="1"/>
  <c r="W45" i="7"/>
  <c r="K187" i="7"/>
  <c r="K224" i="7" s="1"/>
  <c r="K179" i="7"/>
  <c r="L107" i="7"/>
  <c r="L176" i="7" s="1"/>
  <c r="K181" i="7"/>
  <c r="X93" i="7"/>
  <c r="X174" i="7" s="1"/>
  <c r="X217" i="7" s="1"/>
  <c r="X37" i="7"/>
  <c r="M94" i="7"/>
  <c r="M175" i="7" s="1"/>
  <c r="M99" i="7"/>
  <c r="M98" i="7"/>
  <c r="M100" i="7"/>
  <c r="N91" i="7"/>
  <c r="J257" i="7"/>
  <c r="J289" i="7"/>
  <c r="I304" i="7"/>
  <c r="I272" i="7"/>
  <c r="V256" i="7"/>
  <c r="V288" i="7"/>
  <c r="J271" i="7"/>
  <c r="J303" i="7"/>
  <c r="V50" i="7"/>
  <c r="L257" i="17" l="1"/>
  <c r="K303" i="7"/>
  <c r="L258" i="17"/>
  <c r="L238" i="17"/>
  <c r="L304" i="17" s="1"/>
  <c r="L303" i="17"/>
  <c r="N108" i="17"/>
  <c r="N177" i="17" s="1"/>
  <c r="N237" i="17" s="1"/>
  <c r="M223" i="17"/>
  <c r="M180" i="17"/>
  <c r="M237" i="17"/>
  <c r="M181" i="17"/>
  <c r="V256" i="17"/>
  <c r="V288" i="17"/>
  <c r="W42" i="17"/>
  <c r="W222" i="17" s="1"/>
  <c r="W45" i="17"/>
  <c r="W50" i="17" s="1"/>
  <c r="K272" i="17"/>
  <c r="K304" i="17"/>
  <c r="N107" i="17"/>
  <c r="N176" i="17" s="1"/>
  <c r="X93" i="17"/>
  <c r="X174" i="17" s="1"/>
  <c r="X217" i="17" s="1"/>
  <c r="X37" i="17"/>
  <c r="M187" i="17"/>
  <c r="M224" i="17" s="1"/>
  <c r="M179" i="17"/>
  <c r="O94" i="17"/>
  <c r="O175" i="17" s="1"/>
  <c r="O99" i="17"/>
  <c r="O98" i="17"/>
  <c r="O100" i="17"/>
  <c r="P91" i="17"/>
  <c r="P186" i="17" s="1"/>
  <c r="L237" i="7"/>
  <c r="L271" i="7" s="1"/>
  <c r="J304" i="7"/>
  <c r="K289" i="7"/>
  <c r="L223" i="7"/>
  <c r="L257" i="7" s="1"/>
  <c r="M108" i="7"/>
  <c r="M177" i="7" s="1"/>
  <c r="M223" i="7" s="1"/>
  <c r="X45" i="7"/>
  <c r="X42" i="7"/>
  <c r="X222" i="7" s="1"/>
  <c r="L187" i="7"/>
  <c r="L224" i="7" s="1"/>
  <c r="L179" i="7"/>
  <c r="W256" i="7"/>
  <c r="W288" i="7"/>
  <c r="O91" i="7"/>
  <c r="N94" i="7"/>
  <c r="N175" i="7" s="1"/>
  <c r="N99" i="7"/>
  <c r="N98" i="7"/>
  <c r="N100" i="7"/>
  <c r="K238" i="7"/>
  <c r="K258" i="7"/>
  <c r="K290" i="7"/>
  <c r="W50" i="7"/>
  <c r="M107" i="7"/>
  <c r="M176" i="7" s="1"/>
  <c r="L181" i="7"/>
  <c r="Y93" i="7"/>
  <c r="Y174" i="7" s="1"/>
  <c r="Y217" i="7" s="1"/>
  <c r="Y37" i="7"/>
  <c r="Y90" i="17"/>
  <c r="L289" i="7" l="1"/>
  <c r="L272" i="17"/>
  <c r="N181" i="17"/>
  <c r="N180" i="17"/>
  <c r="N223" i="17"/>
  <c r="N289" i="17" s="1"/>
  <c r="O108" i="17"/>
  <c r="O177" i="17" s="1"/>
  <c r="O223" i="17" s="1"/>
  <c r="Y93" i="17"/>
  <c r="Y174" i="17" s="1"/>
  <c r="Y217" i="17" s="1"/>
  <c r="Y37" i="17"/>
  <c r="X45" i="17"/>
  <c r="X42" i="17"/>
  <c r="X222" i="17" s="1"/>
  <c r="W256" i="17"/>
  <c r="W288" i="17"/>
  <c r="M303" i="17"/>
  <c r="M271" i="17"/>
  <c r="P94" i="17"/>
  <c r="P175" i="17" s="1"/>
  <c r="P99" i="17"/>
  <c r="P98" i="17"/>
  <c r="P100" i="17"/>
  <c r="Q91" i="17"/>
  <c r="Q186" i="17" s="1"/>
  <c r="M238" i="17"/>
  <c r="M258" i="17"/>
  <c r="M290" i="17"/>
  <c r="M257" i="17"/>
  <c r="M289" i="17"/>
  <c r="N179" i="17"/>
  <c r="N187" i="17"/>
  <c r="N224" i="17" s="1"/>
  <c r="N271" i="17"/>
  <c r="N303" i="17"/>
  <c r="O107" i="17"/>
  <c r="O176" i="17" s="1"/>
  <c r="L303" i="7"/>
  <c r="M181" i="7"/>
  <c r="M180" i="7"/>
  <c r="M237" i="7"/>
  <c r="M303" i="7" s="1"/>
  <c r="N108" i="7"/>
  <c r="N177" i="7" s="1"/>
  <c r="N223" i="7" s="1"/>
  <c r="Z93" i="7"/>
  <c r="Z174" i="7" s="1"/>
  <c r="Z217" i="7" s="1"/>
  <c r="Z37" i="7"/>
  <c r="M187" i="7"/>
  <c r="M224" i="7" s="1"/>
  <c r="M179" i="7"/>
  <c r="K304" i="7"/>
  <c r="K272" i="7"/>
  <c r="O100" i="7"/>
  <c r="P91" i="7"/>
  <c r="O94" i="7"/>
  <c r="O175" i="7" s="1"/>
  <c r="O99" i="7"/>
  <c r="O98" i="7"/>
  <c r="X50" i="7"/>
  <c r="Z90" i="17"/>
  <c r="X256" i="7"/>
  <c r="X288" i="7"/>
  <c r="L290" i="7"/>
  <c r="L238" i="7"/>
  <c r="L258" i="7"/>
  <c r="M257" i="7"/>
  <c r="M289" i="7"/>
  <c r="Y45" i="7"/>
  <c r="Y42" i="7"/>
  <c r="Y222" i="7" s="1"/>
  <c r="N107" i="7"/>
  <c r="N176" i="7" s="1"/>
  <c r="N257" i="17" l="1"/>
  <c r="M271" i="7"/>
  <c r="P108" i="17"/>
  <c r="P177" i="17" s="1"/>
  <c r="P237" i="17" s="1"/>
  <c r="O180" i="17"/>
  <c r="O237" i="17"/>
  <c r="O303" i="17" s="1"/>
  <c r="Q94" i="17"/>
  <c r="Q175" i="17" s="1"/>
  <c r="Q99" i="17"/>
  <c r="Q98" i="17"/>
  <c r="Q100" i="17"/>
  <c r="R91" i="17"/>
  <c r="R186" i="17" s="1"/>
  <c r="X288" i="17"/>
  <c r="X256" i="17"/>
  <c r="Z93" i="17"/>
  <c r="Z174" i="17" s="1"/>
  <c r="Z217" i="17" s="1"/>
  <c r="Z37" i="17"/>
  <c r="O187" i="17"/>
  <c r="O224" i="17" s="1"/>
  <c r="O179" i="17"/>
  <c r="N290" i="17"/>
  <c r="N238" i="17"/>
  <c r="N258" i="17"/>
  <c r="M272" i="17"/>
  <c r="M304" i="17"/>
  <c r="Y45" i="17"/>
  <c r="Y50" i="17" s="1"/>
  <c r="Y42" i="17"/>
  <c r="Y222" i="17" s="1"/>
  <c r="P107" i="17"/>
  <c r="P176" i="17" s="1"/>
  <c r="O181" i="17"/>
  <c r="X50" i="17"/>
  <c r="O289" i="17"/>
  <c r="O257" i="17"/>
  <c r="N237" i="7"/>
  <c r="N303" i="7" s="1"/>
  <c r="O108" i="7"/>
  <c r="O177" i="7" s="1"/>
  <c r="O223" i="7" s="1"/>
  <c r="N180" i="7"/>
  <c r="AA90" i="17"/>
  <c r="Q91" i="7"/>
  <c r="P94" i="7"/>
  <c r="P175" i="7" s="1"/>
  <c r="P99" i="7"/>
  <c r="P98" i="7"/>
  <c r="P100" i="7"/>
  <c r="M238" i="7"/>
  <c r="M258" i="7"/>
  <c r="M290" i="7"/>
  <c r="AA93" i="7"/>
  <c r="AA174" i="7" s="1"/>
  <c r="AA217" i="7" s="1"/>
  <c r="AA37" i="7"/>
  <c r="Y50" i="7"/>
  <c r="N187" i="7"/>
  <c r="N224" i="7" s="1"/>
  <c r="N179" i="7"/>
  <c r="L272" i="7"/>
  <c r="L304" i="7"/>
  <c r="Z42" i="7"/>
  <c r="Z222" i="7" s="1"/>
  <c r="Z45" i="7"/>
  <c r="Z50" i="7" s="1"/>
  <c r="N181" i="7"/>
  <c r="Y256" i="7"/>
  <c r="Y288" i="7"/>
  <c r="N289" i="7"/>
  <c r="N257" i="7"/>
  <c r="O107" i="7"/>
  <c r="O176" i="7" s="1"/>
  <c r="P223" i="17" l="1"/>
  <c r="P289" i="17" s="1"/>
  <c r="P180" i="17"/>
  <c r="O271" i="17"/>
  <c r="N271" i="7"/>
  <c r="Q108" i="17"/>
  <c r="Q177" i="17" s="1"/>
  <c r="Q223" i="17" s="1"/>
  <c r="Z45" i="17"/>
  <c r="Z50" i="17" s="1"/>
  <c r="Z42" i="17"/>
  <c r="Z222" i="17" s="1"/>
  <c r="R99" i="17"/>
  <c r="R98" i="17"/>
  <c r="R100" i="17"/>
  <c r="S91" i="17"/>
  <c r="S186" i="17" s="1"/>
  <c r="R94" i="17"/>
  <c r="R175" i="17" s="1"/>
  <c r="P303" i="17"/>
  <c r="P271" i="17"/>
  <c r="AA93" i="17"/>
  <c r="AA174" i="17" s="1"/>
  <c r="AA217" i="17" s="1"/>
  <c r="AA37" i="17"/>
  <c r="P179" i="17"/>
  <c r="P187" i="17"/>
  <c r="P224" i="17" s="1"/>
  <c r="N272" i="17"/>
  <c r="N304" i="17"/>
  <c r="O290" i="17"/>
  <c r="O238" i="17"/>
  <c r="O258" i="17"/>
  <c r="Q107" i="17"/>
  <c r="Q176" i="17" s="1"/>
  <c r="Y256" i="17"/>
  <c r="Y288" i="17"/>
  <c r="P181" i="17"/>
  <c r="P108" i="7"/>
  <c r="P177" i="7" s="1"/>
  <c r="P180" i="7" s="1"/>
  <c r="O237" i="7"/>
  <c r="O271" i="7" s="1"/>
  <c r="O181" i="7"/>
  <c r="O180" i="7"/>
  <c r="N258" i="7"/>
  <c r="N290" i="7"/>
  <c r="N238" i="7"/>
  <c r="AB90" i="17"/>
  <c r="P107" i="7"/>
  <c r="P176" i="7" s="1"/>
  <c r="Z256" i="7"/>
  <c r="Z288" i="7"/>
  <c r="AB93" i="7"/>
  <c r="AB174" i="7" s="1"/>
  <c r="AB217" i="7" s="1"/>
  <c r="AB37" i="7"/>
  <c r="R91" i="7"/>
  <c r="Q94" i="7"/>
  <c r="Q175" i="7" s="1"/>
  <c r="Q99" i="7"/>
  <c r="Q98" i="7"/>
  <c r="Q100" i="7"/>
  <c r="O257" i="7"/>
  <c r="O289" i="7"/>
  <c r="O179" i="7"/>
  <c r="O187" i="7"/>
  <c r="O224" i="7" s="1"/>
  <c r="AA45" i="7"/>
  <c r="AA50" i="7" s="1"/>
  <c r="AA42" i="7"/>
  <c r="AA222" i="7" s="1"/>
  <c r="M272" i="7"/>
  <c r="M304" i="7"/>
  <c r="P257" i="17" l="1"/>
  <c r="O303" i="7"/>
  <c r="R108" i="17"/>
  <c r="R177" i="17" s="1"/>
  <c r="R223" i="17" s="1"/>
  <c r="Q237" i="17"/>
  <c r="Q303" i="17" s="1"/>
  <c r="Q180" i="17"/>
  <c r="Q179" i="17"/>
  <c r="Q187" i="17"/>
  <c r="Q224" i="17" s="1"/>
  <c r="O272" i="17"/>
  <c r="O304" i="17"/>
  <c r="R107" i="17"/>
  <c r="R176" i="17" s="1"/>
  <c r="Q181" i="17"/>
  <c r="AB93" i="17"/>
  <c r="AB174" i="17" s="1"/>
  <c r="AB217" i="17" s="1"/>
  <c r="AB37" i="17"/>
  <c r="P238" i="17"/>
  <c r="P258" i="17"/>
  <c r="P290" i="17"/>
  <c r="AA45" i="17"/>
  <c r="AA50" i="17" s="1"/>
  <c r="AA42" i="17"/>
  <c r="AA222" i="17" s="1"/>
  <c r="S99" i="17"/>
  <c r="S98" i="17"/>
  <c r="S100" i="17"/>
  <c r="T91" i="17"/>
  <c r="T186" i="17" s="1"/>
  <c r="S94" i="17"/>
  <c r="S175" i="17" s="1"/>
  <c r="Z256" i="17"/>
  <c r="Z288" i="17"/>
  <c r="Q289" i="17"/>
  <c r="Q257" i="17"/>
  <c r="P223" i="7"/>
  <c r="P289" i="7" s="1"/>
  <c r="Q107" i="7"/>
  <c r="Q176" i="7" s="1"/>
  <c r="P237" i="7"/>
  <c r="P271" i="7" s="1"/>
  <c r="P181" i="7"/>
  <c r="AB45" i="7"/>
  <c r="AB50" i="7" s="1"/>
  <c r="AB42" i="7"/>
  <c r="AB222" i="7" s="1"/>
  <c r="AC90" i="17"/>
  <c r="N304" i="7"/>
  <c r="N272" i="7"/>
  <c r="S91" i="7"/>
  <c r="R94" i="7"/>
  <c r="R175" i="7" s="1"/>
  <c r="R99" i="7"/>
  <c r="R98" i="7"/>
  <c r="R100" i="7"/>
  <c r="AA256" i="7"/>
  <c r="AA288" i="7"/>
  <c r="AC93" i="7"/>
  <c r="AC174" i="7" s="1"/>
  <c r="AC217" i="7" s="1"/>
  <c r="AC37" i="7"/>
  <c r="Q108" i="7"/>
  <c r="Q177" i="7" s="1"/>
  <c r="O290" i="7"/>
  <c r="O238" i="7"/>
  <c r="O258" i="7"/>
  <c r="P179" i="7"/>
  <c r="P187" i="7"/>
  <c r="P224" i="7" s="1"/>
  <c r="R180" i="17" l="1"/>
  <c r="R237" i="17"/>
  <c r="R303" i="17" s="1"/>
  <c r="S107" i="17"/>
  <c r="S176" i="17" s="1"/>
  <c r="S179" i="17" s="1"/>
  <c r="P303" i="7"/>
  <c r="Q271" i="17"/>
  <c r="AC93" i="17"/>
  <c r="AC174" i="17" s="1"/>
  <c r="AC217" i="17" s="1"/>
  <c r="AC37" i="17"/>
  <c r="AB42" i="17"/>
  <c r="AB222" i="17" s="1"/>
  <c r="AB45" i="17"/>
  <c r="AB50" i="17" s="1"/>
  <c r="R289" i="17"/>
  <c r="R257" i="17"/>
  <c r="R271" i="17"/>
  <c r="Q238" i="17"/>
  <c r="Q258" i="17"/>
  <c r="Q290" i="17"/>
  <c r="S108" i="17"/>
  <c r="S177" i="17" s="1"/>
  <c r="T94" i="17"/>
  <c r="T175" i="17" s="1"/>
  <c r="T99" i="17"/>
  <c r="T98" i="17"/>
  <c r="T100" i="17"/>
  <c r="U91" i="17"/>
  <c r="U186" i="17" s="1"/>
  <c r="AA256" i="17"/>
  <c r="AA288" i="17"/>
  <c r="P272" i="17"/>
  <c r="P304" i="17"/>
  <c r="R187" i="17"/>
  <c r="R224" i="17" s="1"/>
  <c r="R179" i="17"/>
  <c r="R181" i="17"/>
  <c r="P257" i="7"/>
  <c r="Q179" i="7"/>
  <c r="Q187" i="7"/>
  <c r="Q224" i="7" s="1"/>
  <c r="Q238" i="7" s="1"/>
  <c r="R108" i="7"/>
  <c r="R177" i="7" s="1"/>
  <c r="R237" i="7" s="1"/>
  <c r="P258" i="7"/>
  <c r="P290" i="7"/>
  <c r="P238" i="7"/>
  <c r="Q181" i="7"/>
  <c r="Q180" i="7"/>
  <c r="Q223" i="7"/>
  <c r="Q237" i="7"/>
  <c r="AD93" i="7"/>
  <c r="AD174" i="7" s="1"/>
  <c r="AD217" i="7" s="1"/>
  <c r="AD37" i="7"/>
  <c r="R107" i="7"/>
  <c r="R176" i="7" s="1"/>
  <c r="S98" i="7"/>
  <c r="S100" i="7"/>
  <c r="T91" i="7"/>
  <c r="S94" i="7"/>
  <c r="S175" i="7" s="1"/>
  <c r="S99" i="7"/>
  <c r="O304" i="7"/>
  <c r="O272" i="7"/>
  <c r="AC45" i="7"/>
  <c r="AC50" i="7" s="1"/>
  <c r="AC42" i="7"/>
  <c r="AC222" i="7" s="1"/>
  <c r="AD90" i="17"/>
  <c r="AB256" i="7"/>
  <c r="AB288" i="7"/>
  <c r="Q290" i="7" l="1"/>
  <c r="S187" i="17"/>
  <c r="S224" i="17" s="1"/>
  <c r="S290" i="17" s="1"/>
  <c r="T107" i="17"/>
  <c r="T176" i="17" s="1"/>
  <c r="R238" i="17"/>
  <c r="R258" i="17"/>
  <c r="R290" i="17"/>
  <c r="S180" i="17"/>
  <c r="S223" i="17"/>
  <c r="S237" i="17"/>
  <c r="Q272" i="17"/>
  <c r="Q304" i="17"/>
  <c r="AC45" i="17"/>
  <c r="AC50" i="17" s="1"/>
  <c r="AC42" i="17"/>
  <c r="AC222" i="17" s="1"/>
  <c r="S181" i="17"/>
  <c r="AD93" i="17"/>
  <c r="AD174" i="17" s="1"/>
  <c r="AD217" i="17" s="1"/>
  <c r="AD37" i="17"/>
  <c r="U100" i="17"/>
  <c r="V91" i="17"/>
  <c r="V186" i="17" s="1"/>
  <c r="U94" i="17"/>
  <c r="U175" i="17" s="1"/>
  <c r="U99" i="17"/>
  <c r="U98" i="17"/>
  <c r="AB288" i="17"/>
  <c r="AB256" i="17"/>
  <c r="T108" i="17"/>
  <c r="T177" i="17" s="1"/>
  <c r="Q258" i="7"/>
  <c r="R181" i="7"/>
  <c r="R180" i="7"/>
  <c r="R223" i="7"/>
  <c r="R257" i="7" s="1"/>
  <c r="S108" i="7"/>
  <c r="S177" i="7" s="1"/>
  <c r="S237" i="7" s="1"/>
  <c r="Q289" i="7"/>
  <c r="Q257" i="7"/>
  <c r="R271" i="7"/>
  <c r="R303" i="7"/>
  <c r="AE90" i="17"/>
  <c r="AD45" i="7"/>
  <c r="AD50" i="7" s="1"/>
  <c r="AD42" i="7"/>
  <c r="AD222" i="7" s="1"/>
  <c r="Q271" i="7"/>
  <c r="Q303" i="7"/>
  <c r="P272" i="7"/>
  <c r="P304" i="7"/>
  <c r="S107" i="7"/>
  <c r="S176" i="7" s="1"/>
  <c r="AC288" i="7"/>
  <c r="AC256" i="7"/>
  <c r="T94" i="7"/>
  <c r="T175" i="7" s="1"/>
  <c r="T99" i="7"/>
  <c r="T98" i="7"/>
  <c r="T100" i="7"/>
  <c r="U91" i="7"/>
  <c r="R187" i="7"/>
  <c r="R224" i="7" s="1"/>
  <c r="R179" i="7"/>
  <c r="Q272" i="7"/>
  <c r="Q304" i="7"/>
  <c r="AE93" i="7"/>
  <c r="AE174" i="7" s="1"/>
  <c r="AE217" i="7" s="1"/>
  <c r="AE37" i="7"/>
  <c r="S238" i="17" l="1"/>
  <c r="S272" i="17" s="1"/>
  <c r="S258" i="17"/>
  <c r="R289" i="7"/>
  <c r="T187" i="17"/>
  <c r="T224" i="17" s="1"/>
  <c r="T238" i="17" s="1"/>
  <c r="T179" i="17"/>
  <c r="AE93" i="17"/>
  <c r="AE174" i="17" s="1"/>
  <c r="AE217" i="17" s="1"/>
  <c r="AE37" i="17"/>
  <c r="T180" i="17"/>
  <c r="T223" i="17"/>
  <c r="T181" i="17"/>
  <c r="T237" i="17"/>
  <c r="AD45" i="17"/>
  <c r="AD50" i="17" s="1"/>
  <c r="AD42" i="17"/>
  <c r="AD222" i="17" s="1"/>
  <c r="AC256" i="17"/>
  <c r="AC288" i="17"/>
  <c r="S271" i="17"/>
  <c r="S303" i="17"/>
  <c r="R272" i="17"/>
  <c r="R304" i="17"/>
  <c r="U107" i="17"/>
  <c r="U176" i="17" s="1"/>
  <c r="V100" i="17"/>
  <c r="W91" i="17"/>
  <c r="W186" i="17" s="1"/>
  <c r="V94" i="17"/>
  <c r="V175" i="17" s="1"/>
  <c r="V99" i="17"/>
  <c r="V98" i="17"/>
  <c r="U108" i="17"/>
  <c r="U177" i="17" s="1"/>
  <c r="S257" i="17"/>
  <c r="S289" i="17"/>
  <c r="S180" i="7"/>
  <c r="S223" i="7"/>
  <c r="S257" i="7" s="1"/>
  <c r="T108" i="7"/>
  <c r="T177" i="7" s="1"/>
  <c r="T223" i="7" s="1"/>
  <c r="U94" i="7"/>
  <c r="U175" i="7" s="1"/>
  <c r="U99" i="7"/>
  <c r="U98" i="7"/>
  <c r="U100" i="7"/>
  <c r="V91" i="7"/>
  <c r="R290" i="7"/>
  <c r="R238" i="7"/>
  <c r="R258" i="7"/>
  <c r="S181" i="7"/>
  <c r="AF93" i="7"/>
  <c r="AF174" i="7" s="1"/>
  <c r="AF217" i="7" s="1"/>
  <c r="AF37" i="7"/>
  <c r="AE42" i="7"/>
  <c r="AE222" i="7" s="1"/>
  <c r="AE45" i="7"/>
  <c r="AE50" i="7" s="1"/>
  <c r="T107" i="7"/>
  <c r="T176" i="7" s="1"/>
  <c r="AD256" i="7"/>
  <c r="AD288" i="7"/>
  <c r="AF90" i="17"/>
  <c r="S187" i="7"/>
  <c r="S224" i="7" s="1"/>
  <c r="S179" i="7"/>
  <c r="S303" i="7"/>
  <c r="S271" i="7"/>
  <c r="S304" i="17" l="1"/>
  <c r="V108" i="17"/>
  <c r="V177" i="17" s="1"/>
  <c r="V223" i="17" s="1"/>
  <c r="T258" i="17"/>
  <c r="T290" i="17"/>
  <c r="W94" i="17"/>
  <c r="W175" i="17" s="1"/>
  <c r="W99" i="17"/>
  <c r="W98" i="17"/>
  <c r="W100" i="17"/>
  <c r="X91" i="17"/>
  <c r="X186" i="17" s="1"/>
  <c r="T272" i="17"/>
  <c r="T304" i="17"/>
  <c r="AD288" i="17"/>
  <c r="AD256" i="17"/>
  <c r="T271" i="17"/>
  <c r="T303" i="17"/>
  <c r="AE42" i="17"/>
  <c r="AE222" i="17" s="1"/>
  <c r="AE45" i="17"/>
  <c r="AE50" i="17" s="1"/>
  <c r="AF93" i="17"/>
  <c r="AF174" i="17" s="1"/>
  <c r="AF217" i="17" s="1"/>
  <c r="AF37" i="17"/>
  <c r="U223" i="17"/>
  <c r="U181" i="17"/>
  <c r="U180" i="17"/>
  <c r="U237" i="17"/>
  <c r="U179" i="17"/>
  <c r="U187" i="17"/>
  <c r="U224" i="17" s="1"/>
  <c r="T289" i="17"/>
  <c r="T257" i="17"/>
  <c r="S289" i="7"/>
  <c r="V107" i="17"/>
  <c r="V176" i="17" s="1"/>
  <c r="T237" i="7"/>
  <c r="T303" i="7" s="1"/>
  <c r="T180" i="7"/>
  <c r="U108" i="7"/>
  <c r="U177" i="7" s="1"/>
  <c r="U180" i="7" s="1"/>
  <c r="T179" i="7"/>
  <c r="T187" i="7"/>
  <c r="T224" i="7" s="1"/>
  <c r="V100" i="7"/>
  <c r="W91" i="7"/>
  <c r="V94" i="7"/>
  <c r="V175" i="7" s="1"/>
  <c r="V99" i="7"/>
  <c r="V98" i="7"/>
  <c r="T257" i="7"/>
  <c r="T289" i="7"/>
  <c r="S290" i="7"/>
  <c r="S238" i="7"/>
  <c r="S258" i="7"/>
  <c r="AE256" i="7"/>
  <c r="AE288" i="7"/>
  <c r="AF42" i="7"/>
  <c r="AF222" i="7" s="1"/>
  <c r="AF45" i="7"/>
  <c r="R304" i="7"/>
  <c r="R272" i="7"/>
  <c r="U107" i="7"/>
  <c r="U176" i="7" s="1"/>
  <c r="T181" i="7"/>
  <c r="V180" i="17" l="1"/>
  <c r="V237" i="17"/>
  <c r="V271" i="17" s="1"/>
  <c r="W108" i="17"/>
  <c r="W177" i="17" s="1"/>
  <c r="W223" i="17" s="1"/>
  <c r="X98" i="17"/>
  <c r="X100" i="17"/>
  <c r="Y91" i="17"/>
  <c r="Y186" i="17" s="1"/>
  <c r="X94" i="17"/>
  <c r="X175" i="17" s="1"/>
  <c r="X99" i="17"/>
  <c r="U238" i="17"/>
  <c r="U258" i="17"/>
  <c r="U290" i="17"/>
  <c r="V289" i="17"/>
  <c r="V257" i="17"/>
  <c r="U271" i="17"/>
  <c r="U303" i="17"/>
  <c r="AF42" i="17"/>
  <c r="AF222" i="17" s="1"/>
  <c r="AF45" i="17"/>
  <c r="AE256" i="17"/>
  <c r="AE288" i="17"/>
  <c r="W107" i="17"/>
  <c r="W176" i="17" s="1"/>
  <c r="V187" i="17"/>
  <c r="V224" i="17" s="1"/>
  <c r="V179" i="17"/>
  <c r="U289" i="17"/>
  <c r="U257" i="17"/>
  <c r="V181" i="17"/>
  <c r="T271" i="7"/>
  <c r="U223" i="7"/>
  <c r="U257" i="7" s="1"/>
  <c r="V108" i="7"/>
  <c r="V177" i="7" s="1"/>
  <c r="V180" i="7" s="1"/>
  <c r="U237" i="7"/>
  <c r="U303" i="7" s="1"/>
  <c r="V107" i="7"/>
  <c r="V176" i="7" s="1"/>
  <c r="S304" i="7"/>
  <c r="S272" i="7"/>
  <c r="T238" i="7"/>
  <c r="T258" i="7"/>
  <c r="T290" i="7"/>
  <c r="AF288" i="7"/>
  <c r="AF256" i="7"/>
  <c r="U187" i="7"/>
  <c r="U224" i="7" s="1"/>
  <c r="U179" i="7"/>
  <c r="AH50" i="7"/>
  <c r="AJ50" i="7"/>
  <c r="AG50" i="7"/>
  <c r="AF50" i="7"/>
  <c r="AI50" i="7"/>
  <c r="AK50" i="7"/>
  <c r="W98" i="7"/>
  <c r="W100" i="7"/>
  <c r="X91" i="7"/>
  <c r="W94" i="7"/>
  <c r="W175" i="7" s="1"/>
  <c r="W99" i="7"/>
  <c r="U181" i="7"/>
  <c r="V303" i="17" l="1"/>
  <c r="W180" i="17"/>
  <c r="W237" i="17"/>
  <c r="W303" i="17" s="1"/>
  <c r="X108" i="17"/>
  <c r="X177" i="17" s="1"/>
  <c r="X223" i="17" s="1"/>
  <c r="AG50" i="17"/>
  <c r="AI50" i="17"/>
  <c r="AH50" i="17"/>
  <c r="AK50" i="17"/>
  <c r="AJ50" i="17"/>
  <c r="AF50" i="17"/>
  <c r="U272" i="17"/>
  <c r="U304" i="17"/>
  <c r="X107" i="17"/>
  <c r="X176" i="17" s="1"/>
  <c r="W181" i="17"/>
  <c r="W187" i="17"/>
  <c r="W224" i="17" s="1"/>
  <c r="W179" i="17"/>
  <c r="Z91" i="17"/>
  <c r="Z186" i="17" s="1"/>
  <c r="Y94" i="17"/>
  <c r="Y175" i="17" s="1"/>
  <c r="Y99" i="17"/>
  <c r="Y98" i="17"/>
  <c r="Y100" i="17"/>
  <c r="V290" i="17"/>
  <c r="V238" i="17"/>
  <c r="V258" i="17"/>
  <c r="AF256" i="17"/>
  <c r="AF288" i="17"/>
  <c r="W257" i="17"/>
  <c r="W289" i="17"/>
  <c r="U271" i="7"/>
  <c r="U289" i="7"/>
  <c r="V223" i="7"/>
  <c r="V289" i="7" s="1"/>
  <c r="V237" i="7"/>
  <c r="V271" i="7" s="1"/>
  <c r="W108" i="7"/>
  <c r="W177" i="7" s="1"/>
  <c r="W237" i="7" s="1"/>
  <c r="V187" i="7"/>
  <c r="V224" i="7" s="1"/>
  <c r="V290" i="7" s="1"/>
  <c r="V181" i="7"/>
  <c r="V179" i="7"/>
  <c r="X94" i="7"/>
  <c r="X175" i="7" s="1"/>
  <c r="X99" i="7"/>
  <c r="X98" i="7"/>
  <c r="X100" i="7"/>
  <c r="Y91" i="7"/>
  <c r="U290" i="7"/>
  <c r="U238" i="7"/>
  <c r="U258" i="7"/>
  <c r="T272" i="7"/>
  <c r="T304" i="7"/>
  <c r="W107" i="7"/>
  <c r="W176" i="7" s="1"/>
  <c r="V257" i="7" l="1"/>
  <c r="W271" i="17"/>
  <c r="X237" i="17"/>
  <c r="X271" i="17" s="1"/>
  <c r="X180" i="17"/>
  <c r="Y108" i="17"/>
  <c r="Y177" i="17" s="1"/>
  <c r="Y180" i="17" s="1"/>
  <c r="X181" i="17"/>
  <c r="X303" i="17"/>
  <c r="V304" i="17"/>
  <c r="V272" i="17"/>
  <c r="Y107" i="17"/>
  <c r="Y176" i="17" s="1"/>
  <c r="Z99" i="17"/>
  <c r="Z98" i="17"/>
  <c r="Z100" i="17"/>
  <c r="AA91" i="17"/>
  <c r="AA186" i="17" s="1"/>
  <c r="Z94" i="17"/>
  <c r="Z175" i="17" s="1"/>
  <c r="X257" i="17"/>
  <c r="X289" i="17"/>
  <c r="W258" i="17"/>
  <c r="W290" i="17"/>
  <c r="W238" i="17"/>
  <c r="X179" i="17"/>
  <c r="X187" i="17"/>
  <c r="X224" i="17" s="1"/>
  <c r="V238" i="7"/>
  <c r="V304" i="7" s="1"/>
  <c r="W181" i="7"/>
  <c r="W180" i="7"/>
  <c r="V303" i="7"/>
  <c r="V258" i="7"/>
  <c r="W223" i="7"/>
  <c r="W257" i="7" s="1"/>
  <c r="X108" i="7"/>
  <c r="X177" i="7" s="1"/>
  <c r="X223" i="7" s="1"/>
  <c r="W271" i="7"/>
  <c r="W303" i="7"/>
  <c r="W187" i="7"/>
  <c r="W224" i="7" s="1"/>
  <c r="W179" i="7"/>
  <c r="U272" i="7"/>
  <c r="U304" i="7"/>
  <c r="X107" i="7"/>
  <c r="X176" i="7" s="1"/>
  <c r="Z91" i="7"/>
  <c r="Y94" i="7"/>
  <c r="Y175" i="7" s="1"/>
  <c r="Y99" i="7"/>
  <c r="Y98" i="7"/>
  <c r="Y100" i="7"/>
  <c r="W289" i="7" l="1"/>
  <c r="Y223" i="17"/>
  <c r="Y289" i="17" s="1"/>
  <c r="Y237" i="17"/>
  <c r="Y271" i="17" s="1"/>
  <c r="Z107" i="17"/>
  <c r="Z176" i="17" s="1"/>
  <c r="Z179" i="17" s="1"/>
  <c r="Z108" i="17"/>
  <c r="Z177" i="17" s="1"/>
  <c r="W272" i="17"/>
  <c r="W304" i="17"/>
  <c r="Y187" i="17"/>
  <c r="Y224" i="17" s="1"/>
  <c r="Y179" i="17"/>
  <c r="Y181" i="17"/>
  <c r="X290" i="17"/>
  <c r="X238" i="17"/>
  <c r="X258" i="17"/>
  <c r="AB91" i="17"/>
  <c r="AB186" i="17" s="1"/>
  <c r="AA94" i="17"/>
  <c r="AA175" i="17" s="1"/>
  <c r="AA99" i="17"/>
  <c r="AA98" i="17"/>
  <c r="AA100" i="17"/>
  <c r="V272" i="7"/>
  <c r="X180" i="7"/>
  <c r="Y107" i="7"/>
  <c r="Y176" i="7" s="1"/>
  <c r="Y187" i="7" s="1"/>
  <c r="Y224" i="7" s="1"/>
  <c r="X237" i="7"/>
  <c r="X303" i="7" s="1"/>
  <c r="AA91" i="7"/>
  <c r="Z94" i="7"/>
  <c r="Z175" i="7" s="1"/>
  <c r="Z99" i="7"/>
  <c r="Z98" i="7"/>
  <c r="Z100" i="7"/>
  <c r="X187" i="7"/>
  <c r="X224" i="7" s="1"/>
  <c r="X179" i="7"/>
  <c r="Y108" i="7"/>
  <c r="Y177" i="7" s="1"/>
  <c r="X181" i="7"/>
  <c r="W258" i="7"/>
  <c r="W290" i="7"/>
  <c r="W238" i="7"/>
  <c r="X289" i="7"/>
  <c r="X257" i="7"/>
  <c r="Y257" i="17" l="1"/>
  <c r="Z187" i="17"/>
  <c r="Z224" i="17" s="1"/>
  <c r="Z290" i="17" s="1"/>
  <c r="Y303" i="17"/>
  <c r="X271" i="7"/>
  <c r="Z181" i="17"/>
  <c r="Z223" i="17"/>
  <c r="Z257" i="17" s="1"/>
  <c r="Z237" i="17"/>
  <c r="Z303" i="17" s="1"/>
  <c r="Z180" i="17"/>
  <c r="AA107" i="17"/>
  <c r="AA176" i="17" s="1"/>
  <c r="AA179" i="17" s="1"/>
  <c r="X304" i="17"/>
  <c r="X272" i="17"/>
  <c r="Y290" i="17"/>
  <c r="Y238" i="17"/>
  <c r="Y258" i="17"/>
  <c r="AB100" i="17"/>
  <c r="AC91" i="17"/>
  <c r="AC186" i="17" s="1"/>
  <c r="AB94" i="17"/>
  <c r="AB175" i="17" s="1"/>
  <c r="AB99" i="17"/>
  <c r="AB98" i="17"/>
  <c r="AA108" i="17"/>
  <c r="AA177" i="17" s="1"/>
  <c r="Y179" i="7"/>
  <c r="Z108" i="7"/>
  <c r="Z177" i="7" s="1"/>
  <c r="Z180" i="7" s="1"/>
  <c r="Z107" i="7"/>
  <c r="Z176" i="7" s="1"/>
  <c r="Z187" i="7" s="1"/>
  <c r="Z224" i="7" s="1"/>
  <c r="Y180" i="7"/>
  <c r="Y223" i="7"/>
  <c r="Y237" i="7"/>
  <c r="Y181" i="7"/>
  <c r="AA99" i="7"/>
  <c r="AA98" i="7"/>
  <c r="AA100" i="7"/>
  <c r="AB91" i="7"/>
  <c r="AA94" i="7"/>
  <c r="AA175" i="7" s="1"/>
  <c r="W272" i="7"/>
  <c r="W304" i="7"/>
  <c r="X258" i="7"/>
  <c r="X290" i="7"/>
  <c r="X238" i="7"/>
  <c r="Y258" i="7"/>
  <c r="Y238" i="7"/>
  <c r="Y290" i="7"/>
  <c r="Z238" i="17" l="1"/>
  <c r="Z304" i="17" s="1"/>
  <c r="Z258" i="17"/>
  <c r="AB107" i="17"/>
  <c r="AB176" i="17" s="1"/>
  <c r="Z271" i="17"/>
  <c r="AA187" i="17"/>
  <c r="AA224" i="17" s="1"/>
  <c r="AA258" i="17" s="1"/>
  <c r="Z289" i="17"/>
  <c r="AA180" i="17"/>
  <c r="AA181" i="17"/>
  <c r="AA237" i="17"/>
  <c r="AA223" i="17"/>
  <c r="Y272" i="17"/>
  <c r="Y304" i="17"/>
  <c r="AD91" i="17"/>
  <c r="AD186" i="17" s="1"/>
  <c r="AC94" i="17"/>
  <c r="AC175" i="17" s="1"/>
  <c r="AC99" i="17"/>
  <c r="AC98" i="17"/>
  <c r="AC100" i="17"/>
  <c r="AB108" i="17"/>
  <c r="AB177" i="17" s="1"/>
  <c r="Z223" i="7"/>
  <c r="Z257" i="7" s="1"/>
  <c r="Z237" i="7"/>
  <c r="Z303" i="7" s="1"/>
  <c r="AA108" i="7"/>
  <c r="AA177" i="7" s="1"/>
  <c r="AA237" i="7" s="1"/>
  <c r="Z179" i="7"/>
  <c r="Z181" i="7"/>
  <c r="Y304" i="7"/>
  <c r="Y272" i="7"/>
  <c r="AA107" i="7"/>
  <c r="AA176" i="7" s="1"/>
  <c r="Y257" i="7"/>
  <c r="Y289" i="7"/>
  <c r="Z258" i="7"/>
  <c r="Z290" i="7"/>
  <c r="Z238" i="7"/>
  <c r="X272" i="7"/>
  <c r="X304" i="7"/>
  <c r="AC91" i="7"/>
  <c r="AB94" i="7"/>
  <c r="AB175" i="7" s="1"/>
  <c r="AB99" i="7"/>
  <c r="AB98" i="7"/>
  <c r="AB100" i="7"/>
  <c r="Y271" i="7"/>
  <c r="Y303" i="7"/>
  <c r="Z272" i="17" l="1"/>
  <c r="AB187" i="17"/>
  <c r="AB224" i="17" s="1"/>
  <c r="AB238" i="17" s="1"/>
  <c r="AB179" i="17"/>
  <c r="Z289" i="7"/>
  <c r="AA238" i="17"/>
  <c r="AA272" i="17" s="1"/>
  <c r="AA290" i="17"/>
  <c r="Z271" i="7"/>
  <c r="AC107" i="17"/>
  <c r="AC176" i="17" s="1"/>
  <c r="AC187" i="17" s="1"/>
  <c r="AC224" i="17" s="1"/>
  <c r="AB223" i="17"/>
  <c r="AB237" i="17"/>
  <c r="AB180" i="17"/>
  <c r="AB181" i="17"/>
  <c r="AD94" i="17"/>
  <c r="AD175" i="17" s="1"/>
  <c r="AD99" i="17"/>
  <c r="AD98" i="17"/>
  <c r="AD100" i="17"/>
  <c r="AE91" i="17"/>
  <c r="AE186" i="17" s="1"/>
  <c r="AA271" i="17"/>
  <c r="AA303" i="17"/>
  <c r="AC108" i="17"/>
  <c r="AC177" i="17" s="1"/>
  <c r="AA257" i="17"/>
  <c r="AA289" i="17"/>
  <c r="AA180" i="7"/>
  <c r="AA223" i="7"/>
  <c r="AA257" i="7" s="1"/>
  <c r="AA181" i="7"/>
  <c r="AB107" i="7"/>
  <c r="AB176" i="7" s="1"/>
  <c r="AB179" i="7" s="1"/>
  <c r="AB108" i="7"/>
  <c r="AB177" i="7" s="1"/>
  <c r="Z272" i="7"/>
  <c r="Z304" i="7"/>
  <c r="AA187" i="7"/>
  <c r="AA224" i="7" s="1"/>
  <c r="AA179" i="7"/>
  <c r="AA303" i="7"/>
  <c r="AA271" i="7"/>
  <c r="AC94" i="7"/>
  <c r="AC175" i="7" s="1"/>
  <c r="AC99" i="7"/>
  <c r="AC98" i="7"/>
  <c r="AC100" i="7"/>
  <c r="AD91" i="7"/>
  <c r="AA289" i="7" l="1"/>
  <c r="AB290" i="17"/>
  <c r="AB258" i="17"/>
  <c r="AA304" i="17"/>
  <c r="AD108" i="17"/>
  <c r="AD177" i="17" s="1"/>
  <c r="AD223" i="17" s="1"/>
  <c r="AC179" i="17"/>
  <c r="AC180" i="17"/>
  <c r="AC237" i="17"/>
  <c r="AC181" i="17"/>
  <c r="AC223" i="17"/>
  <c r="AB271" i="17"/>
  <c r="AB303" i="17"/>
  <c r="AB272" i="17"/>
  <c r="AB304" i="17"/>
  <c r="AD107" i="17"/>
  <c r="AD176" i="17" s="1"/>
  <c r="AC290" i="17"/>
  <c r="AC238" i="17"/>
  <c r="AC258" i="17"/>
  <c r="AE99" i="17"/>
  <c r="AE98" i="17"/>
  <c r="AE100" i="17"/>
  <c r="AF91" i="17"/>
  <c r="AF186" i="17" s="1"/>
  <c r="AE94" i="17"/>
  <c r="AE175" i="17" s="1"/>
  <c r="AB257" i="17"/>
  <c r="AB289" i="17"/>
  <c r="AB187" i="7"/>
  <c r="AB224" i="7" s="1"/>
  <c r="AB238" i="7" s="1"/>
  <c r="AC108" i="7"/>
  <c r="AC177" i="7" s="1"/>
  <c r="AC180" i="7" s="1"/>
  <c r="AA290" i="7"/>
  <c r="AA238" i="7"/>
  <c r="AA258" i="7"/>
  <c r="AB180" i="7"/>
  <c r="AB237" i="7"/>
  <c r="AB223" i="7"/>
  <c r="AB181" i="7"/>
  <c r="AC107" i="7"/>
  <c r="AC176" i="7" s="1"/>
  <c r="AE91" i="7"/>
  <c r="AD94" i="7"/>
  <c r="AD175" i="7" s="1"/>
  <c r="AD99" i="7"/>
  <c r="AD98" i="7"/>
  <c r="AD100" i="7"/>
  <c r="AD180" i="17" l="1"/>
  <c r="AD237" i="17"/>
  <c r="AD303" i="17" s="1"/>
  <c r="AE108" i="17"/>
  <c r="AE177" i="17" s="1"/>
  <c r="AE237" i="17" s="1"/>
  <c r="AC272" i="17"/>
  <c r="AC304" i="17"/>
  <c r="AC271" i="17"/>
  <c r="AC303" i="17"/>
  <c r="AD257" i="17"/>
  <c r="AD289" i="17"/>
  <c r="AE107" i="17"/>
  <c r="AE176" i="17" s="1"/>
  <c r="AF100" i="17"/>
  <c r="AG91" i="17"/>
  <c r="AG186" i="17" s="1"/>
  <c r="AF94" i="17"/>
  <c r="AF175" i="17" s="1"/>
  <c r="AF99" i="17"/>
  <c r="AF98" i="17"/>
  <c r="AD181" i="17"/>
  <c r="AD187" i="17"/>
  <c r="AD224" i="17" s="1"/>
  <c r="AD179" i="17"/>
  <c r="AC257" i="17"/>
  <c r="AC289" i="17"/>
  <c r="AB290" i="7"/>
  <c r="AB258" i="7"/>
  <c r="AC181" i="7"/>
  <c r="AC223" i="7"/>
  <c r="AC289" i="7" s="1"/>
  <c r="AC237" i="7"/>
  <c r="AC303" i="7" s="1"/>
  <c r="AD108" i="7"/>
  <c r="AD177" i="7" s="1"/>
  <c r="AD223" i="7" s="1"/>
  <c r="AB289" i="7"/>
  <c r="AB257" i="7"/>
  <c r="AD107" i="7"/>
  <c r="AD176" i="7" s="1"/>
  <c r="AB304" i="7"/>
  <c r="AB272" i="7"/>
  <c r="AE98" i="7"/>
  <c r="AE100" i="7"/>
  <c r="AF91" i="7"/>
  <c r="AE94" i="7"/>
  <c r="AE175" i="7" s="1"/>
  <c r="AE99" i="7"/>
  <c r="AC179" i="7"/>
  <c r="AC187" i="7"/>
  <c r="AC224" i="7" s="1"/>
  <c r="AB271" i="7"/>
  <c r="AB303" i="7"/>
  <c r="AA304" i="7"/>
  <c r="AA272" i="7"/>
  <c r="AD271" i="17" l="1"/>
  <c r="AC257" i="7"/>
  <c r="AF108" i="17"/>
  <c r="AF177" i="17" s="1"/>
  <c r="AF180" i="17" s="1"/>
  <c r="AE180" i="17"/>
  <c r="AE223" i="17"/>
  <c r="AE257" i="17" s="1"/>
  <c r="AG94" i="17"/>
  <c r="AG175" i="17" s="1"/>
  <c r="AG99" i="17"/>
  <c r="AG98" i="17"/>
  <c r="AG100" i="17"/>
  <c r="AH91" i="17"/>
  <c r="AH186" i="17" s="1"/>
  <c r="AE181" i="17"/>
  <c r="AE187" i="17"/>
  <c r="AE224" i="17" s="1"/>
  <c r="AE179" i="17"/>
  <c r="AD258" i="17"/>
  <c r="AD290" i="17"/>
  <c r="AD238" i="17"/>
  <c r="AE271" i="17"/>
  <c r="AE303" i="17"/>
  <c r="AF107" i="17"/>
  <c r="AF176" i="17" s="1"/>
  <c r="AD237" i="7"/>
  <c r="AD303" i="7" s="1"/>
  <c r="AC271" i="7"/>
  <c r="AD181" i="7"/>
  <c r="AD180" i="7"/>
  <c r="AD289" i="7"/>
  <c r="AD257" i="7"/>
  <c r="AF94" i="7"/>
  <c r="AF175" i="7" s="1"/>
  <c r="AF99" i="7"/>
  <c r="AF98" i="7"/>
  <c r="AF100" i="7"/>
  <c r="AG91" i="7"/>
  <c r="AD187" i="7"/>
  <c r="AD224" i="7" s="1"/>
  <c r="AD179" i="7"/>
  <c r="AC290" i="7"/>
  <c r="AC258" i="7"/>
  <c r="AC238" i="7"/>
  <c r="AE107" i="7"/>
  <c r="AE176" i="7" s="1"/>
  <c r="AE108" i="7"/>
  <c r="AE177" i="7" s="1"/>
  <c r="AF181" i="17" l="1"/>
  <c r="AE289" i="17"/>
  <c r="AF223" i="17"/>
  <c r="AF289" i="17" s="1"/>
  <c r="AF237" i="17"/>
  <c r="AF271" i="17" s="1"/>
  <c r="AG108" i="17"/>
  <c r="AG177" i="17" s="1"/>
  <c r="AG180" i="17" s="1"/>
  <c r="AD271" i="7"/>
  <c r="AD272" i="17"/>
  <c r="AD304" i="17"/>
  <c r="AE238" i="17"/>
  <c r="AE258" i="17"/>
  <c r="AE290" i="17"/>
  <c r="AI91" i="17"/>
  <c r="AI186" i="17" s="1"/>
  <c r="AH94" i="17"/>
  <c r="AH175" i="17" s="1"/>
  <c r="AH99" i="17"/>
  <c r="AH98" i="17"/>
  <c r="AH100" i="17"/>
  <c r="AF187" i="17"/>
  <c r="AF224" i="17" s="1"/>
  <c r="AF179" i="17"/>
  <c r="AG107" i="17"/>
  <c r="AG176" i="17" s="1"/>
  <c r="AE187" i="7"/>
  <c r="AE224" i="7" s="1"/>
  <c r="AE179" i="7"/>
  <c r="AF107" i="7"/>
  <c r="AF176" i="7" s="1"/>
  <c r="AC304" i="7"/>
  <c r="AC272" i="7"/>
  <c r="AD290" i="7"/>
  <c r="AD258" i="7"/>
  <c r="AD238" i="7"/>
  <c r="AH91" i="7"/>
  <c r="AG94" i="7"/>
  <c r="AG175" i="7" s="1"/>
  <c r="AG99" i="7"/>
  <c r="AG98" i="7"/>
  <c r="AG100" i="7"/>
  <c r="AE237" i="7"/>
  <c r="AE223" i="7"/>
  <c r="AE180" i="7"/>
  <c r="AE181" i="7"/>
  <c r="AF108" i="7"/>
  <c r="AF177" i="7" s="1"/>
  <c r="AF257" i="17" l="1"/>
  <c r="AF303" i="17"/>
  <c r="AG237" i="17"/>
  <c r="AG271" i="17" s="1"/>
  <c r="AH108" i="17"/>
  <c r="AH177" i="17" s="1"/>
  <c r="AH223" i="17" s="1"/>
  <c r="AG223" i="17"/>
  <c r="AG257" i="17" s="1"/>
  <c r="AH107" i="17"/>
  <c r="AH176" i="17" s="1"/>
  <c r="AE272" i="17"/>
  <c r="AE304" i="17"/>
  <c r="AG179" i="17"/>
  <c r="AG187" i="17"/>
  <c r="AG224" i="17" s="1"/>
  <c r="AF258" i="17"/>
  <c r="AF290" i="17"/>
  <c r="AF238" i="17"/>
  <c r="AI99" i="17"/>
  <c r="AI98" i="17"/>
  <c r="AI100" i="17"/>
  <c r="AJ91" i="17"/>
  <c r="AJ186" i="17" s="1"/>
  <c r="AI94" i="17"/>
  <c r="AI175" i="17" s="1"/>
  <c r="AG181" i="17"/>
  <c r="AG108" i="7"/>
  <c r="AG177" i="7" s="1"/>
  <c r="AG180" i="7" s="1"/>
  <c r="AG107" i="7"/>
  <c r="AG176" i="7" s="1"/>
  <c r="AD272" i="7"/>
  <c r="AD304" i="7"/>
  <c r="AF179" i="7"/>
  <c r="AF187" i="7"/>
  <c r="AF224" i="7" s="1"/>
  <c r="AE303" i="7"/>
  <c r="AE271" i="7"/>
  <c r="AF181" i="7"/>
  <c r="AF180" i="7"/>
  <c r="AF237" i="7"/>
  <c r="AF223" i="7"/>
  <c r="AE289" i="7"/>
  <c r="AE257" i="7"/>
  <c r="AH94" i="7"/>
  <c r="AH175" i="7" s="1"/>
  <c r="AH99" i="7"/>
  <c r="AH98" i="7"/>
  <c r="AH100" i="7"/>
  <c r="AI91" i="7"/>
  <c r="AE238" i="7"/>
  <c r="AE290" i="7"/>
  <c r="AE258" i="7"/>
  <c r="AH180" i="17" l="1"/>
  <c r="AG289" i="17"/>
  <c r="AG303" i="17"/>
  <c r="AH237" i="17"/>
  <c r="AH271" i="17" s="1"/>
  <c r="AH187" i="17"/>
  <c r="AH224" i="17" s="1"/>
  <c r="AH258" i="17" s="1"/>
  <c r="AH181" i="17"/>
  <c r="AG187" i="7"/>
  <c r="AG224" i="7" s="1"/>
  <c r="AG290" i="7" s="1"/>
  <c r="AH179" i="17"/>
  <c r="AI108" i="17"/>
  <c r="AI177" i="17" s="1"/>
  <c r="AI180" i="17" s="1"/>
  <c r="AJ94" i="17"/>
  <c r="AJ175" i="17" s="1"/>
  <c r="AJ99" i="17"/>
  <c r="AJ98" i="17"/>
  <c r="AJ100" i="17"/>
  <c r="AK91" i="17"/>
  <c r="AK186" i="17" s="1"/>
  <c r="AF272" i="17"/>
  <c r="AF304" i="17"/>
  <c r="AH257" i="17"/>
  <c r="AH289" i="17"/>
  <c r="AG290" i="17"/>
  <c r="AG238" i="17"/>
  <c r="AG258" i="17"/>
  <c r="AI107" i="17"/>
  <c r="AI176" i="17" s="1"/>
  <c r="AG223" i="7"/>
  <c r="AG289" i="7" s="1"/>
  <c r="AG237" i="7"/>
  <c r="AG303" i="7" s="1"/>
  <c r="AG179" i="7"/>
  <c r="AG181" i="7"/>
  <c r="AH108" i="7"/>
  <c r="AH177" i="7" s="1"/>
  <c r="AH237" i="7" s="1"/>
  <c r="AI94" i="7"/>
  <c r="AI175" i="7" s="1"/>
  <c r="AI99" i="7"/>
  <c r="AI98" i="7"/>
  <c r="AI100" i="7"/>
  <c r="AJ91" i="7"/>
  <c r="AF303" i="7"/>
  <c r="AF271" i="7"/>
  <c r="AF289" i="7"/>
  <c r="AF257" i="7"/>
  <c r="AE272" i="7"/>
  <c r="AE304" i="7"/>
  <c r="AF290" i="7"/>
  <c r="AF258" i="7"/>
  <c r="AF238" i="7"/>
  <c r="AH107" i="7"/>
  <c r="AH176" i="7" s="1"/>
  <c r="AG257" i="7" l="1"/>
  <c r="AH303" i="17"/>
  <c r="AG238" i="7"/>
  <c r="AG304" i="7" s="1"/>
  <c r="AJ108" i="17"/>
  <c r="AJ177" i="17" s="1"/>
  <c r="AJ223" i="17" s="1"/>
  <c r="AH238" i="17"/>
  <c r="AH304" i="17" s="1"/>
  <c r="AH290" i="17"/>
  <c r="AG271" i="7"/>
  <c r="AG258" i="7"/>
  <c r="AI223" i="17"/>
  <c r="AI289" i="17" s="1"/>
  <c r="AI237" i="17"/>
  <c r="AI271" i="17" s="1"/>
  <c r="AK94" i="17"/>
  <c r="AK175" i="17" s="1"/>
  <c r="AK99" i="17"/>
  <c r="AK98" i="17"/>
  <c r="AK100" i="17"/>
  <c r="AI181" i="17"/>
  <c r="AI179" i="17"/>
  <c r="AI187" i="17"/>
  <c r="AI224" i="17" s="1"/>
  <c r="AG272" i="17"/>
  <c r="AG304" i="17"/>
  <c r="AJ107" i="17"/>
  <c r="AJ176" i="17" s="1"/>
  <c r="AH180" i="7"/>
  <c r="AH223" i="7"/>
  <c r="AH289" i="7" s="1"/>
  <c r="AI108" i="7"/>
  <c r="AI177" i="7" s="1"/>
  <c r="AI237" i="7" s="1"/>
  <c r="AH179" i="7"/>
  <c r="AH187" i="7"/>
  <c r="AH224" i="7" s="1"/>
  <c r="AI107" i="7"/>
  <c r="AI176" i="7" s="1"/>
  <c r="AH181" i="7"/>
  <c r="AF304" i="7"/>
  <c r="AF272" i="7"/>
  <c r="AH303" i="7"/>
  <c r="AH271" i="7"/>
  <c r="AJ94" i="7"/>
  <c r="AJ175" i="7" s="1"/>
  <c r="AJ99" i="7"/>
  <c r="AJ98" i="7"/>
  <c r="AJ100" i="7"/>
  <c r="AK91" i="7"/>
  <c r="AH257" i="7" l="1"/>
  <c r="AG272" i="7"/>
  <c r="AI303" i="17"/>
  <c r="AJ180" i="17"/>
  <c r="AJ237" i="17"/>
  <c r="AJ303" i="17" s="1"/>
  <c r="AH272" i="17"/>
  <c r="AK108" i="17"/>
  <c r="AK177" i="17" s="1"/>
  <c r="AK237" i="17" s="1"/>
  <c r="AI257" i="17"/>
  <c r="AJ181" i="17"/>
  <c r="AJ289" i="17"/>
  <c r="AJ257" i="17"/>
  <c r="AI238" i="17"/>
  <c r="AI258" i="17"/>
  <c r="AI290" i="17"/>
  <c r="AJ187" i="17"/>
  <c r="AJ224" i="17" s="1"/>
  <c r="AJ179" i="17"/>
  <c r="AK107" i="17"/>
  <c r="AK176" i="17" s="1"/>
  <c r="AI180" i="7"/>
  <c r="AI223" i="7"/>
  <c r="AI257" i="7" s="1"/>
  <c r="AJ108" i="7"/>
  <c r="AJ177" i="7" s="1"/>
  <c r="AJ180" i="7" s="1"/>
  <c r="AI179" i="7"/>
  <c r="AI187" i="7"/>
  <c r="AI224" i="7" s="1"/>
  <c r="AI181" i="7"/>
  <c r="AJ107" i="7"/>
  <c r="AJ176" i="7" s="1"/>
  <c r="AK98" i="7"/>
  <c r="AK100" i="7"/>
  <c r="AK94" i="7"/>
  <c r="AK175" i="7" s="1"/>
  <c r="AK99" i="7"/>
  <c r="AI271" i="7"/>
  <c r="AI303" i="7"/>
  <c r="AH290" i="7"/>
  <c r="AH238" i="7"/>
  <c r="AH258" i="7"/>
  <c r="AK223" i="17" l="1"/>
  <c r="AK257" i="17" s="1"/>
  <c r="AJ271" i="17"/>
  <c r="AK181" i="17"/>
  <c r="AK180" i="17"/>
  <c r="AI272" i="17"/>
  <c r="AI304" i="17"/>
  <c r="AK179" i="17"/>
  <c r="AK187" i="17"/>
  <c r="AK224" i="17" s="1"/>
  <c r="AJ238" i="17"/>
  <c r="AJ258" i="17"/>
  <c r="AJ290" i="17"/>
  <c r="AK271" i="17"/>
  <c r="AK303" i="17"/>
  <c r="AL303" i="17" s="1"/>
  <c r="AL237" i="17"/>
  <c r="AJ181" i="7"/>
  <c r="AJ223" i="7"/>
  <c r="AJ289" i="7" s="1"/>
  <c r="AK108" i="7"/>
  <c r="AK177" i="7" s="1"/>
  <c r="AK223" i="7" s="1"/>
  <c r="AJ237" i="7"/>
  <c r="AJ271" i="7" s="1"/>
  <c r="AI289" i="7"/>
  <c r="AH304" i="7"/>
  <c r="AH272" i="7"/>
  <c r="AJ179" i="7"/>
  <c r="AJ187" i="7"/>
  <c r="AJ224" i="7" s="1"/>
  <c r="AI238" i="7"/>
  <c r="AI290" i="7"/>
  <c r="AI258" i="7"/>
  <c r="AK107" i="7"/>
  <c r="AK176" i="7" s="1"/>
  <c r="AK289" i="17" l="1"/>
  <c r="AJ272" i="17"/>
  <c r="AJ304" i="17"/>
  <c r="AK290" i="17"/>
  <c r="AK238" i="17"/>
  <c r="AK258" i="17"/>
  <c r="AL271" i="17"/>
  <c r="AJ257" i="7"/>
  <c r="AJ303" i="7"/>
  <c r="AK237" i="7"/>
  <c r="AL237" i="7" s="1"/>
  <c r="AK180" i="7"/>
  <c r="AK187" i="7"/>
  <c r="AK224" i="7" s="1"/>
  <c r="AK179" i="7"/>
  <c r="AK181" i="7"/>
  <c r="AJ258" i="7"/>
  <c r="AJ238" i="7"/>
  <c r="AJ290" i="7"/>
  <c r="AK289" i="7"/>
  <c r="AK257" i="7"/>
  <c r="AI304" i="7"/>
  <c r="AI272" i="7"/>
  <c r="AK304" i="17" l="1"/>
  <c r="AL304" i="17" s="1"/>
  <c r="AK272" i="17"/>
  <c r="AL238" i="17"/>
  <c r="AK303" i="7"/>
  <c r="AL303" i="7" s="1"/>
  <c r="AK271" i="7"/>
  <c r="AL271" i="7" s="1"/>
  <c r="AJ304" i="7"/>
  <c r="AJ272" i="7"/>
  <c r="AK290" i="7"/>
  <c r="AK258" i="7"/>
  <c r="AK238" i="7"/>
  <c r="AL272" i="17" l="1"/>
  <c r="AK272" i="7"/>
  <c r="AL272" i="7" s="1"/>
  <c r="AK304" i="7"/>
  <c r="AL238" i="7"/>
  <c r="AL304" i="7" l="1"/>
  <c r="H234" i="9" l="1"/>
  <c r="H29" i="9"/>
  <c r="L234" i="9"/>
  <c r="L29" i="9"/>
  <c r="J234" i="9"/>
  <c r="J29" i="9"/>
  <c r="M29" i="9"/>
  <c r="M234" i="9"/>
  <c r="P234" i="9"/>
  <c r="P29" i="9"/>
  <c r="N29" i="9"/>
  <c r="N234" i="9"/>
  <c r="H29" i="7"/>
  <c r="H26" i="7"/>
  <c r="H234" i="7" s="1"/>
  <c r="M29" i="7"/>
  <c r="M26" i="7"/>
  <c r="M234" i="7" s="1"/>
  <c r="J29" i="7"/>
  <c r="J26" i="7"/>
  <c r="J234" i="7" s="1"/>
  <c r="I29" i="7"/>
  <c r="I26" i="7"/>
  <c r="I234" i="7" s="1"/>
  <c r="P26" i="7"/>
  <c r="P234" i="7" s="1"/>
  <c r="P29" i="7"/>
  <c r="K234" i="9"/>
  <c r="K29" i="9"/>
  <c r="I234" i="9"/>
  <c r="I29" i="9"/>
  <c r="Q29" i="9"/>
  <c r="Q234" i="9"/>
  <c r="O234" i="9"/>
  <c r="O29" i="9"/>
  <c r="K29" i="7"/>
  <c r="K26" i="7"/>
  <c r="K234" i="7" s="1"/>
  <c r="O29" i="7"/>
  <c r="O26" i="7"/>
  <c r="O234" i="7" s="1"/>
  <c r="L29" i="7"/>
  <c r="L26" i="7"/>
  <c r="L234" i="7" s="1"/>
  <c r="N29" i="7"/>
  <c r="N26" i="7"/>
  <c r="N234" i="7" s="1"/>
  <c r="O300" i="9" l="1"/>
  <c r="O268" i="9"/>
  <c r="I300" i="9"/>
  <c r="I268" i="9"/>
  <c r="K268" i="9"/>
  <c r="K300" i="9"/>
  <c r="P268" i="7"/>
  <c r="P300" i="7"/>
  <c r="P268" i="9"/>
  <c r="P300" i="9"/>
  <c r="J300" i="9"/>
  <c r="J268" i="9"/>
  <c r="L268" i="9"/>
  <c r="L300" i="9"/>
  <c r="H300" i="9"/>
  <c r="H268" i="9"/>
  <c r="N268" i="7"/>
  <c r="N300" i="7"/>
  <c r="L300" i="7"/>
  <c r="L268" i="7"/>
  <c r="O300" i="7"/>
  <c r="O268" i="7"/>
  <c r="K300" i="7"/>
  <c r="K268" i="7"/>
  <c r="Q300" i="9"/>
  <c r="Q268" i="9"/>
  <c r="I300" i="7"/>
  <c r="I268" i="7"/>
  <c r="J300" i="7"/>
  <c r="J268" i="7"/>
  <c r="M300" i="7"/>
  <c r="M268" i="7"/>
  <c r="H300" i="7"/>
  <c r="H268" i="7"/>
  <c r="N300" i="9"/>
  <c r="N268" i="9"/>
  <c r="M300" i="9"/>
  <c r="M268" i="9"/>
  <c r="AG186" i="16" l="1"/>
  <c r="AH186" i="16" l="1"/>
  <c r="AI186" i="16" l="1"/>
  <c r="AJ186" i="16" l="1"/>
  <c r="AK186" i="16" l="1"/>
  <c r="AL237" i="16" l="1"/>
  <c r="AL271" i="16"/>
  <c r="G262" i="20" l="1"/>
  <c r="G264" i="20" s="1"/>
  <c r="G265" i="20" s="1"/>
  <c r="G276" i="20" s="1"/>
  <c r="G277" i="20" l="1"/>
  <c r="G278" i="20" s="1"/>
  <c r="H284" i="20"/>
  <c r="H285" i="20" s="1"/>
  <c r="G285" i="20"/>
  <c r="G294" i="20" s="1"/>
  <c r="G296" i="20" s="1"/>
  <c r="G297" i="20" s="1"/>
  <c r="G308" i="20" s="1"/>
  <c r="I284" i="20" l="1"/>
  <c r="G313" i="20"/>
  <c r="G309" i="20"/>
  <c r="G310" i="20" s="1"/>
  <c r="H313" i="20"/>
  <c r="H294" i="20"/>
  <c r="I285" i="20"/>
  <c r="J284" i="20"/>
  <c r="K284" i="20" l="1"/>
  <c r="J285" i="20"/>
  <c r="I313" i="20"/>
  <c r="I294" i="20"/>
  <c r="L284" i="20" l="1"/>
  <c r="K285" i="20"/>
  <c r="J294" i="20"/>
  <c r="J313" i="20"/>
  <c r="K313" i="20" l="1"/>
  <c r="K294" i="20"/>
  <c r="M284" i="20"/>
  <c r="L285" i="20"/>
  <c r="L313" i="20" l="1"/>
  <c r="L294" i="20"/>
  <c r="M285" i="20"/>
  <c r="N284" i="20"/>
  <c r="O284" i="20" l="1"/>
  <c r="N285" i="20"/>
  <c r="M294" i="20"/>
  <c r="M313" i="20"/>
  <c r="N294" i="20" l="1"/>
  <c r="N313" i="20"/>
  <c r="P284" i="20"/>
  <c r="O285" i="20"/>
  <c r="O313" i="20" l="1"/>
  <c r="O294" i="20"/>
  <c r="Q284" i="20"/>
  <c r="P285" i="20"/>
  <c r="Q285" i="20" l="1"/>
  <c r="R284" i="20"/>
  <c r="P313" i="20"/>
  <c r="P294" i="20"/>
  <c r="S284" i="20" l="1"/>
  <c r="R285" i="20"/>
  <c r="Q313" i="20"/>
  <c r="Q294" i="20"/>
  <c r="R294" i="20" l="1"/>
  <c r="R313" i="20"/>
  <c r="T284" i="20"/>
  <c r="S285" i="20"/>
  <c r="S313" i="20" l="1"/>
  <c r="S294" i="20"/>
  <c r="U284" i="20"/>
  <c r="T285" i="20"/>
  <c r="T313" i="20" l="1"/>
  <c r="T294" i="20"/>
  <c r="U285" i="20"/>
  <c r="V284" i="20"/>
  <c r="W284" i="20" l="1"/>
  <c r="V285" i="20"/>
  <c r="U294" i="20"/>
  <c r="U313" i="20"/>
  <c r="V294" i="20" l="1"/>
  <c r="V313" i="20"/>
  <c r="X284" i="20"/>
  <c r="W285" i="20"/>
  <c r="W313" i="20" l="1"/>
  <c r="W294" i="20"/>
  <c r="Y284" i="20"/>
  <c r="X285" i="20"/>
  <c r="X313" i="20" l="1"/>
  <c r="X294" i="20"/>
  <c r="Y285" i="20"/>
  <c r="Z284" i="20"/>
  <c r="AA284" i="20" l="1"/>
  <c r="Z285" i="20"/>
  <c r="Y313" i="20"/>
  <c r="Y294" i="20"/>
  <c r="Z294" i="20" l="1"/>
  <c r="Z313" i="20"/>
  <c r="AB284" i="20"/>
  <c r="AA285" i="20"/>
  <c r="AA313" i="20" l="1"/>
  <c r="AA294" i="20"/>
  <c r="AC284" i="20"/>
  <c r="AB285" i="20"/>
  <c r="AA310" i="20" l="1"/>
  <c r="AB313" i="20"/>
  <c r="AB294" i="20"/>
  <c r="AC285" i="20"/>
  <c r="AD284" i="20"/>
  <c r="AE284" i="20" l="1"/>
  <c r="AD285" i="20"/>
  <c r="AC294" i="20"/>
  <c r="AC313" i="20"/>
  <c r="AD294" i="20" l="1"/>
  <c r="AD313" i="20"/>
  <c r="AF284" i="20"/>
  <c r="AE285" i="20"/>
  <c r="AG284" i="20" l="1"/>
  <c r="AF285" i="20"/>
  <c r="AE313" i="20"/>
  <c r="AE294" i="20"/>
  <c r="AE310" i="20" l="1"/>
  <c r="AF313" i="20"/>
  <c r="AF294" i="20"/>
  <c r="AG285" i="20"/>
  <c r="AH284" i="20"/>
  <c r="AF310" i="20" l="1"/>
  <c r="AI284" i="20"/>
  <c r="AH285" i="20"/>
  <c r="AG313" i="20"/>
  <c r="AG294" i="20"/>
  <c r="AJ284" i="20" l="1"/>
  <c r="AI285" i="20"/>
  <c r="AG310" i="20"/>
  <c r="AH294" i="20"/>
  <c r="AH313" i="20"/>
  <c r="AI313" i="20" l="1"/>
  <c r="AI294" i="20"/>
  <c r="AH310" i="20"/>
  <c r="AK284" i="20"/>
  <c r="AK285" i="20" s="1"/>
  <c r="AJ285" i="20"/>
  <c r="AJ313" i="20" l="1"/>
  <c r="AJ294" i="20"/>
  <c r="AI310" i="20"/>
  <c r="AK294" i="20"/>
  <c r="AK313" i="20"/>
  <c r="G314" i="20" s="1"/>
  <c r="AJ310" i="20" l="1"/>
  <c r="AK310" i="20"/>
  <c r="G262" i="21" l="1"/>
  <c r="G264" i="21"/>
  <c r="G265" i="21" s="1"/>
  <c r="G276" i="21" s="1"/>
  <c r="G277" i="21" s="1"/>
  <c r="H284" i="21"/>
  <c r="H285" i="21" s="1"/>
  <c r="H313" i="21" s="1"/>
  <c r="G285" i="21"/>
  <c r="H294" i="21" l="1"/>
  <c r="G278" i="21"/>
  <c r="I284" i="21"/>
  <c r="G313" i="21"/>
  <c r="G294" i="21"/>
  <c r="G296" i="21" s="1"/>
  <c r="G297" i="21" s="1"/>
  <c r="G308" i="21" s="1"/>
  <c r="I285" i="21" l="1"/>
  <c r="J284" i="21"/>
  <c r="G309" i="21"/>
  <c r="G310" i="21" s="1"/>
  <c r="J285" i="21" l="1"/>
  <c r="K284" i="21"/>
  <c r="I294" i="21"/>
  <c r="I313" i="21"/>
  <c r="L284" i="21" l="1"/>
  <c r="K285" i="21"/>
  <c r="J313" i="21"/>
  <c r="J294" i="21"/>
  <c r="M284" i="21" l="1"/>
  <c r="L285" i="21"/>
  <c r="K313" i="21"/>
  <c r="K294" i="21"/>
  <c r="L294" i="21" l="1"/>
  <c r="L313" i="21"/>
  <c r="M285" i="21"/>
  <c r="N284" i="21"/>
  <c r="M313" i="21" l="1"/>
  <c r="M294" i="21"/>
  <c r="O284" i="21"/>
  <c r="N285" i="21"/>
  <c r="N313" i="21" l="1"/>
  <c r="N294" i="21"/>
  <c r="O285" i="21"/>
  <c r="P284" i="21"/>
  <c r="O294" i="21" l="1"/>
  <c r="O313" i="21"/>
  <c r="P285" i="21"/>
  <c r="Q284" i="21"/>
  <c r="P294" i="21" l="1"/>
  <c r="P313" i="21"/>
  <c r="Q285" i="21"/>
  <c r="R284" i="21"/>
  <c r="S284" i="21" l="1"/>
  <c r="R285" i="21"/>
  <c r="Q313" i="21"/>
  <c r="Q294" i="21"/>
  <c r="R294" i="21" l="1"/>
  <c r="R313" i="21"/>
  <c r="T284" i="21"/>
  <c r="S285" i="21"/>
  <c r="U284" i="21" l="1"/>
  <c r="T285" i="21"/>
  <c r="S313" i="21"/>
  <c r="S294" i="21"/>
  <c r="T294" i="21" l="1"/>
  <c r="T313" i="21"/>
  <c r="U285" i="21"/>
  <c r="V284" i="21"/>
  <c r="V285" i="21" l="1"/>
  <c r="W284" i="21"/>
  <c r="U294" i="21"/>
  <c r="U313" i="21"/>
  <c r="W285" i="21" l="1"/>
  <c r="X284" i="21"/>
  <c r="V294" i="21"/>
  <c r="V313" i="21"/>
  <c r="W294" i="21" l="1"/>
  <c r="W313" i="21"/>
  <c r="X285" i="21"/>
  <c r="Y284" i="21"/>
  <c r="Y285" i="21" l="1"/>
  <c r="Z284" i="21"/>
  <c r="X313" i="21"/>
  <c r="X294" i="21"/>
  <c r="AA284" i="21" l="1"/>
  <c r="Z285" i="21"/>
  <c r="Y294" i="21"/>
  <c r="Y313" i="21"/>
  <c r="Z294" i="21" l="1"/>
  <c r="Z313" i="21"/>
  <c r="AB284" i="21"/>
  <c r="AA285" i="21"/>
  <c r="AA313" i="21" l="1"/>
  <c r="AA294" i="21"/>
  <c r="AB285" i="21"/>
  <c r="AC284" i="21"/>
  <c r="AB313" i="21" l="1"/>
  <c r="AB294" i="21"/>
  <c r="AC285" i="21"/>
  <c r="AD284" i="21"/>
  <c r="AC294" i="21" l="1"/>
  <c r="AC313" i="21"/>
  <c r="AE284" i="21"/>
  <c r="AD285" i="21"/>
  <c r="AF284" i="21" l="1"/>
  <c r="AE285" i="21"/>
  <c r="AD294" i="21"/>
  <c r="AD313" i="21"/>
  <c r="AE294" i="21" l="1"/>
  <c r="AE313" i="21"/>
  <c r="AF285" i="21"/>
  <c r="AG284" i="21"/>
  <c r="AG285" i="21" l="1"/>
  <c r="AH284" i="21"/>
  <c r="AF294" i="21"/>
  <c r="AF313" i="21"/>
  <c r="AI284" i="21" l="1"/>
  <c r="AH285" i="21"/>
  <c r="AG313" i="21"/>
  <c r="AG294" i="21"/>
  <c r="AI285" i="21" l="1"/>
  <c r="AJ284" i="21"/>
  <c r="AH294" i="21"/>
  <c r="AH313" i="21"/>
  <c r="AK284" i="21" l="1"/>
  <c r="AK285" i="21" s="1"/>
  <c r="AJ285" i="21"/>
  <c r="AI294" i="21"/>
  <c r="AI313" i="21"/>
  <c r="AA244" i="20"/>
  <c r="AD244" i="20"/>
  <c r="AE244" i="20"/>
  <c r="AF244" i="20"/>
  <c r="AG244" i="20"/>
  <c r="AH244" i="20"/>
  <c r="AI244" i="20"/>
  <c r="AJ244" i="20"/>
  <c r="AK244" i="20"/>
  <c r="AJ294" i="21" l="1"/>
  <c r="AJ313" i="21"/>
  <c r="AK294" i="21"/>
  <c r="AK313" i="21"/>
  <c r="G314" i="21" l="1"/>
  <c r="G26" i="7" l="1"/>
  <c r="G234" i="7" s="1"/>
  <c r="G21" i="17"/>
  <c r="N34" i="7" l="1"/>
  <c r="N226" i="7" s="1"/>
  <c r="AJ34" i="7"/>
  <c r="AJ226" i="7" s="1"/>
  <c r="S34" i="7"/>
  <c r="S226" i="7" s="1"/>
  <c r="V34" i="7"/>
  <c r="V226" i="7" s="1"/>
  <c r="X34" i="7"/>
  <c r="X226" i="7" s="1"/>
  <c r="Z34" i="7"/>
  <c r="Z226" i="7" s="1"/>
  <c r="AG34" i="7"/>
  <c r="AG226" i="7" s="1"/>
  <c r="G34" i="7"/>
  <c r="G226" i="7" s="1"/>
  <c r="AC34" i="7"/>
  <c r="AC226" i="7" s="1"/>
  <c r="I34" i="7"/>
  <c r="I226" i="7" s="1"/>
  <c r="AH34" i="7"/>
  <c r="AH226" i="7" s="1"/>
  <c r="K34" i="7"/>
  <c r="K226" i="7" s="1"/>
  <c r="Y34" i="7"/>
  <c r="Y226" i="7" s="1"/>
  <c r="M34" i="7"/>
  <c r="M226" i="7" s="1"/>
  <c r="H34" i="7"/>
  <c r="H226" i="7" s="1"/>
  <c r="O34" i="7"/>
  <c r="O226" i="7" s="1"/>
  <c r="AA34" i="7"/>
  <c r="AA226" i="7" s="1"/>
  <c r="Q34" i="7"/>
  <c r="Q226" i="7" s="1"/>
  <c r="L34" i="7"/>
  <c r="L226" i="7" s="1"/>
  <c r="AD34" i="7"/>
  <c r="AD226" i="7" s="1"/>
  <c r="AI34" i="7"/>
  <c r="AI226" i="7" s="1"/>
  <c r="W34" i="7"/>
  <c r="W226" i="7" s="1"/>
  <c r="P34" i="7"/>
  <c r="P226" i="7" s="1"/>
  <c r="AB34" i="7"/>
  <c r="AB226" i="7" s="1"/>
  <c r="U34" i="7"/>
  <c r="U226" i="7" s="1"/>
  <c r="R34" i="7"/>
  <c r="R226" i="7" s="1"/>
  <c r="AK34" i="7"/>
  <c r="AK226" i="7" s="1"/>
  <c r="J34" i="7"/>
  <c r="J226" i="7" s="1"/>
  <c r="AF34" i="7"/>
  <c r="AF226" i="7" s="1"/>
  <c r="T34" i="7"/>
  <c r="T226" i="7" s="1"/>
  <c r="AE34" i="7"/>
  <c r="AE226" i="7" s="1"/>
  <c r="G26" i="17"/>
  <c r="G234" i="17" s="1"/>
  <c r="G29" i="17"/>
  <c r="G300" i="7"/>
  <c r="G268" i="7"/>
  <c r="J260" i="7" l="1"/>
  <c r="J292" i="7"/>
  <c r="AD260" i="7"/>
  <c r="AD292" i="7"/>
  <c r="G260" i="7"/>
  <c r="G292" i="7"/>
  <c r="G230" i="7"/>
  <c r="G231" i="7" s="1"/>
  <c r="G242" i="7" s="1"/>
  <c r="G243" i="7" s="1"/>
  <c r="G244" i="7" s="1"/>
  <c r="AE292" i="7"/>
  <c r="AE260" i="7"/>
  <c r="P260" i="7"/>
  <c r="P292" i="7"/>
  <c r="AH292" i="7"/>
  <c r="AH260" i="7"/>
  <c r="S260" i="7"/>
  <c r="S292" i="7"/>
  <c r="T292" i="7"/>
  <c r="T260" i="7"/>
  <c r="R260" i="7"/>
  <c r="R292" i="7"/>
  <c r="W260" i="7"/>
  <c r="W292" i="7"/>
  <c r="Q292" i="7"/>
  <c r="Q260" i="7"/>
  <c r="M292" i="7"/>
  <c r="M260" i="7"/>
  <c r="I292" i="7"/>
  <c r="I260" i="7"/>
  <c r="Z260" i="7"/>
  <c r="Z292" i="7"/>
  <c r="AJ292" i="7"/>
  <c r="AJ260" i="7"/>
  <c r="G300" i="17"/>
  <c r="G268" i="17"/>
  <c r="AB260" i="7"/>
  <c r="AB292" i="7"/>
  <c r="O292" i="7"/>
  <c r="O260" i="7"/>
  <c r="K260" i="7"/>
  <c r="K292" i="7"/>
  <c r="V260" i="7"/>
  <c r="V292" i="7"/>
  <c r="AK260" i="7"/>
  <c r="AK292" i="7"/>
  <c r="L292" i="7"/>
  <c r="L260" i="7"/>
  <c r="H260" i="7"/>
  <c r="H292" i="7"/>
  <c r="AG260" i="7"/>
  <c r="AG292" i="7"/>
  <c r="I34" i="17"/>
  <c r="I226" i="17" s="1"/>
  <c r="M34" i="17"/>
  <c r="M226" i="17" s="1"/>
  <c r="X34" i="17"/>
  <c r="X226" i="17" s="1"/>
  <c r="AB34" i="17"/>
  <c r="AB226" i="17" s="1"/>
  <c r="W34" i="17"/>
  <c r="W226" i="17" s="1"/>
  <c r="AE34" i="17"/>
  <c r="AE226" i="17" s="1"/>
  <c r="AK34" i="17"/>
  <c r="AK226" i="17" s="1"/>
  <c r="K34" i="17"/>
  <c r="K226" i="17" s="1"/>
  <c r="J34" i="17"/>
  <c r="J226" i="17" s="1"/>
  <c r="AC34" i="17"/>
  <c r="AC226" i="17" s="1"/>
  <c r="Z34" i="17"/>
  <c r="Z226" i="17" s="1"/>
  <c r="G34" i="17"/>
  <c r="G226" i="17" s="1"/>
  <c r="L34" i="17"/>
  <c r="L226" i="17" s="1"/>
  <c r="AI34" i="17"/>
  <c r="AI226" i="17" s="1"/>
  <c r="AH34" i="17"/>
  <c r="AH226" i="17" s="1"/>
  <c r="AA34" i="17"/>
  <c r="AA226" i="17" s="1"/>
  <c r="S34" i="17"/>
  <c r="S226" i="17" s="1"/>
  <c r="T34" i="17"/>
  <c r="T226" i="17" s="1"/>
  <c r="O34" i="17"/>
  <c r="O226" i="17" s="1"/>
  <c r="V34" i="17"/>
  <c r="V226" i="17" s="1"/>
  <c r="H34" i="17"/>
  <c r="H226" i="17" s="1"/>
  <c r="N34" i="17"/>
  <c r="N226" i="17" s="1"/>
  <c r="AF34" i="17"/>
  <c r="AF226" i="17" s="1"/>
  <c r="AJ34" i="17"/>
  <c r="AJ226" i="17" s="1"/>
  <c r="U34" i="17"/>
  <c r="U226" i="17" s="1"/>
  <c r="R34" i="17"/>
  <c r="R226" i="17" s="1"/>
  <c r="AG34" i="17"/>
  <c r="AG226" i="17" s="1"/>
  <c r="Q34" i="17"/>
  <c r="Q226" i="17" s="1"/>
  <c r="P34" i="17"/>
  <c r="P226" i="17" s="1"/>
  <c r="Y34" i="17"/>
  <c r="Y226" i="17" s="1"/>
  <c r="AD34" i="17"/>
  <c r="AD226" i="17" s="1"/>
  <c r="AF260" i="7"/>
  <c r="AF292" i="7"/>
  <c r="U260" i="7"/>
  <c r="U292" i="7"/>
  <c r="AI260" i="7"/>
  <c r="AI292" i="7"/>
  <c r="AA292" i="7"/>
  <c r="AA260" i="7"/>
  <c r="Y260" i="7"/>
  <c r="Y292" i="7"/>
  <c r="AC260" i="7"/>
  <c r="AC292" i="7"/>
  <c r="X292" i="7"/>
  <c r="X260" i="7"/>
  <c r="N292" i="7"/>
  <c r="N260" i="7"/>
  <c r="AD260" i="17" l="1"/>
  <c r="AD292" i="17"/>
  <c r="AG260" i="17"/>
  <c r="AG292" i="17"/>
  <c r="AF260" i="17"/>
  <c r="AF292" i="17"/>
  <c r="O260" i="17"/>
  <c r="O292" i="17"/>
  <c r="AH292" i="17"/>
  <c r="AH260" i="17"/>
  <c r="Z292" i="17"/>
  <c r="Z260" i="17"/>
  <c r="AK260" i="17"/>
  <c r="AK292" i="17"/>
  <c r="Y260" i="17"/>
  <c r="Y292" i="17"/>
  <c r="T260" i="17"/>
  <c r="T292" i="17"/>
  <c r="AC292" i="17"/>
  <c r="AC260" i="17"/>
  <c r="P260" i="17"/>
  <c r="P292" i="17"/>
  <c r="U260" i="17"/>
  <c r="U292" i="17"/>
  <c r="H260" i="17"/>
  <c r="H292" i="17"/>
  <c r="S292" i="17"/>
  <c r="S260" i="17"/>
  <c r="L292" i="17"/>
  <c r="L260" i="17"/>
  <c r="J260" i="17"/>
  <c r="J292" i="17"/>
  <c r="W260" i="17"/>
  <c r="W292" i="17"/>
  <c r="I260" i="17"/>
  <c r="I292" i="17"/>
  <c r="X260" i="17"/>
  <c r="X292" i="17"/>
  <c r="R292" i="17"/>
  <c r="R260" i="17"/>
  <c r="N260" i="17"/>
  <c r="N292" i="17"/>
  <c r="AI260" i="17"/>
  <c r="AI292" i="17"/>
  <c r="AE260" i="17"/>
  <c r="AE292" i="17"/>
  <c r="M260" i="17"/>
  <c r="M292" i="17"/>
  <c r="Q260" i="17"/>
  <c r="Q292" i="17"/>
  <c r="AJ260" i="17"/>
  <c r="AJ292" i="17"/>
  <c r="V260" i="17"/>
  <c r="V292" i="17"/>
  <c r="AA260" i="17"/>
  <c r="AA292" i="17"/>
  <c r="G260" i="17"/>
  <c r="G292" i="17"/>
  <c r="G230" i="17"/>
  <c r="G231" i="17" s="1"/>
  <c r="G242" i="17" s="1"/>
  <c r="G243" i="17" s="1"/>
  <c r="G244" i="17" s="1"/>
  <c r="K260" i="17"/>
  <c r="K292" i="17"/>
  <c r="AB260" i="17"/>
  <c r="AB292" i="17"/>
  <c r="G26" i="9" l="1"/>
  <c r="G234" i="9" s="1"/>
  <c r="F234" i="9" s="1"/>
  <c r="G300" i="9" l="1"/>
  <c r="G268" i="9"/>
  <c r="G34" i="9"/>
  <c r="G226" i="9" s="1"/>
  <c r="I34" i="9"/>
  <c r="R34" i="9"/>
  <c r="AE34" i="9"/>
  <c r="U34" i="9"/>
  <c r="N34" i="9"/>
  <c r="AG34" i="9"/>
  <c r="Q34" i="9"/>
  <c r="M34" i="9"/>
  <c r="AJ34" i="9"/>
  <c r="AA34" i="9"/>
  <c r="K34" i="9"/>
  <c r="AF34" i="9"/>
  <c r="Z34" i="9"/>
  <c r="L34" i="9"/>
  <c r="AC34" i="9"/>
  <c r="P34" i="9"/>
  <c r="J34" i="9"/>
  <c r="W34" i="9"/>
  <c r="S34" i="9"/>
  <c r="Y34" i="9"/>
  <c r="X34" i="9"/>
  <c r="O34" i="9"/>
  <c r="H34" i="9"/>
  <c r="AB34" i="9"/>
  <c r="V34" i="9"/>
  <c r="AI34" i="9"/>
  <c r="AH34" i="9"/>
  <c r="T34" i="9"/>
  <c r="AK34" i="9"/>
  <c r="AD34" i="9"/>
  <c r="G230" i="9" l="1"/>
  <c r="G260" i="9"/>
  <c r="G292" i="9"/>
  <c r="G231" i="9" l="1"/>
  <c r="G242" i="9" l="1"/>
  <c r="G26" i="6"/>
  <c r="G234" i="6" s="1"/>
  <c r="G244" i="6" l="1"/>
  <c r="F234" i="6"/>
  <c r="G243" i="9"/>
  <c r="G244" i="9" s="1"/>
  <c r="G300" i="6"/>
  <c r="G268" i="6"/>
  <c r="H230" i="19" l="1"/>
  <c r="I230" i="19"/>
  <c r="I231" i="19" s="1"/>
  <c r="J230" i="19"/>
  <c r="K230" i="19"/>
  <c r="K231" i="19" s="1"/>
  <c r="K242" i="19" s="1"/>
  <c r="K243" i="19" s="1"/>
  <c r="L230" i="19"/>
  <c r="L231" i="19" s="1"/>
  <c r="L242" i="19" s="1"/>
  <c r="L243" i="19" s="1"/>
  <c r="M230" i="19"/>
  <c r="M231" i="19" s="1"/>
  <c r="M242" i="19" s="1"/>
  <c r="M243" i="19" s="1"/>
  <c r="N230" i="19"/>
  <c r="N231" i="19" s="1"/>
  <c r="N242" i="19" s="1"/>
  <c r="N243" i="19" s="1"/>
  <c r="O230" i="19"/>
  <c r="O231" i="19" s="1"/>
  <c r="O242" i="19" s="1"/>
  <c r="O243" i="19" s="1"/>
  <c r="P230" i="19"/>
  <c r="Q230" i="19"/>
  <c r="Q231" i="19" s="1"/>
  <c r="Q242" i="19" s="1"/>
  <c r="Q243" i="19" s="1"/>
  <c r="R230" i="19"/>
  <c r="S230" i="19"/>
  <c r="S231" i="19" s="1"/>
  <c r="S242" i="19" s="1"/>
  <c r="S243" i="19" s="1"/>
  <c r="T230" i="19"/>
  <c r="T231" i="19" s="1"/>
  <c r="T242" i="19" s="1"/>
  <c r="T243" i="19" s="1"/>
  <c r="U230" i="19"/>
  <c r="U231" i="19" s="1"/>
  <c r="U242" i="19" s="1"/>
  <c r="U243" i="19" s="1"/>
  <c r="V230" i="19"/>
  <c r="V231" i="19" s="1"/>
  <c r="V242" i="19" s="1"/>
  <c r="V243" i="19" s="1"/>
  <c r="W230" i="19"/>
  <c r="W231" i="19" s="1"/>
  <c r="W242" i="19" s="1"/>
  <c r="W243" i="19" s="1"/>
  <c r="X230" i="19"/>
  <c r="Y230" i="19"/>
  <c r="Y231" i="19" s="1"/>
  <c r="Y242" i="19" s="1"/>
  <c r="Y243" i="19" s="1"/>
  <c r="Z230" i="19"/>
  <c r="AA230" i="19"/>
  <c r="AB230" i="19"/>
  <c r="AB231" i="19" s="1"/>
  <c r="AB242" i="19" s="1"/>
  <c r="AB243" i="19" s="1"/>
  <c r="AC230" i="19"/>
  <c r="AC231" i="19" s="1"/>
  <c r="AC242" i="19" s="1"/>
  <c r="AC243" i="19" s="1"/>
  <c r="AD230" i="19"/>
  <c r="AD231" i="19" s="1"/>
  <c r="AD242" i="19" s="1"/>
  <c r="AD243" i="19" s="1"/>
  <c r="AE230" i="19"/>
  <c r="AE231" i="19" s="1"/>
  <c r="AE242" i="19" s="1"/>
  <c r="AE243" i="19" s="1"/>
  <c r="AF230" i="19"/>
  <c r="AG230" i="19"/>
  <c r="AG231" i="19" s="1"/>
  <c r="AG242" i="19" s="1"/>
  <c r="AG243" i="19" s="1"/>
  <c r="AH230" i="19"/>
  <c r="AI230" i="19"/>
  <c r="AI231" i="19" s="1"/>
  <c r="AI242" i="19" s="1"/>
  <c r="AI243" i="19" s="1"/>
  <c r="AJ230" i="19"/>
  <c r="AJ231" i="19" s="1"/>
  <c r="AJ242" i="19" s="1"/>
  <c r="AJ243" i="19" s="1"/>
  <c r="AK230" i="19"/>
  <c r="AK231" i="19" s="1"/>
  <c r="AK242" i="19" s="1"/>
  <c r="AK243" i="19" s="1"/>
  <c r="H231" i="19"/>
  <c r="H242" i="19" s="1"/>
  <c r="H243" i="19" s="1"/>
  <c r="J231" i="19"/>
  <c r="J242" i="19" s="1"/>
  <c r="J243" i="19" s="1"/>
  <c r="P231" i="19"/>
  <c r="P242" i="19" s="1"/>
  <c r="P243" i="19" s="1"/>
  <c r="R231" i="19"/>
  <c r="R242" i="19" s="1"/>
  <c r="R243" i="19" s="1"/>
  <c r="X231" i="19"/>
  <c r="X242" i="19" s="1"/>
  <c r="X243" i="19" s="1"/>
  <c r="Z231" i="19"/>
  <c r="Z242" i="19" s="1"/>
  <c r="Z243" i="19" s="1"/>
  <c r="AA231" i="19"/>
  <c r="AA242" i="19" s="1"/>
  <c r="AA243" i="19" s="1"/>
  <c r="AF231" i="19"/>
  <c r="AF242" i="19" s="1"/>
  <c r="AF243" i="19" s="1"/>
  <c r="AL243" i="19" s="1"/>
  <c r="AH231" i="19"/>
  <c r="AH242" i="19" s="1"/>
  <c r="AH243" i="19" s="1"/>
  <c r="I242" i="19"/>
  <c r="I243" i="19" s="1"/>
  <c r="H244" i="19"/>
  <c r="G245" i="19" s="1"/>
  <c r="G218" i="19" s="1"/>
  <c r="I244" i="19"/>
  <c r="J244" i="19"/>
  <c r="K244" i="19"/>
  <c r="L244" i="19"/>
  <c r="M244" i="19"/>
  <c r="N244" i="19"/>
  <c r="O244" i="19"/>
  <c r="P244" i="19"/>
  <c r="Q244" i="19"/>
  <c r="R244" i="19"/>
  <c r="S244" i="19"/>
  <c r="T244" i="19"/>
  <c r="U244" i="19"/>
  <c r="V244" i="19"/>
  <c r="W244" i="19"/>
  <c r="X244" i="19"/>
  <c r="Y244" i="19"/>
  <c r="Z244" i="19"/>
  <c r="AA244" i="19"/>
  <c r="AB244" i="19"/>
  <c r="AC244" i="19"/>
  <c r="AD244" i="19"/>
  <c r="AE244" i="19"/>
  <c r="AF244" i="19"/>
  <c r="AG244" i="19"/>
  <c r="AH244" i="19"/>
  <c r="AI244" i="19"/>
  <c r="AJ244" i="19"/>
  <c r="AK244" i="19"/>
  <c r="AL244" i="19"/>
  <c r="H296" i="19"/>
  <c r="H297" i="19" s="1"/>
  <c r="H308" i="19" s="1"/>
  <c r="H309" i="19" s="1"/>
  <c r="I296" i="19"/>
  <c r="I297" i="19" s="1"/>
  <c r="I308" i="19" s="1"/>
  <c r="I309" i="19" s="1"/>
  <c r="J296" i="19"/>
  <c r="J297" i="19" s="1"/>
  <c r="J308" i="19" s="1"/>
  <c r="J309" i="19" s="1"/>
  <c r="K296" i="19"/>
  <c r="L296" i="19"/>
  <c r="L297" i="19" s="1"/>
  <c r="L308" i="19" s="1"/>
  <c r="L309" i="19" s="1"/>
  <c r="M296" i="19"/>
  <c r="M297" i="19" s="1"/>
  <c r="M308" i="19" s="1"/>
  <c r="M309" i="19" s="1"/>
  <c r="N296" i="19"/>
  <c r="N297" i="19" s="1"/>
  <c r="N308" i="19" s="1"/>
  <c r="N309" i="19" s="1"/>
  <c r="O296" i="19"/>
  <c r="O297" i="19" s="1"/>
  <c r="O308" i="19" s="1"/>
  <c r="O309" i="19" s="1"/>
  <c r="P296" i="19"/>
  <c r="P297" i="19" s="1"/>
  <c r="P308" i="19" s="1"/>
  <c r="P309" i="19" s="1"/>
  <c r="Q296" i="19"/>
  <c r="Q297" i="19" s="1"/>
  <c r="Q308" i="19" s="1"/>
  <c r="Q309" i="19" s="1"/>
  <c r="R296" i="19"/>
  <c r="R297" i="19" s="1"/>
  <c r="R308" i="19" s="1"/>
  <c r="R309" i="19" s="1"/>
  <c r="S296" i="19"/>
  <c r="S297" i="19" s="1"/>
  <c r="S308" i="19" s="1"/>
  <c r="S309" i="19" s="1"/>
  <c r="T296" i="19"/>
  <c r="T297" i="19" s="1"/>
  <c r="T308" i="19" s="1"/>
  <c r="T309" i="19" s="1"/>
  <c r="U296" i="19"/>
  <c r="U297" i="19" s="1"/>
  <c r="U308" i="19" s="1"/>
  <c r="U309" i="19" s="1"/>
  <c r="V296" i="19"/>
  <c r="V297" i="19" s="1"/>
  <c r="V308" i="19" s="1"/>
  <c r="V309" i="19" s="1"/>
  <c r="W296" i="19"/>
  <c r="W297" i="19" s="1"/>
  <c r="W308" i="19" s="1"/>
  <c r="W309" i="19" s="1"/>
  <c r="X296" i="19"/>
  <c r="X297" i="19" s="1"/>
  <c r="X308" i="19" s="1"/>
  <c r="X309" i="19" s="1"/>
  <c r="Y296" i="19"/>
  <c r="Y297" i="19" s="1"/>
  <c r="Y308" i="19" s="1"/>
  <c r="Y309" i="19" s="1"/>
  <c r="Z296" i="19"/>
  <c r="Z297" i="19" s="1"/>
  <c r="Z308" i="19" s="1"/>
  <c r="Z309" i="19" s="1"/>
  <c r="AA296" i="19"/>
  <c r="AA297" i="19" s="1"/>
  <c r="AA308" i="19" s="1"/>
  <c r="AA309" i="19" s="1"/>
  <c r="AB296" i="19"/>
  <c r="AB297" i="19" s="1"/>
  <c r="AB308" i="19" s="1"/>
  <c r="AB309" i="19" s="1"/>
  <c r="AC296" i="19"/>
  <c r="AC297" i="19" s="1"/>
  <c r="AC308" i="19" s="1"/>
  <c r="AC309" i="19" s="1"/>
  <c r="AD296" i="19"/>
  <c r="AD297" i="19" s="1"/>
  <c r="AD308" i="19" s="1"/>
  <c r="AD309" i="19" s="1"/>
  <c r="AE296" i="19"/>
  <c r="AE297" i="19" s="1"/>
  <c r="AE308" i="19" s="1"/>
  <c r="AE309" i="19" s="1"/>
  <c r="AF296" i="19"/>
  <c r="AF297" i="19" s="1"/>
  <c r="AF308" i="19" s="1"/>
  <c r="AF309" i="19" s="1"/>
  <c r="AL309" i="19" s="1"/>
  <c r="AG296" i="19"/>
  <c r="AG297" i="19" s="1"/>
  <c r="AG308" i="19" s="1"/>
  <c r="AG309" i="19" s="1"/>
  <c r="AH296" i="19"/>
  <c r="AH297" i="19" s="1"/>
  <c r="AH308" i="19" s="1"/>
  <c r="AH309" i="19" s="1"/>
  <c r="AI296" i="19"/>
  <c r="AI297" i="19" s="1"/>
  <c r="AI308" i="19" s="1"/>
  <c r="AI309" i="19" s="1"/>
  <c r="AJ296" i="19"/>
  <c r="AJ297" i="19" s="1"/>
  <c r="AJ308" i="19" s="1"/>
  <c r="AJ309" i="19" s="1"/>
  <c r="AK296" i="19"/>
  <c r="AK297" i="19" s="1"/>
  <c r="AK308" i="19" s="1"/>
  <c r="AK309" i="19" s="1"/>
  <c r="K297" i="19"/>
  <c r="K308" i="19" s="1"/>
  <c r="K309" i="19" s="1"/>
  <c r="H310" i="19"/>
  <c r="I310" i="19"/>
  <c r="J310" i="19"/>
  <c r="K310" i="19"/>
  <c r="L310" i="19"/>
  <c r="M310" i="19"/>
  <c r="N310" i="19"/>
  <c r="O310" i="19"/>
  <c r="P310" i="19"/>
  <c r="Q310" i="19"/>
  <c r="R310" i="19"/>
  <c r="S310" i="19"/>
  <c r="T310" i="19"/>
  <c r="U310" i="19"/>
  <c r="V310" i="19"/>
  <c r="W310" i="19"/>
  <c r="X310" i="19"/>
  <c r="Y310" i="19"/>
  <c r="Z310" i="19"/>
  <c r="AA310" i="19"/>
  <c r="AB310" i="19"/>
  <c r="AC310" i="19"/>
  <c r="AD310" i="19"/>
  <c r="AE310" i="19"/>
  <c r="AF310" i="19"/>
  <c r="AG310" i="19"/>
  <c r="AH310" i="19"/>
  <c r="AI310" i="19"/>
  <c r="AJ310" i="19"/>
  <c r="AK310" i="19"/>
  <c r="AL310" i="19"/>
  <c r="AL308" i="19" l="1"/>
  <c r="AL242" i="19"/>
  <c r="G249" i="19"/>
  <c r="J8" i="19"/>
  <c r="J10" i="19" s="1"/>
  <c r="H218" i="19"/>
  <c r="I218" i="19" l="1"/>
  <c r="H219" i="19"/>
  <c r="H228" i="19" l="1"/>
  <c r="H247" i="19"/>
  <c r="G248" i="19" s="1"/>
  <c r="J218" i="19"/>
  <c r="I219" i="19"/>
  <c r="K218" i="19" l="1"/>
  <c r="J219" i="19"/>
  <c r="I228" i="19"/>
  <c r="I247" i="19"/>
  <c r="J228" i="19" l="1"/>
  <c r="J247" i="19"/>
  <c r="L218" i="19"/>
  <c r="K219" i="19"/>
  <c r="K228" i="19" l="1"/>
  <c r="K247" i="19"/>
  <c r="M218" i="19"/>
  <c r="L219" i="19"/>
  <c r="N218" i="19" l="1"/>
  <c r="M219" i="19"/>
  <c r="L228" i="19"/>
  <c r="L247" i="19"/>
  <c r="M228" i="19" l="1"/>
  <c r="M247" i="19"/>
  <c r="O218" i="19"/>
  <c r="N219" i="19"/>
  <c r="N228" i="19" l="1"/>
  <c r="N247" i="19"/>
  <c r="O219" i="19"/>
  <c r="P218" i="19"/>
  <c r="Q218" i="19" l="1"/>
  <c r="P219" i="19"/>
  <c r="O247" i="19"/>
  <c r="O228" i="19"/>
  <c r="P228" i="19" l="1"/>
  <c r="P247" i="19"/>
  <c r="R218" i="19"/>
  <c r="Q219" i="19"/>
  <c r="Q228" i="19" l="1"/>
  <c r="Q247" i="19"/>
  <c r="S218" i="19"/>
  <c r="R219" i="19"/>
  <c r="R228" i="19" l="1"/>
  <c r="R247" i="19"/>
  <c r="S219" i="19"/>
  <c r="T218" i="19"/>
  <c r="U218" i="19" l="1"/>
  <c r="T219" i="19"/>
  <c r="S247" i="19"/>
  <c r="S228" i="19"/>
  <c r="T228" i="19" l="1"/>
  <c r="T247" i="19"/>
  <c r="V218" i="19"/>
  <c r="U219" i="19"/>
  <c r="U228" i="19" l="1"/>
  <c r="U247" i="19"/>
  <c r="W218" i="19"/>
  <c r="V219" i="19"/>
  <c r="V228" i="19" l="1"/>
  <c r="V247" i="19"/>
  <c r="X218" i="19"/>
  <c r="W219" i="19"/>
  <c r="W247" i="19" l="1"/>
  <c r="W228" i="19"/>
  <c r="Y218" i="19"/>
  <c r="X219" i="19"/>
  <c r="X228" i="19" l="1"/>
  <c r="X247" i="19"/>
  <c r="Z218" i="19"/>
  <c r="Y219" i="19"/>
  <c r="Y228" i="19" l="1"/>
  <c r="Y247" i="19"/>
  <c r="AA218" i="19"/>
  <c r="Z219" i="19"/>
  <c r="Z228" i="19" l="1"/>
  <c r="Z247" i="19"/>
  <c r="AB218" i="19"/>
  <c r="AA219" i="19"/>
  <c r="AA228" i="19" l="1"/>
  <c r="AA247" i="19"/>
  <c r="AC218" i="19"/>
  <c r="AB219" i="19"/>
  <c r="AB228" i="19" l="1"/>
  <c r="AB247" i="19"/>
  <c r="AD218" i="19"/>
  <c r="AC219" i="19"/>
  <c r="AC228" i="19" l="1"/>
  <c r="AC247" i="19"/>
  <c r="AE218" i="19"/>
  <c r="AD219" i="19"/>
  <c r="AD228" i="19" l="1"/>
  <c r="AD247" i="19"/>
  <c r="AE219" i="19"/>
  <c r="AF218" i="19"/>
  <c r="AG218" i="19" l="1"/>
  <c r="AF219" i="19"/>
  <c r="AE247" i="19"/>
  <c r="AE228" i="19"/>
  <c r="AF228" i="19" l="1"/>
  <c r="AF247" i="19"/>
  <c r="AH218" i="19"/>
  <c r="AG219" i="19"/>
  <c r="AG228" i="19" l="1"/>
  <c r="AG247" i="19"/>
  <c r="AI218" i="19"/>
  <c r="AH219" i="19"/>
  <c r="AH228" i="19" l="1"/>
  <c r="AH247" i="19"/>
  <c r="AI219" i="19"/>
  <c r="AJ218" i="19"/>
  <c r="AK218" i="19" l="1"/>
  <c r="AK219" i="19" s="1"/>
  <c r="AJ219" i="19"/>
  <c r="AI247" i="19"/>
  <c r="AI228" i="19"/>
  <c r="AJ228" i="19" l="1"/>
  <c r="AJ247" i="19"/>
  <c r="AK228" i="19"/>
  <c r="AK247" i="19"/>
  <c r="R244" i="15"/>
  <c r="S244" i="15"/>
  <c r="R310" i="15"/>
  <c r="S310" i="15"/>
  <c r="N90" i="40" l="1"/>
  <c r="V90" i="40"/>
  <c r="AD90" i="40"/>
  <c r="O90" i="40"/>
  <c r="W90" i="40"/>
  <c r="AE90" i="40"/>
  <c r="H90" i="40"/>
  <c r="H37" i="40" s="1"/>
  <c r="P90" i="40"/>
  <c r="X90" i="40"/>
  <c r="AF90" i="40"/>
  <c r="I90" i="40"/>
  <c r="Q90" i="40"/>
  <c r="Y90" i="40"/>
  <c r="J90" i="40"/>
  <c r="R90" i="40"/>
  <c r="Z90" i="40"/>
  <c r="K90" i="40"/>
  <c r="S90" i="40"/>
  <c r="AA90" i="40"/>
  <c r="L90" i="40"/>
  <c r="T90" i="40"/>
  <c r="AB90" i="40"/>
  <c r="M90" i="40"/>
  <c r="U90" i="40"/>
  <c r="AC90" i="40"/>
  <c r="M93" i="40" l="1"/>
  <c r="M174" i="40" s="1"/>
  <c r="M217" i="40" s="1"/>
  <c r="M37" i="40"/>
  <c r="AA93" i="40"/>
  <c r="AA174" i="40" s="1"/>
  <c r="AA217" i="40" s="1"/>
  <c r="AA37" i="40"/>
  <c r="Z93" i="40"/>
  <c r="Z174" i="40" s="1"/>
  <c r="Z217" i="40" s="1"/>
  <c r="Z37" i="40"/>
  <c r="Y93" i="40"/>
  <c r="Y174" i="40" s="1"/>
  <c r="Y217" i="40" s="1"/>
  <c r="Y37" i="40"/>
  <c r="X93" i="40"/>
  <c r="X174" i="40" s="1"/>
  <c r="X217" i="40" s="1"/>
  <c r="X37" i="40"/>
  <c r="AD93" i="40"/>
  <c r="AD174" i="40" s="1"/>
  <c r="AD217" i="40" s="1"/>
  <c r="AD37" i="40"/>
  <c r="AB93" i="40"/>
  <c r="AB174" i="40" s="1"/>
  <c r="AB217" i="40" s="1"/>
  <c r="AB37" i="40"/>
  <c r="S93" i="40"/>
  <c r="S174" i="40" s="1"/>
  <c r="S217" i="40" s="1"/>
  <c r="S37" i="40"/>
  <c r="R93" i="40"/>
  <c r="R174" i="40" s="1"/>
  <c r="R217" i="40" s="1"/>
  <c r="R37" i="40"/>
  <c r="Q93" i="40"/>
  <c r="Q174" i="40" s="1"/>
  <c r="Q217" i="40" s="1"/>
  <c r="Q37" i="40"/>
  <c r="P93" i="40"/>
  <c r="P174" i="40" s="1"/>
  <c r="P217" i="40" s="1"/>
  <c r="P37" i="40"/>
  <c r="AE93" i="40"/>
  <c r="AE174" i="40" s="1"/>
  <c r="AE217" i="40" s="1"/>
  <c r="AE37" i="40"/>
  <c r="V93" i="40"/>
  <c r="V174" i="40" s="1"/>
  <c r="V217" i="40" s="1"/>
  <c r="V37" i="40"/>
  <c r="AC93" i="40"/>
  <c r="AC174" i="40" s="1"/>
  <c r="AC217" i="40" s="1"/>
  <c r="AC37" i="40"/>
  <c r="T93" i="40"/>
  <c r="T174" i="40" s="1"/>
  <c r="T217" i="40" s="1"/>
  <c r="T37" i="40"/>
  <c r="K93" i="40"/>
  <c r="K174" i="40" s="1"/>
  <c r="K217" i="40" s="1"/>
  <c r="K37" i="40"/>
  <c r="J93" i="40"/>
  <c r="J174" i="40" s="1"/>
  <c r="J217" i="40" s="1"/>
  <c r="J37" i="40"/>
  <c r="I93" i="40"/>
  <c r="I174" i="40" s="1"/>
  <c r="I217" i="40" s="1"/>
  <c r="I37" i="40"/>
  <c r="H93" i="40"/>
  <c r="H174" i="40" s="1"/>
  <c r="H217" i="40" s="1"/>
  <c r="H91" i="40"/>
  <c r="W93" i="40"/>
  <c r="W174" i="40" s="1"/>
  <c r="W217" i="40" s="1"/>
  <c r="W37" i="40"/>
  <c r="N93" i="40"/>
  <c r="N174" i="40" s="1"/>
  <c r="N217" i="40" s="1"/>
  <c r="N37" i="40"/>
  <c r="U93" i="40"/>
  <c r="U174" i="40" s="1"/>
  <c r="U217" i="40" s="1"/>
  <c r="U37" i="40"/>
  <c r="L93" i="40"/>
  <c r="L174" i="40" s="1"/>
  <c r="L217" i="40" s="1"/>
  <c r="L37" i="40"/>
  <c r="AF93" i="40"/>
  <c r="AF174" i="40" s="1"/>
  <c r="AF217" i="40" s="1"/>
  <c r="AF37" i="40"/>
  <c r="O93" i="40"/>
  <c r="O174" i="40" s="1"/>
  <c r="O217" i="40" s="1"/>
  <c r="O37" i="40"/>
  <c r="I42" i="40" l="1"/>
  <c r="I222" i="40" s="1"/>
  <c r="I45" i="40"/>
  <c r="X45" i="40"/>
  <c r="X42" i="40"/>
  <c r="X222" i="40" s="1"/>
  <c r="M42" i="40"/>
  <c r="M222" i="40" s="1"/>
  <c r="M45" i="40"/>
  <c r="AF45" i="40"/>
  <c r="AF42" i="40"/>
  <c r="AF222" i="40" s="1"/>
  <c r="T45" i="40"/>
  <c r="T42" i="40"/>
  <c r="T222" i="40" s="1"/>
  <c r="P45" i="40"/>
  <c r="P42" i="40"/>
  <c r="P222" i="40" s="1"/>
  <c r="U45" i="40"/>
  <c r="U42" i="40"/>
  <c r="U222" i="40" s="1"/>
  <c r="S42" i="40"/>
  <c r="S222" i="40" s="1"/>
  <c r="S45" i="40"/>
  <c r="AD45" i="40"/>
  <c r="AD42" i="40"/>
  <c r="AD222" i="40" s="1"/>
  <c r="N45" i="40"/>
  <c r="N42" i="40"/>
  <c r="N222" i="40" s="1"/>
  <c r="W45" i="40"/>
  <c r="W42" i="40"/>
  <c r="W222" i="40" s="1"/>
  <c r="H45" i="40"/>
  <c r="H42" i="40"/>
  <c r="H222" i="40" s="1"/>
  <c r="J45" i="40"/>
  <c r="J42" i="40"/>
  <c r="J222" i="40" s="1"/>
  <c r="V42" i="40"/>
  <c r="V222" i="40" s="1"/>
  <c r="V45" i="40"/>
  <c r="AE45" i="40"/>
  <c r="AE42" i="40"/>
  <c r="AE222" i="40" s="1"/>
  <c r="Y45" i="40"/>
  <c r="Y42" i="40"/>
  <c r="Y222" i="40" s="1"/>
  <c r="H98" i="40"/>
  <c r="I91" i="40"/>
  <c r="H99" i="40"/>
  <c r="H100" i="40"/>
  <c r="H94" i="40"/>
  <c r="H175" i="40" s="1"/>
  <c r="AC45" i="40"/>
  <c r="AC42" i="40"/>
  <c r="AC222" i="40" s="1"/>
  <c r="Q45" i="40"/>
  <c r="Q42" i="40"/>
  <c r="Q222" i="40" s="1"/>
  <c r="O45" i="40"/>
  <c r="O42" i="40"/>
  <c r="O222" i="40" s="1"/>
  <c r="AB42" i="40"/>
  <c r="AB222" i="40" s="1"/>
  <c r="AB45" i="40"/>
  <c r="Z45" i="40"/>
  <c r="Z42" i="40"/>
  <c r="Z222" i="40" s="1"/>
  <c r="K45" i="40"/>
  <c r="K42" i="40"/>
  <c r="K222" i="40" s="1"/>
  <c r="L42" i="40"/>
  <c r="L222" i="40" s="1"/>
  <c r="L45" i="40"/>
  <c r="R45" i="40"/>
  <c r="R42" i="40"/>
  <c r="R222" i="40" s="1"/>
  <c r="AA42" i="40"/>
  <c r="AA222" i="40" s="1"/>
  <c r="AA45" i="40"/>
  <c r="H107" i="40" l="1"/>
  <c r="H176" i="40" s="1"/>
  <c r="H187" i="40" s="1"/>
  <c r="H224" i="40" s="1"/>
  <c r="R50" i="40"/>
  <c r="R226" i="40" s="1"/>
  <c r="L256" i="40"/>
  <c r="L288" i="40"/>
  <c r="O288" i="40"/>
  <c r="O256" i="40"/>
  <c r="H288" i="40"/>
  <c r="H256" i="40"/>
  <c r="P288" i="40"/>
  <c r="P256" i="40"/>
  <c r="T50" i="40"/>
  <c r="T226" i="40" s="1"/>
  <c r="H50" i="40"/>
  <c r="H226" i="40" s="1"/>
  <c r="I50" i="40"/>
  <c r="I226" i="40" s="1"/>
  <c r="J50" i="40"/>
  <c r="J226" i="40" s="1"/>
  <c r="K50" i="40"/>
  <c r="K226" i="40" s="1"/>
  <c r="L50" i="40"/>
  <c r="L226" i="40" s="1"/>
  <c r="M50" i="40"/>
  <c r="M226" i="40" s="1"/>
  <c r="O50" i="40"/>
  <c r="O226" i="40" s="1"/>
  <c r="P50" i="40"/>
  <c r="P226" i="40" s="1"/>
  <c r="AH50" i="40"/>
  <c r="AH226" i="40" s="1"/>
  <c r="AF50" i="40"/>
  <c r="AF226" i="40" s="1"/>
  <c r="AI50" i="40"/>
  <c r="AI226" i="40" s="1"/>
  <c r="AK50" i="40"/>
  <c r="AK226" i="40" s="1"/>
  <c r="AJ50" i="40"/>
  <c r="AJ226" i="40" s="1"/>
  <c r="AG50" i="40"/>
  <c r="AG226" i="40" s="1"/>
  <c r="U288" i="40"/>
  <c r="U256" i="40"/>
  <c r="M256" i="40"/>
  <c r="M288" i="40"/>
  <c r="Q288" i="40"/>
  <c r="Q256" i="40"/>
  <c r="H108" i="40"/>
  <c r="H177" i="40" s="1"/>
  <c r="U50" i="40"/>
  <c r="U226" i="40" s="1"/>
  <c r="AF288" i="40"/>
  <c r="AF256" i="40"/>
  <c r="Q50" i="40"/>
  <c r="Q226" i="40" s="1"/>
  <c r="Y288" i="40"/>
  <c r="Y256" i="40"/>
  <c r="W256" i="40"/>
  <c r="W288" i="40"/>
  <c r="S50" i="40"/>
  <c r="S226" i="40" s="1"/>
  <c r="Y50" i="40"/>
  <c r="Y226" i="40" s="1"/>
  <c r="AE288" i="40"/>
  <c r="AE256" i="40"/>
  <c r="W50" i="40"/>
  <c r="W226" i="40" s="1"/>
  <c r="AD288" i="40"/>
  <c r="AD256" i="40"/>
  <c r="S288" i="40"/>
  <c r="S256" i="40"/>
  <c r="AA288" i="40"/>
  <c r="AA256" i="40"/>
  <c r="AE50" i="40"/>
  <c r="AE226" i="40" s="1"/>
  <c r="N288" i="40"/>
  <c r="N256" i="40"/>
  <c r="AD50" i="40"/>
  <c r="AD226" i="40" s="1"/>
  <c r="AA50" i="40"/>
  <c r="AA226" i="40" s="1"/>
  <c r="R288" i="40"/>
  <c r="R256" i="40"/>
  <c r="K256" i="40"/>
  <c r="K288" i="40"/>
  <c r="Z256" i="40"/>
  <c r="Z288" i="40"/>
  <c r="AB50" i="40"/>
  <c r="AB226" i="40" s="1"/>
  <c r="AC256" i="40"/>
  <c r="AC288" i="40"/>
  <c r="J91" i="40"/>
  <c r="I94" i="40"/>
  <c r="I175" i="40" s="1"/>
  <c r="I98" i="40"/>
  <c r="I99" i="40"/>
  <c r="I100" i="40"/>
  <c r="V50" i="40"/>
  <c r="V226" i="40" s="1"/>
  <c r="J288" i="40"/>
  <c r="J256" i="40"/>
  <c r="N50" i="40"/>
  <c r="N226" i="40" s="1"/>
  <c r="X288" i="40"/>
  <c r="X256" i="40"/>
  <c r="R260" i="40"/>
  <c r="R292" i="40"/>
  <c r="Z50" i="40"/>
  <c r="Z226" i="40" s="1"/>
  <c r="AB256" i="40"/>
  <c r="AB288" i="40"/>
  <c r="AC50" i="40"/>
  <c r="AC226" i="40" s="1"/>
  <c r="V288" i="40"/>
  <c r="V256" i="40"/>
  <c r="T288" i="40"/>
  <c r="T256" i="40"/>
  <c r="X50" i="40"/>
  <c r="X226" i="40" s="1"/>
  <c r="I288" i="40"/>
  <c r="I256" i="40"/>
  <c r="I108" i="40" l="1"/>
  <c r="I177" i="40" s="1"/>
  <c r="H179" i="40"/>
  <c r="Z292" i="40"/>
  <c r="Z260" i="40"/>
  <c r="V260" i="40"/>
  <c r="V292" i="40"/>
  <c r="I107" i="40"/>
  <c r="I176" i="40" s="1"/>
  <c r="I181" i="40" s="1"/>
  <c r="AG292" i="40"/>
  <c r="AG260" i="40"/>
  <c r="M292" i="40"/>
  <c r="M260" i="40"/>
  <c r="K91" i="40"/>
  <c r="J99" i="40"/>
  <c r="J94" i="40"/>
  <c r="J175" i="40" s="1"/>
  <c r="J100" i="40"/>
  <c r="J98" i="40"/>
  <c r="H223" i="40"/>
  <c r="H181" i="40"/>
  <c r="H180" i="40"/>
  <c r="H237" i="40"/>
  <c r="AK292" i="40"/>
  <c r="AK260" i="40"/>
  <c r="K292" i="40"/>
  <c r="K260" i="40"/>
  <c r="W292" i="40"/>
  <c r="W260" i="40"/>
  <c r="S292" i="40"/>
  <c r="S260" i="40"/>
  <c r="Q292" i="40"/>
  <c r="Q260" i="40"/>
  <c r="AI292" i="40"/>
  <c r="AI260" i="40"/>
  <c r="J292" i="40"/>
  <c r="J260" i="40"/>
  <c r="L260" i="40"/>
  <c r="L292" i="40"/>
  <c r="AF260" i="40"/>
  <c r="AF292" i="40"/>
  <c r="I292" i="40"/>
  <c r="I260" i="40"/>
  <c r="H258" i="40"/>
  <c r="H290" i="40"/>
  <c r="H238" i="40"/>
  <c r="N260" i="40"/>
  <c r="N292" i="40"/>
  <c r="I180" i="40"/>
  <c r="I223" i="40"/>
  <c r="I237" i="40"/>
  <c r="AB292" i="40"/>
  <c r="AB260" i="40"/>
  <c r="AA292" i="40"/>
  <c r="AA260" i="40"/>
  <c r="AH292" i="40"/>
  <c r="AH260" i="40"/>
  <c r="H260" i="40"/>
  <c r="H292" i="40"/>
  <c r="T292" i="40"/>
  <c r="T260" i="40"/>
  <c r="AC292" i="40"/>
  <c r="AC260" i="40"/>
  <c r="AE292" i="40"/>
  <c r="AE260" i="40"/>
  <c r="U260" i="40"/>
  <c r="U292" i="40"/>
  <c r="P292" i="40"/>
  <c r="P260" i="40"/>
  <c r="AJ292" i="40"/>
  <c r="AJ260" i="40"/>
  <c r="X292" i="40"/>
  <c r="X260" i="40"/>
  <c r="AD292" i="40"/>
  <c r="AD260" i="40"/>
  <c r="Y292" i="40"/>
  <c r="Y260" i="40"/>
  <c r="O292" i="40"/>
  <c r="O260" i="40"/>
  <c r="J108" i="40" l="1"/>
  <c r="J177" i="40" s="1"/>
  <c r="J237" i="40" s="1"/>
  <c r="H289" i="40"/>
  <c r="H257" i="40"/>
  <c r="K99" i="40"/>
  <c r="K94" i="40"/>
  <c r="K175" i="40" s="1"/>
  <c r="L91" i="40"/>
  <c r="K100" i="40"/>
  <c r="K98" i="40"/>
  <c r="I303" i="40"/>
  <c r="I271" i="40"/>
  <c r="H272" i="40"/>
  <c r="H304" i="40"/>
  <c r="H303" i="40"/>
  <c r="H271" i="40"/>
  <c r="I289" i="40"/>
  <c r="I257" i="40"/>
  <c r="J107" i="40"/>
  <c r="J176" i="40" s="1"/>
  <c r="I179" i="40"/>
  <c r="I187" i="40"/>
  <c r="I224" i="40" s="1"/>
  <c r="J180" i="40" l="1"/>
  <c r="J223" i="40"/>
  <c r="J289" i="40" s="1"/>
  <c r="K107" i="40"/>
  <c r="K176" i="40" s="1"/>
  <c r="K187" i="40" s="1"/>
  <c r="K224" i="40" s="1"/>
  <c r="L98" i="40"/>
  <c r="M91" i="40"/>
  <c r="L99" i="40"/>
  <c r="L100" i="40"/>
  <c r="L94" i="40"/>
  <c r="L175" i="40" s="1"/>
  <c r="I290" i="40"/>
  <c r="I238" i="40"/>
  <c r="I258" i="40"/>
  <c r="J179" i="40"/>
  <c r="J187" i="40"/>
  <c r="J224" i="40" s="1"/>
  <c r="J303" i="40"/>
  <c r="J271" i="40"/>
  <c r="J257" i="40"/>
  <c r="J181" i="40"/>
  <c r="K108" i="40"/>
  <c r="K177" i="40" s="1"/>
  <c r="K179" i="40" l="1"/>
  <c r="L107" i="40"/>
  <c r="L176" i="40" s="1"/>
  <c r="L179" i="40" s="1"/>
  <c r="K181" i="40"/>
  <c r="K237" i="40"/>
  <c r="K223" i="40"/>
  <c r="K180" i="40"/>
  <c r="J290" i="40"/>
  <c r="J258" i="40"/>
  <c r="J238" i="40"/>
  <c r="L108" i="40"/>
  <c r="L177" i="40" s="1"/>
  <c r="K238" i="40"/>
  <c r="K290" i="40"/>
  <c r="K258" i="40"/>
  <c r="I272" i="40"/>
  <c r="I304" i="40"/>
  <c r="M94" i="40"/>
  <c r="M175" i="40" s="1"/>
  <c r="M98" i="40"/>
  <c r="M100" i="40"/>
  <c r="N91" i="40"/>
  <c r="M99" i="40"/>
  <c r="L187" i="40" l="1"/>
  <c r="L224" i="40" s="1"/>
  <c r="L290" i="40" s="1"/>
  <c r="M108" i="40"/>
  <c r="M177" i="40" s="1"/>
  <c r="M180" i="40" s="1"/>
  <c r="L223" i="40"/>
  <c r="L237" i="40"/>
  <c r="L181" i="40"/>
  <c r="L180" i="40"/>
  <c r="K289" i="40"/>
  <c r="K257" i="40"/>
  <c r="K272" i="40"/>
  <c r="K304" i="40"/>
  <c r="K271" i="40"/>
  <c r="K303" i="40"/>
  <c r="N94" i="40"/>
  <c r="N175" i="40" s="1"/>
  <c r="N98" i="40"/>
  <c r="N100" i="40"/>
  <c r="O91" i="40"/>
  <c r="N99" i="40"/>
  <c r="M107" i="40"/>
  <c r="M176" i="40" s="1"/>
  <c r="J304" i="40"/>
  <c r="J272" i="40"/>
  <c r="L258" i="40"/>
  <c r="L238" i="40"/>
  <c r="M223" i="40" l="1"/>
  <c r="M237" i="40"/>
  <c r="M303" i="40" s="1"/>
  <c r="O99" i="40"/>
  <c r="O100" i="40"/>
  <c r="O94" i="40"/>
  <c r="O175" i="40" s="1"/>
  <c r="O98" i="40"/>
  <c r="P91" i="40"/>
  <c r="M187" i="40"/>
  <c r="M224" i="40" s="1"/>
  <c r="M179" i="40"/>
  <c r="L304" i="40"/>
  <c r="L272" i="40"/>
  <c r="N107" i="40"/>
  <c r="N176" i="40" s="1"/>
  <c r="M257" i="40"/>
  <c r="M289" i="40"/>
  <c r="L303" i="40"/>
  <c r="L271" i="40"/>
  <c r="N108" i="40"/>
  <c r="N177" i="40" s="1"/>
  <c r="L289" i="40"/>
  <c r="L257" i="40"/>
  <c r="M181" i="40"/>
  <c r="M271" i="40" l="1"/>
  <c r="O107" i="40"/>
  <c r="O176" i="40" s="1"/>
  <c r="O179" i="40" s="1"/>
  <c r="N237" i="40"/>
  <c r="N223" i="40"/>
  <c r="N180" i="40"/>
  <c r="N181" i="40"/>
  <c r="O108" i="40"/>
  <c r="O177" i="40" s="1"/>
  <c r="P100" i="40"/>
  <c r="P94" i="40"/>
  <c r="P175" i="40" s="1"/>
  <c r="P99" i="40"/>
  <c r="P98" i="40"/>
  <c r="Q91" i="40"/>
  <c r="N179" i="40"/>
  <c r="N187" i="40"/>
  <c r="N224" i="40" s="1"/>
  <c r="M290" i="40"/>
  <c r="M258" i="40"/>
  <c r="M238" i="40"/>
  <c r="O187" i="40" l="1"/>
  <c r="O224" i="40" s="1"/>
  <c r="P107" i="40"/>
  <c r="P176" i="40" s="1"/>
  <c r="P187" i="40" s="1"/>
  <c r="P224" i="40" s="1"/>
  <c r="P108" i="40"/>
  <c r="P177" i="40" s="1"/>
  <c r="N238" i="40"/>
  <c r="N290" i="40"/>
  <c r="N258" i="40"/>
  <c r="Q98" i="40"/>
  <c r="R91" i="40"/>
  <c r="Q99" i="40"/>
  <c r="Q100" i="40"/>
  <c r="Q94" i="40"/>
  <c r="Q175" i="40" s="1"/>
  <c r="M304" i="40"/>
  <c r="M272" i="40"/>
  <c r="O237" i="40"/>
  <c r="O223" i="40"/>
  <c r="O181" i="40"/>
  <c r="O180" i="40"/>
  <c r="N289" i="40"/>
  <c r="N257" i="40"/>
  <c r="O238" i="40"/>
  <c r="O258" i="40"/>
  <c r="O290" i="40"/>
  <c r="N303" i="40"/>
  <c r="N271" i="40"/>
  <c r="P179" i="40" l="1"/>
  <c r="Q108" i="40"/>
  <c r="Q177" i="40" s="1"/>
  <c r="Q223" i="40" s="1"/>
  <c r="O304" i="40"/>
  <c r="O272" i="40"/>
  <c r="O289" i="40"/>
  <c r="O257" i="40"/>
  <c r="O303" i="40"/>
  <c r="O271" i="40"/>
  <c r="N272" i="40"/>
  <c r="N304" i="40"/>
  <c r="P290" i="40"/>
  <c r="P238" i="40"/>
  <c r="P258" i="40"/>
  <c r="S91" i="40"/>
  <c r="R99" i="40"/>
  <c r="R100" i="40"/>
  <c r="R94" i="40"/>
  <c r="R175" i="40" s="1"/>
  <c r="R98" i="40"/>
  <c r="P237" i="40"/>
  <c r="P223" i="40"/>
  <c r="P181" i="40"/>
  <c r="P180" i="40"/>
  <c r="Q107" i="40"/>
  <c r="Q176" i="40" s="1"/>
  <c r="Q237" i="40" l="1"/>
  <c r="Q180" i="40"/>
  <c r="R107" i="40"/>
  <c r="R176" i="40" s="1"/>
  <c r="R179" i="40" s="1"/>
  <c r="Q181" i="40"/>
  <c r="P304" i="40"/>
  <c r="P272" i="40"/>
  <c r="R108" i="40"/>
  <c r="R177" i="40" s="1"/>
  <c r="Q289" i="40"/>
  <c r="Q257" i="40"/>
  <c r="Q303" i="40"/>
  <c r="Q271" i="40"/>
  <c r="Q179" i="40"/>
  <c r="Q187" i="40"/>
  <c r="Q224" i="40" s="1"/>
  <c r="P289" i="40"/>
  <c r="P257" i="40"/>
  <c r="S99" i="40"/>
  <c r="T91" i="40"/>
  <c r="S100" i="40"/>
  <c r="S94" i="40"/>
  <c r="S175" i="40" s="1"/>
  <c r="S98" i="40"/>
  <c r="P303" i="40"/>
  <c r="P271" i="40"/>
  <c r="R187" i="40" l="1"/>
  <c r="R224" i="40" s="1"/>
  <c r="R290" i="40" s="1"/>
  <c r="S108" i="40"/>
  <c r="S177" i="40" s="1"/>
  <c r="S180" i="40" s="1"/>
  <c r="R258" i="40"/>
  <c r="R238" i="40"/>
  <c r="T100" i="40"/>
  <c r="T94" i="40"/>
  <c r="T175" i="40" s="1"/>
  <c r="T99" i="40"/>
  <c r="T98" i="40"/>
  <c r="U91" i="40"/>
  <c r="R180" i="40"/>
  <c r="R223" i="40"/>
  <c r="R237" i="40"/>
  <c r="R181" i="40"/>
  <c r="Q258" i="40"/>
  <c r="Q290" i="40"/>
  <c r="Q238" i="40"/>
  <c r="S107" i="40"/>
  <c r="S176" i="40" s="1"/>
  <c r="S181" i="40" l="1"/>
  <c r="S223" i="40"/>
  <c r="T108" i="40"/>
  <c r="T177" i="40" s="1"/>
  <c r="T180" i="40" s="1"/>
  <c r="S237" i="40"/>
  <c r="S271" i="40" s="1"/>
  <c r="T107" i="40"/>
  <c r="T176" i="40" s="1"/>
  <c r="T187" i="40" s="1"/>
  <c r="T224" i="40" s="1"/>
  <c r="U98" i="40"/>
  <c r="U94" i="40"/>
  <c r="U175" i="40" s="1"/>
  <c r="V91" i="40"/>
  <c r="U99" i="40"/>
  <c r="U100" i="40"/>
  <c r="R272" i="40"/>
  <c r="R304" i="40"/>
  <c r="R271" i="40"/>
  <c r="R303" i="40"/>
  <c r="Q304" i="40"/>
  <c r="Q272" i="40"/>
  <c r="R289" i="40"/>
  <c r="R257" i="40"/>
  <c r="S289" i="40"/>
  <c r="S257" i="40"/>
  <c r="S187" i="40"/>
  <c r="S224" i="40" s="1"/>
  <c r="S179" i="40"/>
  <c r="T237" i="40" l="1"/>
  <c r="T223" i="40"/>
  <c r="S303" i="40"/>
  <c r="T181" i="40"/>
  <c r="T179" i="40"/>
  <c r="U108" i="40"/>
  <c r="U177" i="40" s="1"/>
  <c r="U237" i="40" s="1"/>
  <c r="T290" i="40"/>
  <c r="T258" i="40"/>
  <c r="T238" i="40"/>
  <c r="V99" i="40"/>
  <c r="V100" i="40"/>
  <c r="V94" i="40"/>
  <c r="V175" i="40" s="1"/>
  <c r="V98" i="40"/>
  <c r="W91" i="40"/>
  <c r="S290" i="40"/>
  <c r="S258" i="40"/>
  <c r="S238" i="40"/>
  <c r="T303" i="40"/>
  <c r="T271" i="40"/>
  <c r="U107" i="40"/>
  <c r="U176" i="40" s="1"/>
  <c r="T289" i="40"/>
  <c r="T257" i="40"/>
  <c r="U223" i="40" l="1"/>
  <c r="V107" i="40"/>
  <c r="V176" i="40" s="1"/>
  <c r="V179" i="40" s="1"/>
  <c r="U180" i="40"/>
  <c r="V108" i="40"/>
  <c r="V177" i="40" s="1"/>
  <c r="V181" i="40" s="1"/>
  <c r="U303" i="40"/>
  <c r="U271" i="40"/>
  <c r="S272" i="40"/>
  <c r="S304" i="40"/>
  <c r="W99" i="40"/>
  <c r="W98" i="40"/>
  <c r="W100" i="40"/>
  <c r="W94" i="40"/>
  <c r="W175" i="40" s="1"/>
  <c r="X91" i="40"/>
  <c r="T304" i="40"/>
  <c r="T272" i="40"/>
  <c r="U179" i="40"/>
  <c r="U187" i="40"/>
  <c r="U224" i="40" s="1"/>
  <c r="U181" i="40"/>
  <c r="U289" i="40"/>
  <c r="U257" i="40"/>
  <c r="V187" i="40" l="1"/>
  <c r="V224" i="40" s="1"/>
  <c r="V223" i="40"/>
  <c r="V180" i="40"/>
  <c r="V237" i="40"/>
  <c r="W108" i="40"/>
  <c r="W177" i="40" s="1"/>
  <c r="W223" i="40" s="1"/>
  <c r="V290" i="40"/>
  <c r="V238" i="40"/>
  <c r="V258" i="40"/>
  <c r="X98" i="40"/>
  <c r="X94" i="40"/>
  <c r="X175" i="40" s="1"/>
  <c r="Y91" i="40"/>
  <c r="X99" i="40"/>
  <c r="X100" i="40"/>
  <c r="V303" i="40"/>
  <c r="V271" i="40"/>
  <c r="U290" i="40"/>
  <c r="U238" i="40"/>
  <c r="U258" i="40"/>
  <c r="V289" i="40"/>
  <c r="V257" i="40"/>
  <c r="W107" i="40"/>
  <c r="W176" i="40" s="1"/>
  <c r="W180" i="40" l="1"/>
  <c r="W237" i="40"/>
  <c r="X108" i="40"/>
  <c r="X177" i="40" s="1"/>
  <c r="X237" i="40" s="1"/>
  <c r="V304" i="40"/>
  <c r="V272" i="40"/>
  <c r="W271" i="40"/>
  <c r="W303" i="40"/>
  <c r="W179" i="40"/>
  <c r="W187" i="40"/>
  <c r="W224" i="40" s="1"/>
  <c r="W289" i="40"/>
  <c r="W257" i="40"/>
  <c r="Y94" i="40"/>
  <c r="Y175" i="40" s="1"/>
  <c r="Y98" i="40"/>
  <c r="Y100" i="40"/>
  <c r="Z91" i="40"/>
  <c r="Y99" i="40"/>
  <c r="W181" i="40"/>
  <c r="U304" i="40"/>
  <c r="U272" i="40"/>
  <c r="X107" i="40"/>
  <c r="X176" i="40" s="1"/>
  <c r="X180" i="40" l="1"/>
  <c r="X223" i="40"/>
  <c r="X289" i="40" s="1"/>
  <c r="Y107" i="40"/>
  <c r="Y176" i="40" s="1"/>
  <c r="Y179" i="40" s="1"/>
  <c r="X303" i="40"/>
  <c r="X271" i="40"/>
  <c r="X257" i="40"/>
  <c r="X187" i="40"/>
  <c r="X224" i="40" s="1"/>
  <c r="X179" i="40"/>
  <c r="X181" i="40"/>
  <c r="Y108" i="40"/>
  <c r="Y177" i="40" s="1"/>
  <c r="W290" i="40"/>
  <c r="W238" i="40"/>
  <c r="W258" i="40"/>
  <c r="AA91" i="40"/>
  <c r="Z99" i="40"/>
  <c r="Z100" i="40"/>
  <c r="Z94" i="40"/>
  <c r="Z175" i="40" s="1"/>
  <c r="Z98" i="40"/>
  <c r="Z108" i="40" l="1"/>
  <c r="Z177" i="40" s="1"/>
  <c r="Z237" i="40" s="1"/>
  <c r="Y187" i="40"/>
  <c r="Y224" i="40" s="1"/>
  <c r="Y290" i="40" s="1"/>
  <c r="X290" i="40"/>
  <c r="X238" i="40"/>
  <c r="X258" i="40"/>
  <c r="AA98" i="40"/>
  <c r="AA94" i="40"/>
  <c r="AA175" i="40" s="1"/>
  <c r="AB91" i="40"/>
  <c r="AA99" i="40"/>
  <c r="AA100" i="40"/>
  <c r="W304" i="40"/>
  <c r="W272" i="40"/>
  <c r="Z107" i="40"/>
  <c r="Z176" i="40" s="1"/>
  <c r="Y237" i="40"/>
  <c r="Y180" i="40"/>
  <c r="Y223" i="40"/>
  <c r="Y181" i="40"/>
  <c r="Y258" i="40"/>
  <c r="Y238" i="40" l="1"/>
  <c r="Z180" i="40"/>
  <c r="Z223" i="40"/>
  <c r="AA108" i="40"/>
  <c r="AA177" i="40" s="1"/>
  <c r="AA180" i="40" s="1"/>
  <c r="Y303" i="40"/>
  <c r="Y271" i="40"/>
  <c r="X272" i="40"/>
  <c r="X304" i="40"/>
  <c r="AC91" i="40"/>
  <c r="AB99" i="40"/>
  <c r="AB100" i="40"/>
  <c r="AB94" i="40"/>
  <c r="AB175" i="40" s="1"/>
  <c r="AB98" i="40"/>
  <c r="Z257" i="40"/>
  <c r="Z289" i="40"/>
  <c r="Z271" i="40"/>
  <c r="Z303" i="40"/>
  <c r="Y304" i="40"/>
  <c r="Y272" i="40"/>
  <c r="Y289" i="40"/>
  <c r="Y257" i="40"/>
  <c r="Z179" i="40"/>
  <c r="Z187" i="40"/>
  <c r="Z224" i="40" s="1"/>
  <c r="AA107" i="40"/>
  <c r="AA176" i="40" s="1"/>
  <c r="Z181" i="40"/>
  <c r="AA237" i="40" l="1"/>
  <c r="AA303" i="40" s="1"/>
  <c r="AA223" i="40"/>
  <c r="AB107" i="40"/>
  <c r="AB176" i="40" s="1"/>
  <c r="AB179" i="40" s="1"/>
  <c r="AB108" i="40"/>
  <c r="AB177" i="40" s="1"/>
  <c r="AD91" i="40"/>
  <c r="AC99" i="40"/>
  <c r="AC100" i="40"/>
  <c r="AC94" i="40"/>
  <c r="AC175" i="40" s="1"/>
  <c r="AC98" i="40"/>
  <c r="AA179" i="40"/>
  <c r="AA187" i="40"/>
  <c r="AA224" i="40" s="1"/>
  <c r="AA257" i="40"/>
  <c r="AA289" i="40"/>
  <c r="Z290" i="40"/>
  <c r="Z258" i="40"/>
  <c r="Z238" i="40"/>
  <c r="AA181" i="40"/>
  <c r="AA271" i="40" l="1"/>
  <c r="AB187" i="40"/>
  <c r="AB224" i="40" s="1"/>
  <c r="AB238" i="40" s="1"/>
  <c r="AC107" i="40"/>
  <c r="AC176" i="40" s="1"/>
  <c r="Z272" i="40"/>
  <c r="Z304" i="40"/>
  <c r="AA290" i="40"/>
  <c r="AA258" i="40"/>
  <c r="AA238" i="40"/>
  <c r="AD100" i="40"/>
  <c r="AD94" i="40"/>
  <c r="AD175" i="40" s="1"/>
  <c r="AE91" i="40"/>
  <c r="AD98" i="40"/>
  <c r="AD99" i="40"/>
  <c r="AB237" i="40"/>
  <c r="AB223" i="40"/>
  <c r="AB181" i="40"/>
  <c r="AB180" i="40"/>
  <c r="AC108" i="40"/>
  <c r="AC177" i="40" s="1"/>
  <c r="AB258" i="40" l="1"/>
  <c r="AB290" i="40"/>
  <c r="AB289" i="40"/>
  <c r="AB257" i="40"/>
  <c r="AD107" i="40"/>
  <c r="AD176" i="40" s="1"/>
  <c r="AB304" i="40"/>
  <c r="AB272" i="40"/>
  <c r="AA304" i="40"/>
  <c r="AA272" i="40"/>
  <c r="AC180" i="40"/>
  <c r="AC223" i="40"/>
  <c r="AC237" i="40"/>
  <c r="AC181" i="40"/>
  <c r="AB271" i="40"/>
  <c r="AB303" i="40"/>
  <c r="AE94" i="40"/>
  <c r="AE175" i="40" s="1"/>
  <c r="AE98" i="40"/>
  <c r="AF91" i="40"/>
  <c r="AE99" i="40"/>
  <c r="AE100" i="40"/>
  <c r="AC187" i="40"/>
  <c r="AC224" i="40" s="1"/>
  <c r="AC179" i="40"/>
  <c r="AD108" i="40"/>
  <c r="AD177" i="40" s="1"/>
  <c r="AE108" i="40" l="1"/>
  <c r="AE177" i="40" s="1"/>
  <c r="AE223" i="40" s="1"/>
  <c r="AE107" i="40"/>
  <c r="AE176" i="40" s="1"/>
  <c r="AC303" i="40"/>
  <c r="AC271" i="40"/>
  <c r="AC289" i="40"/>
  <c r="AC257" i="40"/>
  <c r="AD181" i="40"/>
  <c r="AD237" i="40"/>
  <c r="AD180" i="40"/>
  <c r="AD223" i="40"/>
  <c r="AF100" i="40"/>
  <c r="AF94" i="40"/>
  <c r="AF175" i="40" s="1"/>
  <c r="AF98" i="40"/>
  <c r="AG91" i="40"/>
  <c r="AF99" i="40"/>
  <c r="AD179" i="40"/>
  <c r="AD187" i="40"/>
  <c r="AD224" i="40" s="1"/>
  <c r="AC238" i="40"/>
  <c r="AC290" i="40"/>
  <c r="AC258" i="40"/>
  <c r="AE180" i="40" l="1"/>
  <c r="AE237" i="40"/>
  <c r="AE187" i="40"/>
  <c r="AE224" i="40" s="1"/>
  <c r="AE238" i="40" s="1"/>
  <c r="AE181" i="40"/>
  <c r="AE179" i="40"/>
  <c r="AF107" i="40"/>
  <c r="AF176" i="40" s="1"/>
  <c r="AF187" i="40" s="1"/>
  <c r="AF224" i="40" s="1"/>
  <c r="AD271" i="40"/>
  <c r="AD303" i="40"/>
  <c r="AH91" i="40"/>
  <c r="AG99" i="40"/>
  <c r="AG100" i="40"/>
  <c r="AG98" i="40"/>
  <c r="AG94" i="40"/>
  <c r="AG175" i="40" s="1"/>
  <c r="AE303" i="40"/>
  <c r="AE271" i="40"/>
  <c r="AD290" i="40"/>
  <c r="AD258" i="40"/>
  <c r="AD238" i="40"/>
  <c r="AC272" i="40"/>
  <c r="AC304" i="40"/>
  <c r="AD289" i="40"/>
  <c r="AD257" i="40"/>
  <c r="AE289" i="40"/>
  <c r="AE257" i="40"/>
  <c r="AF108" i="40"/>
  <c r="AF177" i="40" s="1"/>
  <c r="AE290" i="40" l="1"/>
  <c r="AE258" i="40"/>
  <c r="AF179" i="40"/>
  <c r="AG108" i="40"/>
  <c r="AG177" i="40" s="1"/>
  <c r="AG180" i="40" s="1"/>
  <c r="AD272" i="40"/>
  <c r="AD304" i="40"/>
  <c r="AH98" i="40"/>
  <c r="AI91" i="40"/>
  <c r="AH99" i="40"/>
  <c r="AH100" i="40"/>
  <c r="AH94" i="40"/>
  <c r="AH175" i="40" s="1"/>
  <c r="AF237" i="40"/>
  <c r="AF180" i="40"/>
  <c r="AF223" i="40"/>
  <c r="AF181" i="40"/>
  <c r="AF290" i="40"/>
  <c r="AF238" i="40"/>
  <c r="AF258" i="40"/>
  <c r="AE304" i="40"/>
  <c r="AE272" i="40"/>
  <c r="AG107" i="40"/>
  <c r="AG176" i="40" s="1"/>
  <c r="AG181" i="40" l="1"/>
  <c r="AG237" i="40"/>
  <c r="AG223" i="40"/>
  <c r="AH107" i="40"/>
  <c r="AH176" i="40" s="1"/>
  <c r="AH179" i="40" s="1"/>
  <c r="AF303" i="40"/>
  <c r="AF271" i="40"/>
  <c r="AJ91" i="40"/>
  <c r="AI99" i="40"/>
  <c r="AI100" i="40"/>
  <c r="AI94" i="40"/>
  <c r="AI175" i="40" s="1"/>
  <c r="AI98" i="40"/>
  <c r="AG303" i="40"/>
  <c r="AG271" i="40"/>
  <c r="AG289" i="40"/>
  <c r="AG257" i="40"/>
  <c r="AG187" i="40"/>
  <c r="AG224" i="40" s="1"/>
  <c r="AG179" i="40"/>
  <c r="AH108" i="40"/>
  <c r="AH177" i="40" s="1"/>
  <c r="AF304" i="40"/>
  <c r="AL304" i="40" s="1"/>
  <c r="AF272" i="40"/>
  <c r="AL272" i="40" s="1"/>
  <c r="AL238" i="40"/>
  <c r="AF257" i="40"/>
  <c r="AF289" i="40"/>
  <c r="AH187" i="40" l="1"/>
  <c r="AH224" i="40" s="1"/>
  <c r="AH258" i="40" s="1"/>
  <c r="AI107" i="40"/>
  <c r="AI176" i="40" s="1"/>
  <c r="AI179" i="40" s="1"/>
  <c r="AJ99" i="40"/>
  <c r="AJ100" i="40"/>
  <c r="AJ94" i="40"/>
  <c r="AJ175" i="40" s="1"/>
  <c r="AK91" i="40"/>
  <c r="AJ98" i="40"/>
  <c r="AH223" i="40"/>
  <c r="AH237" i="40"/>
  <c r="AH180" i="40"/>
  <c r="AH181" i="40"/>
  <c r="AG258" i="40"/>
  <c r="AG238" i="40"/>
  <c r="AG290" i="40"/>
  <c r="AI108" i="40"/>
  <c r="AI177" i="40" s="1"/>
  <c r="AH238" i="40" l="1"/>
  <c r="AH290" i="40"/>
  <c r="AI187" i="40"/>
  <c r="AI224" i="40" s="1"/>
  <c r="AJ108" i="40"/>
  <c r="AJ177" i="40" s="1"/>
  <c r="AJ237" i="40" s="1"/>
  <c r="AH272" i="40"/>
  <c r="AH304" i="40"/>
  <c r="AH271" i="40"/>
  <c r="AH303" i="40"/>
  <c r="AH257" i="40"/>
  <c r="AH289" i="40"/>
  <c r="AG304" i="40"/>
  <c r="AG272" i="40"/>
  <c r="AJ107" i="40"/>
  <c r="AJ176" i="40" s="1"/>
  <c r="AI180" i="40"/>
  <c r="AI237" i="40"/>
  <c r="AI223" i="40"/>
  <c r="AI181" i="40"/>
  <c r="AK98" i="40"/>
  <c r="AK100" i="40"/>
  <c r="AK99" i="40"/>
  <c r="AK94" i="40"/>
  <c r="AK175" i="40" s="1"/>
  <c r="AI290" i="40"/>
  <c r="AI258" i="40"/>
  <c r="AI238" i="40"/>
  <c r="AJ223" i="40" l="1"/>
  <c r="AJ180" i="40"/>
  <c r="AK107" i="40"/>
  <c r="AK176" i="40" s="1"/>
  <c r="AI271" i="40"/>
  <c r="AI303" i="40"/>
  <c r="AJ179" i="40"/>
  <c r="AJ187" i="40"/>
  <c r="AJ224" i="40" s="1"/>
  <c r="AI304" i="40"/>
  <c r="AI272" i="40"/>
  <c r="AJ303" i="40"/>
  <c r="AJ271" i="40"/>
  <c r="AJ257" i="40"/>
  <c r="AJ289" i="40"/>
  <c r="AJ181" i="40"/>
  <c r="AI289" i="40"/>
  <c r="AI257" i="40"/>
  <c r="AK108" i="40"/>
  <c r="AK177" i="40" s="1"/>
  <c r="AK187" i="40" l="1"/>
  <c r="AK224" i="40" s="1"/>
  <c r="AK290" i="40" s="1"/>
  <c r="AK179" i="40"/>
  <c r="AJ258" i="40"/>
  <c r="AJ290" i="40"/>
  <c r="AJ238" i="40"/>
  <c r="AK237" i="40"/>
  <c r="AK223" i="40"/>
  <c r="AK180" i="40"/>
  <c r="AK181" i="40"/>
  <c r="AK238" i="40" l="1"/>
  <c r="AK272" i="40" s="1"/>
  <c r="AK258" i="40"/>
  <c r="AK257" i="40"/>
  <c r="AK289" i="40"/>
  <c r="AK303" i="40"/>
  <c r="AL303" i="40" s="1"/>
  <c r="AK271" i="40"/>
  <c r="AL237" i="40"/>
  <c r="AJ272" i="40"/>
  <c r="AJ304" i="40"/>
  <c r="AK304" i="40" l="1"/>
  <c r="AL271" i="40"/>
  <c r="H278" i="19" l="1"/>
  <c r="AD310" i="20"/>
  <c r="AF264" i="19"/>
  <c r="AF265" i="19" s="1"/>
  <c r="AF276" i="19" s="1"/>
  <c r="AK264" i="19"/>
  <c r="AK265" i="19" s="1"/>
  <c r="AK276" i="19" s="1"/>
  <c r="AK277" i="19" s="1"/>
  <c r="AJ264" i="19"/>
  <c r="AJ265" i="19" s="1"/>
  <c r="AJ276" i="19" s="1"/>
  <c r="AJ277" i="19" s="1"/>
  <c r="AI264" i="19"/>
  <c r="AI265" i="19" s="1"/>
  <c r="AI276" i="19" s="1"/>
  <c r="AI277" i="19" s="1"/>
  <c r="AH264" i="19"/>
  <c r="AH265" i="19" s="1"/>
  <c r="AH276" i="19" s="1"/>
  <c r="AH277" i="19" s="1"/>
  <c r="AG264" i="19"/>
  <c r="AG265" i="19" s="1"/>
  <c r="AG276" i="19" s="1"/>
  <c r="AG277" i="19" s="1"/>
  <c r="AF278" i="19"/>
  <c r="AE264" i="19"/>
  <c r="AE265" i="19"/>
  <c r="AE276" i="19" s="1"/>
  <c r="AE277" i="19" s="1"/>
  <c r="AD264" i="19"/>
  <c r="AD265" i="19" s="1"/>
  <c r="AD276" i="19" s="1"/>
  <c r="AD277" i="19" s="1"/>
  <c r="AC264" i="19"/>
  <c r="AC265" i="19" s="1"/>
  <c r="AC276" i="19" s="1"/>
  <c r="AC277" i="19" s="1"/>
  <c r="AB264" i="19"/>
  <c r="AB265" i="19" s="1"/>
  <c r="AB276" i="19" s="1"/>
  <c r="AB277" i="19" s="1"/>
  <c r="AA264" i="19"/>
  <c r="AA265" i="19" s="1"/>
  <c r="AA276" i="19" s="1"/>
  <c r="AA277" i="19" s="1"/>
  <c r="Z264" i="19"/>
  <c r="Z265" i="19" s="1"/>
  <c r="Z276" i="19" s="1"/>
  <c r="Z277" i="19" s="1"/>
  <c r="Y264" i="19"/>
  <c r="Y265" i="19" s="1"/>
  <c r="Y276" i="19" s="1"/>
  <c r="Y277" i="19" s="1"/>
  <c r="X264" i="19"/>
  <c r="X265" i="19" s="1"/>
  <c r="X276" i="19" s="1"/>
  <c r="X277" i="19" s="1"/>
  <c r="W264" i="19"/>
  <c r="W265" i="19" s="1"/>
  <c r="W276" i="19" s="1"/>
  <c r="W277" i="19" s="1"/>
  <c r="V264" i="19"/>
  <c r="V265" i="19" s="1"/>
  <c r="V276" i="19" s="1"/>
  <c r="V277" i="19" s="1"/>
  <c r="U264" i="19"/>
  <c r="U265" i="19" s="1"/>
  <c r="U276" i="19" s="1"/>
  <c r="U277" i="19" s="1"/>
  <c r="T264" i="19"/>
  <c r="T265" i="19" s="1"/>
  <c r="T276" i="19" s="1"/>
  <c r="T277" i="19" s="1"/>
  <c r="S264" i="19"/>
  <c r="S265" i="19" s="1"/>
  <c r="S276" i="19" s="1"/>
  <c r="S277" i="19" s="1"/>
  <c r="R264" i="19"/>
  <c r="R265" i="19" s="1"/>
  <c r="R276" i="19" s="1"/>
  <c r="R277" i="19" s="1"/>
  <c r="Q264" i="19"/>
  <c r="Q265" i="19" s="1"/>
  <c r="Q276" i="19" s="1"/>
  <c r="Q277" i="19" s="1"/>
  <c r="P264" i="19"/>
  <c r="P265" i="19" s="1"/>
  <c r="P276" i="19" s="1"/>
  <c r="P277" i="19" s="1"/>
  <c r="AA278" i="20"/>
  <c r="H264" i="19"/>
  <c r="H265" i="19" s="1"/>
  <c r="H276" i="19" s="1"/>
  <c r="H277" i="19" s="1"/>
  <c r="O264" i="19"/>
  <c r="O265" i="19" s="1"/>
  <c r="O276" i="19" s="1"/>
  <c r="O277" i="19" s="1"/>
  <c r="AJ278" i="20"/>
  <c r="M264" i="19"/>
  <c r="M265" i="19" s="1"/>
  <c r="M276" i="19" s="1"/>
  <c r="M277" i="19" s="1"/>
  <c r="AH278" i="20"/>
  <c r="L264" i="19"/>
  <c r="L265" i="19" s="1"/>
  <c r="L276" i="19" s="1"/>
  <c r="L277" i="19" s="1"/>
  <c r="J264" i="19"/>
  <c r="J265" i="19" s="1"/>
  <c r="J276" i="19" s="1"/>
  <c r="J277" i="19" s="1"/>
  <c r="K264" i="19"/>
  <c r="K265" i="19" s="1"/>
  <c r="K276" i="19" s="1"/>
  <c r="K277" i="19" s="1"/>
  <c r="AI278" i="20"/>
  <c r="I264" i="19"/>
  <c r="I265" i="19" s="1"/>
  <c r="I276" i="19" s="1"/>
  <c r="I277" i="19" s="1"/>
  <c r="N264" i="19"/>
  <c r="N265" i="19" s="1"/>
  <c r="N276" i="19" s="1"/>
  <c r="N277" i="19" s="1"/>
  <c r="AG278" i="20"/>
  <c r="H192" i="9"/>
  <c r="H193" i="9"/>
  <c r="AL276" i="19" l="1"/>
  <c r="AF277" i="19"/>
  <c r="AL277" i="19" s="1"/>
  <c r="I192" i="9"/>
  <c r="I193" i="9"/>
  <c r="J193" i="9" s="1"/>
  <c r="K193" i="9" s="1"/>
  <c r="L193" i="9" s="1"/>
  <c r="M193" i="9" s="1"/>
  <c r="N193" i="9" s="1"/>
  <c r="O193" i="9" s="1"/>
  <c r="P193" i="9" s="1"/>
  <c r="Q193" i="9" s="1"/>
  <c r="R193" i="9" s="1"/>
  <c r="S193" i="9" s="1"/>
  <c r="T193" i="9" s="1"/>
  <c r="U193" i="9" s="1"/>
  <c r="V193" i="9" s="1"/>
  <c r="W193" i="9" s="1"/>
  <c r="X193" i="9" s="1"/>
  <c r="Y193" i="9" s="1"/>
  <c r="Z193" i="9" s="1"/>
  <c r="AA193" i="9" s="1"/>
  <c r="AB193" i="9" s="1"/>
  <c r="AC193" i="9" s="1"/>
  <c r="AD193" i="9" s="1"/>
  <c r="AE193" i="9" s="1"/>
  <c r="AF193" i="9" s="1"/>
  <c r="AG193" i="9" s="1"/>
  <c r="AH193" i="9" s="1"/>
  <c r="AI193" i="9" s="1"/>
  <c r="AJ193" i="9" s="1"/>
  <c r="AK193" i="9" s="1"/>
  <c r="J192" i="9" l="1"/>
  <c r="K192" i="9" l="1"/>
  <c r="L192" i="9" l="1"/>
  <c r="M192" i="9" l="1"/>
  <c r="N192" i="9" l="1"/>
  <c r="O192" i="9" l="1"/>
  <c r="P192" i="9" l="1"/>
  <c r="Q192" i="9" l="1"/>
  <c r="R192" i="9" l="1"/>
  <c r="S192" i="9" l="1"/>
  <c r="T192" i="9" l="1"/>
  <c r="U192" i="9" l="1"/>
  <c r="V192" i="9" l="1"/>
  <c r="W192" i="9" l="1"/>
  <c r="X192" i="9" l="1"/>
  <c r="Y192" i="9" l="1"/>
  <c r="Z192" i="9" l="1"/>
  <c r="AA192" i="9" l="1"/>
  <c r="AB192" i="9" l="1"/>
  <c r="AC192" i="9" l="1"/>
  <c r="AD192" i="9" l="1"/>
  <c r="AE192" i="9" l="1"/>
  <c r="AF192" i="9" l="1"/>
  <c r="AG192" i="9" l="1"/>
  <c r="AH192" i="9" l="1"/>
  <c r="AI192" i="9" l="1"/>
  <c r="AJ192" i="9" l="1"/>
  <c r="AK192" i="9" l="1"/>
  <c r="H192" i="7" l="1"/>
  <c r="H193" i="7"/>
  <c r="I193" i="7" s="1"/>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H200" i="7" l="1"/>
  <c r="H225" i="7" s="1"/>
  <c r="H291" i="7" s="1"/>
  <c r="I192" i="7"/>
  <c r="H259" i="7" l="1"/>
  <c r="H264" i="7" s="1"/>
  <c r="H265" i="7" s="1"/>
  <c r="H276" i="7" s="1"/>
  <c r="H277" i="7" s="1"/>
  <c r="H239" i="7"/>
  <c r="H273" i="7" s="1"/>
  <c r="H305" i="7"/>
  <c r="J192" i="7"/>
  <c r="I200" i="7"/>
  <c r="H278" i="7" l="1"/>
  <c r="I239" i="7"/>
  <c r="I225" i="7"/>
  <c r="K192" i="7"/>
  <c r="J200" i="7"/>
  <c r="J225" i="7" l="1"/>
  <c r="J239" i="7"/>
  <c r="I291" i="7"/>
  <c r="I259" i="7"/>
  <c r="I264" i="7" s="1"/>
  <c r="I265" i="7" s="1"/>
  <c r="I276" i="7" s="1"/>
  <c r="I277" i="7" s="1"/>
  <c r="K200" i="7"/>
  <c r="L192" i="7"/>
  <c r="I273" i="7"/>
  <c r="I305" i="7"/>
  <c r="I278" i="7" l="1"/>
  <c r="K225" i="7"/>
  <c r="K239" i="7"/>
  <c r="J305" i="7"/>
  <c r="J273" i="7"/>
  <c r="L200" i="7"/>
  <c r="M192" i="7"/>
  <c r="J259" i="7"/>
  <c r="J264" i="7" s="1"/>
  <c r="J265" i="7" s="1"/>
  <c r="J276" i="7" s="1"/>
  <c r="J277" i="7" s="1"/>
  <c r="J291" i="7"/>
  <c r="L225" i="7" l="1"/>
  <c r="L239" i="7"/>
  <c r="K305" i="7"/>
  <c r="K273" i="7"/>
  <c r="M200" i="7"/>
  <c r="N192" i="7"/>
  <c r="J278" i="7"/>
  <c r="K259" i="7"/>
  <c r="K264" i="7" s="1"/>
  <c r="K265" i="7" s="1"/>
  <c r="K276" i="7" s="1"/>
  <c r="K277" i="7" s="1"/>
  <c r="K291" i="7"/>
  <c r="M239" i="7" l="1"/>
  <c r="M225" i="7"/>
  <c r="N200" i="7"/>
  <c r="O192" i="7"/>
  <c r="L305" i="7"/>
  <c r="L273" i="7"/>
  <c r="K278" i="7"/>
  <c r="L259" i="7"/>
  <c r="L264" i="7" s="1"/>
  <c r="L265" i="7" s="1"/>
  <c r="L276" i="7" s="1"/>
  <c r="L277" i="7" s="1"/>
  <c r="L291" i="7"/>
  <c r="N239" i="7" l="1"/>
  <c r="N225" i="7"/>
  <c r="L278" i="7"/>
  <c r="M259" i="7"/>
  <c r="M264" i="7" s="1"/>
  <c r="M265" i="7" s="1"/>
  <c r="M276" i="7" s="1"/>
  <c r="M277" i="7" s="1"/>
  <c r="M291" i="7"/>
  <c r="O200" i="7"/>
  <c r="P192" i="7"/>
  <c r="M305" i="7"/>
  <c r="M273" i="7"/>
  <c r="Q192" i="7" l="1"/>
  <c r="P200" i="7"/>
  <c r="O239" i="7"/>
  <c r="O225" i="7"/>
  <c r="N291" i="7"/>
  <c r="N259" i="7"/>
  <c r="N264" i="7" s="1"/>
  <c r="N265" i="7" s="1"/>
  <c r="N276" i="7" s="1"/>
  <c r="N277" i="7" s="1"/>
  <c r="M278" i="7"/>
  <c r="N305" i="7"/>
  <c r="N273" i="7"/>
  <c r="O273" i="7" l="1"/>
  <c r="O305" i="7"/>
  <c r="P225" i="7"/>
  <c r="P239" i="7"/>
  <c r="O291" i="7"/>
  <c r="O259" i="7"/>
  <c r="O264" i="7" s="1"/>
  <c r="O265" i="7" s="1"/>
  <c r="O276" i="7" s="1"/>
  <c r="O277" i="7" s="1"/>
  <c r="N278" i="7"/>
  <c r="R192" i="7"/>
  <c r="Q200" i="7"/>
  <c r="S192" i="7" l="1"/>
  <c r="R200" i="7"/>
  <c r="P291" i="7"/>
  <c r="P259" i="7"/>
  <c r="P264" i="7" s="1"/>
  <c r="P265" i="7" s="1"/>
  <c r="P276" i="7" s="1"/>
  <c r="P277" i="7" s="1"/>
  <c r="P273" i="7"/>
  <c r="P305" i="7"/>
  <c r="Q239" i="7"/>
  <c r="Q225" i="7"/>
  <c r="O278" i="7"/>
  <c r="P278" i="7" l="1"/>
  <c r="Q305" i="7"/>
  <c r="Q273" i="7"/>
  <c r="R239" i="7"/>
  <c r="R225" i="7"/>
  <c r="Q259" i="7"/>
  <c r="Q264" i="7" s="1"/>
  <c r="Q265" i="7" s="1"/>
  <c r="Q276" i="7" s="1"/>
  <c r="Q277" i="7" s="1"/>
  <c r="Q291" i="7"/>
  <c r="T192" i="7"/>
  <c r="S200" i="7"/>
  <c r="U192" i="7" l="1"/>
  <c r="T200" i="7"/>
  <c r="R273" i="7"/>
  <c r="R305" i="7"/>
  <c r="Q278" i="7"/>
  <c r="R259" i="7"/>
  <c r="R264" i="7" s="1"/>
  <c r="R265" i="7" s="1"/>
  <c r="R276" i="7" s="1"/>
  <c r="R277" i="7" s="1"/>
  <c r="R291" i="7"/>
  <c r="S239" i="7"/>
  <c r="S225" i="7"/>
  <c r="R278" i="7" l="1"/>
  <c r="S305" i="7"/>
  <c r="S273" i="7"/>
  <c r="T239" i="7"/>
  <c r="T225" i="7"/>
  <c r="S291" i="7"/>
  <c r="S259" i="7"/>
  <c r="S264" i="7" s="1"/>
  <c r="S265" i="7" s="1"/>
  <c r="S276" i="7" s="1"/>
  <c r="S277" i="7" s="1"/>
  <c r="U200" i="7"/>
  <c r="V192" i="7"/>
  <c r="T273" i="7" l="1"/>
  <c r="T305" i="7"/>
  <c r="U239" i="7"/>
  <c r="U225" i="7"/>
  <c r="T259" i="7"/>
  <c r="T264" i="7" s="1"/>
  <c r="T265" i="7" s="1"/>
  <c r="T276" i="7" s="1"/>
  <c r="T277" i="7" s="1"/>
  <c r="T291" i="7"/>
  <c r="S278" i="7"/>
  <c r="V200" i="7"/>
  <c r="W192" i="7"/>
  <c r="U291" i="7" l="1"/>
  <c r="U259" i="7"/>
  <c r="U264" i="7" s="1"/>
  <c r="U265" i="7" s="1"/>
  <c r="U276" i="7" s="1"/>
  <c r="U277" i="7" s="1"/>
  <c r="U305" i="7"/>
  <c r="U273" i="7"/>
  <c r="V225" i="7"/>
  <c r="V239" i="7"/>
  <c r="X192" i="7"/>
  <c r="W200" i="7"/>
  <c r="T278" i="7"/>
  <c r="U278" i="7" l="1"/>
  <c r="V305" i="7"/>
  <c r="V273" i="7"/>
  <c r="X200" i="7"/>
  <c r="Y192" i="7"/>
  <c r="W239" i="7"/>
  <c r="W225" i="7"/>
  <c r="V291" i="7"/>
  <c r="V259" i="7"/>
  <c r="V264" i="7" s="1"/>
  <c r="V265" i="7" s="1"/>
  <c r="V276" i="7" s="1"/>
  <c r="V277" i="7" s="1"/>
  <c r="W259" i="7" l="1"/>
  <c r="W264" i="7" s="1"/>
  <c r="W265" i="7" s="1"/>
  <c r="W276" i="7" s="1"/>
  <c r="W277" i="7" s="1"/>
  <c r="W291" i="7"/>
  <c r="W273" i="7"/>
  <c r="W305" i="7"/>
  <c r="V278" i="7"/>
  <c r="Z192" i="7"/>
  <c r="Y200" i="7"/>
  <c r="X239" i="7"/>
  <c r="X225" i="7"/>
  <c r="W278" i="7" l="1"/>
  <c r="X305" i="7"/>
  <c r="X273" i="7"/>
  <c r="Y239" i="7"/>
  <c r="Y225" i="7"/>
  <c r="AA192" i="7"/>
  <c r="Z200" i="7"/>
  <c r="X291" i="7"/>
  <c r="X259" i="7"/>
  <c r="X264" i="7" s="1"/>
  <c r="X265" i="7" s="1"/>
  <c r="X276" i="7" s="1"/>
  <c r="X277" i="7" s="1"/>
  <c r="Y259" i="7" l="1"/>
  <c r="Y264" i="7" s="1"/>
  <c r="Y265" i="7" s="1"/>
  <c r="Y276" i="7" s="1"/>
  <c r="Y277" i="7" s="1"/>
  <c r="Y291" i="7"/>
  <c r="Z225" i="7"/>
  <c r="Z239" i="7"/>
  <c r="Y273" i="7"/>
  <c r="Y305" i="7"/>
  <c r="X278" i="7"/>
  <c r="AB192" i="7"/>
  <c r="AA200" i="7"/>
  <c r="Y278" i="7" l="1"/>
  <c r="Z291" i="7"/>
  <c r="Z259" i="7"/>
  <c r="Z264" i="7" s="1"/>
  <c r="Z265" i="7" s="1"/>
  <c r="Z276" i="7" s="1"/>
  <c r="Z277" i="7" s="1"/>
  <c r="Z305" i="7"/>
  <c r="Z273" i="7"/>
  <c r="AB200" i="7"/>
  <c r="AC192" i="7"/>
  <c r="AA225" i="7"/>
  <c r="AA239" i="7"/>
  <c r="Z278" i="7" l="1"/>
  <c r="AA259" i="7"/>
  <c r="AA264" i="7" s="1"/>
  <c r="AA265" i="7" s="1"/>
  <c r="AA276" i="7" s="1"/>
  <c r="AA277" i="7" s="1"/>
  <c r="AA291" i="7"/>
  <c r="AA273" i="7"/>
  <c r="AA305" i="7"/>
  <c r="AC200" i="7"/>
  <c r="AD192" i="7"/>
  <c r="AB225" i="7"/>
  <c r="AB239" i="7"/>
  <c r="AA278" i="7" l="1"/>
  <c r="AB273" i="7"/>
  <c r="AB305" i="7"/>
  <c r="AB291" i="7"/>
  <c r="AB259" i="7"/>
  <c r="AB264" i="7" s="1"/>
  <c r="AB265" i="7" s="1"/>
  <c r="AB276" i="7" s="1"/>
  <c r="AB277" i="7" s="1"/>
  <c r="AC239" i="7"/>
  <c r="AC225" i="7"/>
  <c r="AD200" i="7"/>
  <c r="AE192" i="7"/>
  <c r="AE200" i="7" l="1"/>
  <c r="AF192" i="7"/>
  <c r="AD225" i="7"/>
  <c r="AD239" i="7"/>
  <c r="AC259" i="7"/>
  <c r="AC264" i="7" s="1"/>
  <c r="AC265" i="7" s="1"/>
  <c r="AC276" i="7" s="1"/>
  <c r="AC277" i="7" s="1"/>
  <c r="AC291" i="7"/>
  <c r="AC305" i="7"/>
  <c r="AC273" i="7"/>
  <c r="AB278" i="7"/>
  <c r="AC278" i="7" l="1"/>
  <c r="AD291" i="7"/>
  <c r="AD259" i="7"/>
  <c r="AD264" i="7" s="1"/>
  <c r="AD265" i="7" s="1"/>
  <c r="AD276" i="7" s="1"/>
  <c r="AD277" i="7" s="1"/>
  <c r="AD305" i="7"/>
  <c r="AD273" i="7"/>
  <c r="AF200" i="7"/>
  <c r="AG192" i="7"/>
  <c r="AE225" i="7"/>
  <c r="AE239" i="7"/>
  <c r="AE273" i="7" l="1"/>
  <c r="AE305" i="7"/>
  <c r="AD278" i="7"/>
  <c r="AF239" i="7"/>
  <c r="AF225" i="7"/>
  <c r="AE259" i="7"/>
  <c r="AE264" i="7" s="1"/>
  <c r="AE265" i="7" s="1"/>
  <c r="AE276" i="7" s="1"/>
  <c r="AE277" i="7" s="1"/>
  <c r="AE291" i="7"/>
  <c r="AH192" i="7"/>
  <c r="AG200" i="7"/>
  <c r="AF259" i="7" l="1"/>
  <c r="AF264" i="7" s="1"/>
  <c r="AF265" i="7" s="1"/>
  <c r="AF276" i="7" s="1"/>
  <c r="AF277" i="7" s="1"/>
  <c r="AF291" i="7"/>
  <c r="AH200" i="7"/>
  <c r="AI192" i="7"/>
  <c r="AF273" i="7"/>
  <c r="AF305" i="7"/>
  <c r="AG239" i="7"/>
  <c r="AG225" i="7"/>
  <c r="AE278" i="7"/>
  <c r="AF278" i="7" l="1"/>
  <c r="AI200" i="7"/>
  <c r="AJ192" i="7"/>
  <c r="AH239" i="7"/>
  <c r="AH225" i="7"/>
  <c r="AG259" i="7"/>
  <c r="AG264" i="7" s="1"/>
  <c r="AG265" i="7" s="1"/>
  <c r="AG276" i="7" s="1"/>
  <c r="AG277" i="7" s="1"/>
  <c r="AG291" i="7"/>
  <c r="AG273" i="7"/>
  <c r="AG305" i="7"/>
  <c r="AG278" i="7" l="1"/>
  <c r="AH305" i="7"/>
  <c r="AH273" i="7"/>
  <c r="AJ200" i="7"/>
  <c r="AK192" i="7"/>
  <c r="AK200" i="7" s="1"/>
  <c r="AH291" i="7"/>
  <c r="AH259" i="7"/>
  <c r="AH264" i="7" s="1"/>
  <c r="AH265" i="7" s="1"/>
  <c r="AH276" i="7" s="1"/>
  <c r="AH277" i="7" s="1"/>
  <c r="AI239" i="7"/>
  <c r="AI225" i="7"/>
  <c r="AK225" i="7" l="1"/>
  <c r="AK239" i="7"/>
  <c r="AJ225" i="7"/>
  <c r="AJ239" i="7"/>
  <c r="AI273" i="7"/>
  <c r="AI305" i="7"/>
  <c r="AH278" i="7"/>
  <c r="AI259" i="7"/>
  <c r="AI264" i="7" s="1"/>
  <c r="AI265" i="7" s="1"/>
  <c r="AI276" i="7" s="1"/>
  <c r="AI277" i="7" s="1"/>
  <c r="AI291" i="7"/>
  <c r="AJ273" i="7" l="1"/>
  <c r="AJ305" i="7"/>
  <c r="AI278" i="7"/>
  <c r="AK305" i="7"/>
  <c r="AL305" i="7" s="1"/>
  <c r="AL239" i="7"/>
  <c r="AK273" i="7"/>
  <c r="AL273" i="7" s="1"/>
  <c r="AJ291" i="7"/>
  <c r="AJ259" i="7"/>
  <c r="AJ264" i="7" s="1"/>
  <c r="AJ265" i="7" s="1"/>
  <c r="AJ276" i="7" s="1"/>
  <c r="AJ277" i="7" s="1"/>
  <c r="AK291" i="7"/>
  <c r="AK259" i="7"/>
  <c r="AK264" i="7" s="1"/>
  <c r="AK265" i="7" s="1"/>
  <c r="AK276" i="7" s="1"/>
  <c r="H192" i="10"/>
  <c r="H200" i="10" s="1"/>
  <c r="H193" i="10"/>
  <c r="I193" i="10"/>
  <c r="J193" i="10" s="1"/>
  <c r="K193" i="10" s="1"/>
  <c r="L193" i="10" s="1"/>
  <c r="M193" i="10" s="1"/>
  <c r="N193" i="10" s="1"/>
  <c r="O193" i="10" s="1"/>
  <c r="P193" i="10" s="1"/>
  <c r="Q193" i="10" s="1"/>
  <c r="R193" i="10" s="1"/>
  <c r="S193" i="10" s="1"/>
  <c r="T193" i="10" s="1"/>
  <c r="U193" i="10" s="1"/>
  <c r="V193" i="10" s="1"/>
  <c r="W193" i="10" s="1"/>
  <c r="X193" i="10" s="1"/>
  <c r="Y193" i="10" s="1"/>
  <c r="Z193" i="10" s="1"/>
  <c r="AA193" i="10" s="1"/>
  <c r="AB193" i="10" s="1"/>
  <c r="AC193" i="10" s="1"/>
  <c r="AD193" i="10" s="1"/>
  <c r="AE193" i="10" s="1"/>
  <c r="AF193" i="10" s="1"/>
  <c r="AG193" i="10" s="1"/>
  <c r="AH193" i="10" s="1"/>
  <c r="AI193" i="10" s="1"/>
  <c r="AJ193" i="10" s="1"/>
  <c r="AK193" i="10" s="1"/>
  <c r="I192" i="10" l="1"/>
  <c r="J192" i="10" s="1"/>
  <c r="K192" i="10" s="1"/>
  <c r="AK277" i="7"/>
  <c r="AL277" i="7" s="1"/>
  <c r="AL276" i="7"/>
  <c r="AJ278" i="7"/>
  <c r="H225" i="10"/>
  <c r="H291" i="10" s="1"/>
  <c r="H239" i="10"/>
  <c r="I200" i="10"/>
  <c r="J200" i="10"/>
  <c r="AL278" i="7" l="1"/>
  <c r="H259" i="10"/>
  <c r="H264" i="10" s="1"/>
  <c r="H265" i="10" s="1"/>
  <c r="H276" i="10" s="1"/>
  <c r="H277" i="10" s="1"/>
  <c r="AK278" i="7"/>
  <c r="I225" i="10"/>
  <c r="I239" i="10"/>
  <c r="H273" i="10"/>
  <c r="H305" i="10"/>
  <c r="L192" i="10"/>
  <c r="K200" i="10"/>
  <c r="J239" i="10"/>
  <c r="J225" i="10"/>
  <c r="H278" i="10" l="1"/>
  <c r="I273" i="10"/>
  <c r="I305" i="10"/>
  <c r="I291" i="10"/>
  <c r="I259" i="10"/>
  <c r="I264" i="10" s="1"/>
  <c r="I265" i="10" s="1"/>
  <c r="I276" i="10" s="1"/>
  <c r="I277" i="10" s="1"/>
  <c r="J291" i="10"/>
  <c r="J259" i="10"/>
  <c r="J264" i="10" s="1"/>
  <c r="J265" i="10" s="1"/>
  <c r="J276" i="10" s="1"/>
  <c r="J277" i="10" s="1"/>
  <c r="J273" i="10"/>
  <c r="J305" i="10"/>
  <c r="K239" i="10"/>
  <c r="K225" i="10"/>
  <c r="M192" i="10"/>
  <c r="L200" i="10"/>
  <c r="I278" i="10" l="1"/>
  <c r="K291" i="10"/>
  <c r="K259" i="10"/>
  <c r="K264" i="10" s="1"/>
  <c r="K265" i="10" s="1"/>
  <c r="K276" i="10" s="1"/>
  <c r="K277" i="10" s="1"/>
  <c r="L239" i="10"/>
  <c r="L225" i="10"/>
  <c r="K273" i="10"/>
  <c r="K305" i="10"/>
  <c r="J278" i="10"/>
  <c r="N192" i="10"/>
  <c r="M200" i="10"/>
  <c r="L259" i="10" l="1"/>
  <c r="L264" i="10" s="1"/>
  <c r="L265" i="10" s="1"/>
  <c r="L276" i="10" s="1"/>
  <c r="L277" i="10" s="1"/>
  <c r="L291" i="10"/>
  <c r="M239" i="10"/>
  <c r="M225" i="10"/>
  <c r="O192" i="10"/>
  <c r="N200" i="10"/>
  <c r="K278" i="10"/>
  <c r="L273" i="10"/>
  <c r="L305" i="10"/>
  <c r="L278" i="10" l="1"/>
  <c r="N239" i="10"/>
  <c r="N225" i="10"/>
  <c r="M259" i="10"/>
  <c r="M264" i="10" s="1"/>
  <c r="M265" i="10" s="1"/>
  <c r="M276" i="10" s="1"/>
  <c r="M277" i="10" s="1"/>
  <c r="M291" i="10"/>
  <c r="P192" i="10"/>
  <c r="O200" i="10"/>
  <c r="M305" i="10"/>
  <c r="M273" i="10"/>
  <c r="Q192" i="10" l="1"/>
  <c r="P200" i="10"/>
  <c r="M278" i="10"/>
  <c r="N305" i="10"/>
  <c r="N273" i="10"/>
  <c r="N259" i="10"/>
  <c r="N264" i="10" s="1"/>
  <c r="N265" i="10" s="1"/>
  <c r="N276" i="10" s="1"/>
  <c r="N277" i="10" s="1"/>
  <c r="N291" i="10"/>
  <c r="O239" i="10"/>
  <c r="O225" i="10"/>
  <c r="N278" i="10" l="1"/>
  <c r="O291" i="10"/>
  <c r="O259" i="10"/>
  <c r="O264" i="10" s="1"/>
  <c r="O265" i="10" s="1"/>
  <c r="O276" i="10" s="1"/>
  <c r="O277" i="10" s="1"/>
  <c r="P225" i="10"/>
  <c r="P239" i="10"/>
  <c r="O305" i="10"/>
  <c r="O273" i="10"/>
  <c r="R192" i="10"/>
  <c r="Q200" i="10"/>
  <c r="Q239" i="10" l="1"/>
  <c r="Q225" i="10"/>
  <c r="P305" i="10"/>
  <c r="P273" i="10"/>
  <c r="R200" i="10"/>
  <c r="S192" i="10"/>
  <c r="P291" i="10"/>
  <c r="P259" i="10"/>
  <c r="P264" i="10" s="1"/>
  <c r="P265" i="10" s="1"/>
  <c r="P276" i="10" s="1"/>
  <c r="P277" i="10" s="1"/>
  <c r="O278" i="10"/>
  <c r="P278" i="10" l="1"/>
  <c r="T192" i="10"/>
  <c r="S200" i="10"/>
  <c r="Q291" i="10"/>
  <c r="Q259" i="10"/>
  <c r="Q264" i="10" s="1"/>
  <c r="Q265" i="10" s="1"/>
  <c r="Q276" i="10" s="1"/>
  <c r="Q277" i="10" s="1"/>
  <c r="R239" i="10"/>
  <c r="R225" i="10"/>
  <c r="Q305" i="10"/>
  <c r="Q273" i="10"/>
  <c r="S239" i="10" l="1"/>
  <c r="S225" i="10"/>
  <c r="Q278" i="10"/>
  <c r="U192" i="10"/>
  <c r="T200" i="10"/>
  <c r="R291" i="10"/>
  <c r="R259" i="10"/>
  <c r="R264" i="10" s="1"/>
  <c r="R265" i="10" s="1"/>
  <c r="R276" i="10" s="1"/>
  <c r="R277" i="10" s="1"/>
  <c r="R273" i="10"/>
  <c r="R305" i="10"/>
  <c r="R278" i="10" l="1"/>
  <c r="V192" i="10"/>
  <c r="U200" i="10"/>
  <c r="S291" i="10"/>
  <c r="S259" i="10"/>
  <c r="S264" i="10" s="1"/>
  <c r="S265" i="10" s="1"/>
  <c r="S276" i="10" s="1"/>
  <c r="S277" i="10" s="1"/>
  <c r="S273" i="10"/>
  <c r="S305" i="10"/>
  <c r="T239" i="10"/>
  <c r="T225" i="10"/>
  <c r="S278" i="10" l="1"/>
  <c r="T273" i="10"/>
  <c r="T305" i="10"/>
  <c r="T259" i="10"/>
  <c r="T264" i="10" s="1"/>
  <c r="T265" i="10" s="1"/>
  <c r="T276" i="10" s="1"/>
  <c r="T277" i="10" s="1"/>
  <c r="T291" i="10"/>
  <c r="W192" i="10"/>
  <c r="V200" i="10"/>
  <c r="U239" i="10"/>
  <c r="U225" i="10"/>
  <c r="U305" i="10" l="1"/>
  <c r="U273" i="10"/>
  <c r="T278" i="10"/>
  <c r="U259" i="10"/>
  <c r="U264" i="10" s="1"/>
  <c r="U265" i="10" s="1"/>
  <c r="U276" i="10" s="1"/>
  <c r="U277" i="10" s="1"/>
  <c r="U291" i="10"/>
  <c r="V239" i="10"/>
  <c r="V225" i="10"/>
  <c r="X192" i="10"/>
  <c r="W200" i="10"/>
  <c r="W239" i="10" l="1"/>
  <c r="W225" i="10"/>
  <c r="V259" i="10"/>
  <c r="V264" i="10" s="1"/>
  <c r="V265" i="10" s="1"/>
  <c r="V276" i="10" s="1"/>
  <c r="V277" i="10" s="1"/>
  <c r="V291" i="10"/>
  <c r="Y192" i="10"/>
  <c r="X200" i="10"/>
  <c r="U278" i="10"/>
  <c r="V305" i="10"/>
  <c r="V273" i="10"/>
  <c r="V278" i="10" l="1"/>
  <c r="X225" i="10"/>
  <c r="X239" i="10"/>
  <c r="W291" i="10"/>
  <c r="W259" i="10"/>
  <c r="W264" i="10" s="1"/>
  <c r="W265" i="10" s="1"/>
  <c r="W276" i="10" s="1"/>
  <c r="W277" i="10" s="1"/>
  <c r="Z192" i="10"/>
  <c r="Y200" i="10"/>
  <c r="W305" i="10"/>
  <c r="W273" i="10"/>
  <c r="Z200" i="10" l="1"/>
  <c r="AA192" i="10"/>
  <c r="W278" i="10"/>
  <c r="X305" i="10"/>
  <c r="X273" i="10"/>
  <c r="Y239" i="10"/>
  <c r="Y225" i="10"/>
  <c r="X291" i="10"/>
  <c r="X259" i="10"/>
  <c r="X264" i="10" s="1"/>
  <c r="X265" i="10" s="1"/>
  <c r="X276" i="10" s="1"/>
  <c r="X277" i="10" s="1"/>
  <c r="Y273" i="10" l="1"/>
  <c r="Y305" i="10"/>
  <c r="X278" i="10"/>
  <c r="AB192" i="10"/>
  <c r="AA200" i="10"/>
  <c r="Y291" i="10"/>
  <c r="Y259" i="10"/>
  <c r="Y264" i="10" s="1"/>
  <c r="Y265" i="10" s="1"/>
  <c r="Y276" i="10" s="1"/>
  <c r="Y277" i="10" s="1"/>
  <c r="Z239" i="10"/>
  <c r="Z225" i="10"/>
  <c r="AA239" i="10" l="1"/>
  <c r="AA225" i="10"/>
  <c r="Z291" i="10"/>
  <c r="Z259" i="10"/>
  <c r="Z264" i="10" s="1"/>
  <c r="Z265" i="10" s="1"/>
  <c r="Z276" i="10" s="1"/>
  <c r="Z277" i="10" s="1"/>
  <c r="Y278" i="10"/>
  <c r="AC192" i="10"/>
  <c r="AB200" i="10"/>
  <c r="Z273" i="10"/>
  <c r="Z305" i="10"/>
  <c r="AD192" i="10" l="1"/>
  <c r="AC200" i="10"/>
  <c r="AA291" i="10"/>
  <c r="AA259" i="10"/>
  <c r="AA264" i="10" s="1"/>
  <c r="AA265" i="10" s="1"/>
  <c r="AA276" i="10" s="1"/>
  <c r="AA277" i="10" s="1"/>
  <c r="Z278" i="10"/>
  <c r="AB239" i="10"/>
  <c r="AB225" i="10"/>
  <c r="AA273" i="10"/>
  <c r="AA305" i="10"/>
  <c r="AA278" i="10" l="1"/>
  <c r="AB259" i="10"/>
  <c r="AB264" i="10" s="1"/>
  <c r="AB265" i="10" s="1"/>
  <c r="AB276" i="10" s="1"/>
  <c r="AB277" i="10" s="1"/>
  <c r="AB291" i="10"/>
  <c r="AC239" i="10"/>
  <c r="AC225" i="10"/>
  <c r="AB273" i="10"/>
  <c r="AB305" i="10"/>
  <c r="AE192" i="10"/>
  <c r="AD200" i="10"/>
  <c r="AC259" i="10" l="1"/>
  <c r="AC264" i="10" s="1"/>
  <c r="AC265" i="10" s="1"/>
  <c r="AC276" i="10" s="1"/>
  <c r="AC277" i="10" s="1"/>
  <c r="AC291" i="10"/>
  <c r="AC305" i="10"/>
  <c r="AC273" i="10"/>
  <c r="AD239" i="10"/>
  <c r="AD225" i="10"/>
  <c r="AB278" i="10"/>
  <c r="AF192" i="10"/>
  <c r="AE200" i="10"/>
  <c r="AC278" i="10" l="1"/>
  <c r="AE239" i="10"/>
  <c r="AE225" i="10"/>
  <c r="AG192" i="10"/>
  <c r="AF200" i="10"/>
  <c r="AD259" i="10"/>
  <c r="AD264" i="10" s="1"/>
  <c r="AD265" i="10" s="1"/>
  <c r="AD276" i="10" s="1"/>
  <c r="AD277" i="10" s="1"/>
  <c r="AD291" i="10"/>
  <c r="AD305" i="10"/>
  <c r="AD273" i="10"/>
  <c r="AD278" i="10" l="1"/>
  <c r="AH192" i="10"/>
  <c r="AG200" i="10"/>
  <c r="AE291" i="10"/>
  <c r="AE259" i="10"/>
  <c r="AE264" i="10" s="1"/>
  <c r="AE265" i="10" s="1"/>
  <c r="AE276" i="10" s="1"/>
  <c r="AE277" i="10" s="1"/>
  <c r="AF225" i="10"/>
  <c r="AF239" i="10"/>
  <c r="AE305" i="10"/>
  <c r="AE273" i="10"/>
  <c r="AE278" i="10" l="1"/>
  <c r="AF305" i="10"/>
  <c r="AF273" i="10"/>
  <c r="AG239" i="10"/>
  <c r="AG225" i="10"/>
  <c r="AH200" i="10"/>
  <c r="AI192" i="10"/>
  <c r="AF291" i="10"/>
  <c r="AF259" i="10"/>
  <c r="AF264" i="10" s="1"/>
  <c r="AF265" i="10" s="1"/>
  <c r="AF276" i="10" s="1"/>
  <c r="AG291" i="10" l="1"/>
  <c r="AG259" i="10"/>
  <c r="AG264" i="10" s="1"/>
  <c r="AG265" i="10" s="1"/>
  <c r="AG276" i="10" s="1"/>
  <c r="AG277" i="10" s="1"/>
  <c r="AF277" i="10"/>
  <c r="AH239" i="10"/>
  <c r="AH225" i="10"/>
  <c r="AG273" i="10"/>
  <c r="AG305" i="10"/>
  <c r="AJ192" i="10"/>
  <c r="AI200" i="10"/>
  <c r="AG278" i="10" l="1"/>
  <c r="AH273" i="10"/>
  <c r="AH305" i="10"/>
  <c r="AF278" i="10"/>
  <c r="AK192" i="10"/>
  <c r="AK200" i="10" s="1"/>
  <c r="AJ200" i="10"/>
  <c r="AI239" i="10"/>
  <c r="AI225" i="10"/>
  <c r="AH291" i="10"/>
  <c r="AH259" i="10"/>
  <c r="AH264" i="10" s="1"/>
  <c r="AH265" i="10" s="1"/>
  <c r="AH276" i="10" s="1"/>
  <c r="AH277" i="10" s="1"/>
  <c r="AJ239" i="10" l="1"/>
  <c r="AJ225" i="10"/>
  <c r="AK239" i="10"/>
  <c r="AK225" i="10"/>
  <c r="AH278" i="10"/>
  <c r="AI291" i="10"/>
  <c r="AI259" i="10"/>
  <c r="AI264" i="10" s="1"/>
  <c r="AI265" i="10" s="1"/>
  <c r="AI276" i="10" s="1"/>
  <c r="AI277" i="10" s="1"/>
  <c r="AI273" i="10"/>
  <c r="AI305" i="10"/>
  <c r="AK259" i="10" l="1"/>
  <c r="AK264" i="10" s="1"/>
  <c r="AK265" i="10" s="1"/>
  <c r="AK276" i="10" s="1"/>
  <c r="AK291" i="10"/>
  <c r="AI278" i="10"/>
  <c r="AK305" i="10"/>
  <c r="AK273" i="10"/>
  <c r="AL239" i="10"/>
  <c r="AJ259" i="10"/>
  <c r="AJ264" i="10" s="1"/>
  <c r="AJ265" i="10" s="1"/>
  <c r="AJ276" i="10" s="1"/>
  <c r="AJ277" i="10" s="1"/>
  <c r="AJ291" i="10"/>
  <c r="AJ273" i="10"/>
  <c r="AJ305" i="10"/>
  <c r="AJ278" i="10" l="1"/>
  <c r="AL305" i="10"/>
  <c r="AK277" i="10"/>
  <c r="AL277" i="10" s="1"/>
  <c r="AL276" i="10"/>
  <c r="AL273" i="10"/>
  <c r="AL278" i="10" l="1"/>
  <c r="AK278" i="10"/>
  <c r="H192" i="40"/>
  <c r="H193" i="40"/>
  <c r="H200" i="40" l="1"/>
  <c r="H239" i="40" s="1"/>
  <c r="H305" i="40" s="1"/>
  <c r="I192" i="40"/>
  <c r="J192" i="40" s="1"/>
  <c r="I193" i="40"/>
  <c r="J193" i="40" s="1"/>
  <c r="K193" i="40" s="1"/>
  <c r="L193" i="40" s="1"/>
  <c r="M193" i="40" s="1"/>
  <c r="N193" i="40" s="1"/>
  <c r="O193" i="40" s="1"/>
  <c r="P193" i="40" s="1"/>
  <c r="Q193" i="40" s="1"/>
  <c r="R193" i="40" s="1"/>
  <c r="S193" i="40" s="1"/>
  <c r="T193" i="40" s="1"/>
  <c r="U193" i="40" s="1"/>
  <c r="V193" i="40" s="1"/>
  <c r="W193" i="40" s="1"/>
  <c r="X193" i="40" s="1"/>
  <c r="Y193" i="40" s="1"/>
  <c r="Z193" i="40" s="1"/>
  <c r="AA193" i="40" s="1"/>
  <c r="AB193" i="40" s="1"/>
  <c r="AC193" i="40" s="1"/>
  <c r="AD193" i="40" s="1"/>
  <c r="AE193" i="40" s="1"/>
  <c r="AF193" i="40" s="1"/>
  <c r="AG193" i="40" s="1"/>
  <c r="AH193" i="40" s="1"/>
  <c r="AI193" i="40" s="1"/>
  <c r="AJ193" i="40" s="1"/>
  <c r="AK193" i="40" s="1"/>
  <c r="H225" i="40" l="1"/>
  <c r="H273" i="40"/>
  <c r="I200" i="40"/>
  <c r="H291" i="40"/>
  <c r="H259" i="40"/>
  <c r="H264" i="40" s="1"/>
  <c r="H265" i="40" s="1"/>
  <c r="H276" i="40" s="1"/>
  <c r="K192" i="40"/>
  <c r="J200" i="40"/>
  <c r="H277" i="40" l="1"/>
  <c r="H278" i="40" s="1"/>
  <c r="I225" i="40"/>
  <c r="I239" i="40"/>
  <c r="J225" i="40"/>
  <c r="J239" i="40"/>
  <c r="L192" i="40"/>
  <c r="K200" i="40"/>
  <c r="I305" i="40" l="1"/>
  <c r="I273" i="40"/>
  <c r="I259" i="40"/>
  <c r="I264" i="40" s="1"/>
  <c r="I265" i="40" s="1"/>
  <c r="I276" i="40" s="1"/>
  <c r="I277" i="40" s="1"/>
  <c r="I291" i="40"/>
  <c r="K239" i="40"/>
  <c r="K225" i="40"/>
  <c r="L200" i="40"/>
  <c r="M192" i="40"/>
  <c r="J305" i="40"/>
  <c r="J273" i="40"/>
  <c r="J259" i="40"/>
  <c r="J264" i="40" s="1"/>
  <c r="J265" i="40" s="1"/>
  <c r="J276" i="40" s="1"/>
  <c r="J277" i="40" s="1"/>
  <c r="J291" i="40"/>
  <c r="I278" i="40" l="1"/>
  <c r="J278" i="40"/>
  <c r="L239" i="40"/>
  <c r="L225" i="40"/>
  <c r="K259" i="40"/>
  <c r="K264" i="40" s="1"/>
  <c r="K265" i="40" s="1"/>
  <c r="K276" i="40" s="1"/>
  <c r="K277" i="40" s="1"/>
  <c r="K291" i="40"/>
  <c r="N192" i="40"/>
  <c r="M200" i="40"/>
  <c r="K305" i="40"/>
  <c r="K273" i="40"/>
  <c r="K278" i="40" l="1"/>
  <c r="M239" i="40"/>
  <c r="M225" i="40"/>
  <c r="L305" i="40"/>
  <c r="L273" i="40"/>
  <c r="L291" i="40"/>
  <c r="L259" i="40"/>
  <c r="L264" i="40" s="1"/>
  <c r="L265" i="40" s="1"/>
  <c r="L276" i="40" s="1"/>
  <c r="L277" i="40" s="1"/>
  <c r="O192" i="40"/>
  <c r="N200" i="40"/>
  <c r="L278" i="40" l="1"/>
  <c r="N239" i="40"/>
  <c r="N225" i="40"/>
  <c r="M291" i="40"/>
  <c r="M259" i="40"/>
  <c r="M264" i="40" s="1"/>
  <c r="M265" i="40" s="1"/>
  <c r="M276" i="40" s="1"/>
  <c r="M277" i="40" s="1"/>
  <c r="P192" i="40"/>
  <c r="O200" i="40"/>
  <c r="M305" i="40"/>
  <c r="M273" i="40"/>
  <c r="O239" i="40" l="1"/>
  <c r="O225" i="40"/>
  <c r="N291" i="40"/>
  <c r="N259" i="40"/>
  <c r="N264" i="40" s="1"/>
  <c r="N265" i="40" s="1"/>
  <c r="N276" i="40" s="1"/>
  <c r="N277" i="40" s="1"/>
  <c r="Q192" i="40"/>
  <c r="P200" i="40"/>
  <c r="M278" i="40"/>
  <c r="N305" i="40"/>
  <c r="N273" i="40"/>
  <c r="R192" i="40" l="1"/>
  <c r="Q200" i="40"/>
  <c r="O291" i="40"/>
  <c r="O259" i="40"/>
  <c r="O264" i="40" s="1"/>
  <c r="O265" i="40" s="1"/>
  <c r="O276" i="40" s="1"/>
  <c r="O277" i="40" s="1"/>
  <c r="P239" i="40"/>
  <c r="P225" i="40"/>
  <c r="N278" i="40"/>
  <c r="O273" i="40"/>
  <c r="O305" i="40"/>
  <c r="P291" i="40" l="1"/>
  <c r="P259" i="40"/>
  <c r="P264" i="40" s="1"/>
  <c r="P265" i="40" s="1"/>
  <c r="P276" i="40" s="1"/>
  <c r="P277" i="40" s="1"/>
  <c r="P273" i="40"/>
  <c r="P305" i="40"/>
  <c r="O278" i="40"/>
  <c r="Q239" i="40"/>
  <c r="Q225" i="40"/>
  <c r="S192" i="40"/>
  <c r="R200" i="40"/>
  <c r="P278" i="40" l="1"/>
  <c r="T192" i="40"/>
  <c r="S200" i="40"/>
  <c r="R225" i="40"/>
  <c r="R239" i="40"/>
  <c r="Q259" i="40"/>
  <c r="Q264" i="40" s="1"/>
  <c r="Q265" i="40" s="1"/>
  <c r="Q276" i="40" s="1"/>
  <c r="Q277" i="40" s="1"/>
  <c r="Q291" i="40"/>
  <c r="Q273" i="40"/>
  <c r="Q305" i="40"/>
  <c r="R305" i="40" l="1"/>
  <c r="R273" i="40"/>
  <c r="S239" i="40"/>
  <c r="S225" i="40"/>
  <c r="R259" i="40"/>
  <c r="R264" i="40" s="1"/>
  <c r="R265" i="40" s="1"/>
  <c r="R276" i="40" s="1"/>
  <c r="R277" i="40" s="1"/>
  <c r="R291" i="40"/>
  <c r="Q278" i="40"/>
  <c r="T200" i="40"/>
  <c r="U192" i="40"/>
  <c r="V192" i="40" l="1"/>
  <c r="U200" i="40"/>
  <c r="T239" i="40"/>
  <c r="T225" i="40"/>
  <c r="S305" i="40"/>
  <c r="S273" i="40"/>
  <c r="S259" i="40"/>
  <c r="S264" i="40" s="1"/>
  <c r="S265" i="40" s="1"/>
  <c r="S276" i="40" s="1"/>
  <c r="S277" i="40" s="1"/>
  <c r="S291" i="40"/>
  <c r="R278" i="40"/>
  <c r="S278" i="40" l="1"/>
  <c r="T291" i="40"/>
  <c r="T259" i="40"/>
  <c r="T264" i="40" s="1"/>
  <c r="T265" i="40" s="1"/>
  <c r="T276" i="40" s="1"/>
  <c r="T277" i="40" s="1"/>
  <c r="T305" i="40"/>
  <c r="T273" i="40"/>
  <c r="U239" i="40"/>
  <c r="U225" i="40"/>
  <c r="W192" i="40"/>
  <c r="V200" i="40"/>
  <c r="T278" i="40" l="1"/>
  <c r="X192" i="40"/>
  <c r="W200" i="40"/>
  <c r="V239" i="40"/>
  <c r="V225" i="40"/>
  <c r="U291" i="40"/>
  <c r="U259" i="40"/>
  <c r="U264" i="40" s="1"/>
  <c r="U265" i="40" s="1"/>
  <c r="U276" i="40" s="1"/>
  <c r="U277" i="40" s="1"/>
  <c r="U305" i="40"/>
  <c r="U273" i="40"/>
  <c r="U278" i="40" l="1"/>
  <c r="W239" i="40"/>
  <c r="W225" i="40"/>
  <c r="V291" i="40"/>
  <c r="V259" i="40"/>
  <c r="V264" i="40" s="1"/>
  <c r="V265" i="40" s="1"/>
  <c r="V276" i="40" s="1"/>
  <c r="V277" i="40" s="1"/>
  <c r="Y192" i="40"/>
  <c r="X200" i="40"/>
  <c r="V305" i="40"/>
  <c r="V273" i="40"/>
  <c r="Z192" i="40" l="1"/>
  <c r="Y200" i="40"/>
  <c r="X239" i="40"/>
  <c r="X225" i="40"/>
  <c r="V278" i="40"/>
  <c r="W291" i="40"/>
  <c r="W259" i="40"/>
  <c r="W264" i="40" s="1"/>
  <c r="W265" i="40" s="1"/>
  <c r="W276" i="40" s="1"/>
  <c r="W277" i="40" s="1"/>
  <c r="W273" i="40"/>
  <c r="W305" i="40"/>
  <c r="W278" i="40" l="1"/>
  <c r="Y239" i="40"/>
  <c r="Y225" i="40"/>
  <c r="X291" i="40"/>
  <c r="X259" i="40"/>
  <c r="X264" i="40" s="1"/>
  <c r="X265" i="40" s="1"/>
  <c r="X276" i="40" s="1"/>
  <c r="X277" i="40" s="1"/>
  <c r="X273" i="40"/>
  <c r="X305" i="40"/>
  <c r="AA192" i="40"/>
  <c r="Z200" i="40"/>
  <c r="Z225" i="40" l="1"/>
  <c r="Z239" i="40"/>
  <c r="AB192" i="40"/>
  <c r="AA200" i="40"/>
  <c r="Y273" i="40"/>
  <c r="Y305" i="40"/>
  <c r="Y259" i="40"/>
  <c r="Y264" i="40" s="1"/>
  <c r="Y265" i="40" s="1"/>
  <c r="Y276" i="40" s="1"/>
  <c r="Y277" i="40" s="1"/>
  <c r="Y291" i="40"/>
  <c r="X278" i="40"/>
  <c r="Y278" i="40" l="1"/>
  <c r="AA239" i="40"/>
  <c r="AA225" i="40"/>
  <c r="AB200" i="40"/>
  <c r="AC192" i="40"/>
  <c r="Z305" i="40"/>
  <c r="Z273" i="40"/>
  <c r="Z259" i="40"/>
  <c r="Z264" i="40" s="1"/>
  <c r="Z265" i="40" s="1"/>
  <c r="Z276" i="40" s="1"/>
  <c r="Z277" i="40" s="1"/>
  <c r="Z291" i="40"/>
  <c r="Z278" i="40" l="1"/>
  <c r="AB239" i="40"/>
  <c r="AB225" i="40"/>
  <c r="AA259" i="40"/>
  <c r="AA264" i="40" s="1"/>
  <c r="AA265" i="40" s="1"/>
  <c r="AA276" i="40" s="1"/>
  <c r="AA277" i="40" s="1"/>
  <c r="AA291" i="40"/>
  <c r="AD192" i="40"/>
  <c r="AC200" i="40"/>
  <c r="AA305" i="40"/>
  <c r="AA273" i="40"/>
  <c r="AE192" i="40" l="1"/>
  <c r="AD200" i="40"/>
  <c r="AB305" i="40"/>
  <c r="AB273" i="40"/>
  <c r="AA278" i="40"/>
  <c r="AB291" i="40"/>
  <c r="AB259" i="40"/>
  <c r="AB264" i="40" s="1"/>
  <c r="AB265" i="40" s="1"/>
  <c r="AB276" i="40" s="1"/>
  <c r="AB277" i="40" s="1"/>
  <c r="AC239" i="40"/>
  <c r="AC225" i="40"/>
  <c r="AB278" i="40" l="1"/>
  <c r="AC291" i="40"/>
  <c r="AC259" i="40"/>
  <c r="AC264" i="40" s="1"/>
  <c r="AC265" i="40" s="1"/>
  <c r="AC276" i="40" s="1"/>
  <c r="AC277" i="40" s="1"/>
  <c r="AC305" i="40"/>
  <c r="AC273" i="40"/>
  <c r="AD239" i="40"/>
  <c r="AD225" i="40"/>
  <c r="AF192" i="40"/>
  <c r="AE200" i="40"/>
  <c r="AC278" i="40" l="1"/>
  <c r="AE239" i="40"/>
  <c r="AE225" i="40"/>
  <c r="AD291" i="40"/>
  <c r="AD259" i="40"/>
  <c r="AD264" i="40" s="1"/>
  <c r="AD265" i="40" s="1"/>
  <c r="AD276" i="40" s="1"/>
  <c r="AD277" i="40" s="1"/>
  <c r="AD305" i="40"/>
  <c r="AD273" i="40"/>
  <c r="AG192" i="40"/>
  <c r="AF200" i="40"/>
  <c r="AF239" i="40" l="1"/>
  <c r="AF225" i="40"/>
  <c r="AE291" i="40"/>
  <c r="AE259" i="40"/>
  <c r="AE264" i="40" s="1"/>
  <c r="AE265" i="40" s="1"/>
  <c r="AE276" i="40" s="1"/>
  <c r="AE277" i="40" s="1"/>
  <c r="AE273" i="40"/>
  <c r="AE305" i="40"/>
  <c r="AH192" i="40"/>
  <c r="AG200" i="40"/>
  <c r="AD278" i="40"/>
  <c r="AE278" i="40" l="1"/>
  <c r="AI192" i="40"/>
  <c r="AH200" i="40"/>
  <c r="AF291" i="40"/>
  <c r="AF259" i="40"/>
  <c r="AF264" i="40" s="1"/>
  <c r="AF265" i="40" s="1"/>
  <c r="AF276" i="40" s="1"/>
  <c r="AG239" i="40"/>
  <c r="AG225" i="40"/>
  <c r="AF273" i="40"/>
  <c r="AF305" i="40"/>
  <c r="AF277" i="40" l="1"/>
  <c r="AF278" i="40" s="1"/>
  <c r="AJ192" i="40"/>
  <c r="AI200" i="40"/>
  <c r="AG273" i="40"/>
  <c r="AG305" i="40"/>
  <c r="AH225" i="40"/>
  <c r="AH239" i="40"/>
  <c r="AG259" i="40"/>
  <c r="AG264" i="40" s="1"/>
  <c r="AG265" i="40" s="1"/>
  <c r="AG276" i="40" s="1"/>
  <c r="AG277" i="40" s="1"/>
  <c r="AG291" i="40"/>
  <c r="AI239" i="40" l="1"/>
  <c r="AI225" i="40"/>
  <c r="AJ200" i="40"/>
  <c r="AK192" i="40"/>
  <c r="AK200" i="40" s="1"/>
  <c r="AH305" i="40"/>
  <c r="AH273" i="40"/>
  <c r="AH259" i="40"/>
  <c r="AH264" i="40" s="1"/>
  <c r="AH265" i="40" s="1"/>
  <c r="AH276" i="40" s="1"/>
  <c r="AH277" i="40" s="1"/>
  <c r="AH291" i="40"/>
  <c r="AG278" i="40"/>
  <c r="AH278" i="40" l="1"/>
  <c r="AK239" i="40"/>
  <c r="AK225" i="40"/>
  <c r="AI259" i="40"/>
  <c r="AI264" i="40" s="1"/>
  <c r="AI265" i="40" s="1"/>
  <c r="AI276" i="40" s="1"/>
  <c r="AI277" i="40" s="1"/>
  <c r="AI291" i="40"/>
  <c r="AJ239" i="40"/>
  <c r="AJ225" i="40"/>
  <c r="AI305" i="40"/>
  <c r="AI273" i="40"/>
  <c r="AJ305" i="40" l="1"/>
  <c r="AJ273" i="40"/>
  <c r="AI278" i="40"/>
  <c r="AK291" i="40"/>
  <c r="AK259" i="40"/>
  <c r="AK264" i="40" s="1"/>
  <c r="AK265" i="40" s="1"/>
  <c r="AK276" i="40" s="1"/>
  <c r="AJ291" i="40"/>
  <c r="AJ259" i="40"/>
  <c r="AJ264" i="40" s="1"/>
  <c r="AJ265" i="40" s="1"/>
  <c r="AJ276" i="40" s="1"/>
  <c r="AJ277" i="40" s="1"/>
  <c r="AK305" i="40"/>
  <c r="AK273" i="40"/>
  <c r="AL239" i="40"/>
  <c r="AL305" i="40" l="1"/>
  <c r="AL273" i="40"/>
  <c r="AJ278" i="40"/>
  <c r="AK277" i="40"/>
  <c r="AL277" i="40" s="1"/>
  <c r="AL276" i="40"/>
  <c r="AK278" i="40" l="1"/>
  <c r="AL278" i="40"/>
  <c r="AL303" i="16" l="1"/>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H192" i="19"/>
  <c r="I192" i="19" s="1"/>
  <c r="H193" i="19"/>
  <c r="I193" i="19" s="1"/>
  <c r="J193" i="19" s="1"/>
  <c r="K193" i="19" s="1"/>
  <c r="L193" i="19" s="1"/>
  <c r="M193" i="19" s="1"/>
  <c r="N193" i="19" s="1"/>
  <c r="O193" i="19" s="1"/>
  <c r="P193" i="19" s="1"/>
  <c r="Q193" i="19" s="1"/>
  <c r="R193" i="19" s="1"/>
  <c r="S193" i="19" s="1"/>
  <c r="T193" i="19" s="1"/>
  <c r="U193" i="19" s="1"/>
  <c r="V193" i="19" s="1"/>
  <c r="W193" i="19" s="1"/>
  <c r="X193" i="19" s="1"/>
  <c r="Y193" i="19" s="1"/>
  <c r="Z193" i="19" s="1"/>
  <c r="AA193" i="19" s="1"/>
  <c r="AB193" i="19" s="1"/>
  <c r="AC193" i="19" s="1"/>
  <c r="AD193" i="19" s="1"/>
  <c r="AE193" i="19" s="1"/>
  <c r="AF193" i="19" s="1"/>
  <c r="AG193" i="19" s="1"/>
  <c r="AH193" i="19" s="1"/>
  <c r="AI193" i="19" s="1"/>
  <c r="AJ193" i="19" s="1"/>
  <c r="AK193" i="19" s="1"/>
  <c r="H191" i="17"/>
  <c r="I191" i="17"/>
  <c r="J191" i="17"/>
  <c r="K191" i="17"/>
  <c r="L191" i="17"/>
  <c r="M191" i="17"/>
  <c r="N191" i="17"/>
  <c r="O191" i="17"/>
  <c r="P191" i="17"/>
  <c r="Q191" i="17"/>
  <c r="R191" i="17"/>
  <c r="S191" i="17"/>
  <c r="T191" i="17"/>
  <c r="U191" i="17"/>
  <c r="V191" i="17"/>
  <c r="W191" i="17"/>
  <c r="X191" i="17"/>
  <c r="Y191" i="17"/>
  <c r="Z191" i="17"/>
  <c r="AA191" i="17"/>
  <c r="AB191" i="17"/>
  <c r="AC191" i="17"/>
  <c r="AD191" i="17"/>
  <c r="AE191" i="17"/>
  <c r="AF191" i="17"/>
  <c r="AG191" i="17"/>
  <c r="AH191" i="17"/>
  <c r="AI191" i="17"/>
  <c r="AJ191" i="17"/>
  <c r="AK191" i="17"/>
  <c r="G192" i="17"/>
  <c r="H192" i="17"/>
  <c r="H200" i="17" s="1"/>
  <c r="H225" i="17" s="1"/>
  <c r="H193" i="17"/>
  <c r="I193" i="17" s="1"/>
  <c r="J193" i="17" s="1"/>
  <c r="K193" i="17" s="1"/>
  <c r="L193" i="17" s="1"/>
  <c r="M193" i="17" s="1"/>
  <c r="N193" i="17" s="1"/>
  <c r="O193" i="17" s="1"/>
  <c r="P193" i="17" s="1"/>
  <c r="Q193" i="17" s="1"/>
  <c r="R193" i="17" s="1"/>
  <c r="S193" i="17" s="1"/>
  <c r="T193" i="17" s="1"/>
  <c r="U193" i="17" s="1"/>
  <c r="V193" i="17" s="1"/>
  <c r="W193" i="17" s="1"/>
  <c r="X193" i="17" s="1"/>
  <c r="Y193" i="17" s="1"/>
  <c r="Z193" i="17" s="1"/>
  <c r="AA193" i="17" s="1"/>
  <c r="AB193" i="17" s="1"/>
  <c r="AC193" i="17" s="1"/>
  <c r="AD193" i="17" s="1"/>
  <c r="AE193" i="17" s="1"/>
  <c r="AF193" i="17" s="1"/>
  <c r="AG193" i="17" s="1"/>
  <c r="AH193" i="17" s="1"/>
  <c r="AI193" i="17" s="1"/>
  <c r="AJ193" i="17" s="1"/>
  <c r="AK193" i="17" s="1"/>
  <c r="H230" i="17"/>
  <c r="H231" i="17" s="1"/>
  <c r="H242" i="17" s="1"/>
  <c r="H243" i="17" s="1"/>
  <c r="I230" i="17"/>
  <c r="I231" i="17" s="1"/>
  <c r="I242" i="17" s="1"/>
  <c r="I243" i="17" s="1"/>
  <c r="J230" i="17"/>
  <c r="J231" i="17" s="1"/>
  <c r="J242" i="17" s="1"/>
  <c r="J243" i="17" s="1"/>
  <c r="K230" i="17"/>
  <c r="K231" i="17" s="1"/>
  <c r="K242" i="17" s="1"/>
  <c r="K243" i="17" s="1"/>
  <c r="L230" i="17"/>
  <c r="L231" i="17" s="1"/>
  <c r="L242" i="17" s="1"/>
  <c r="L243" i="17" s="1"/>
  <c r="M230" i="17"/>
  <c r="M231" i="17" s="1"/>
  <c r="M242" i="17" s="1"/>
  <c r="M243" i="17" s="1"/>
  <c r="N230" i="17"/>
  <c r="N231" i="17" s="1"/>
  <c r="N242" i="17" s="1"/>
  <c r="N243" i="17" s="1"/>
  <c r="O230" i="17"/>
  <c r="O231" i="17" s="1"/>
  <c r="O242" i="17" s="1"/>
  <c r="O243" i="17" s="1"/>
  <c r="P230" i="17"/>
  <c r="P231" i="17" s="1"/>
  <c r="P242" i="17" s="1"/>
  <c r="P243" i="17" s="1"/>
  <c r="Q230" i="17"/>
  <c r="Q231" i="17" s="1"/>
  <c r="Q242" i="17" s="1"/>
  <c r="Q243" i="17" s="1"/>
  <c r="R230" i="17"/>
  <c r="R231" i="17" s="1"/>
  <c r="R242" i="17" s="1"/>
  <c r="R243" i="17" s="1"/>
  <c r="S230" i="17"/>
  <c r="S231" i="17" s="1"/>
  <c r="S242" i="17" s="1"/>
  <c r="S243" i="17" s="1"/>
  <c r="T230" i="17"/>
  <c r="T231" i="17" s="1"/>
  <c r="T242" i="17" s="1"/>
  <c r="T243" i="17" s="1"/>
  <c r="U230" i="17"/>
  <c r="U231" i="17" s="1"/>
  <c r="U242" i="17" s="1"/>
  <c r="U243" i="17" s="1"/>
  <c r="V230" i="17"/>
  <c r="V231" i="17" s="1"/>
  <c r="V242" i="17" s="1"/>
  <c r="V243" i="17" s="1"/>
  <c r="W230" i="17"/>
  <c r="W231" i="17" s="1"/>
  <c r="W242" i="17" s="1"/>
  <c r="W243" i="17" s="1"/>
  <c r="X230" i="17"/>
  <c r="Y230" i="17"/>
  <c r="Y231" i="17" s="1"/>
  <c r="Y242" i="17" s="1"/>
  <c r="Y243" i="17" s="1"/>
  <c r="Z230" i="17"/>
  <c r="Z231" i="17" s="1"/>
  <c r="Z242" i="17" s="1"/>
  <c r="Z243" i="17" s="1"/>
  <c r="AA230" i="17"/>
  <c r="AA231" i="17" s="1"/>
  <c r="AA242" i="17" s="1"/>
  <c r="AA243" i="17" s="1"/>
  <c r="AB230" i="17"/>
  <c r="AB231" i="17" s="1"/>
  <c r="AB242" i="17" s="1"/>
  <c r="AB243" i="17" s="1"/>
  <c r="AC230" i="17"/>
  <c r="AC231" i="17" s="1"/>
  <c r="AC242" i="17" s="1"/>
  <c r="AC243" i="17" s="1"/>
  <c r="AD230" i="17"/>
  <c r="AD231" i="17" s="1"/>
  <c r="AD242" i="17" s="1"/>
  <c r="AD243" i="17" s="1"/>
  <c r="AE230" i="17"/>
  <c r="AE231" i="17" s="1"/>
  <c r="AE242" i="17" s="1"/>
  <c r="AE243" i="17" s="1"/>
  <c r="AF230" i="17"/>
  <c r="AF231" i="17" s="1"/>
  <c r="AF242" i="17" s="1"/>
  <c r="AL242" i="17" s="1"/>
  <c r="AG230" i="17"/>
  <c r="AG231" i="17" s="1"/>
  <c r="AG242" i="17" s="1"/>
  <c r="AG243" i="17" s="1"/>
  <c r="AH230" i="17"/>
  <c r="AH231" i="17" s="1"/>
  <c r="AH242" i="17" s="1"/>
  <c r="AH243" i="17" s="1"/>
  <c r="AI230" i="17"/>
  <c r="AI231" i="17" s="1"/>
  <c r="AI242" i="17" s="1"/>
  <c r="AI243" i="17" s="1"/>
  <c r="AJ230" i="17"/>
  <c r="AJ231" i="17" s="1"/>
  <c r="AJ242" i="17" s="1"/>
  <c r="AJ243" i="17" s="1"/>
  <c r="AK230" i="17"/>
  <c r="AK231" i="17" s="1"/>
  <c r="AK242" i="17" s="1"/>
  <c r="AK243" i="17" s="1"/>
  <c r="X231" i="17"/>
  <c r="X242" i="17" s="1"/>
  <c r="X243" i="17" s="1"/>
  <c r="H244" i="17"/>
  <c r="G245" i="17" s="1"/>
  <c r="G249" i="17" s="1"/>
  <c r="I244" i="17"/>
  <c r="J244" i="17"/>
  <c r="K244" i="17"/>
  <c r="L244" i="17"/>
  <c r="M244" i="17"/>
  <c r="N244" i="17"/>
  <c r="O244" i="17"/>
  <c r="P244" i="17"/>
  <c r="Q244" i="17"/>
  <c r="R244" i="17"/>
  <c r="S244" i="17"/>
  <c r="T244" i="17"/>
  <c r="U244" i="17"/>
  <c r="V244" i="17"/>
  <c r="W244" i="17"/>
  <c r="X244" i="17"/>
  <c r="Y244" i="17"/>
  <c r="Z244" i="17"/>
  <c r="AA244" i="17"/>
  <c r="AB244" i="17"/>
  <c r="AC244" i="17"/>
  <c r="AD244" i="17"/>
  <c r="AE244" i="17"/>
  <c r="AF244" i="17"/>
  <c r="AG244" i="17"/>
  <c r="AH244" i="17"/>
  <c r="AI244" i="17"/>
  <c r="AJ244" i="17"/>
  <c r="AK244" i="17"/>
  <c r="AL244" i="17"/>
  <c r="H264" i="17"/>
  <c r="H265" i="17" s="1"/>
  <c r="H276" i="17" s="1"/>
  <c r="H277" i="17" s="1"/>
  <c r="I264" i="17"/>
  <c r="I265" i="17" s="1"/>
  <c r="I276" i="17" s="1"/>
  <c r="I277" i="17" s="1"/>
  <c r="J264" i="17"/>
  <c r="J265" i="17" s="1"/>
  <c r="J276" i="17" s="1"/>
  <c r="J277" i="17" s="1"/>
  <c r="K264" i="17"/>
  <c r="K265" i="17" s="1"/>
  <c r="K276" i="17" s="1"/>
  <c r="K277" i="17" s="1"/>
  <c r="L264" i="17"/>
  <c r="L265" i="17" s="1"/>
  <c r="L276" i="17" s="1"/>
  <c r="L277" i="17" s="1"/>
  <c r="M264" i="17"/>
  <c r="M265" i="17" s="1"/>
  <c r="M276" i="17" s="1"/>
  <c r="M277" i="17" s="1"/>
  <c r="N264" i="17"/>
  <c r="N265" i="17" s="1"/>
  <c r="N276" i="17" s="1"/>
  <c r="N277" i="17" s="1"/>
  <c r="O264" i="17"/>
  <c r="O265" i="17" s="1"/>
  <c r="O276" i="17" s="1"/>
  <c r="O277" i="17" s="1"/>
  <c r="P264" i="17"/>
  <c r="P265" i="17" s="1"/>
  <c r="P276" i="17" s="1"/>
  <c r="P277" i="17" s="1"/>
  <c r="Q264" i="17"/>
  <c r="Q265" i="17" s="1"/>
  <c r="Q276" i="17" s="1"/>
  <c r="Q277" i="17" s="1"/>
  <c r="R264" i="17"/>
  <c r="R265" i="17" s="1"/>
  <c r="R276" i="17" s="1"/>
  <c r="R277" i="17" s="1"/>
  <c r="S264" i="17"/>
  <c r="S265" i="17" s="1"/>
  <c r="S276" i="17" s="1"/>
  <c r="S277" i="17" s="1"/>
  <c r="T264" i="17"/>
  <c r="T265" i="17" s="1"/>
  <c r="T276" i="17" s="1"/>
  <c r="T277" i="17" s="1"/>
  <c r="U264" i="17"/>
  <c r="U265" i="17" s="1"/>
  <c r="U276" i="17" s="1"/>
  <c r="U277" i="17" s="1"/>
  <c r="V264" i="17"/>
  <c r="V265" i="17" s="1"/>
  <c r="V276" i="17" s="1"/>
  <c r="V277" i="17" s="1"/>
  <c r="W264" i="17"/>
  <c r="W265" i="17" s="1"/>
  <c r="W276" i="17" s="1"/>
  <c r="W277" i="17" s="1"/>
  <c r="X264" i="17"/>
  <c r="X265" i="17" s="1"/>
  <c r="X276" i="17" s="1"/>
  <c r="X277" i="17" s="1"/>
  <c r="Y264" i="17"/>
  <c r="Y265" i="17" s="1"/>
  <c r="Y276" i="17" s="1"/>
  <c r="Y277" i="17" s="1"/>
  <c r="Z264" i="17"/>
  <c r="Z265" i="17" s="1"/>
  <c r="Z276" i="17" s="1"/>
  <c r="Z277" i="17" s="1"/>
  <c r="AA264" i="17"/>
  <c r="AA265" i="17" s="1"/>
  <c r="AA276" i="17" s="1"/>
  <c r="AA277" i="17" s="1"/>
  <c r="AB264" i="17"/>
  <c r="AB265" i="17" s="1"/>
  <c r="AB276" i="17" s="1"/>
  <c r="AB277" i="17" s="1"/>
  <c r="AC264" i="17"/>
  <c r="AC265" i="17" s="1"/>
  <c r="AC276" i="17" s="1"/>
  <c r="AC277" i="17" s="1"/>
  <c r="AD264" i="17"/>
  <c r="AD265" i="17" s="1"/>
  <c r="AD276" i="17" s="1"/>
  <c r="AD277" i="17" s="1"/>
  <c r="AE264" i="17"/>
  <c r="AE265" i="17" s="1"/>
  <c r="AE276" i="17" s="1"/>
  <c r="AE277" i="17" s="1"/>
  <c r="AF264" i="17"/>
  <c r="AF265" i="17" s="1"/>
  <c r="AF276" i="17" s="1"/>
  <c r="AG264" i="17"/>
  <c r="AG265" i="17" s="1"/>
  <c r="AG276" i="17" s="1"/>
  <c r="AG277" i="17" s="1"/>
  <c r="AH264" i="17"/>
  <c r="AH265" i="17" s="1"/>
  <c r="AH276" i="17" s="1"/>
  <c r="AH277" i="17" s="1"/>
  <c r="AI264" i="17"/>
  <c r="AI265" i="17" s="1"/>
  <c r="AI276" i="17" s="1"/>
  <c r="AI277" i="17" s="1"/>
  <c r="AJ264" i="17"/>
  <c r="AJ265" i="17" s="1"/>
  <c r="AJ276" i="17" s="1"/>
  <c r="AJ277" i="17" s="1"/>
  <c r="AK264" i="17"/>
  <c r="AK265" i="17" s="1"/>
  <c r="AK276" i="17" s="1"/>
  <c r="AK277" i="17" s="1"/>
  <c r="H278" i="17"/>
  <c r="I278" i="17"/>
  <c r="J278" i="17"/>
  <c r="K278" i="17"/>
  <c r="L278" i="17"/>
  <c r="M278" i="17"/>
  <c r="N278" i="17"/>
  <c r="O278" i="17"/>
  <c r="P278" i="17"/>
  <c r="Q278" i="17"/>
  <c r="R278" i="17"/>
  <c r="S278" i="17"/>
  <c r="T278" i="17"/>
  <c r="U278" i="17"/>
  <c r="V278" i="17"/>
  <c r="W278" i="17"/>
  <c r="X278" i="17"/>
  <c r="Y278" i="17"/>
  <c r="Z278" i="17"/>
  <c r="AA278" i="17"/>
  <c r="AB278" i="17"/>
  <c r="AC278" i="17"/>
  <c r="AD278" i="17"/>
  <c r="AE278" i="17"/>
  <c r="AF278" i="17"/>
  <c r="AG278" i="17"/>
  <c r="AH278" i="17"/>
  <c r="AI278" i="17"/>
  <c r="AJ278" i="17"/>
  <c r="AK278" i="17"/>
  <c r="AL278" i="17"/>
  <c r="H296" i="17"/>
  <c r="H297" i="17" s="1"/>
  <c r="H308" i="17" s="1"/>
  <c r="H309" i="17" s="1"/>
  <c r="I296" i="17"/>
  <c r="I297" i="17" s="1"/>
  <c r="I308" i="17" s="1"/>
  <c r="I309" i="17" s="1"/>
  <c r="J296" i="17"/>
  <c r="J297" i="17" s="1"/>
  <c r="J308" i="17" s="1"/>
  <c r="J309" i="17" s="1"/>
  <c r="K296" i="17"/>
  <c r="K297" i="17" s="1"/>
  <c r="K308" i="17" s="1"/>
  <c r="K309" i="17" s="1"/>
  <c r="L296" i="17"/>
  <c r="L297" i="17" s="1"/>
  <c r="L308" i="17" s="1"/>
  <c r="L309" i="17" s="1"/>
  <c r="M296" i="17"/>
  <c r="M297" i="17" s="1"/>
  <c r="M308" i="17" s="1"/>
  <c r="M309" i="17" s="1"/>
  <c r="N296" i="17"/>
  <c r="N297" i="17" s="1"/>
  <c r="N308" i="17" s="1"/>
  <c r="N309" i="17" s="1"/>
  <c r="O296" i="17"/>
  <c r="O297" i="17" s="1"/>
  <c r="O308" i="17" s="1"/>
  <c r="O309" i="17" s="1"/>
  <c r="P296" i="17"/>
  <c r="P297" i="17" s="1"/>
  <c r="P308" i="17" s="1"/>
  <c r="P309" i="17" s="1"/>
  <c r="Q296" i="17"/>
  <c r="Q297" i="17" s="1"/>
  <c r="Q308" i="17" s="1"/>
  <c r="Q309" i="17" s="1"/>
  <c r="R296" i="17"/>
  <c r="R297" i="17" s="1"/>
  <c r="R308" i="17" s="1"/>
  <c r="R309" i="17" s="1"/>
  <c r="S296" i="17"/>
  <c r="S297" i="17" s="1"/>
  <c r="S308" i="17" s="1"/>
  <c r="S309" i="17" s="1"/>
  <c r="T296" i="17"/>
  <c r="T297" i="17" s="1"/>
  <c r="T308" i="17" s="1"/>
  <c r="T309" i="17" s="1"/>
  <c r="U296" i="17"/>
  <c r="U297" i="17" s="1"/>
  <c r="U308" i="17" s="1"/>
  <c r="U309" i="17" s="1"/>
  <c r="V296" i="17"/>
  <c r="V297" i="17" s="1"/>
  <c r="V308" i="17" s="1"/>
  <c r="V309" i="17" s="1"/>
  <c r="W296" i="17"/>
  <c r="W297" i="17" s="1"/>
  <c r="W308" i="17" s="1"/>
  <c r="W309" i="17" s="1"/>
  <c r="X296" i="17"/>
  <c r="X297" i="17" s="1"/>
  <c r="X308" i="17" s="1"/>
  <c r="X309" i="17" s="1"/>
  <c r="Y296" i="17"/>
  <c r="Y297" i="17" s="1"/>
  <c r="Y308" i="17" s="1"/>
  <c r="Y309" i="17" s="1"/>
  <c r="Z296" i="17"/>
  <c r="Z297" i="17" s="1"/>
  <c r="Z308" i="17" s="1"/>
  <c r="Z309" i="17" s="1"/>
  <c r="AA296" i="17"/>
  <c r="AA297" i="17" s="1"/>
  <c r="AA308" i="17" s="1"/>
  <c r="AA309" i="17" s="1"/>
  <c r="AB296" i="17"/>
  <c r="AB297" i="17" s="1"/>
  <c r="AB308" i="17" s="1"/>
  <c r="AB309" i="17" s="1"/>
  <c r="AC296" i="17"/>
  <c r="AC297" i="17" s="1"/>
  <c r="AC308" i="17" s="1"/>
  <c r="AC309" i="17" s="1"/>
  <c r="AD296" i="17"/>
  <c r="AD297" i="17" s="1"/>
  <c r="AD308" i="17" s="1"/>
  <c r="AD309" i="17" s="1"/>
  <c r="AE296" i="17"/>
  <c r="AE297" i="17" s="1"/>
  <c r="AE308" i="17" s="1"/>
  <c r="AE309" i="17" s="1"/>
  <c r="AF296" i="17"/>
  <c r="AF297" i="17" s="1"/>
  <c r="AF308" i="17" s="1"/>
  <c r="AG296" i="17"/>
  <c r="AG297" i="17" s="1"/>
  <c r="AG308" i="17" s="1"/>
  <c r="AG309" i="17" s="1"/>
  <c r="AH296" i="17"/>
  <c r="AH297" i="17" s="1"/>
  <c r="AH308" i="17" s="1"/>
  <c r="AH309" i="17" s="1"/>
  <c r="AI296" i="17"/>
  <c r="AI297" i="17" s="1"/>
  <c r="AI308" i="17" s="1"/>
  <c r="AI309" i="17" s="1"/>
  <c r="AJ296" i="17"/>
  <c r="AJ297" i="17" s="1"/>
  <c r="AJ308" i="17" s="1"/>
  <c r="AJ309" i="17" s="1"/>
  <c r="AK296" i="17"/>
  <c r="AK297" i="17" s="1"/>
  <c r="AK308" i="17" s="1"/>
  <c r="AK309" i="17" s="1"/>
  <c r="H310" i="17"/>
  <c r="I310" i="17"/>
  <c r="J310" i="17"/>
  <c r="K310" i="17"/>
  <c r="L310" i="17"/>
  <c r="M310" i="17"/>
  <c r="N310" i="17"/>
  <c r="O310" i="17"/>
  <c r="P310" i="17"/>
  <c r="Q310" i="17"/>
  <c r="R310" i="17"/>
  <c r="S310" i="17"/>
  <c r="T310" i="17"/>
  <c r="U310" i="17"/>
  <c r="V310" i="17"/>
  <c r="W310" i="17"/>
  <c r="X310" i="17"/>
  <c r="Y310" i="17"/>
  <c r="Z310" i="17"/>
  <c r="AA310" i="17"/>
  <c r="AB310" i="17"/>
  <c r="AC310" i="17"/>
  <c r="AD310" i="17"/>
  <c r="AE310" i="17"/>
  <c r="AF310" i="17"/>
  <c r="AG310" i="17"/>
  <c r="AH310" i="17"/>
  <c r="AI310" i="17"/>
  <c r="AJ310" i="17"/>
  <c r="AK310" i="17"/>
  <c r="AL310" i="17"/>
  <c r="H191" i="16"/>
  <c r="I191" i="16"/>
  <c r="J191" i="16"/>
  <c r="K191" i="16"/>
  <c r="L191" i="16"/>
  <c r="M191" i="16"/>
  <c r="N191" i="16"/>
  <c r="O191" i="16"/>
  <c r="P191" i="16"/>
  <c r="Q191" i="16"/>
  <c r="R191" i="16"/>
  <c r="S191" i="16"/>
  <c r="T191" i="16"/>
  <c r="U191" i="16"/>
  <c r="V191" i="16"/>
  <c r="W191" i="16"/>
  <c r="X191" i="16"/>
  <c r="Y191" i="16"/>
  <c r="Z191" i="16"/>
  <c r="AA191" i="16"/>
  <c r="AB191" i="16"/>
  <c r="AC191" i="16"/>
  <c r="AD191" i="16"/>
  <c r="AE191" i="16"/>
  <c r="AF191" i="16"/>
  <c r="AG191" i="16"/>
  <c r="AH191" i="16"/>
  <c r="AI191" i="16"/>
  <c r="AJ191" i="16"/>
  <c r="AK191" i="16"/>
  <c r="G192" i="16"/>
  <c r="H192" i="16" s="1"/>
  <c r="H193" i="16"/>
  <c r="I193" i="16" s="1"/>
  <c r="J193" i="16" s="1"/>
  <c r="K193" i="16" s="1"/>
  <c r="L193" i="16" s="1"/>
  <c r="M193" i="16" s="1"/>
  <c r="N193" i="16" s="1"/>
  <c r="O193" i="16" s="1"/>
  <c r="P193" i="16" s="1"/>
  <c r="Q193" i="16" s="1"/>
  <c r="R193" i="16" s="1"/>
  <c r="S193" i="16" s="1"/>
  <c r="T193" i="16" s="1"/>
  <c r="U193" i="16" s="1"/>
  <c r="V193" i="16" s="1"/>
  <c r="W193" i="16" s="1"/>
  <c r="X193" i="16" s="1"/>
  <c r="Y193" i="16" s="1"/>
  <c r="Z193" i="16" s="1"/>
  <c r="AA193" i="16" s="1"/>
  <c r="AB193" i="16" s="1"/>
  <c r="AC193" i="16" s="1"/>
  <c r="AD193" i="16" s="1"/>
  <c r="AE193" i="16" s="1"/>
  <c r="AF193" i="16" s="1"/>
  <c r="AG193" i="16" s="1"/>
  <c r="AH193" i="16" s="1"/>
  <c r="AI193" i="16" s="1"/>
  <c r="AJ193" i="16" s="1"/>
  <c r="AK193" i="16" s="1"/>
  <c r="H230" i="16"/>
  <c r="I230" i="16"/>
  <c r="I231" i="16" s="1"/>
  <c r="I242" i="16" s="1"/>
  <c r="I243" i="16" s="1"/>
  <c r="J230" i="16"/>
  <c r="K230" i="16"/>
  <c r="K231" i="16" s="1"/>
  <c r="K242" i="16" s="1"/>
  <c r="K243" i="16" s="1"/>
  <c r="L230" i="16"/>
  <c r="L231" i="16" s="1"/>
  <c r="L242" i="16" s="1"/>
  <c r="L243" i="16" s="1"/>
  <c r="M230" i="16"/>
  <c r="M231" i="16" s="1"/>
  <c r="M242" i="16" s="1"/>
  <c r="M243" i="16" s="1"/>
  <c r="N230" i="16"/>
  <c r="N231" i="16" s="1"/>
  <c r="N242" i="16" s="1"/>
  <c r="N243" i="16" s="1"/>
  <c r="O230" i="16"/>
  <c r="O231" i="16" s="1"/>
  <c r="O242" i="16" s="1"/>
  <c r="O243" i="16" s="1"/>
  <c r="P230" i="16"/>
  <c r="Q230" i="16"/>
  <c r="Q231" i="16" s="1"/>
  <c r="Q242" i="16" s="1"/>
  <c r="Q243" i="16" s="1"/>
  <c r="R230" i="16"/>
  <c r="R231" i="16" s="1"/>
  <c r="R242" i="16" s="1"/>
  <c r="R243" i="16" s="1"/>
  <c r="S230" i="16"/>
  <c r="S231" i="16" s="1"/>
  <c r="S242" i="16" s="1"/>
  <c r="S243" i="16" s="1"/>
  <c r="T230" i="16"/>
  <c r="T231" i="16" s="1"/>
  <c r="T242" i="16" s="1"/>
  <c r="T243" i="16" s="1"/>
  <c r="U230" i="16"/>
  <c r="U231" i="16" s="1"/>
  <c r="U242" i="16" s="1"/>
  <c r="U243" i="16" s="1"/>
  <c r="V230" i="16"/>
  <c r="V231" i="16" s="1"/>
  <c r="V242" i="16" s="1"/>
  <c r="V243" i="16" s="1"/>
  <c r="W230" i="16"/>
  <c r="W231" i="16" s="1"/>
  <c r="W242" i="16" s="1"/>
  <c r="W243" i="16" s="1"/>
  <c r="X230" i="16"/>
  <c r="Y230" i="16"/>
  <c r="Y231" i="16" s="1"/>
  <c r="Y242" i="16" s="1"/>
  <c r="Y243" i="16" s="1"/>
  <c r="Z230" i="16"/>
  <c r="Z231" i="16" s="1"/>
  <c r="Z242" i="16" s="1"/>
  <c r="Z243" i="16" s="1"/>
  <c r="AA230" i="16"/>
  <c r="AA231" i="16" s="1"/>
  <c r="AA242" i="16" s="1"/>
  <c r="AA243" i="16" s="1"/>
  <c r="AB230" i="16"/>
  <c r="AB231" i="16" s="1"/>
  <c r="AB242" i="16" s="1"/>
  <c r="AB243" i="16" s="1"/>
  <c r="AC230" i="16"/>
  <c r="AC231" i="16" s="1"/>
  <c r="AC242" i="16" s="1"/>
  <c r="AC243" i="16" s="1"/>
  <c r="AD230" i="16"/>
  <c r="AD231" i="16" s="1"/>
  <c r="AD242" i="16" s="1"/>
  <c r="AD243" i="16" s="1"/>
  <c r="AE230" i="16"/>
  <c r="AE231" i="16" s="1"/>
  <c r="AE242" i="16" s="1"/>
  <c r="AE243" i="16" s="1"/>
  <c r="AF230" i="16"/>
  <c r="H231" i="16"/>
  <c r="H242" i="16" s="1"/>
  <c r="H243" i="16" s="1"/>
  <c r="J231" i="16"/>
  <c r="J242" i="16" s="1"/>
  <c r="J243" i="16" s="1"/>
  <c r="P231" i="16"/>
  <c r="P242" i="16" s="1"/>
  <c r="P243" i="16" s="1"/>
  <c r="X231" i="16"/>
  <c r="X242" i="16" s="1"/>
  <c r="X243" i="16" s="1"/>
  <c r="AF231" i="16"/>
  <c r="AF242" i="16" s="1"/>
  <c r="AL242" i="16" s="1"/>
  <c r="AL238" i="16"/>
  <c r="H244" i="16"/>
  <c r="G245" i="16" s="1"/>
  <c r="I244" i="16"/>
  <c r="J244" i="16"/>
  <c r="K244" i="16"/>
  <c r="L244" i="16"/>
  <c r="M244" i="16"/>
  <c r="N244" i="16"/>
  <c r="O244" i="16"/>
  <c r="P244" i="16"/>
  <c r="Q244" i="16"/>
  <c r="R244" i="16"/>
  <c r="S244" i="16"/>
  <c r="T244" i="16"/>
  <c r="U244" i="16"/>
  <c r="V244" i="16"/>
  <c r="W244" i="16"/>
  <c r="X244" i="16"/>
  <c r="Y244" i="16"/>
  <c r="Z244" i="16"/>
  <c r="AA244" i="16"/>
  <c r="AB244" i="16"/>
  <c r="AC244" i="16"/>
  <c r="AD244" i="16"/>
  <c r="AE244" i="16"/>
  <c r="AF244" i="16"/>
  <c r="AL244" i="16"/>
  <c r="H264" i="16"/>
  <c r="H265" i="16" s="1"/>
  <c r="H276" i="16" s="1"/>
  <c r="H277" i="16" s="1"/>
  <c r="I264" i="16"/>
  <c r="J264" i="16"/>
  <c r="K264" i="16"/>
  <c r="K265" i="16" s="1"/>
  <c r="K276" i="16" s="1"/>
  <c r="K277" i="16" s="1"/>
  <c r="L264" i="16"/>
  <c r="L265" i="16" s="1"/>
  <c r="L276" i="16" s="1"/>
  <c r="L277" i="16" s="1"/>
  <c r="M264" i="16"/>
  <c r="M265" i="16" s="1"/>
  <c r="M276" i="16" s="1"/>
  <c r="M277" i="16" s="1"/>
  <c r="N264" i="16"/>
  <c r="N265" i="16" s="1"/>
  <c r="N276" i="16" s="1"/>
  <c r="N277" i="16" s="1"/>
  <c r="O264" i="16"/>
  <c r="O265" i="16" s="1"/>
  <c r="O276" i="16" s="1"/>
  <c r="O277" i="16" s="1"/>
  <c r="P264" i="16"/>
  <c r="P265" i="16" s="1"/>
  <c r="P276" i="16" s="1"/>
  <c r="P277" i="16" s="1"/>
  <c r="Q264" i="16"/>
  <c r="Q265" i="16" s="1"/>
  <c r="Q276" i="16" s="1"/>
  <c r="Q277" i="16" s="1"/>
  <c r="R264" i="16"/>
  <c r="R265" i="16" s="1"/>
  <c r="R276" i="16" s="1"/>
  <c r="R277" i="16" s="1"/>
  <c r="S264" i="16"/>
  <c r="S265" i="16" s="1"/>
  <c r="S276" i="16" s="1"/>
  <c r="S277" i="16" s="1"/>
  <c r="T264" i="16"/>
  <c r="T265" i="16" s="1"/>
  <c r="T276" i="16" s="1"/>
  <c r="T277" i="16" s="1"/>
  <c r="U264" i="16"/>
  <c r="U265" i="16" s="1"/>
  <c r="U276" i="16" s="1"/>
  <c r="U277" i="16" s="1"/>
  <c r="V264" i="16"/>
  <c r="V265" i="16" s="1"/>
  <c r="V276" i="16" s="1"/>
  <c r="V277" i="16" s="1"/>
  <c r="W264" i="16"/>
  <c r="W265" i="16" s="1"/>
  <c r="W276" i="16" s="1"/>
  <c r="W277" i="16" s="1"/>
  <c r="X264" i="16"/>
  <c r="X265" i="16" s="1"/>
  <c r="X276" i="16" s="1"/>
  <c r="X277" i="16" s="1"/>
  <c r="Y264" i="16"/>
  <c r="Y265" i="16" s="1"/>
  <c r="Y276" i="16" s="1"/>
  <c r="Y277" i="16" s="1"/>
  <c r="Z264" i="16"/>
  <c r="Z265" i="16" s="1"/>
  <c r="Z276" i="16" s="1"/>
  <c r="Z277" i="16" s="1"/>
  <c r="AA264" i="16"/>
  <c r="AA265" i="16" s="1"/>
  <c r="AA276" i="16" s="1"/>
  <c r="AA277" i="16" s="1"/>
  <c r="AB264" i="16"/>
  <c r="AB265" i="16" s="1"/>
  <c r="AB276" i="16" s="1"/>
  <c r="AB277" i="16" s="1"/>
  <c r="AC264" i="16"/>
  <c r="AC265" i="16" s="1"/>
  <c r="AC276" i="16" s="1"/>
  <c r="AC277" i="16" s="1"/>
  <c r="AD264" i="16"/>
  <c r="AD265" i="16" s="1"/>
  <c r="AD276" i="16" s="1"/>
  <c r="AD277" i="16" s="1"/>
  <c r="AE264" i="16"/>
  <c r="AE265" i="16" s="1"/>
  <c r="AE276" i="16" s="1"/>
  <c r="AE277" i="16" s="1"/>
  <c r="AF264" i="16"/>
  <c r="AF265" i="16" s="1"/>
  <c r="AF276" i="16" s="1"/>
  <c r="AL276" i="16" s="1"/>
  <c r="I265" i="16"/>
  <c r="I276" i="16" s="1"/>
  <c r="I277" i="16" s="1"/>
  <c r="J265" i="16"/>
  <c r="J276" i="16" s="1"/>
  <c r="J277" i="16" s="1"/>
  <c r="AL272" i="16"/>
  <c r="H278" i="16"/>
  <c r="I278" i="16"/>
  <c r="J278" i="16"/>
  <c r="K278" i="16"/>
  <c r="L278" i="16"/>
  <c r="M278" i="16"/>
  <c r="N278" i="16"/>
  <c r="O278" i="16"/>
  <c r="P278" i="16"/>
  <c r="Q278" i="16"/>
  <c r="R278" i="16"/>
  <c r="S278" i="16"/>
  <c r="T278" i="16"/>
  <c r="U278" i="16"/>
  <c r="V278" i="16"/>
  <c r="W278" i="16"/>
  <c r="X278" i="16"/>
  <c r="Y278" i="16"/>
  <c r="Z278" i="16"/>
  <c r="AA278" i="16"/>
  <c r="AB278" i="16"/>
  <c r="AC278" i="16"/>
  <c r="AD278" i="16"/>
  <c r="AE278" i="16"/>
  <c r="AF278" i="16"/>
  <c r="AL278" i="16"/>
  <c r="H296" i="16"/>
  <c r="H297" i="16" s="1"/>
  <c r="H308" i="16" s="1"/>
  <c r="H309" i="16" s="1"/>
  <c r="I296" i="16"/>
  <c r="I297" i="16" s="1"/>
  <c r="I308" i="16" s="1"/>
  <c r="I309" i="16" s="1"/>
  <c r="J296" i="16"/>
  <c r="J297" i="16" s="1"/>
  <c r="J308" i="16" s="1"/>
  <c r="J309" i="16" s="1"/>
  <c r="K296" i="16"/>
  <c r="K297" i="16" s="1"/>
  <c r="K308" i="16" s="1"/>
  <c r="K309" i="16" s="1"/>
  <c r="L296" i="16"/>
  <c r="L297" i="16" s="1"/>
  <c r="L308" i="16" s="1"/>
  <c r="L309" i="16" s="1"/>
  <c r="M296" i="16"/>
  <c r="M297" i="16" s="1"/>
  <c r="M308" i="16" s="1"/>
  <c r="M309" i="16" s="1"/>
  <c r="N296" i="16"/>
  <c r="N297" i="16" s="1"/>
  <c r="N308" i="16" s="1"/>
  <c r="N309" i="16" s="1"/>
  <c r="O296" i="16"/>
  <c r="O297" i="16" s="1"/>
  <c r="O308" i="16" s="1"/>
  <c r="O309" i="16" s="1"/>
  <c r="P296" i="16"/>
  <c r="P297" i="16" s="1"/>
  <c r="P308" i="16" s="1"/>
  <c r="P309" i="16" s="1"/>
  <c r="Q296" i="16"/>
  <c r="Q297" i="16" s="1"/>
  <c r="Q308" i="16" s="1"/>
  <c r="Q309" i="16" s="1"/>
  <c r="R296" i="16"/>
  <c r="R297" i="16" s="1"/>
  <c r="R308" i="16" s="1"/>
  <c r="R309" i="16" s="1"/>
  <c r="S296" i="16"/>
  <c r="S297" i="16" s="1"/>
  <c r="S308" i="16" s="1"/>
  <c r="S309" i="16" s="1"/>
  <c r="T296" i="16"/>
  <c r="T297" i="16" s="1"/>
  <c r="T308" i="16" s="1"/>
  <c r="T309" i="16" s="1"/>
  <c r="U296" i="16"/>
  <c r="U297" i="16" s="1"/>
  <c r="U308" i="16" s="1"/>
  <c r="U309" i="16" s="1"/>
  <c r="V296" i="16"/>
  <c r="V297" i="16" s="1"/>
  <c r="V308" i="16" s="1"/>
  <c r="V309" i="16" s="1"/>
  <c r="W296" i="16"/>
  <c r="W297" i="16" s="1"/>
  <c r="W308" i="16" s="1"/>
  <c r="W309" i="16" s="1"/>
  <c r="X296" i="16"/>
  <c r="X297" i="16" s="1"/>
  <c r="X308" i="16" s="1"/>
  <c r="X309" i="16" s="1"/>
  <c r="Y296" i="16"/>
  <c r="Y297" i="16" s="1"/>
  <c r="Y308" i="16" s="1"/>
  <c r="Y309" i="16" s="1"/>
  <c r="Z296" i="16"/>
  <c r="Z297" i="16" s="1"/>
  <c r="Z308" i="16" s="1"/>
  <c r="Z309" i="16" s="1"/>
  <c r="AA296" i="16"/>
  <c r="AA297" i="16" s="1"/>
  <c r="AA308" i="16" s="1"/>
  <c r="AA309" i="16" s="1"/>
  <c r="AB296" i="16"/>
  <c r="AB297" i="16" s="1"/>
  <c r="AB308" i="16" s="1"/>
  <c r="AB309" i="16" s="1"/>
  <c r="AC296" i="16"/>
  <c r="AC297" i="16" s="1"/>
  <c r="AC308" i="16" s="1"/>
  <c r="AC309" i="16" s="1"/>
  <c r="AD296" i="16"/>
  <c r="AD297" i="16" s="1"/>
  <c r="AD308" i="16" s="1"/>
  <c r="AD309" i="16" s="1"/>
  <c r="AE296" i="16"/>
  <c r="AE297" i="16" s="1"/>
  <c r="AE308" i="16" s="1"/>
  <c r="AE309" i="16" s="1"/>
  <c r="AF296" i="16"/>
  <c r="AF297" i="16" s="1"/>
  <c r="AF308" i="16" s="1"/>
  <c r="AL304" i="16"/>
  <c r="H310" i="16"/>
  <c r="I310" i="16"/>
  <c r="J310" i="16"/>
  <c r="K310" i="16"/>
  <c r="L310" i="16"/>
  <c r="M310" i="16"/>
  <c r="N310" i="16"/>
  <c r="O310" i="16"/>
  <c r="P310" i="16"/>
  <c r="Q310" i="16"/>
  <c r="R310" i="16"/>
  <c r="S310" i="16"/>
  <c r="T310" i="16"/>
  <c r="U310" i="16"/>
  <c r="V310" i="16"/>
  <c r="W310" i="16"/>
  <c r="X310" i="16"/>
  <c r="Y310" i="16"/>
  <c r="Z310" i="16"/>
  <c r="AA310" i="16"/>
  <c r="AB310" i="16"/>
  <c r="AC310" i="16"/>
  <c r="AD310" i="16"/>
  <c r="AE310" i="16"/>
  <c r="AF310" i="16"/>
  <c r="AL310" i="16"/>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G192" i="20"/>
  <c r="H192" i="20"/>
  <c r="H193" i="20"/>
  <c r="I193" i="20" s="1"/>
  <c r="J193" i="20" s="1"/>
  <c r="K193" i="20" s="1"/>
  <c r="L193" i="20" s="1"/>
  <c r="M193" i="20" s="1"/>
  <c r="N193" i="20" s="1"/>
  <c r="O193" i="20" s="1"/>
  <c r="P193" i="20" s="1"/>
  <c r="Q193" i="20" s="1"/>
  <c r="R193" i="20" s="1"/>
  <c r="S193" i="20" s="1"/>
  <c r="T193" i="20" s="1"/>
  <c r="U193" i="20" s="1"/>
  <c r="V193" i="20" s="1"/>
  <c r="W193" i="20" s="1"/>
  <c r="X193" i="20" s="1"/>
  <c r="Y193" i="20" s="1"/>
  <c r="Z193" i="20" s="1"/>
  <c r="AA193" i="20" s="1"/>
  <c r="AB193" i="20" s="1"/>
  <c r="AC193" i="20" s="1"/>
  <c r="AD193" i="20" s="1"/>
  <c r="AE193" i="20" s="1"/>
  <c r="AF193" i="20" s="1"/>
  <c r="AG193" i="20" s="1"/>
  <c r="AH193" i="20" s="1"/>
  <c r="AI193" i="20" s="1"/>
  <c r="AJ193" i="20" s="1"/>
  <c r="AK193" i="20" s="1"/>
  <c r="H230" i="20"/>
  <c r="H231" i="20" s="1"/>
  <c r="H242" i="20" s="1"/>
  <c r="H243" i="20" s="1"/>
  <c r="I230" i="20"/>
  <c r="I231" i="20" s="1"/>
  <c r="I242" i="20" s="1"/>
  <c r="I243" i="20" s="1"/>
  <c r="J230" i="20"/>
  <c r="J231" i="20" s="1"/>
  <c r="J242" i="20" s="1"/>
  <c r="J243" i="20" s="1"/>
  <c r="K230" i="20"/>
  <c r="K231" i="20" s="1"/>
  <c r="K242" i="20" s="1"/>
  <c r="K243" i="20" s="1"/>
  <c r="L230" i="20"/>
  <c r="L231" i="20" s="1"/>
  <c r="L242" i="20" s="1"/>
  <c r="L243" i="20" s="1"/>
  <c r="M230" i="20"/>
  <c r="M231" i="20" s="1"/>
  <c r="M242" i="20" s="1"/>
  <c r="M243" i="20" s="1"/>
  <c r="N230" i="20"/>
  <c r="N231" i="20" s="1"/>
  <c r="N242" i="20" s="1"/>
  <c r="N243" i="20" s="1"/>
  <c r="O230" i="20"/>
  <c r="O231" i="20" s="1"/>
  <c r="O242" i="20" s="1"/>
  <c r="O243" i="20" s="1"/>
  <c r="P230" i="20"/>
  <c r="P231" i="20" s="1"/>
  <c r="P242" i="20" s="1"/>
  <c r="P243" i="20" s="1"/>
  <c r="Q230" i="20"/>
  <c r="Q231" i="20" s="1"/>
  <c r="Q242" i="20" s="1"/>
  <c r="Q243" i="20" s="1"/>
  <c r="R230" i="20"/>
  <c r="R231" i="20" s="1"/>
  <c r="R242" i="20" s="1"/>
  <c r="R243" i="20" s="1"/>
  <c r="S230" i="20"/>
  <c r="S231" i="20" s="1"/>
  <c r="S242" i="20" s="1"/>
  <c r="S243" i="20" s="1"/>
  <c r="T230" i="20"/>
  <c r="T231" i="20" s="1"/>
  <c r="T242" i="20" s="1"/>
  <c r="T243" i="20" s="1"/>
  <c r="U230" i="20"/>
  <c r="U231" i="20" s="1"/>
  <c r="U242" i="20" s="1"/>
  <c r="U243" i="20" s="1"/>
  <c r="V230" i="20"/>
  <c r="V231" i="20" s="1"/>
  <c r="V242" i="20" s="1"/>
  <c r="V243" i="20" s="1"/>
  <c r="W230" i="20"/>
  <c r="W231" i="20" s="1"/>
  <c r="W242" i="20" s="1"/>
  <c r="W243" i="20" s="1"/>
  <c r="X230" i="20"/>
  <c r="X231" i="20" s="1"/>
  <c r="X242" i="20" s="1"/>
  <c r="X243" i="20" s="1"/>
  <c r="Y230" i="20"/>
  <c r="Y231" i="20" s="1"/>
  <c r="Y242" i="20" s="1"/>
  <c r="Y243" i="20" s="1"/>
  <c r="Z230" i="20"/>
  <c r="Z231" i="20" s="1"/>
  <c r="Z242" i="20" s="1"/>
  <c r="Z243" i="20" s="1"/>
  <c r="AA230" i="20"/>
  <c r="AA231" i="20" s="1"/>
  <c r="AA242" i="20" s="1"/>
  <c r="AA243" i="20" s="1"/>
  <c r="AB230" i="20"/>
  <c r="AB231" i="20" s="1"/>
  <c r="AB242" i="20" s="1"/>
  <c r="AB243" i="20" s="1"/>
  <c r="AC230" i="20"/>
  <c r="AC231" i="20" s="1"/>
  <c r="AC242" i="20" s="1"/>
  <c r="AC243" i="20" s="1"/>
  <c r="AD230" i="20"/>
  <c r="AD231" i="20" s="1"/>
  <c r="AD242" i="20" s="1"/>
  <c r="AD243" i="20" s="1"/>
  <c r="AE230" i="20"/>
  <c r="AE231" i="20" s="1"/>
  <c r="AE242" i="20" s="1"/>
  <c r="AE243" i="20" s="1"/>
  <c r="AF230" i="20"/>
  <c r="AF231" i="20" s="1"/>
  <c r="AF242" i="20" s="1"/>
  <c r="AL242" i="20" s="1"/>
  <c r="AG230" i="20"/>
  <c r="AG231" i="20" s="1"/>
  <c r="AG242" i="20" s="1"/>
  <c r="AG243" i="20" s="1"/>
  <c r="AH230" i="20"/>
  <c r="AH231" i="20" s="1"/>
  <c r="AH242" i="20" s="1"/>
  <c r="AH243" i="20" s="1"/>
  <c r="AI230" i="20"/>
  <c r="AI231" i="20" s="1"/>
  <c r="AI242" i="20" s="1"/>
  <c r="AI243" i="20" s="1"/>
  <c r="AJ230" i="20"/>
  <c r="AJ231" i="20" s="1"/>
  <c r="AJ242" i="20" s="1"/>
  <c r="AJ243" i="20" s="1"/>
  <c r="AK230" i="20"/>
  <c r="AK231" i="20" s="1"/>
  <c r="AK242" i="20" s="1"/>
  <c r="AK243" i="20" s="1"/>
  <c r="H244" i="20"/>
  <c r="G245" i="20" s="1"/>
  <c r="G218" i="20" s="1"/>
  <c r="H218" i="20" s="1"/>
  <c r="I244" i="20"/>
  <c r="J244" i="20"/>
  <c r="K244" i="20"/>
  <c r="L244" i="20"/>
  <c r="M244" i="20"/>
  <c r="N244" i="20"/>
  <c r="O244" i="20"/>
  <c r="P244" i="20"/>
  <c r="Q244" i="20"/>
  <c r="R244" i="20"/>
  <c r="S244" i="20"/>
  <c r="T244" i="20"/>
  <c r="U244" i="20"/>
  <c r="V244" i="20"/>
  <c r="W244" i="20"/>
  <c r="X244" i="20"/>
  <c r="Y244" i="20"/>
  <c r="Z244" i="20"/>
  <c r="AB244" i="20"/>
  <c r="AC244" i="20"/>
  <c r="AL244" i="20"/>
  <c r="H264" i="20"/>
  <c r="H265" i="20" s="1"/>
  <c r="H276" i="20" s="1"/>
  <c r="H277" i="20" s="1"/>
  <c r="I264" i="20"/>
  <c r="I265" i="20" s="1"/>
  <c r="I276" i="20" s="1"/>
  <c r="I277" i="20" s="1"/>
  <c r="J264" i="20"/>
  <c r="J265" i="20" s="1"/>
  <c r="J276" i="20" s="1"/>
  <c r="J277" i="20" s="1"/>
  <c r="K264" i="20"/>
  <c r="K265" i="20" s="1"/>
  <c r="K276" i="20" s="1"/>
  <c r="K277" i="20" s="1"/>
  <c r="L264" i="20"/>
  <c r="L265" i="20" s="1"/>
  <c r="L276" i="20" s="1"/>
  <c r="L277" i="20" s="1"/>
  <c r="M264" i="20"/>
  <c r="M265" i="20" s="1"/>
  <c r="M276" i="20" s="1"/>
  <c r="M277" i="20" s="1"/>
  <c r="N264" i="20"/>
  <c r="N265" i="20" s="1"/>
  <c r="N276" i="20" s="1"/>
  <c r="N277" i="20" s="1"/>
  <c r="O264" i="20"/>
  <c r="O265" i="20" s="1"/>
  <c r="O276" i="20" s="1"/>
  <c r="O277" i="20" s="1"/>
  <c r="P264" i="20"/>
  <c r="P265" i="20" s="1"/>
  <c r="P276" i="20" s="1"/>
  <c r="P277" i="20" s="1"/>
  <c r="Q264" i="20"/>
  <c r="Q265" i="20" s="1"/>
  <c r="Q276" i="20" s="1"/>
  <c r="Q277" i="20" s="1"/>
  <c r="R264" i="20"/>
  <c r="R265" i="20" s="1"/>
  <c r="R276" i="20" s="1"/>
  <c r="R277" i="20" s="1"/>
  <c r="S264" i="20"/>
  <c r="S265" i="20" s="1"/>
  <c r="S276" i="20" s="1"/>
  <c r="S277" i="20" s="1"/>
  <c r="T264" i="20"/>
  <c r="T265" i="20" s="1"/>
  <c r="T276" i="20" s="1"/>
  <c r="T277" i="20" s="1"/>
  <c r="U264" i="20"/>
  <c r="U265" i="20" s="1"/>
  <c r="U276" i="20" s="1"/>
  <c r="U277" i="20" s="1"/>
  <c r="V264" i="20"/>
  <c r="V265" i="20" s="1"/>
  <c r="V276" i="20" s="1"/>
  <c r="V277" i="20" s="1"/>
  <c r="W264" i="20"/>
  <c r="W265" i="20" s="1"/>
  <c r="W276" i="20" s="1"/>
  <c r="W277" i="20" s="1"/>
  <c r="X264" i="20"/>
  <c r="X265" i="20" s="1"/>
  <c r="X276" i="20" s="1"/>
  <c r="X277" i="20" s="1"/>
  <c r="Y264" i="20"/>
  <c r="Y265" i="20" s="1"/>
  <c r="Y276" i="20" s="1"/>
  <c r="Y277" i="20" s="1"/>
  <c r="Z264" i="20"/>
  <c r="Z265" i="20" s="1"/>
  <c r="Z276" i="20" s="1"/>
  <c r="Z277" i="20" s="1"/>
  <c r="AA264" i="20"/>
  <c r="AA265" i="20" s="1"/>
  <c r="AA276" i="20" s="1"/>
  <c r="AA277" i="20" s="1"/>
  <c r="AB264" i="20"/>
  <c r="AB265" i="20" s="1"/>
  <c r="AB276" i="20" s="1"/>
  <c r="AB277" i="20" s="1"/>
  <c r="AC264" i="20"/>
  <c r="AC265" i="20" s="1"/>
  <c r="AC276" i="20" s="1"/>
  <c r="AC277" i="20" s="1"/>
  <c r="AD264" i="20"/>
  <c r="AD265" i="20" s="1"/>
  <c r="AD276" i="20" s="1"/>
  <c r="AD277" i="20" s="1"/>
  <c r="AE264" i="20"/>
  <c r="AE265" i="20" s="1"/>
  <c r="AE276" i="20" s="1"/>
  <c r="AE277" i="20" s="1"/>
  <c r="AF264" i="20"/>
  <c r="AF265" i="20" s="1"/>
  <c r="AF276" i="20" s="1"/>
  <c r="AG264" i="20"/>
  <c r="AG265" i="20" s="1"/>
  <c r="AG276" i="20" s="1"/>
  <c r="AG277" i="20" s="1"/>
  <c r="AH264" i="20"/>
  <c r="AH265" i="20" s="1"/>
  <c r="AH276" i="20" s="1"/>
  <c r="AH277" i="20" s="1"/>
  <c r="AI264" i="20"/>
  <c r="AI265" i="20" s="1"/>
  <c r="AI276" i="20" s="1"/>
  <c r="AI277" i="20" s="1"/>
  <c r="AJ264" i="20"/>
  <c r="AJ265" i="20" s="1"/>
  <c r="AJ276" i="20" s="1"/>
  <c r="AJ277" i="20" s="1"/>
  <c r="AK264" i="20"/>
  <c r="AK265" i="20" s="1"/>
  <c r="AK276" i="20" s="1"/>
  <c r="AK277" i="20" s="1"/>
  <c r="H278" i="20"/>
  <c r="G279" i="20" s="1"/>
  <c r="G280" i="20" s="1"/>
  <c r="I278" i="20"/>
  <c r="J278" i="20"/>
  <c r="K278" i="20"/>
  <c r="L278" i="20"/>
  <c r="M278" i="20"/>
  <c r="N278" i="20"/>
  <c r="O278" i="20"/>
  <c r="P278" i="20"/>
  <c r="Q278" i="20"/>
  <c r="R278" i="20"/>
  <c r="S278" i="20"/>
  <c r="T278" i="20"/>
  <c r="U278" i="20"/>
  <c r="V278" i="20"/>
  <c r="W278" i="20"/>
  <c r="X278" i="20"/>
  <c r="Y278" i="20"/>
  <c r="Z278" i="20"/>
  <c r="AB278" i="20"/>
  <c r="AC278" i="20"/>
  <c r="AL278" i="20"/>
  <c r="H296" i="20"/>
  <c r="H297" i="20" s="1"/>
  <c r="H308" i="20" s="1"/>
  <c r="H309" i="20" s="1"/>
  <c r="I296" i="20"/>
  <c r="I297" i="20" s="1"/>
  <c r="I308" i="20" s="1"/>
  <c r="I309" i="20" s="1"/>
  <c r="J296" i="20"/>
  <c r="J297" i="20" s="1"/>
  <c r="J308" i="20" s="1"/>
  <c r="J309" i="20" s="1"/>
  <c r="K296" i="20"/>
  <c r="K297" i="20" s="1"/>
  <c r="K308" i="20" s="1"/>
  <c r="K309" i="20" s="1"/>
  <c r="L296" i="20"/>
  <c r="L297" i="20" s="1"/>
  <c r="L308" i="20" s="1"/>
  <c r="L309" i="20" s="1"/>
  <c r="M296" i="20"/>
  <c r="M297" i="20" s="1"/>
  <c r="M308" i="20" s="1"/>
  <c r="M309" i="20" s="1"/>
  <c r="N296" i="20"/>
  <c r="N297" i="20" s="1"/>
  <c r="N308" i="20" s="1"/>
  <c r="N309" i="20" s="1"/>
  <c r="O296" i="20"/>
  <c r="O297" i="20" s="1"/>
  <c r="O308" i="20" s="1"/>
  <c r="O309" i="20" s="1"/>
  <c r="P296" i="20"/>
  <c r="P297" i="20" s="1"/>
  <c r="P308" i="20" s="1"/>
  <c r="P309" i="20" s="1"/>
  <c r="Q296" i="20"/>
  <c r="Q297" i="20" s="1"/>
  <c r="Q308" i="20" s="1"/>
  <c r="Q309" i="20" s="1"/>
  <c r="R296" i="20"/>
  <c r="R297" i="20" s="1"/>
  <c r="R308" i="20" s="1"/>
  <c r="R309" i="20" s="1"/>
  <c r="S296" i="20"/>
  <c r="S297" i="20" s="1"/>
  <c r="S308" i="20" s="1"/>
  <c r="S309" i="20" s="1"/>
  <c r="T296" i="20"/>
  <c r="T297" i="20" s="1"/>
  <c r="T308" i="20" s="1"/>
  <c r="T309" i="20" s="1"/>
  <c r="U296" i="20"/>
  <c r="U297" i="20" s="1"/>
  <c r="U308" i="20" s="1"/>
  <c r="U309" i="20" s="1"/>
  <c r="V296" i="20"/>
  <c r="V297" i="20" s="1"/>
  <c r="V308" i="20" s="1"/>
  <c r="V309" i="20" s="1"/>
  <c r="W296" i="20"/>
  <c r="W297" i="20" s="1"/>
  <c r="W308" i="20" s="1"/>
  <c r="W309" i="20" s="1"/>
  <c r="X296" i="20"/>
  <c r="X297" i="20" s="1"/>
  <c r="X308" i="20" s="1"/>
  <c r="X309" i="20" s="1"/>
  <c r="Y296" i="20"/>
  <c r="Y297" i="20" s="1"/>
  <c r="Y308" i="20" s="1"/>
  <c r="Y309" i="20" s="1"/>
  <c r="Z296" i="20"/>
  <c r="Z297" i="20" s="1"/>
  <c r="Z308" i="20" s="1"/>
  <c r="Z309" i="20" s="1"/>
  <c r="AA296" i="20"/>
  <c r="AA297" i="20" s="1"/>
  <c r="AA308" i="20" s="1"/>
  <c r="AA309" i="20" s="1"/>
  <c r="AB296" i="20"/>
  <c r="AB297" i="20" s="1"/>
  <c r="AB308" i="20" s="1"/>
  <c r="AB309" i="20" s="1"/>
  <c r="AC296" i="20"/>
  <c r="AC297" i="20" s="1"/>
  <c r="AC308" i="20" s="1"/>
  <c r="AC309" i="20" s="1"/>
  <c r="AD296" i="20"/>
  <c r="AD297" i="20" s="1"/>
  <c r="AD308" i="20" s="1"/>
  <c r="AD309" i="20" s="1"/>
  <c r="AE296" i="20"/>
  <c r="AE297" i="20" s="1"/>
  <c r="AE308" i="20" s="1"/>
  <c r="AE309" i="20" s="1"/>
  <c r="AF296" i="20"/>
  <c r="AF297" i="20" s="1"/>
  <c r="AF308" i="20" s="1"/>
  <c r="AG296" i="20"/>
  <c r="AG297" i="20" s="1"/>
  <c r="AG308" i="20" s="1"/>
  <c r="AG309" i="20" s="1"/>
  <c r="AH296" i="20"/>
  <c r="AH297" i="20" s="1"/>
  <c r="AH308" i="20" s="1"/>
  <c r="AH309" i="20" s="1"/>
  <c r="AI296" i="20"/>
  <c r="AI297" i="20" s="1"/>
  <c r="AI308" i="20" s="1"/>
  <c r="AI309" i="20" s="1"/>
  <c r="AJ296" i="20"/>
  <c r="AJ297" i="20" s="1"/>
  <c r="AJ308" i="20" s="1"/>
  <c r="AJ309" i="20" s="1"/>
  <c r="AK296" i="20"/>
  <c r="AK297" i="20" s="1"/>
  <c r="AK308" i="20" s="1"/>
  <c r="AK309" i="20" s="1"/>
  <c r="H310" i="20"/>
  <c r="G311" i="20" s="1"/>
  <c r="G315" i="20" s="1"/>
  <c r="I310" i="20"/>
  <c r="J310" i="20"/>
  <c r="K310" i="20"/>
  <c r="L310" i="20"/>
  <c r="M310" i="20"/>
  <c r="N310" i="20"/>
  <c r="O310" i="20"/>
  <c r="P310" i="20"/>
  <c r="Q310" i="20"/>
  <c r="R310" i="20"/>
  <c r="S310" i="20"/>
  <c r="T310" i="20"/>
  <c r="U310" i="20"/>
  <c r="V310" i="20"/>
  <c r="W310" i="20"/>
  <c r="X310" i="20"/>
  <c r="Y310" i="20"/>
  <c r="Z310" i="20"/>
  <c r="AB310" i="20"/>
  <c r="AC310" i="20"/>
  <c r="AL310" i="20"/>
  <c r="H191" i="15"/>
  <c r="I191" i="15"/>
  <c r="J191" i="15"/>
  <c r="K191" i="15"/>
  <c r="L191" i="15"/>
  <c r="M191" i="15"/>
  <c r="N191" i="15"/>
  <c r="O191" i="15"/>
  <c r="P191" i="15"/>
  <c r="Q191" i="15"/>
  <c r="R191" i="15"/>
  <c r="S191" i="15"/>
  <c r="T191" i="15"/>
  <c r="U191" i="15"/>
  <c r="V191" i="15"/>
  <c r="W191" i="15"/>
  <c r="X191" i="15"/>
  <c r="Y191" i="15"/>
  <c r="Z191" i="15"/>
  <c r="AA191" i="15"/>
  <c r="AB191" i="15"/>
  <c r="AC191" i="15"/>
  <c r="AD191" i="15"/>
  <c r="AE191" i="15"/>
  <c r="AF191" i="15"/>
  <c r="AG191" i="15"/>
  <c r="AH191" i="15"/>
  <c r="AI191" i="15"/>
  <c r="AJ191" i="15"/>
  <c r="AK191" i="15"/>
  <c r="G192" i="15"/>
  <c r="H192" i="15"/>
  <c r="I192" i="15" s="1"/>
  <c r="H193" i="15"/>
  <c r="I193" i="15" s="1"/>
  <c r="J193" i="15" s="1"/>
  <c r="K193" i="15" s="1"/>
  <c r="L193" i="15" s="1"/>
  <c r="M193" i="15" s="1"/>
  <c r="N193" i="15" s="1"/>
  <c r="O193" i="15" s="1"/>
  <c r="P193" i="15" s="1"/>
  <c r="Q193" i="15" s="1"/>
  <c r="R193" i="15" s="1"/>
  <c r="S193" i="15" s="1"/>
  <c r="T193" i="15" s="1"/>
  <c r="U193" i="15" s="1"/>
  <c r="V193" i="15" s="1"/>
  <c r="W193" i="15" s="1"/>
  <c r="X193" i="15" s="1"/>
  <c r="Y193" i="15" s="1"/>
  <c r="Z193" i="15" s="1"/>
  <c r="AA193" i="15" s="1"/>
  <c r="AB193" i="15" s="1"/>
  <c r="AC193" i="15" s="1"/>
  <c r="AD193" i="15" s="1"/>
  <c r="AE193" i="15" s="1"/>
  <c r="AF193" i="15" s="1"/>
  <c r="AG193" i="15" s="1"/>
  <c r="AH193" i="15" s="1"/>
  <c r="AI193" i="15" s="1"/>
  <c r="AJ193" i="15" s="1"/>
  <c r="AK193" i="15" s="1"/>
  <c r="H230" i="15"/>
  <c r="H231" i="15" s="1"/>
  <c r="H242" i="15" s="1"/>
  <c r="H243" i="15" s="1"/>
  <c r="I230" i="15"/>
  <c r="I231" i="15" s="1"/>
  <c r="I242" i="15" s="1"/>
  <c r="I243" i="15" s="1"/>
  <c r="J230" i="15"/>
  <c r="J231" i="15" s="1"/>
  <c r="J242" i="15" s="1"/>
  <c r="J243" i="15" s="1"/>
  <c r="K230" i="15"/>
  <c r="K231" i="15" s="1"/>
  <c r="K242" i="15" s="1"/>
  <c r="K243" i="15" s="1"/>
  <c r="L230" i="15"/>
  <c r="L231" i="15" s="1"/>
  <c r="L242" i="15" s="1"/>
  <c r="L243" i="15" s="1"/>
  <c r="M230" i="15"/>
  <c r="M231" i="15" s="1"/>
  <c r="M242" i="15" s="1"/>
  <c r="M243" i="15" s="1"/>
  <c r="N230" i="15"/>
  <c r="N231" i="15" s="1"/>
  <c r="N242" i="15" s="1"/>
  <c r="N243" i="15" s="1"/>
  <c r="O230" i="15"/>
  <c r="O231" i="15" s="1"/>
  <c r="O242" i="15" s="1"/>
  <c r="O243" i="15" s="1"/>
  <c r="P230" i="15"/>
  <c r="P231" i="15" s="1"/>
  <c r="P242" i="15" s="1"/>
  <c r="P243" i="15" s="1"/>
  <c r="Q230" i="15"/>
  <c r="Q231" i="15" s="1"/>
  <c r="Q242" i="15" s="1"/>
  <c r="Q243" i="15" s="1"/>
  <c r="R230" i="15"/>
  <c r="R231" i="15" s="1"/>
  <c r="R242" i="15" s="1"/>
  <c r="R243" i="15" s="1"/>
  <c r="S230" i="15"/>
  <c r="S231" i="15" s="1"/>
  <c r="S242" i="15" s="1"/>
  <c r="S243" i="15" s="1"/>
  <c r="T230" i="15"/>
  <c r="T231" i="15" s="1"/>
  <c r="T242" i="15" s="1"/>
  <c r="T243" i="15" s="1"/>
  <c r="U230" i="15"/>
  <c r="U231" i="15" s="1"/>
  <c r="U242" i="15" s="1"/>
  <c r="U243" i="15" s="1"/>
  <c r="V230" i="15"/>
  <c r="V231" i="15" s="1"/>
  <c r="V242" i="15" s="1"/>
  <c r="V243" i="15" s="1"/>
  <c r="W230" i="15"/>
  <c r="W231" i="15" s="1"/>
  <c r="W242" i="15" s="1"/>
  <c r="W243" i="15" s="1"/>
  <c r="X230" i="15"/>
  <c r="X231" i="15" s="1"/>
  <c r="X242" i="15" s="1"/>
  <c r="X243" i="15" s="1"/>
  <c r="Y230" i="15"/>
  <c r="Y231" i="15" s="1"/>
  <c r="Y242" i="15" s="1"/>
  <c r="Y243" i="15" s="1"/>
  <c r="Z230" i="15"/>
  <c r="Z231" i="15" s="1"/>
  <c r="Z242" i="15" s="1"/>
  <c r="Z243" i="15" s="1"/>
  <c r="AA230" i="15"/>
  <c r="AA231" i="15" s="1"/>
  <c r="AA242" i="15" s="1"/>
  <c r="AA243" i="15" s="1"/>
  <c r="AB230" i="15"/>
  <c r="AB231" i="15" s="1"/>
  <c r="AB242" i="15" s="1"/>
  <c r="AB243" i="15" s="1"/>
  <c r="AC230" i="15"/>
  <c r="AC231" i="15" s="1"/>
  <c r="AC242" i="15" s="1"/>
  <c r="AC243" i="15" s="1"/>
  <c r="AD230" i="15"/>
  <c r="AD231" i="15" s="1"/>
  <c r="AD242" i="15" s="1"/>
  <c r="AD243" i="15" s="1"/>
  <c r="AE230" i="15"/>
  <c r="AE231" i="15" s="1"/>
  <c r="AE242" i="15" s="1"/>
  <c r="AE243" i="15" s="1"/>
  <c r="AF230" i="15"/>
  <c r="AF231" i="15" s="1"/>
  <c r="AF242" i="15" s="1"/>
  <c r="AG230" i="15"/>
  <c r="AG231" i="15" s="1"/>
  <c r="AG242" i="15" s="1"/>
  <c r="AG243" i="15" s="1"/>
  <c r="AH230" i="15"/>
  <c r="AH231" i="15" s="1"/>
  <c r="AH242" i="15" s="1"/>
  <c r="AH243" i="15" s="1"/>
  <c r="AI230" i="15"/>
  <c r="AI231" i="15" s="1"/>
  <c r="AI242" i="15" s="1"/>
  <c r="AI243" i="15" s="1"/>
  <c r="AJ230" i="15"/>
  <c r="AJ231" i="15" s="1"/>
  <c r="AJ242" i="15" s="1"/>
  <c r="AJ243" i="15" s="1"/>
  <c r="AK230" i="15"/>
  <c r="AK231" i="15" s="1"/>
  <c r="AK242" i="15" s="1"/>
  <c r="AK243" i="15" s="1"/>
  <c r="H244" i="15"/>
  <c r="G245" i="15" s="1"/>
  <c r="I244" i="15"/>
  <c r="J244" i="15"/>
  <c r="K244" i="15"/>
  <c r="L244" i="15"/>
  <c r="M244" i="15"/>
  <c r="N244" i="15"/>
  <c r="O244" i="15"/>
  <c r="P244" i="15"/>
  <c r="Q244" i="15"/>
  <c r="T244" i="15"/>
  <c r="U244" i="15"/>
  <c r="V244" i="15"/>
  <c r="W244" i="15"/>
  <c r="X244" i="15"/>
  <c r="Y244" i="15"/>
  <c r="Z244" i="15"/>
  <c r="AA244" i="15"/>
  <c r="AB244" i="15"/>
  <c r="AC244" i="15"/>
  <c r="AD244" i="15"/>
  <c r="AE244" i="15"/>
  <c r="AF244" i="15"/>
  <c r="AG244" i="15"/>
  <c r="AH244" i="15"/>
  <c r="AI244" i="15"/>
  <c r="AJ244" i="15"/>
  <c r="AK244" i="15"/>
  <c r="AL244" i="15"/>
  <c r="H264" i="15"/>
  <c r="H265" i="15" s="1"/>
  <c r="H276" i="15" s="1"/>
  <c r="H277" i="15" s="1"/>
  <c r="I264" i="15"/>
  <c r="I265" i="15" s="1"/>
  <c r="I276" i="15" s="1"/>
  <c r="I277" i="15" s="1"/>
  <c r="J264" i="15"/>
  <c r="J265" i="15" s="1"/>
  <c r="J276" i="15" s="1"/>
  <c r="J277" i="15" s="1"/>
  <c r="K264" i="15"/>
  <c r="K265" i="15" s="1"/>
  <c r="K276" i="15" s="1"/>
  <c r="K277" i="15" s="1"/>
  <c r="L264" i="15"/>
  <c r="L265" i="15" s="1"/>
  <c r="L276" i="15" s="1"/>
  <c r="L277" i="15" s="1"/>
  <c r="M264" i="15"/>
  <c r="M265" i="15" s="1"/>
  <c r="M276" i="15" s="1"/>
  <c r="M277" i="15" s="1"/>
  <c r="N264" i="15"/>
  <c r="O264" i="15"/>
  <c r="O265" i="15" s="1"/>
  <c r="O276" i="15" s="1"/>
  <c r="O277" i="15" s="1"/>
  <c r="P264" i="15"/>
  <c r="P265" i="15" s="1"/>
  <c r="P276" i="15" s="1"/>
  <c r="P277" i="15" s="1"/>
  <c r="Q264" i="15"/>
  <c r="Q265" i="15" s="1"/>
  <c r="Q276" i="15" s="1"/>
  <c r="Q277" i="15" s="1"/>
  <c r="R264" i="15"/>
  <c r="R265" i="15" s="1"/>
  <c r="R276" i="15" s="1"/>
  <c r="R277" i="15" s="1"/>
  <c r="S264" i="15"/>
  <c r="S265" i="15" s="1"/>
  <c r="S276" i="15" s="1"/>
  <c r="S277" i="15" s="1"/>
  <c r="T264" i="15"/>
  <c r="T265" i="15" s="1"/>
  <c r="T276" i="15" s="1"/>
  <c r="T277" i="15" s="1"/>
  <c r="U264" i="15"/>
  <c r="U265" i="15" s="1"/>
  <c r="U276" i="15" s="1"/>
  <c r="U277" i="15" s="1"/>
  <c r="V264" i="15"/>
  <c r="V265" i="15" s="1"/>
  <c r="V276" i="15" s="1"/>
  <c r="V277" i="15" s="1"/>
  <c r="W264" i="15"/>
  <c r="W265" i="15" s="1"/>
  <c r="W276" i="15" s="1"/>
  <c r="W277" i="15" s="1"/>
  <c r="X264" i="15"/>
  <c r="X265" i="15" s="1"/>
  <c r="X276" i="15" s="1"/>
  <c r="X277" i="15" s="1"/>
  <c r="Y264" i="15"/>
  <c r="Y265" i="15" s="1"/>
  <c r="Y276" i="15" s="1"/>
  <c r="Y277" i="15" s="1"/>
  <c r="Z264" i="15"/>
  <c r="Z265" i="15" s="1"/>
  <c r="Z276" i="15" s="1"/>
  <c r="Z277" i="15" s="1"/>
  <c r="AA264" i="15"/>
  <c r="AA265" i="15" s="1"/>
  <c r="AA276" i="15" s="1"/>
  <c r="AA277" i="15" s="1"/>
  <c r="AB264" i="15"/>
  <c r="AB265" i="15" s="1"/>
  <c r="AB276" i="15" s="1"/>
  <c r="AB277" i="15" s="1"/>
  <c r="AC264" i="15"/>
  <c r="AC265" i="15" s="1"/>
  <c r="AC276" i="15" s="1"/>
  <c r="AC277" i="15" s="1"/>
  <c r="AD264" i="15"/>
  <c r="AE264" i="15"/>
  <c r="AE265" i="15" s="1"/>
  <c r="AE276" i="15" s="1"/>
  <c r="AE277" i="15" s="1"/>
  <c r="AF264" i="15"/>
  <c r="AF265" i="15" s="1"/>
  <c r="AF276" i="15" s="1"/>
  <c r="AG264" i="15"/>
  <c r="AG265" i="15" s="1"/>
  <c r="AG276" i="15" s="1"/>
  <c r="AG277" i="15" s="1"/>
  <c r="AH264" i="15"/>
  <c r="AH265" i="15" s="1"/>
  <c r="AH276" i="15" s="1"/>
  <c r="AH277" i="15" s="1"/>
  <c r="AI264" i="15"/>
  <c r="AI265" i="15" s="1"/>
  <c r="AI276" i="15" s="1"/>
  <c r="AI277" i="15" s="1"/>
  <c r="AJ264" i="15"/>
  <c r="AJ265" i="15" s="1"/>
  <c r="AJ276" i="15" s="1"/>
  <c r="AJ277" i="15" s="1"/>
  <c r="AK264" i="15"/>
  <c r="AK265" i="15" s="1"/>
  <c r="AK276" i="15" s="1"/>
  <c r="AK277" i="15" s="1"/>
  <c r="N265" i="15"/>
  <c r="N276" i="15" s="1"/>
  <c r="N277" i="15" s="1"/>
  <c r="AD265" i="15"/>
  <c r="AD276" i="15" s="1"/>
  <c r="AD277" i="15" s="1"/>
  <c r="H278" i="15"/>
  <c r="I278" i="15"/>
  <c r="J278" i="15"/>
  <c r="K278" i="15"/>
  <c r="L278" i="15"/>
  <c r="M278" i="15"/>
  <c r="N278" i="15"/>
  <c r="O278" i="15"/>
  <c r="P278" i="15"/>
  <c r="Q278" i="15"/>
  <c r="T278" i="15"/>
  <c r="U278" i="15"/>
  <c r="V278" i="15"/>
  <c r="W278" i="15"/>
  <c r="X278" i="15"/>
  <c r="Y278" i="15"/>
  <c r="Z278" i="15"/>
  <c r="AA278" i="15"/>
  <c r="AB278" i="15"/>
  <c r="AC278" i="15"/>
  <c r="AD278" i="15"/>
  <c r="AE278" i="15"/>
  <c r="AF278" i="15"/>
  <c r="AG278" i="15"/>
  <c r="AH278" i="15"/>
  <c r="AI278" i="15"/>
  <c r="AJ278" i="15"/>
  <c r="AK278" i="15"/>
  <c r="AL278" i="15"/>
  <c r="H296" i="15"/>
  <c r="H297" i="15" s="1"/>
  <c r="H308" i="15" s="1"/>
  <c r="H309" i="15" s="1"/>
  <c r="I296" i="15"/>
  <c r="J296" i="15"/>
  <c r="J297" i="15" s="1"/>
  <c r="J308" i="15" s="1"/>
  <c r="J309" i="15" s="1"/>
  <c r="K296" i="15"/>
  <c r="K297" i="15" s="1"/>
  <c r="K308" i="15" s="1"/>
  <c r="K309" i="15" s="1"/>
  <c r="L296" i="15"/>
  <c r="L297" i="15" s="1"/>
  <c r="L308" i="15" s="1"/>
  <c r="L309" i="15" s="1"/>
  <c r="M296" i="15"/>
  <c r="M297" i="15" s="1"/>
  <c r="M308" i="15" s="1"/>
  <c r="M309" i="15" s="1"/>
  <c r="N296" i="15"/>
  <c r="N297" i="15" s="1"/>
  <c r="N308" i="15" s="1"/>
  <c r="N309" i="15" s="1"/>
  <c r="O296" i="15"/>
  <c r="O297" i="15" s="1"/>
  <c r="O308" i="15" s="1"/>
  <c r="O309" i="15" s="1"/>
  <c r="P296" i="15"/>
  <c r="P297" i="15" s="1"/>
  <c r="P308" i="15" s="1"/>
  <c r="P309" i="15" s="1"/>
  <c r="Q296" i="15"/>
  <c r="R296" i="15"/>
  <c r="R297" i="15" s="1"/>
  <c r="R308" i="15" s="1"/>
  <c r="R309" i="15" s="1"/>
  <c r="S296" i="15"/>
  <c r="S297" i="15" s="1"/>
  <c r="S308" i="15" s="1"/>
  <c r="S309" i="15" s="1"/>
  <c r="T296" i="15"/>
  <c r="T297" i="15" s="1"/>
  <c r="T308" i="15" s="1"/>
  <c r="T309" i="15" s="1"/>
  <c r="U296" i="15"/>
  <c r="U297" i="15" s="1"/>
  <c r="U308" i="15" s="1"/>
  <c r="U309" i="15" s="1"/>
  <c r="V296" i="15"/>
  <c r="V297" i="15" s="1"/>
  <c r="V308" i="15" s="1"/>
  <c r="V309" i="15" s="1"/>
  <c r="W296" i="15"/>
  <c r="W297" i="15" s="1"/>
  <c r="W308" i="15" s="1"/>
  <c r="W309" i="15" s="1"/>
  <c r="X296" i="15"/>
  <c r="X297" i="15" s="1"/>
  <c r="X308" i="15" s="1"/>
  <c r="X309" i="15" s="1"/>
  <c r="Y296" i="15"/>
  <c r="Z296" i="15"/>
  <c r="Z297" i="15" s="1"/>
  <c r="Z308" i="15" s="1"/>
  <c r="Z309" i="15" s="1"/>
  <c r="AA296" i="15"/>
  <c r="AA297" i="15" s="1"/>
  <c r="AA308" i="15" s="1"/>
  <c r="AA309" i="15" s="1"/>
  <c r="AB296" i="15"/>
  <c r="AB297" i="15" s="1"/>
  <c r="AB308" i="15" s="1"/>
  <c r="AB309" i="15" s="1"/>
  <c r="AC296" i="15"/>
  <c r="AC297" i="15" s="1"/>
  <c r="AC308" i="15" s="1"/>
  <c r="AC309" i="15" s="1"/>
  <c r="AD296" i="15"/>
  <c r="AD297" i="15" s="1"/>
  <c r="AD308" i="15" s="1"/>
  <c r="AD309" i="15" s="1"/>
  <c r="AE296" i="15"/>
  <c r="AE297" i="15" s="1"/>
  <c r="AE308" i="15" s="1"/>
  <c r="AE309" i="15" s="1"/>
  <c r="AF296" i="15"/>
  <c r="AF297" i="15" s="1"/>
  <c r="AF308" i="15" s="1"/>
  <c r="AG296" i="15"/>
  <c r="AH296" i="15"/>
  <c r="AI296" i="15"/>
  <c r="AI297" i="15" s="1"/>
  <c r="AI308" i="15" s="1"/>
  <c r="AI309" i="15" s="1"/>
  <c r="AJ296" i="15"/>
  <c r="AJ297" i="15" s="1"/>
  <c r="AJ308" i="15" s="1"/>
  <c r="AJ309" i="15" s="1"/>
  <c r="AK296" i="15"/>
  <c r="AK297" i="15" s="1"/>
  <c r="AK308" i="15" s="1"/>
  <c r="AK309" i="15" s="1"/>
  <c r="I297" i="15"/>
  <c r="I308" i="15" s="1"/>
  <c r="I309" i="15" s="1"/>
  <c r="Q297" i="15"/>
  <c r="Q308" i="15" s="1"/>
  <c r="Q309" i="15" s="1"/>
  <c r="Y297" i="15"/>
  <c r="Y308" i="15" s="1"/>
  <c r="Y309" i="15" s="1"/>
  <c r="AG297" i="15"/>
  <c r="AG308" i="15" s="1"/>
  <c r="AG309" i="15" s="1"/>
  <c r="AH297" i="15"/>
  <c r="AH308" i="15" s="1"/>
  <c r="AH309" i="15" s="1"/>
  <c r="H310" i="15"/>
  <c r="I310" i="15"/>
  <c r="J310" i="15"/>
  <c r="K310" i="15"/>
  <c r="L310" i="15"/>
  <c r="M310" i="15"/>
  <c r="N310" i="15"/>
  <c r="O310" i="15"/>
  <c r="P310" i="15"/>
  <c r="Q310" i="15"/>
  <c r="T310" i="15"/>
  <c r="U310" i="15"/>
  <c r="V310" i="15"/>
  <c r="W310" i="15"/>
  <c r="X310" i="15"/>
  <c r="Y310" i="15"/>
  <c r="Z310" i="15"/>
  <c r="AA310" i="15"/>
  <c r="AB310" i="15"/>
  <c r="AC310" i="15"/>
  <c r="AD310" i="15"/>
  <c r="AE310" i="15"/>
  <c r="AF310" i="15"/>
  <c r="AG310" i="15"/>
  <c r="AH310" i="15"/>
  <c r="AI310" i="15"/>
  <c r="AJ310" i="15"/>
  <c r="AK310" i="15"/>
  <c r="AL310" i="15"/>
  <c r="H191" i="21"/>
  <c r="H193" i="21" s="1"/>
  <c r="I193" i="21" s="1"/>
  <c r="J193" i="21" s="1"/>
  <c r="K193" i="21" s="1"/>
  <c r="L193" i="21" s="1"/>
  <c r="M193" i="21" s="1"/>
  <c r="N193" i="21" s="1"/>
  <c r="O193" i="21" s="1"/>
  <c r="P193" i="21" s="1"/>
  <c r="Q193" i="21" s="1"/>
  <c r="R193" i="21" s="1"/>
  <c r="S193" i="21" s="1"/>
  <c r="T193" i="21" s="1"/>
  <c r="U193" i="21" s="1"/>
  <c r="V193" i="21" s="1"/>
  <c r="W193" i="21" s="1"/>
  <c r="X193" i="21" s="1"/>
  <c r="Y193" i="21" s="1"/>
  <c r="Z193" i="21" s="1"/>
  <c r="AA193" i="21" s="1"/>
  <c r="AB193" i="21" s="1"/>
  <c r="AC193" i="21" s="1"/>
  <c r="AD193" i="21" s="1"/>
  <c r="AE193" i="21" s="1"/>
  <c r="AF193" i="21" s="1"/>
  <c r="AG193" i="21" s="1"/>
  <c r="AH193" i="21" s="1"/>
  <c r="AI193" i="21" s="1"/>
  <c r="AJ193" i="21" s="1"/>
  <c r="AK193" i="21" s="1"/>
  <c r="I191" i="21"/>
  <c r="J191" i="21"/>
  <c r="K191" i="21"/>
  <c r="L191" i="21"/>
  <c r="M191" i="21"/>
  <c r="N191" i="21"/>
  <c r="O191" i="21"/>
  <c r="P191" i="21"/>
  <c r="Q191" i="21"/>
  <c r="R191" i="21"/>
  <c r="S191" i="21"/>
  <c r="T191" i="21"/>
  <c r="U191" i="21"/>
  <c r="V191" i="21"/>
  <c r="W191" i="21"/>
  <c r="X191" i="21"/>
  <c r="Y191" i="21"/>
  <c r="Z191" i="21"/>
  <c r="AA191" i="21"/>
  <c r="AB191" i="21"/>
  <c r="AC191" i="21"/>
  <c r="AD191" i="21"/>
  <c r="AE191" i="21"/>
  <c r="AF191" i="21"/>
  <c r="AG191" i="21"/>
  <c r="AH191" i="21"/>
  <c r="AI191" i="21"/>
  <c r="AJ191" i="21"/>
  <c r="AK191" i="21"/>
  <c r="G192" i="21"/>
  <c r="H192" i="21" s="1"/>
  <c r="H230" i="21"/>
  <c r="H231" i="21" s="1"/>
  <c r="H242" i="21" s="1"/>
  <c r="H243" i="21" s="1"/>
  <c r="I230" i="21"/>
  <c r="I231" i="21" s="1"/>
  <c r="I242" i="21" s="1"/>
  <c r="I243" i="21" s="1"/>
  <c r="J230" i="21"/>
  <c r="K230" i="21"/>
  <c r="K231" i="21" s="1"/>
  <c r="K242" i="21" s="1"/>
  <c r="K243" i="21" s="1"/>
  <c r="L230" i="21"/>
  <c r="L231" i="21" s="1"/>
  <c r="L242" i="21" s="1"/>
  <c r="L243" i="21" s="1"/>
  <c r="M230" i="21"/>
  <c r="M231" i="21" s="1"/>
  <c r="M242" i="21" s="1"/>
  <c r="M243" i="21" s="1"/>
  <c r="N230" i="21"/>
  <c r="N231" i="21" s="1"/>
  <c r="N242" i="21" s="1"/>
  <c r="N243" i="21" s="1"/>
  <c r="O230" i="21"/>
  <c r="O231" i="21" s="1"/>
  <c r="O242" i="21" s="1"/>
  <c r="O243" i="21" s="1"/>
  <c r="P230" i="21"/>
  <c r="P231" i="21" s="1"/>
  <c r="P242" i="21" s="1"/>
  <c r="P243" i="21" s="1"/>
  <c r="Q230" i="21"/>
  <c r="Q231" i="21" s="1"/>
  <c r="Q242" i="21" s="1"/>
  <c r="Q243" i="21" s="1"/>
  <c r="R230" i="21"/>
  <c r="R231" i="21" s="1"/>
  <c r="R242" i="21" s="1"/>
  <c r="R243" i="21" s="1"/>
  <c r="S230" i="21"/>
  <c r="S231" i="21" s="1"/>
  <c r="S242" i="21" s="1"/>
  <c r="S243" i="21" s="1"/>
  <c r="T230" i="21"/>
  <c r="T231" i="21" s="1"/>
  <c r="T242" i="21" s="1"/>
  <c r="T243" i="21" s="1"/>
  <c r="U230" i="21"/>
  <c r="U231" i="21" s="1"/>
  <c r="U242" i="21" s="1"/>
  <c r="U243" i="21" s="1"/>
  <c r="V230" i="21"/>
  <c r="V231" i="21" s="1"/>
  <c r="V242" i="21" s="1"/>
  <c r="V243" i="21" s="1"/>
  <c r="W230" i="21"/>
  <c r="W231" i="21" s="1"/>
  <c r="W242" i="21" s="1"/>
  <c r="W243" i="21" s="1"/>
  <c r="X230" i="21"/>
  <c r="X231" i="21" s="1"/>
  <c r="X242" i="21" s="1"/>
  <c r="X243" i="21" s="1"/>
  <c r="Y230" i="21"/>
  <c r="Y231" i="21" s="1"/>
  <c r="Y242" i="21" s="1"/>
  <c r="Y243" i="21" s="1"/>
  <c r="Z230" i="21"/>
  <c r="Z231" i="21" s="1"/>
  <c r="Z242" i="21" s="1"/>
  <c r="Z243" i="21" s="1"/>
  <c r="AA230" i="21"/>
  <c r="AA231" i="21" s="1"/>
  <c r="AA242" i="21" s="1"/>
  <c r="AA243" i="21" s="1"/>
  <c r="AB230" i="21"/>
  <c r="AB231" i="21" s="1"/>
  <c r="AB242" i="21" s="1"/>
  <c r="AB243" i="21" s="1"/>
  <c r="AC230" i="21"/>
  <c r="AC231" i="21" s="1"/>
  <c r="AC242" i="21" s="1"/>
  <c r="AC243" i="21" s="1"/>
  <c r="AD230" i="21"/>
  <c r="AD231" i="21" s="1"/>
  <c r="AD242" i="21" s="1"/>
  <c r="AD243" i="21" s="1"/>
  <c r="AE230" i="21"/>
  <c r="AE231" i="21" s="1"/>
  <c r="AE242" i="21" s="1"/>
  <c r="AE243" i="21" s="1"/>
  <c r="AF230" i="21"/>
  <c r="AF231" i="21" s="1"/>
  <c r="AF242" i="21" s="1"/>
  <c r="AG230" i="21"/>
  <c r="AG231" i="21" s="1"/>
  <c r="AG242" i="21" s="1"/>
  <c r="AG243" i="21" s="1"/>
  <c r="AH230" i="21"/>
  <c r="AH231" i="21" s="1"/>
  <c r="AH242" i="21" s="1"/>
  <c r="AH243" i="21" s="1"/>
  <c r="AI230" i="21"/>
  <c r="AI231" i="21" s="1"/>
  <c r="AI242" i="21" s="1"/>
  <c r="AI243" i="21" s="1"/>
  <c r="AJ230" i="21"/>
  <c r="AJ231" i="21" s="1"/>
  <c r="AJ242" i="21" s="1"/>
  <c r="AJ243" i="21" s="1"/>
  <c r="AK230" i="21"/>
  <c r="AK231" i="21" s="1"/>
  <c r="AK242" i="21" s="1"/>
  <c r="AK243" i="21" s="1"/>
  <c r="J231" i="21"/>
  <c r="J242" i="21" s="1"/>
  <c r="J243" i="21" s="1"/>
  <c r="H244" i="21"/>
  <c r="G245" i="21" s="1"/>
  <c r="G218" i="21" s="1"/>
  <c r="H218" i="21" s="1"/>
  <c r="I244" i="21"/>
  <c r="J244" i="21"/>
  <c r="K244" i="21"/>
  <c r="L244" i="21"/>
  <c r="M244" i="21"/>
  <c r="N244" i="21"/>
  <c r="O244" i="21"/>
  <c r="P244" i="21"/>
  <c r="Q244" i="21"/>
  <c r="R244" i="21"/>
  <c r="S244" i="21"/>
  <c r="T244" i="21"/>
  <c r="U244" i="21"/>
  <c r="V244" i="21"/>
  <c r="W244" i="21"/>
  <c r="X244" i="21"/>
  <c r="Y244" i="21"/>
  <c r="Z244" i="21"/>
  <c r="AA244" i="21"/>
  <c r="AB244" i="21"/>
  <c r="AC244" i="21"/>
  <c r="AD244" i="21"/>
  <c r="AE244" i="21"/>
  <c r="AF244" i="21"/>
  <c r="AG244" i="21"/>
  <c r="AH244" i="21"/>
  <c r="AI244" i="21"/>
  <c r="AJ244" i="21"/>
  <c r="AK244" i="21"/>
  <c r="AL244" i="21"/>
  <c r="H264" i="21"/>
  <c r="H265" i="21" s="1"/>
  <c r="H276" i="21" s="1"/>
  <c r="H277" i="21" s="1"/>
  <c r="I264" i="21"/>
  <c r="I265" i="21" s="1"/>
  <c r="I276" i="21" s="1"/>
  <c r="I277" i="21" s="1"/>
  <c r="J264" i="21"/>
  <c r="J265" i="21" s="1"/>
  <c r="J276" i="21" s="1"/>
  <c r="J277" i="21" s="1"/>
  <c r="K264" i="21"/>
  <c r="K265" i="21" s="1"/>
  <c r="K276" i="21" s="1"/>
  <c r="K277" i="21" s="1"/>
  <c r="L264" i="21"/>
  <c r="L265" i="21" s="1"/>
  <c r="L276" i="21" s="1"/>
  <c r="L277" i="21" s="1"/>
  <c r="M264" i="21"/>
  <c r="M265" i="21" s="1"/>
  <c r="M276" i="21" s="1"/>
  <c r="M277" i="21" s="1"/>
  <c r="N264" i="21"/>
  <c r="N265" i="21" s="1"/>
  <c r="N276" i="21" s="1"/>
  <c r="N277" i="21" s="1"/>
  <c r="O264" i="21"/>
  <c r="O265" i="21" s="1"/>
  <c r="O276" i="21" s="1"/>
  <c r="O277" i="21" s="1"/>
  <c r="P264" i="21"/>
  <c r="P265" i="21" s="1"/>
  <c r="P276" i="21" s="1"/>
  <c r="P277" i="21" s="1"/>
  <c r="Q264" i="21"/>
  <c r="Q265" i="21" s="1"/>
  <c r="Q276" i="21" s="1"/>
  <c r="Q277" i="21" s="1"/>
  <c r="R264" i="21"/>
  <c r="R265" i="21" s="1"/>
  <c r="R276" i="21" s="1"/>
  <c r="R277" i="21" s="1"/>
  <c r="S264" i="21"/>
  <c r="S265" i="21" s="1"/>
  <c r="S276" i="21" s="1"/>
  <c r="S277" i="21" s="1"/>
  <c r="T264" i="21"/>
  <c r="U264" i="21"/>
  <c r="V264" i="21"/>
  <c r="W264" i="21"/>
  <c r="W265" i="21" s="1"/>
  <c r="W276" i="21" s="1"/>
  <c r="W277" i="21" s="1"/>
  <c r="X264" i="21"/>
  <c r="Y264" i="21"/>
  <c r="Y265" i="21" s="1"/>
  <c r="Y276" i="21" s="1"/>
  <c r="Y277" i="21" s="1"/>
  <c r="Z264" i="21"/>
  <c r="Z265" i="21" s="1"/>
  <c r="Z276" i="21" s="1"/>
  <c r="Z277" i="21" s="1"/>
  <c r="AA264" i="21"/>
  <c r="AA265" i="21" s="1"/>
  <c r="AA276" i="21" s="1"/>
  <c r="AA277" i="21" s="1"/>
  <c r="AB264" i="21"/>
  <c r="AC264" i="21"/>
  <c r="AC265" i="21" s="1"/>
  <c r="AC276" i="21" s="1"/>
  <c r="AC277" i="21" s="1"/>
  <c r="AD264" i="21"/>
  <c r="AE264" i="21"/>
  <c r="AE265" i="21" s="1"/>
  <c r="AE276" i="21" s="1"/>
  <c r="AE277" i="21" s="1"/>
  <c r="AF264" i="21"/>
  <c r="AG264" i="21"/>
  <c r="AG265" i="21" s="1"/>
  <c r="AG276" i="21" s="1"/>
  <c r="AG277" i="21" s="1"/>
  <c r="AH264" i="21"/>
  <c r="AH265" i="21" s="1"/>
  <c r="AH276" i="21" s="1"/>
  <c r="AH277" i="21" s="1"/>
  <c r="AI264" i="21"/>
  <c r="AI265" i="21" s="1"/>
  <c r="AI276" i="21" s="1"/>
  <c r="AI277" i="21" s="1"/>
  <c r="AJ264" i="21"/>
  <c r="AK264" i="21"/>
  <c r="T265" i="21"/>
  <c r="U265" i="21"/>
  <c r="V265" i="21"/>
  <c r="V276" i="21" s="1"/>
  <c r="V277" i="21" s="1"/>
  <c r="X265" i="21"/>
  <c r="X276" i="21" s="1"/>
  <c r="X277" i="21" s="1"/>
  <c r="AB265" i="21"/>
  <c r="AB276" i="21" s="1"/>
  <c r="AB277" i="21" s="1"/>
  <c r="AD265" i="21"/>
  <c r="AF265" i="21"/>
  <c r="AJ265" i="21"/>
  <c r="AJ276" i="21" s="1"/>
  <c r="AJ277" i="21" s="1"/>
  <c r="AK265" i="21"/>
  <c r="AK276" i="21" s="1"/>
  <c r="AK277" i="21" s="1"/>
  <c r="T276" i="21"/>
  <c r="T277" i="21" s="1"/>
  <c r="U276" i="21"/>
  <c r="U277" i="21" s="1"/>
  <c r="AD276" i="21"/>
  <c r="AF276" i="21"/>
  <c r="AL276" i="21" s="1"/>
  <c r="AD277" i="21"/>
  <c r="H278" i="21"/>
  <c r="G279" i="21" s="1"/>
  <c r="G280" i="21" s="1"/>
  <c r="I278" i="21"/>
  <c r="J278" i="21"/>
  <c r="K278" i="21"/>
  <c r="L278" i="21"/>
  <c r="M278" i="21"/>
  <c r="N278" i="21"/>
  <c r="O278" i="21"/>
  <c r="P278" i="21"/>
  <c r="Q278" i="21"/>
  <c r="R278" i="21"/>
  <c r="S278" i="21"/>
  <c r="T278" i="21"/>
  <c r="U278" i="21"/>
  <c r="V278" i="21"/>
  <c r="W278" i="21"/>
  <c r="X278" i="21"/>
  <c r="Y278" i="21"/>
  <c r="Z278" i="21"/>
  <c r="AA278" i="21"/>
  <c r="AB278" i="21"/>
  <c r="AC278" i="21"/>
  <c r="AD278" i="21"/>
  <c r="AE278" i="21"/>
  <c r="AF278" i="21"/>
  <c r="AG278" i="21"/>
  <c r="AH278" i="21"/>
  <c r="AI278" i="21"/>
  <c r="AJ278" i="21"/>
  <c r="AK278" i="21"/>
  <c r="AL278" i="21"/>
  <c r="H296" i="21"/>
  <c r="H297" i="21" s="1"/>
  <c r="H308" i="21" s="1"/>
  <c r="H309" i="21" s="1"/>
  <c r="I296" i="21"/>
  <c r="I297" i="21" s="1"/>
  <c r="I308" i="21" s="1"/>
  <c r="I309" i="21" s="1"/>
  <c r="J296" i="21"/>
  <c r="J297" i="21" s="1"/>
  <c r="J308" i="21" s="1"/>
  <c r="J309" i="21" s="1"/>
  <c r="K296" i="21"/>
  <c r="K297" i="21" s="1"/>
  <c r="K308" i="21" s="1"/>
  <c r="K309" i="21" s="1"/>
  <c r="L296" i="21"/>
  <c r="L297" i="21" s="1"/>
  <c r="L308" i="21" s="1"/>
  <c r="L309" i="21" s="1"/>
  <c r="M296" i="21"/>
  <c r="M297" i="21" s="1"/>
  <c r="M308" i="21" s="1"/>
  <c r="M309" i="21" s="1"/>
  <c r="N296" i="21"/>
  <c r="N297" i="21" s="1"/>
  <c r="N308" i="21" s="1"/>
  <c r="N309" i="21" s="1"/>
  <c r="O296" i="21"/>
  <c r="O297" i="21" s="1"/>
  <c r="O308" i="21" s="1"/>
  <c r="O309" i="21" s="1"/>
  <c r="P296" i="21"/>
  <c r="P297" i="21" s="1"/>
  <c r="P308" i="21" s="1"/>
  <c r="P309" i="21" s="1"/>
  <c r="Q296" i="21"/>
  <c r="Q297" i="21" s="1"/>
  <c r="Q308" i="21" s="1"/>
  <c r="Q309" i="21" s="1"/>
  <c r="R296" i="21"/>
  <c r="R297" i="21" s="1"/>
  <c r="R308" i="21" s="1"/>
  <c r="R309" i="21" s="1"/>
  <c r="S296" i="21"/>
  <c r="T296" i="21"/>
  <c r="U296" i="21"/>
  <c r="V296" i="21"/>
  <c r="W296" i="21"/>
  <c r="W297" i="21" s="1"/>
  <c r="W308" i="21" s="1"/>
  <c r="W309" i="21" s="1"/>
  <c r="X296" i="21"/>
  <c r="X297" i="21" s="1"/>
  <c r="X308" i="21" s="1"/>
  <c r="X309" i="21" s="1"/>
  <c r="Y296" i="21"/>
  <c r="Z296" i="21"/>
  <c r="Z297" i="21" s="1"/>
  <c r="Z308" i="21" s="1"/>
  <c r="Z309" i="21" s="1"/>
  <c r="AA296" i="21"/>
  <c r="AA297" i="21" s="1"/>
  <c r="AA308" i="21" s="1"/>
  <c r="AA309" i="21" s="1"/>
  <c r="AB296" i="21"/>
  <c r="AC296" i="21"/>
  <c r="AD296" i="21"/>
  <c r="AE296" i="21"/>
  <c r="AE297" i="21" s="1"/>
  <c r="AE308" i="21" s="1"/>
  <c r="AE309" i="21" s="1"/>
  <c r="AF296" i="21"/>
  <c r="AF297" i="21" s="1"/>
  <c r="AF308" i="21" s="1"/>
  <c r="AG296" i="21"/>
  <c r="AG297" i="21" s="1"/>
  <c r="AG308" i="21" s="1"/>
  <c r="AG309" i="21" s="1"/>
  <c r="AH296" i="21"/>
  <c r="AH297" i="21" s="1"/>
  <c r="AH308" i="21" s="1"/>
  <c r="AH309" i="21" s="1"/>
  <c r="AI296" i="21"/>
  <c r="AJ296" i="21"/>
  <c r="AK296" i="21"/>
  <c r="AK297" i="21" s="1"/>
  <c r="AK308" i="21" s="1"/>
  <c r="AK309" i="21" s="1"/>
  <c r="S297" i="21"/>
  <c r="T297" i="21"/>
  <c r="T308" i="21" s="1"/>
  <c r="T309" i="21" s="1"/>
  <c r="U297" i="21"/>
  <c r="U308" i="21" s="1"/>
  <c r="U309" i="21" s="1"/>
  <c r="V297" i="21"/>
  <c r="V308" i="21" s="1"/>
  <c r="V309" i="21" s="1"/>
  <c r="Y297" i="21"/>
  <c r="Y308" i="21" s="1"/>
  <c r="Y309" i="21" s="1"/>
  <c r="AB297" i="21"/>
  <c r="AC297" i="21"/>
  <c r="AC308" i="21" s="1"/>
  <c r="AC309" i="21" s="1"/>
  <c r="AD297" i="21"/>
  <c r="AD308" i="21" s="1"/>
  <c r="AD309" i="21" s="1"/>
  <c r="AI297" i="21"/>
  <c r="AI308" i="21" s="1"/>
  <c r="AI309" i="21" s="1"/>
  <c r="AJ297" i="21"/>
  <c r="AJ308" i="21" s="1"/>
  <c r="AJ309" i="21" s="1"/>
  <c r="S308" i="21"/>
  <c r="AB308" i="21"/>
  <c r="AB309" i="21" s="1"/>
  <c r="S309" i="21"/>
  <c r="H310" i="21"/>
  <c r="G311" i="21" s="1"/>
  <c r="G315" i="21" s="1"/>
  <c r="I310" i="21"/>
  <c r="J310" i="21"/>
  <c r="K310" i="21"/>
  <c r="L310" i="21"/>
  <c r="M310" i="21"/>
  <c r="N310" i="21"/>
  <c r="O310" i="21"/>
  <c r="P310" i="21"/>
  <c r="Q310" i="21"/>
  <c r="R310" i="21"/>
  <c r="S310" i="21"/>
  <c r="T310" i="21"/>
  <c r="U310" i="21"/>
  <c r="V310" i="21"/>
  <c r="W310" i="21"/>
  <c r="X310" i="21"/>
  <c r="Y310" i="21"/>
  <c r="Z310" i="21"/>
  <c r="AA310" i="21"/>
  <c r="AB310" i="21"/>
  <c r="AC310" i="21"/>
  <c r="AD310" i="21"/>
  <c r="AE310" i="21"/>
  <c r="AF310" i="21"/>
  <c r="AG310" i="21"/>
  <c r="AH310" i="21"/>
  <c r="AI310" i="21"/>
  <c r="AJ310" i="21"/>
  <c r="AK310" i="21"/>
  <c r="AL310" i="21"/>
  <c r="AF277" i="21" l="1"/>
  <c r="AL277" i="21" s="1"/>
  <c r="H312" i="20"/>
  <c r="I312" i="20" s="1"/>
  <c r="H312" i="21"/>
  <c r="I312" i="21" s="1"/>
  <c r="J312" i="21" s="1"/>
  <c r="K312" i="21" s="1"/>
  <c r="L312" i="21" s="1"/>
  <c r="M312" i="21" s="1"/>
  <c r="N312" i="21" s="1"/>
  <c r="O312" i="21" s="1"/>
  <c r="P312" i="21" s="1"/>
  <c r="Q312" i="21" s="1"/>
  <c r="R312" i="21" s="1"/>
  <c r="G249" i="21"/>
  <c r="G249" i="20"/>
  <c r="AF243" i="16"/>
  <c r="AL243" i="16" s="1"/>
  <c r="H239" i="17"/>
  <c r="H273" i="17" s="1"/>
  <c r="AL308" i="15"/>
  <c r="AF309" i="15"/>
  <c r="AL309" i="15" s="1"/>
  <c r="AL308" i="16"/>
  <c r="AF309" i="16"/>
  <c r="AL309" i="16" s="1"/>
  <c r="AL276" i="20"/>
  <c r="AF277" i="20"/>
  <c r="AL277" i="20" s="1"/>
  <c r="J312" i="20"/>
  <c r="K312" i="20" s="1"/>
  <c r="L312" i="20" s="1"/>
  <c r="M312" i="20" s="1"/>
  <c r="N312" i="20" s="1"/>
  <c r="O312" i="20" s="1"/>
  <c r="P312" i="20" s="1"/>
  <c r="Q312" i="20" s="1"/>
  <c r="R312" i="20" s="1"/>
  <c r="S312" i="20" s="1"/>
  <c r="T312" i="20" s="1"/>
  <c r="U312" i="20" s="1"/>
  <c r="V312" i="20" s="1"/>
  <c r="W312" i="20" s="1"/>
  <c r="X312" i="20" s="1"/>
  <c r="Y312" i="20" s="1"/>
  <c r="Z312" i="20" s="1"/>
  <c r="AA312" i="20" s="1"/>
  <c r="AB312" i="20" s="1"/>
  <c r="AC312" i="20" s="1"/>
  <c r="AD312" i="20" s="1"/>
  <c r="AE312" i="20" s="1"/>
  <c r="AF312" i="20" s="1"/>
  <c r="AG312" i="20" s="1"/>
  <c r="AH312" i="20" s="1"/>
  <c r="AI312" i="20" s="1"/>
  <c r="AJ312" i="20" s="1"/>
  <c r="AK312" i="20" s="1"/>
  <c r="AF277" i="16"/>
  <c r="AL277" i="16" s="1"/>
  <c r="AF243" i="20"/>
  <c r="AL243" i="20" s="1"/>
  <c r="AF243" i="17"/>
  <c r="AL243" i="17" s="1"/>
  <c r="H259" i="17"/>
  <c r="H291" i="17"/>
  <c r="AL308" i="17"/>
  <c r="AF309" i="17"/>
  <c r="AL309" i="17" s="1"/>
  <c r="G218" i="17"/>
  <c r="H218" i="17" s="1"/>
  <c r="I218" i="17" s="1"/>
  <c r="AL242" i="21"/>
  <c r="AF243" i="21"/>
  <c r="AL243" i="21" s="1"/>
  <c r="H219" i="21"/>
  <c r="I218" i="21"/>
  <c r="AL308" i="21"/>
  <c r="AF309" i="21"/>
  <c r="AL309" i="21" s="1"/>
  <c r="I192" i="21"/>
  <c r="H200" i="21"/>
  <c r="AL276" i="15"/>
  <c r="AF277" i="15"/>
  <c r="AL277" i="15" s="1"/>
  <c r="J192" i="15"/>
  <c r="I200" i="15"/>
  <c r="AL242" i="15"/>
  <c r="AF243" i="15"/>
  <c r="AL243" i="15" s="1"/>
  <c r="G249" i="15"/>
  <c r="G218" i="15"/>
  <c r="H218" i="15" s="1"/>
  <c r="H200" i="15"/>
  <c r="AL308" i="20"/>
  <c r="AF309" i="20"/>
  <c r="AL309" i="20" s="1"/>
  <c r="H219" i="20"/>
  <c r="I218" i="20"/>
  <c r="I192" i="20"/>
  <c r="H200" i="20"/>
  <c r="AL276" i="17"/>
  <c r="AF277" i="17"/>
  <c r="AL277" i="17" s="1"/>
  <c r="I192" i="16"/>
  <c r="H200" i="16"/>
  <c r="G249" i="16"/>
  <c r="I192" i="17"/>
  <c r="J192" i="19"/>
  <c r="I200" i="19"/>
  <c r="H200" i="19"/>
  <c r="H305" i="17" l="1"/>
  <c r="H219" i="17"/>
  <c r="H228" i="17" s="1"/>
  <c r="J192" i="16"/>
  <c r="I200" i="16"/>
  <c r="H225" i="15"/>
  <c r="H239" i="15"/>
  <c r="H247" i="21"/>
  <c r="G248" i="21" s="1"/>
  <c r="H228" i="21"/>
  <c r="J218" i="17"/>
  <c r="I219" i="17"/>
  <c r="H219" i="15"/>
  <c r="I218" i="15"/>
  <c r="I200" i="17"/>
  <c r="J192" i="17"/>
  <c r="H225" i="20"/>
  <c r="H239" i="20"/>
  <c r="I200" i="20"/>
  <c r="J192" i="20"/>
  <c r="H225" i="21"/>
  <c r="H239" i="21"/>
  <c r="J218" i="20"/>
  <c r="I219" i="20"/>
  <c r="J192" i="21"/>
  <c r="I200" i="21"/>
  <c r="J200" i="19"/>
  <c r="K192" i="19"/>
  <c r="H228" i="20"/>
  <c r="H247" i="20"/>
  <c r="G248" i="20" s="1"/>
  <c r="H239" i="19"/>
  <c r="H225" i="19"/>
  <c r="I225" i="15"/>
  <c r="I239" i="15"/>
  <c r="I239" i="19"/>
  <c r="I225" i="19"/>
  <c r="H239" i="16"/>
  <c r="H225" i="16"/>
  <c r="J200" i="15"/>
  <c r="K192" i="15"/>
  <c r="I219" i="21"/>
  <c r="J218" i="21"/>
  <c r="H247" i="17" l="1"/>
  <c r="G248" i="17" s="1"/>
  <c r="H259" i="19"/>
  <c r="H291" i="19"/>
  <c r="I225" i="21"/>
  <c r="I239" i="21"/>
  <c r="H273" i="21"/>
  <c r="H305" i="21"/>
  <c r="H273" i="20"/>
  <c r="H305" i="20"/>
  <c r="H273" i="19"/>
  <c r="H305" i="19"/>
  <c r="K192" i="21"/>
  <c r="J200" i="21"/>
  <c r="H259" i="21"/>
  <c r="H291" i="21"/>
  <c r="H291" i="20"/>
  <c r="H259" i="20"/>
  <c r="H259" i="16"/>
  <c r="H291" i="16"/>
  <c r="I228" i="20"/>
  <c r="I247" i="20"/>
  <c r="J200" i="20"/>
  <c r="K192" i="20"/>
  <c r="K192" i="17"/>
  <c r="J200" i="17"/>
  <c r="H273" i="15"/>
  <c r="H305" i="15"/>
  <c r="K218" i="20"/>
  <c r="J219" i="20"/>
  <c r="I225" i="20"/>
  <c r="I239" i="20"/>
  <c r="I225" i="17"/>
  <c r="I239" i="17"/>
  <c r="H259" i="15"/>
  <c r="H291" i="15"/>
  <c r="H305" i="16"/>
  <c r="H273" i="16"/>
  <c r="I219" i="15"/>
  <c r="J218" i="15"/>
  <c r="J219" i="21"/>
  <c r="K218" i="21"/>
  <c r="I247" i="21"/>
  <c r="I228" i="21"/>
  <c r="I273" i="19"/>
  <c r="I305" i="19"/>
  <c r="H247" i="15"/>
  <c r="G248" i="15" s="1"/>
  <c r="H228" i="15"/>
  <c r="J225" i="15"/>
  <c r="J239" i="15"/>
  <c r="I273" i="15"/>
  <c r="I305" i="15"/>
  <c r="K200" i="19"/>
  <c r="L192" i="19"/>
  <c r="I247" i="17"/>
  <c r="I228" i="17"/>
  <c r="I225" i="16"/>
  <c r="I239" i="16"/>
  <c r="I259" i="19"/>
  <c r="I291" i="19"/>
  <c r="K200" i="15"/>
  <c r="L192" i="15"/>
  <c r="I291" i="15"/>
  <c r="I259" i="15"/>
  <c r="J239" i="19"/>
  <c r="J225" i="19"/>
  <c r="K218" i="17"/>
  <c r="J219" i="17"/>
  <c r="K192" i="16"/>
  <c r="J200" i="16"/>
  <c r="J225" i="16" l="1"/>
  <c r="J239" i="16"/>
  <c r="K225" i="15"/>
  <c r="K239" i="15"/>
  <c r="L218" i="20"/>
  <c r="K219" i="20"/>
  <c r="L192" i="21"/>
  <c r="K200" i="21"/>
  <c r="I259" i="21"/>
  <c r="I291" i="21"/>
  <c r="K200" i="16"/>
  <c r="L192" i="16"/>
  <c r="L200" i="19"/>
  <c r="M192" i="19"/>
  <c r="K219" i="21"/>
  <c r="L218" i="21"/>
  <c r="K225" i="19"/>
  <c r="K239" i="19"/>
  <c r="J247" i="21"/>
  <c r="J228" i="21"/>
  <c r="L218" i="17"/>
  <c r="K219" i="17"/>
  <c r="I305" i="16"/>
  <c r="I273" i="16"/>
  <c r="K218" i="15"/>
  <c r="J219" i="15"/>
  <c r="I305" i="17"/>
  <c r="I273" i="17"/>
  <c r="J225" i="17"/>
  <c r="J239" i="17"/>
  <c r="J247" i="17"/>
  <c r="J228" i="17"/>
  <c r="I259" i="16"/>
  <c r="I291" i="16"/>
  <c r="I228" i="15"/>
  <c r="I247" i="15"/>
  <c r="I259" i="17"/>
  <c r="I291" i="17"/>
  <c r="L192" i="17"/>
  <c r="K200" i="17"/>
  <c r="J273" i="15"/>
  <c r="J305" i="15"/>
  <c r="I305" i="20"/>
  <c r="I273" i="20"/>
  <c r="K200" i="20"/>
  <c r="L192" i="20"/>
  <c r="J259" i="19"/>
  <c r="J291" i="19"/>
  <c r="J291" i="15"/>
  <c r="J259" i="15"/>
  <c r="I291" i="20"/>
  <c r="I259" i="20"/>
  <c r="J225" i="20"/>
  <c r="J239" i="20"/>
  <c r="J305" i="19"/>
  <c r="J273" i="19"/>
  <c r="L200" i="15"/>
  <c r="M192" i="15"/>
  <c r="J247" i="20"/>
  <c r="J228" i="20"/>
  <c r="J225" i="21"/>
  <c r="J239" i="21"/>
  <c r="I273" i="21"/>
  <c r="I305" i="21"/>
  <c r="L200" i="16" l="1"/>
  <c r="M192" i="16"/>
  <c r="K225" i="16"/>
  <c r="K239" i="16"/>
  <c r="J305" i="20"/>
  <c r="J273" i="20"/>
  <c r="J228" i="15"/>
  <c r="J247" i="15"/>
  <c r="K273" i="19"/>
  <c r="K305" i="19"/>
  <c r="J259" i="20"/>
  <c r="J291" i="20"/>
  <c r="L218" i="15"/>
  <c r="K219" i="15"/>
  <c r="K291" i="19"/>
  <c r="K259" i="19"/>
  <c r="M192" i="20"/>
  <c r="L200" i="20"/>
  <c r="K225" i="17"/>
  <c r="K239" i="17"/>
  <c r="M218" i="21"/>
  <c r="L219" i="21"/>
  <c r="K225" i="21"/>
  <c r="K239" i="21"/>
  <c r="K273" i="15"/>
  <c r="K305" i="15"/>
  <c r="K225" i="20"/>
  <c r="K239" i="20"/>
  <c r="M192" i="17"/>
  <c r="L200" i="17"/>
  <c r="K228" i="21"/>
  <c r="K247" i="21"/>
  <c r="L200" i="21"/>
  <c r="M192" i="21"/>
  <c r="K259" i="15"/>
  <c r="K291" i="15"/>
  <c r="J273" i="21"/>
  <c r="J305" i="21"/>
  <c r="N192" i="15"/>
  <c r="M200" i="15"/>
  <c r="J305" i="17"/>
  <c r="J273" i="17"/>
  <c r="K247" i="17"/>
  <c r="K228" i="17"/>
  <c r="M200" i="19"/>
  <c r="N192" i="19"/>
  <c r="K247" i="20"/>
  <c r="K228" i="20"/>
  <c r="J305" i="16"/>
  <c r="J273" i="16"/>
  <c r="J259" i="21"/>
  <c r="J291" i="21"/>
  <c r="L225" i="15"/>
  <c r="L239" i="15"/>
  <c r="J259" i="17"/>
  <c r="J291" i="17"/>
  <c r="M218" i="17"/>
  <c r="L219" i="17"/>
  <c r="L239" i="19"/>
  <c r="L225" i="19"/>
  <c r="L219" i="20"/>
  <c r="M218" i="20"/>
  <c r="J259" i="16"/>
  <c r="J291" i="16"/>
  <c r="L225" i="17" l="1"/>
  <c r="L239" i="17"/>
  <c r="L247" i="21"/>
  <c r="L228" i="21"/>
  <c r="L273" i="19"/>
  <c r="L305" i="19"/>
  <c r="N218" i="21"/>
  <c r="M219" i="21"/>
  <c r="L247" i="17"/>
  <c r="L228" i="17"/>
  <c r="K305" i="20"/>
  <c r="K273" i="20"/>
  <c r="K273" i="17"/>
  <c r="K305" i="17"/>
  <c r="K228" i="15"/>
  <c r="K247" i="15"/>
  <c r="K305" i="16"/>
  <c r="K273" i="16"/>
  <c r="L291" i="19"/>
  <c r="L259" i="19"/>
  <c r="N218" i="17"/>
  <c r="M219" i="17"/>
  <c r="K291" i="20"/>
  <c r="K259" i="20"/>
  <c r="K259" i="17"/>
  <c r="K291" i="17"/>
  <c r="M218" i="15"/>
  <c r="L219" i="15"/>
  <c r="K259" i="16"/>
  <c r="K291" i="16"/>
  <c r="N192" i="17"/>
  <c r="M200" i="17"/>
  <c r="M225" i="15"/>
  <c r="M239" i="15"/>
  <c r="M200" i="21"/>
  <c r="N192" i="21"/>
  <c r="L225" i="20"/>
  <c r="L239" i="20"/>
  <c r="M200" i="16"/>
  <c r="N192" i="16"/>
  <c r="O192" i="15"/>
  <c r="N200" i="15"/>
  <c r="L225" i="21"/>
  <c r="L239" i="21"/>
  <c r="N192" i="20"/>
  <c r="M200" i="20"/>
  <c r="L225" i="16"/>
  <c r="L239" i="16"/>
  <c r="M219" i="20"/>
  <c r="N218" i="20"/>
  <c r="L273" i="15"/>
  <c r="L305" i="15"/>
  <c r="O192" i="19"/>
  <c r="N200" i="19"/>
  <c r="K273" i="21"/>
  <c r="K305" i="21"/>
  <c r="L247" i="20"/>
  <c r="L228" i="20"/>
  <c r="L259" i="15"/>
  <c r="L291" i="15"/>
  <c r="M225" i="19"/>
  <c r="M239" i="19"/>
  <c r="K259" i="21"/>
  <c r="K291" i="21"/>
  <c r="M225" i="20" l="1"/>
  <c r="M239" i="20"/>
  <c r="L273" i="20"/>
  <c r="L305" i="20"/>
  <c r="M247" i="17"/>
  <c r="M228" i="17"/>
  <c r="N219" i="20"/>
  <c r="O218" i="20"/>
  <c r="L273" i="21"/>
  <c r="L305" i="21"/>
  <c r="N200" i="21"/>
  <c r="O192" i="21"/>
  <c r="L247" i="15"/>
  <c r="L228" i="15"/>
  <c r="O192" i="20"/>
  <c r="N200" i="20"/>
  <c r="M225" i="21"/>
  <c r="M239" i="21"/>
  <c r="M219" i="15"/>
  <c r="N218" i="15"/>
  <c r="O218" i="17"/>
  <c r="N219" i="17"/>
  <c r="N225" i="15"/>
  <c r="N239" i="15"/>
  <c r="M273" i="15"/>
  <c r="M305" i="15"/>
  <c r="L259" i="21"/>
  <c r="L291" i="21"/>
  <c r="P192" i="15"/>
  <c r="O200" i="15"/>
  <c r="M259" i="15"/>
  <c r="M291" i="15"/>
  <c r="M291" i="19"/>
  <c r="M259" i="19"/>
  <c r="N225" i="19"/>
  <c r="N239" i="19"/>
  <c r="L305" i="16"/>
  <c r="L273" i="16"/>
  <c r="O192" i="16"/>
  <c r="N200" i="16"/>
  <c r="M239" i="17"/>
  <c r="M225" i="17"/>
  <c r="M247" i="21"/>
  <c r="M228" i="21"/>
  <c r="L273" i="17"/>
  <c r="L305" i="17"/>
  <c r="L291" i="20"/>
  <c r="L259" i="20"/>
  <c r="M305" i="19"/>
  <c r="M273" i="19"/>
  <c r="M228" i="20"/>
  <c r="M247" i="20"/>
  <c r="P192" i="19"/>
  <c r="O200" i="19"/>
  <c r="L259" i="16"/>
  <c r="L291" i="16"/>
  <c r="M225" i="16"/>
  <c r="M239" i="16"/>
  <c r="O192" i="17"/>
  <c r="N200" i="17"/>
  <c r="O218" i="21"/>
  <c r="N219" i="21"/>
  <c r="L291" i="17"/>
  <c r="L259" i="17"/>
  <c r="O225" i="15" l="1"/>
  <c r="O239" i="15"/>
  <c r="N273" i="15"/>
  <c r="N305" i="15"/>
  <c r="N219" i="15"/>
  <c r="O218" i="15"/>
  <c r="P218" i="20"/>
  <c r="O219" i="20"/>
  <c r="O200" i="17"/>
  <c r="P192" i="17"/>
  <c r="M305" i="16"/>
  <c r="M273" i="16"/>
  <c r="N273" i="19"/>
  <c r="N305" i="19"/>
  <c r="M273" i="21"/>
  <c r="M305" i="21"/>
  <c r="N225" i="17"/>
  <c r="N239" i="17"/>
  <c r="Q192" i="15"/>
  <c r="P200" i="15"/>
  <c r="N291" i="19"/>
  <c r="N259" i="19"/>
  <c r="M259" i="21"/>
  <c r="M291" i="21"/>
  <c r="M247" i="15"/>
  <c r="M228" i="15"/>
  <c r="M291" i="17"/>
  <c r="M259" i="17"/>
  <c r="N247" i="17"/>
  <c r="N228" i="17"/>
  <c r="P192" i="21"/>
  <c r="O200" i="21"/>
  <c r="M273" i="17"/>
  <c r="M305" i="17"/>
  <c r="P218" i="17"/>
  <c r="O219" i="17"/>
  <c r="N225" i="21"/>
  <c r="N239" i="21"/>
  <c r="N259" i="15"/>
  <c r="N291" i="15"/>
  <c r="M291" i="16"/>
  <c r="M259" i="16"/>
  <c r="N247" i="21"/>
  <c r="N228" i="21"/>
  <c r="O239" i="19"/>
  <c r="O225" i="19"/>
  <c r="N239" i="16"/>
  <c r="N225" i="16"/>
  <c r="N225" i="20"/>
  <c r="N239" i="20"/>
  <c r="M305" i="20"/>
  <c r="M273" i="20"/>
  <c r="N247" i="20"/>
  <c r="N228" i="20"/>
  <c r="O219" i="21"/>
  <c r="P218" i="21"/>
  <c r="Q192" i="19"/>
  <c r="P200" i="19"/>
  <c r="P192" i="16"/>
  <c r="O200" i="16"/>
  <c r="O200" i="20"/>
  <c r="P192" i="20"/>
  <c r="M291" i="20"/>
  <c r="M259" i="20"/>
  <c r="P219" i="21" l="1"/>
  <c r="Q218" i="21"/>
  <c r="O247" i="20"/>
  <c r="O228" i="20"/>
  <c r="N259" i="16"/>
  <c r="N291" i="16"/>
  <c r="O247" i="17"/>
  <c r="O228" i="17"/>
  <c r="O219" i="15"/>
  <c r="P218" i="15"/>
  <c r="N273" i="16"/>
  <c r="N305" i="16"/>
  <c r="Q218" i="17"/>
  <c r="P219" i="17"/>
  <c r="N247" i="15"/>
  <c r="N228" i="15"/>
  <c r="O247" i="21"/>
  <c r="O228" i="21"/>
  <c r="P225" i="15"/>
  <c r="P239" i="15"/>
  <c r="Q192" i="16"/>
  <c r="P200" i="16"/>
  <c r="R192" i="15"/>
  <c r="Q200" i="15"/>
  <c r="P219" i="20"/>
  <c r="Q218" i="20"/>
  <c r="Q192" i="20"/>
  <c r="P200" i="20"/>
  <c r="P239" i="19"/>
  <c r="P225" i="19"/>
  <c r="N305" i="20"/>
  <c r="N273" i="20"/>
  <c r="O259" i="19"/>
  <c r="O291" i="19"/>
  <c r="N273" i="21"/>
  <c r="N305" i="21"/>
  <c r="O225" i="21"/>
  <c r="O239" i="21"/>
  <c r="N273" i="17"/>
  <c r="N305" i="17"/>
  <c r="Q192" i="17"/>
  <c r="P200" i="17"/>
  <c r="O273" i="15"/>
  <c r="O305" i="15"/>
  <c r="O239" i="16"/>
  <c r="O225" i="16"/>
  <c r="O225" i="20"/>
  <c r="O239" i="20"/>
  <c r="R192" i="19"/>
  <c r="Q200" i="19"/>
  <c r="N259" i="20"/>
  <c r="N291" i="20"/>
  <c r="O273" i="19"/>
  <c r="O305" i="19"/>
  <c r="N259" i="21"/>
  <c r="N291" i="21"/>
  <c r="Q192" i="21"/>
  <c r="P200" i="21"/>
  <c r="N291" i="17"/>
  <c r="N259" i="17"/>
  <c r="O225" i="17"/>
  <c r="O239" i="17"/>
  <c r="O259" i="15"/>
  <c r="O291" i="15"/>
  <c r="P259" i="19" l="1"/>
  <c r="P291" i="19"/>
  <c r="P219" i="15"/>
  <c r="Q218" i="15"/>
  <c r="P225" i="20"/>
  <c r="P239" i="20"/>
  <c r="P239" i="16"/>
  <c r="P225" i="16"/>
  <c r="O259" i="21"/>
  <c r="O291" i="21"/>
  <c r="Q200" i="20"/>
  <c r="R192" i="20"/>
  <c r="R192" i="16"/>
  <c r="Q200" i="16"/>
  <c r="P273" i="19"/>
  <c r="P305" i="19"/>
  <c r="P225" i="21"/>
  <c r="P239" i="21"/>
  <c r="P225" i="17"/>
  <c r="P239" i="17"/>
  <c r="R218" i="20"/>
  <c r="Q219" i="20"/>
  <c r="P273" i="15"/>
  <c r="P305" i="15"/>
  <c r="P228" i="17"/>
  <c r="P247" i="17"/>
  <c r="O247" i="15"/>
  <c r="O228" i="15"/>
  <c r="R200" i="19"/>
  <c r="S192" i="19"/>
  <c r="O305" i="20"/>
  <c r="O273" i="20"/>
  <c r="O291" i="20"/>
  <c r="O259" i="20"/>
  <c r="Q200" i="17"/>
  <c r="R192" i="17"/>
  <c r="P228" i="20"/>
  <c r="P247" i="20"/>
  <c r="P259" i="15"/>
  <c r="P291" i="15"/>
  <c r="R218" i="17"/>
  <c r="Q219" i="17"/>
  <c r="O273" i="21"/>
  <c r="O305" i="21"/>
  <c r="Q239" i="19"/>
  <c r="Q225" i="19"/>
  <c r="O273" i="17"/>
  <c r="O305" i="17"/>
  <c r="O259" i="16"/>
  <c r="O291" i="16"/>
  <c r="Q225" i="15"/>
  <c r="Q239" i="15"/>
  <c r="Q219" i="21"/>
  <c r="R218" i="21"/>
  <c r="R192" i="21"/>
  <c r="Q200" i="21"/>
  <c r="O291" i="17"/>
  <c r="O259" i="17"/>
  <c r="O305" i="16"/>
  <c r="O273" i="16"/>
  <c r="R200" i="15"/>
  <c r="S192" i="15"/>
  <c r="P247" i="21"/>
  <c r="P228" i="21"/>
  <c r="P273" i="21" l="1"/>
  <c r="P305" i="21"/>
  <c r="S200" i="15"/>
  <c r="T192" i="15"/>
  <c r="S218" i="17"/>
  <c r="R219" i="17"/>
  <c r="P259" i="21"/>
  <c r="P291" i="21"/>
  <c r="R219" i="21"/>
  <c r="S218" i="21"/>
  <c r="P259" i="16"/>
  <c r="P291" i="16"/>
  <c r="Q219" i="15"/>
  <c r="R218" i="15"/>
  <c r="R225" i="15"/>
  <c r="R239" i="15"/>
  <c r="Q247" i="21"/>
  <c r="Q228" i="21"/>
  <c r="P305" i="16"/>
  <c r="P273" i="16"/>
  <c r="P247" i="15"/>
  <c r="P228" i="15"/>
  <c r="Q259" i="19"/>
  <c r="Q291" i="19"/>
  <c r="S200" i="19"/>
  <c r="T192" i="19"/>
  <c r="Q228" i="20"/>
  <c r="Q247" i="20"/>
  <c r="Q225" i="16"/>
  <c r="Q239" i="16"/>
  <c r="P273" i="20"/>
  <c r="P305" i="20"/>
  <c r="Q273" i="19"/>
  <c r="Q305" i="19"/>
  <c r="R239" i="19"/>
  <c r="R225" i="19"/>
  <c r="S218" i="20"/>
  <c r="R219" i="20"/>
  <c r="S192" i="16"/>
  <c r="R200" i="16"/>
  <c r="P291" i="20"/>
  <c r="P259" i="20"/>
  <c r="Q225" i="21"/>
  <c r="Q239" i="21"/>
  <c r="Q273" i="15"/>
  <c r="Q305" i="15"/>
  <c r="S192" i="17"/>
  <c r="R200" i="17"/>
  <c r="P273" i="17"/>
  <c r="P305" i="17"/>
  <c r="R200" i="20"/>
  <c r="S192" i="20"/>
  <c r="Q247" i="17"/>
  <c r="Q228" i="17"/>
  <c r="S192" i="21"/>
  <c r="R200" i="21"/>
  <c r="Q291" i="15"/>
  <c r="Q259" i="15"/>
  <c r="Q225" i="17"/>
  <c r="Q239" i="17"/>
  <c r="P259" i="17"/>
  <c r="P291" i="17"/>
  <c r="Q225" i="20"/>
  <c r="Q239" i="20"/>
  <c r="R305" i="19" l="1"/>
  <c r="R273" i="19"/>
  <c r="T218" i="17"/>
  <c r="S219" i="17"/>
  <c r="T200" i="19"/>
  <c r="U192" i="19"/>
  <c r="S219" i="21"/>
  <c r="T218" i="21"/>
  <c r="T200" i="15"/>
  <c r="U192" i="15"/>
  <c r="R259" i="19"/>
  <c r="R291" i="19"/>
  <c r="T192" i="17"/>
  <c r="S200" i="17"/>
  <c r="S225" i="19"/>
  <c r="S239" i="19"/>
  <c r="R247" i="21"/>
  <c r="R228" i="21"/>
  <c r="S225" i="15"/>
  <c r="S239" i="15"/>
  <c r="R225" i="17"/>
  <c r="R239" i="17"/>
  <c r="R225" i="16"/>
  <c r="R239" i="16"/>
  <c r="R273" i="15"/>
  <c r="R305" i="15"/>
  <c r="Q305" i="17"/>
  <c r="Q273" i="17"/>
  <c r="S200" i="16"/>
  <c r="T192" i="16"/>
  <c r="R291" i="15"/>
  <c r="R259" i="15"/>
  <c r="R247" i="17"/>
  <c r="R228" i="17"/>
  <c r="Q305" i="20"/>
  <c r="Q273" i="20"/>
  <c r="R225" i="21"/>
  <c r="R239" i="21"/>
  <c r="S200" i="20"/>
  <c r="T192" i="20"/>
  <c r="Q273" i="21"/>
  <c r="Q305" i="21"/>
  <c r="R247" i="20"/>
  <c r="R228" i="20"/>
  <c r="Q305" i="16"/>
  <c r="Q273" i="16"/>
  <c r="S218" i="15"/>
  <c r="R219" i="15"/>
  <c r="Q259" i="17"/>
  <c r="Q291" i="17"/>
  <c r="Q291" i="20"/>
  <c r="Q259" i="20"/>
  <c r="T192" i="21"/>
  <c r="S200" i="21"/>
  <c r="R225" i="20"/>
  <c r="R239" i="20"/>
  <c r="Q259" i="21"/>
  <c r="Q291" i="21"/>
  <c r="T218" i="20"/>
  <c r="S219" i="20"/>
  <c r="Q259" i="16"/>
  <c r="Q291" i="16"/>
  <c r="Q228" i="15"/>
  <c r="Q247" i="15"/>
  <c r="R273" i="21" l="1"/>
  <c r="R305" i="21"/>
  <c r="S273" i="19"/>
  <c r="S305" i="19"/>
  <c r="U218" i="21"/>
  <c r="T219" i="21"/>
  <c r="R259" i="21"/>
  <c r="R291" i="21"/>
  <c r="S291" i="19"/>
  <c r="S259" i="19"/>
  <c r="S228" i="21"/>
  <c r="S247" i="21"/>
  <c r="R305" i="17"/>
  <c r="R273" i="17"/>
  <c r="S225" i="17"/>
  <c r="S239" i="17"/>
  <c r="U200" i="19"/>
  <c r="V192" i="19"/>
  <c r="S225" i="16"/>
  <c r="S239" i="16"/>
  <c r="R259" i="17"/>
  <c r="R291" i="17"/>
  <c r="U192" i="17"/>
  <c r="T200" i="17"/>
  <c r="T239" i="19"/>
  <c r="T225" i="19"/>
  <c r="T200" i="16"/>
  <c r="U192" i="16"/>
  <c r="S273" i="15"/>
  <c r="S305" i="15"/>
  <c r="S247" i="17"/>
  <c r="S228" i="17"/>
  <c r="T219" i="20"/>
  <c r="U218" i="20"/>
  <c r="R259" i="20"/>
  <c r="R291" i="20"/>
  <c r="S259" i="15"/>
  <c r="S291" i="15"/>
  <c r="U218" i="17"/>
  <c r="T219" i="17"/>
  <c r="R228" i="15"/>
  <c r="R247" i="15"/>
  <c r="R305" i="16"/>
  <c r="R273" i="16"/>
  <c r="V192" i="15"/>
  <c r="U200" i="15"/>
  <c r="S247" i="20"/>
  <c r="S228" i="20"/>
  <c r="R305" i="20"/>
  <c r="R273" i="20"/>
  <c r="S225" i="21"/>
  <c r="S239" i="21"/>
  <c r="U192" i="20"/>
  <c r="T200" i="20"/>
  <c r="T200" i="21"/>
  <c r="U192" i="21"/>
  <c r="T218" i="15"/>
  <c r="S219" i="15"/>
  <c r="S225" i="20"/>
  <c r="S239" i="20"/>
  <c r="R259" i="16"/>
  <c r="R291" i="16"/>
  <c r="T225" i="15"/>
  <c r="T239" i="15"/>
  <c r="S305" i="20" l="1"/>
  <c r="S273" i="20"/>
  <c r="S273" i="21"/>
  <c r="S305" i="21"/>
  <c r="U200" i="16"/>
  <c r="V192" i="16"/>
  <c r="S259" i="21"/>
  <c r="S291" i="21"/>
  <c r="S228" i="15"/>
  <c r="S247" i="15"/>
  <c r="U219" i="20"/>
  <c r="V218" i="20"/>
  <c r="T291" i="19"/>
  <c r="T259" i="19"/>
  <c r="S305" i="16"/>
  <c r="S273" i="16"/>
  <c r="T225" i="16"/>
  <c r="T239" i="16"/>
  <c r="T247" i="20"/>
  <c r="T228" i="20"/>
  <c r="T273" i="19"/>
  <c r="T305" i="19"/>
  <c r="S259" i="16"/>
  <c r="S291" i="16"/>
  <c r="U200" i="21"/>
  <c r="V192" i="21"/>
  <c r="T247" i="17"/>
  <c r="T228" i="17"/>
  <c r="T225" i="17"/>
  <c r="T239" i="17"/>
  <c r="W192" i="19"/>
  <c r="V200" i="19"/>
  <c r="T259" i="15"/>
  <c r="T291" i="15"/>
  <c r="T225" i="21"/>
  <c r="T239" i="21"/>
  <c r="V218" i="17"/>
  <c r="U219" i="17"/>
  <c r="V192" i="17"/>
  <c r="U200" i="17"/>
  <c r="U225" i="19"/>
  <c r="U239" i="19"/>
  <c r="T273" i="15"/>
  <c r="T305" i="15"/>
  <c r="T225" i="20"/>
  <c r="T239" i="20"/>
  <c r="U225" i="15"/>
  <c r="U239" i="15"/>
  <c r="S273" i="17"/>
  <c r="S305" i="17"/>
  <c r="T247" i="21"/>
  <c r="T228" i="21"/>
  <c r="S291" i="20"/>
  <c r="S259" i="20"/>
  <c r="U218" i="15"/>
  <c r="T219" i="15"/>
  <c r="V192" i="20"/>
  <c r="U200" i="20"/>
  <c r="W192" i="15"/>
  <c r="V200" i="15"/>
  <c r="S259" i="17"/>
  <c r="S291" i="17"/>
  <c r="V218" i="21"/>
  <c r="U219" i="21"/>
  <c r="U247" i="17" l="1"/>
  <c r="U228" i="17"/>
  <c r="V225" i="19"/>
  <c r="V239" i="19"/>
  <c r="U225" i="20"/>
  <c r="U239" i="20"/>
  <c r="T273" i="21"/>
  <c r="T305" i="21"/>
  <c r="T273" i="17"/>
  <c r="T305" i="17"/>
  <c r="T305" i="16"/>
  <c r="T273" i="16"/>
  <c r="W192" i="16"/>
  <c r="V200" i="16"/>
  <c r="X192" i="19"/>
  <c r="W200" i="19"/>
  <c r="T291" i="17"/>
  <c r="T259" i="17"/>
  <c r="T259" i="16"/>
  <c r="T291" i="16"/>
  <c r="U225" i="16"/>
  <c r="U239" i="16"/>
  <c r="T247" i="15"/>
  <c r="T228" i="15"/>
  <c r="U273" i="15"/>
  <c r="U305" i="15"/>
  <c r="U305" i="19"/>
  <c r="U273" i="19"/>
  <c r="V219" i="20"/>
  <c r="W218" i="20"/>
  <c r="V219" i="17"/>
  <c r="W218" i="17"/>
  <c r="W192" i="20"/>
  <c r="V200" i="20"/>
  <c r="W218" i="21"/>
  <c r="V219" i="21"/>
  <c r="U219" i="15"/>
  <c r="V218" i="15"/>
  <c r="U259" i="15"/>
  <c r="U291" i="15"/>
  <c r="U291" i="19"/>
  <c r="U259" i="19"/>
  <c r="U228" i="20"/>
  <c r="U247" i="20"/>
  <c r="X192" i="15"/>
  <c r="W200" i="15"/>
  <c r="U247" i="21"/>
  <c r="U228" i="21"/>
  <c r="T273" i="20"/>
  <c r="T305" i="20"/>
  <c r="U225" i="17"/>
  <c r="U239" i="17"/>
  <c r="V200" i="21"/>
  <c r="W192" i="21"/>
  <c r="V225" i="15"/>
  <c r="V239" i="15"/>
  <c r="T259" i="21"/>
  <c r="T291" i="21"/>
  <c r="T291" i="20"/>
  <c r="T259" i="20"/>
  <c r="W192" i="17"/>
  <c r="V200" i="17"/>
  <c r="U225" i="21"/>
  <c r="U239" i="21"/>
  <c r="U273" i="17" l="1"/>
  <c r="U305" i="17"/>
  <c r="W239" i="19"/>
  <c r="W225" i="19"/>
  <c r="U247" i="15"/>
  <c r="U228" i="15"/>
  <c r="V247" i="20"/>
  <c r="V228" i="20"/>
  <c r="Y192" i="19"/>
  <c r="X200" i="19"/>
  <c r="X218" i="20"/>
  <c r="W219" i="20"/>
  <c r="U305" i="16"/>
  <c r="U273" i="16"/>
  <c r="V239" i="16"/>
  <c r="V225" i="16"/>
  <c r="U305" i="20"/>
  <c r="U273" i="20"/>
  <c r="V259" i="15"/>
  <c r="V291" i="15"/>
  <c r="W219" i="21"/>
  <c r="X218" i="21"/>
  <c r="U291" i="16"/>
  <c r="U259" i="16"/>
  <c r="X192" i="16"/>
  <c r="W200" i="16"/>
  <c r="U291" i="20"/>
  <c r="U259" i="20"/>
  <c r="V247" i="21"/>
  <c r="V228" i="21"/>
  <c r="X192" i="21"/>
  <c r="W200" i="21"/>
  <c r="V225" i="20"/>
  <c r="V239" i="20"/>
  <c r="V273" i="19"/>
  <c r="V305" i="19"/>
  <c r="V273" i="15"/>
  <c r="V305" i="15"/>
  <c r="U291" i="17"/>
  <c r="U259" i="17"/>
  <c r="W200" i="20"/>
  <c r="X192" i="20"/>
  <c r="V291" i="19"/>
  <c r="V259" i="19"/>
  <c r="V219" i="15"/>
  <c r="W218" i="15"/>
  <c r="W200" i="17"/>
  <c r="X192" i="17"/>
  <c r="V225" i="21"/>
  <c r="V239" i="21"/>
  <c r="U273" i="21"/>
  <c r="U305" i="21"/>
  <c r="W225" i="15"/>
  <c r="W239" i="15"/>
  <c r="W219" i="17"/>
  <c r="X218" i="17"/>
  <c r="V225" i="17"/>
  <c r="V239" i="17"/>
  <c r="U259" i="21"/>
  <c r="U291" i="21"/>
  <c r="Y192" i="15"/>
  <c r="X200" i="15"/>
  <c r="V247" i="17"/>
  <c r="V228" i="17"/>
  <c r="Y192" i="17" l="1"/>
  <c r="X200" i="17"/>
  <c r="Y192" i="21"/>
  <c r="X200" i="21"/>
  <c r="Y192" i="16"/>
  <c r="X200" i="16"/>
  <c r="W239" i="16"/>
  <c r="W225" i="16"/>
  <c r="W225" i="17"/>
  <c r="W239" i="17"/>
  <c r="V247" i="15"/>
  <c r="V228" i="15"/>
  <c r="W219" i="15"/>
  <c r="X218" i="15"/>
  <c r="W247" i="20"/>
  <c r="W228" i="20"/>
  <c r="W259" i="19"/>
  <c r="W291" i="19"/>
  <c r="W225" i="21"/>
  <c r="W239" i="21"/>
  <c r="V273" i="17"/>
  <c r="V305" i="17"/>
  <c r="V259" i="21"/>
  <c r="V291" i="21"/>
  <c r="X219" i="20"/>
  <c r="Y218" i="20"/>
  <c r="W273" i="19"/>
  <c r="W305" i="19"/>
  <c r="V291" i="17"/>
  <c r="V259" i="17"/>
  <c r="X219" i="17"/>
  <c r="Y218" i="17"/>
  <c r="W247" i="17"/>
  <c r="W228" i="17"/>
  <c r="X225" i="15"/>
  <c r="X239" i="15"/>
  <c r="W273" i="15"/>
  <c r="W305" i="15"/>
  <c r="Y192" i="20"/>
  <c r="X200" i="20"/>
  <c r="V305" i="20"/>
  <c r="V273" i="20"/>
  <c r="X219" i="21"/>
  <c r="Y218" i="21"/>
  <c r="V259" i="16"/>
  <c r="V291" i="16"/>
  <c r="X239" i="19"/>
  <c r="X225" i="19"/>
  <c r="V273" i="21"/>
  <c r="V305" i="21"/>
  <c r="Z192" i="15"/>
  <c r="Y200" i="15"/>
  <c r="W259" i="15"/>
  <c r="W291" i="15"/>
  <c r="W225" i="20"/>
  <c r="W239" i="20"/>
  <c r="V259" i="20"/>
  <c r="V291" i="20"/>
  <c r="W247" i="21"/>
  <c r="W228" i="21"/>
  <c r="V273" i="16"/>
  <c r="V305" i="16"/>
  <c r="Z192" i="19"/>
  <c r="Y200" i="19"/>
  <c r="Y225" i="15" l="1"/>
  <c r="Y239" i="15"/>
  <c r="X247" i="21"/>
  <c r="X228" i="21"/>
  <c r="X259" i="15"/>
  <c r="X291" i="15"/>
  <c r="W305" i="16"/>
  <c r="W273" i="16"/>
  <c r="Z218" i="20"/>
  <c r="Y219" i="20"/>
  <c r="X219" i="15"/>
  <c r="Y218" i="15"/>
  <c r="X239" i="16"/>
  <c r="X225" i="16"/>
  <c r="X273" i="15"/>
  <c r="X305" i="15"/>
  <c r="X228" i="20"/>
  <c r="X247" i="20"/>
  <c r="W247" i="15"/>
  <c r="W228" i="15"/>
  <c r="Z192" i="16"/>
  <c r="Y200" i="16"/>
  <c r="Y219" i="21"/>
  <c r="Z218" i="21"/>
  <c r="Z200" i="15"/>
  <c r="AA192" i="15"/>
  <c r="X225" i="20"/>
  <c r="X239" i="20"/>
  <c r="Z218" i="17"/>
  <c r="Y219" i="17"/>
  <c r="X225" i="21"/>
  <c r="X239" i="21"/>
  <c r="Y239" i="19"/>
  <c r="Y225" i="19"/>
  <c r="W305" i="20"/>
  <c r="W273" i="20"/>
  <c r="Y200" i="20"/>
  <c r="Z192" i="20"/>
  <c r="X228" i="17"/>
  <c r="X247" i="17"/>
  <c r="Z192" i="21"/>
  <c r="Y200" i="21"/>
  <c r="Z200" i="19"/>
  <c r="AA192" i="19"/>
  <c r="X273" i="19"/>
  <c r="X305" i="19"/>
  <c r="W273" i="21"/>
  <c r="W305" i="21"/>
  <c r="W273" i="17"/>
  <c r="W305" i="17"/>
  <c r="X225" i="17"/>
  <c r="X239" i="17"/>
  <c r="W259" i="16"/>
  <c r="W291" i="16"/>
  <c r="X259" i="19"/>
  <c r="X291" i="19"/>
  <c r="W291" i="20"/>
  <c r="W259" i="20"/>
  <c r="W259" i="21"/>
  <c r="W291" i="21"/>
  <c r="W291" i="17"/>
  <c r="W259" i="17"/>
  <c r="Y200" i="17"/>
  <c r="Z192" i="17"/>
  <c r="Y273" i="19" l="1"/>
  <c r="Y305" i="19"/>
  <c r="X291" i="20"/>
  <c r="X259" i="20"/>
  <c r="X247" i="15"/>
  <c r="X228" i="15"/>
  <c r="X273" i="21"/>
  <c r="X305" i="21"/>
  <c r="AA200" i="15"/>
  <c r="AB192" i="15"/>
  <c r="Y228" i="20"/>
  <c r="Y247" i="20"/>
  <c r="Y259" i="19"/>
  <c r="Y291" i="19"/>
  <c r="X259" i="17"/>
  <c r="X291" i="17"/>
  <c r="X259" i="21"/>
  <c r="X291" i="21"/>
  <c r="Z225" i="15"/>
  <c r="Z239" i="15"/>
  <c r="AA218" i="20"/>
  <c r="Z219" i="20"/>
  <c r="AA200" i="19"/>
  <c r="AB192" i="19"/>
  <c r="Z200" i="20"/>
  <c r="AA192" i="20"/>
  <c r="Z219" i="21"/>
  <c r="AA218" i="21"/>
  <c r="AA192" i="17"/>
  <c r="Z200" i="17"/>
  <c r="Z239" i="19"/>
  <c r="Z225" i="19"/>
  <c r="Y225" i="20"/>
  <c r="Y239" i="20"/>
  <c r="Y247" i="21"/>
  <c r="Y228" i="21"/>
  <c r="Y219" i="15"/>
  <c r="Z218" i="15"/>
  <c r="X273" i="17"/>
  <c r="X305" i="17"/>
  <c r="Y225" i="17"/>
  <c r="Y239" i="17"/>
  <c r="Y225" i="21"/>
  <c r="Y239" i="21"/>
  <c r="Y247" i="17"/>
  <c r="Y228" i="17"/>
  <c r="Y225" i="16"/>
  <c r="Y239" i="16"/>
  <c r="X259" i="16"/>
  <c r="X291" i="16"/>
  <c r="Y273" i="15"/>
  <c r="Y305" i="15"/>
  <c r="X273" i="20"/>
  <c r="X305" i="20"/>
  <c r="AA192" i="21"/>
  <c r="Z200" i="21"/>
  <c r="AA218" i="17"/>
  <c r="Z219" i="17"/>
  <c r="AA192" i="16"/>
  <c r="Z200" i="16"/>
  <c r="X305" i="16"/>
  <c r="X273" i="16"/>
  <c r="Y291" i="15"/>
  <c r="Y259" i="15"/>
  <c r="Z225" i="16" l="1"/>
  <c r="Z239" i="16"/>
  <c r="Z225" i="17"/>
  <c r="Z239" i="17"/>
  <c r="AB200" i="19"/>
  <c r="AC192" i="19"/>
  <c r="AB200" i="15"/>
  <c r="AC192" i="15"/>
  <c r="AA225" i="15"/>
  <c r="AA239" i="15"/>
  <c r="AA200" i="16"/>
  <c r="AB192" i="16"/>
  <c r="Y305" i="17"/>
  <c r="Y273" i="17"/>
  <c r="Z247" i="20"/>
  <c r="Z228" i="20"/>
  <c r="AA225" i="19"/>
  <c r="AA239" i="19"/>
  <c r="Y259" i="17"/>
  <c r="Y291" i="17"/>
  <c r="AB218" i="20"/>
  <c r="AA219" i="20"/>
  <c r="Y273" i="21"/>
  <c r="Y305" i="21"/>
  <c r="Y305" i="16"/>
  <c r="Y273" i="16"/>
  <c r="Y305" i="20"/>
  <c r="Y273" i="20"/>
  <c r="AA219" i="21"/>
  <c r="AB218" i="21"/>
  <c r="Z273" i="15"/>
  <c r="Z305" i="15"/>
  <c r="Z247" i="17"/>
  <c r="Z228" i="17"/>
  <c r="AB192" i="21"/>
  <c r="AA200" i="21"/>
  <c r="Y291" i="20"/>
  <c r="Y259" i="20"/>
  <c r="Z247" i="21"/>
  <c r="Z228" i="21"/>
  <c r="Z291" i="15"/>
  <c r="Z259" i="15"/>
  <c r="Y259" i="21"/>
  <c r="Y291" i="21"/>
  <c r="AB218" i="17"/>
  <c r="AA219" i="17"/>
  <c r="Z259" i="19"/>
  <c r="Z291" i="19"/>
  <c r="AA200" i="20"/>
  <c r="AB192" i="20"/>
  <c r="AB192" i="17"/>
  <c r="AA200" i="17"/>
  <c r="Z225" i="21"/>
  <c r="Z239" i="21"/>
  <c r="Y259" i="16"/>
  <c r="Y291" i="16"/>
  <c r="AA218" i="15"/>
  <c r="Z219" i="15"/>
  <c r="Y228" i="15"/>
  <c r="Y247" i="15"/>
  <c r="Z305" i="19"/>
  <c r="Z273" i="19"/>
  <c r="Z225" i="20"/>
  <c r="Z239" i="20"/>
  <c r="Z273" i="21" l="1"/>
  <c r="Z305" i="21"/>
  <c r="AD192" i="15"/>
  <c r="AC200" i="15"/>
  <c r="AB225" i="15"/>
  <c r="AB239" i="15"/>
  <c r="AC200" i="19"/>
  <c r="AD192" i="19"/>
  <c r="AA225" i="17"/>
  <c r="AA239" i="17"/>
  <c r="AB219" i="17"/>
  <c r="AC218" i="17"/>
  <c r="AB239" i="19"/>
  <c r="AB225" i="19"/>
  <c r="AA273" i="19"/>
  <c r="AA305" i="19"/>
  <c r="AB200" i="16"/>
  <c r="AC192" i="16"/>
  <c r="Z305" i="17"/>
  <c r="Z273" i="17"/>
  <c r="AC192" i="17"/>
  <c r="AB200" i="17"/>
  <c r="AB218" i="15"/>
  <c r="AA219" i="15"/>
  <c r="AA291" i="19"/>
  <c r="AA259" i="19"/>
  <c r="AA225" i="16"/>
  <c r="AA239" i="16"/>
  <c r="Z259" i="17"/>
  <c r="Z291" i="17"/>
  <c r="Z259" i="21"/>
  <c r="Z291" i="21"/>
  <c r="Z228" i="15"/>
  <c r="Z247" i="15"/>
  <c r="AC218" i="21"/>
  <c r="AB219" i="21"/>
  <c r="AA247" i="20"/>
  <c r="AA228" i="20"/>
  <c r="AA273" i="15"/>
  <c r="AA305" i="15"/>
  <c r="Z305" i="16"/>
  <c r="Z273" i="16"/>
  <c r="AA247" i="17"/>
  <c r="AA228" i="17"/>
  <c r="Z305" i="20"/>
  <c r="Z273" i="20"/>
  <c r="AC192" i="20"/>
  <c r="AB200" i="20"/>
  <c r="AA225" i="21"/>
  <c r="AA239" i="21"/>
  <c r="Z259" i="20"/>
  <c r="Z291" i="20"/>
  <c r="AA225" i="20"/>
  <c r="AA239" i="20"/>
  <c r="AB200" i="21"/>
  <c r="AC192" i="21"/>
  <c r="AA228" i="21"/>
  <c r="AA247" i="21"/>
  <c r="AB219" i="20"/>
  <c r="AC218" i="20"/>
  <c r="AA259" i="15"/>
  <c r="AA291" i="15"/>
  <c r="Z259" i="16"/>
  <c r="Z291" i="16"/>
  <c r="AC219" i="20" l="1"/>
  <c r="AD218" i="20"/>
  <c r="AB225" i="17"/>
  <c r="AB239" i="17"/>
  <c r="AA273" i="17"/>
  <c r="AA305" i="17"/>
  <c r="AA273" i="21"/>
  <c r="AA305" i="21"/>
  <c r="AB247" i="21"/>
  <c r="AB228" i="21"/>
  <c r="AA305" i="16"/>
  <c r="AA273" i="16"/>
  <c r="AB291" i="19"/>
  <c r="AB259" i="19"/>
  <c r="AE192" i="19"/>
  <c r="AD200" i="19"/>
  <c r="AC225" i="15"/>
  <c r="AC239" i="15"/>
  <c r="AD218" i="21"/>
  <c r="AC219" i="21"/>
  <c r="AA259" i="16"/>
  <c r="AA291" i="16"/>
  <c r="AB273" i="19"/>
  <c r="AB305" i="19"/>
  <c r="AC225" i="19"/>
  <c r="AC239" i="19"/>
  <c r="AE192" i="15"/>
  <c r="AD200" i="15"/>
  <c r="AD192" i="17"/>
  <c r="AC200" i="17"/>
  <c r="AB225" i="20"/>
  <c r="AB239" i="20"/>
  <c r="AC200" i="16"/>
  <c r="AD192" i="16"/>
  <c r="AA259" i="21"/>
  <c r="AA291" i="21"/>
  <c r="AB225" i="21"/>
  <c r="AB239" i="21"/>
  <c r="AD192" i="20"/>
  <c r="AC200" i="20"/>
  <c r="AB225" i="16"/>
  <c r="AB239" i="16"/>
  <c r="AA259" i="17"/>
  <c r="AA291" i="17"/>
  <c r="AA305" i="20"/>
  <c r="AA273" i="20"/>
  <c r="AA228" i="15"/>
  <c r="AA247" i="15"/>
  <c r="AC219" i="17"/>
  <c r="AD218" i="17"/>
  <c r="AB273" i="15"/>
  <c r="AB305" i="15"/>
  <c r="AB247" i="20"/>
  <c r="AB228" i="20"/>
  <c r="AC200" i="21"/>
  <c r="AD192" i="21"/>
  <c r="AA291" i="20"/>
  <c r="AA259" i="20"/>
  <c r="AC218" i="15"/>
  <c r="AB219" i="15"/>
  <c r="AB247" i="17"/>
  <c r="AB228" i="17"/>
  <c r="AB259" i="15"/>
  <c r="AB291" i="15"/>
  <c r="AB305" i="16" l="1"/>
  <c r="AB273" i="16"/>
  <c r="AC225" i="17"/>
  <c r="AC239" i="17"/>
  <c r="AE192" i="17"/>
  <c r="AD200" i="17"/>
  <c r="AD225" i="15"/>
  <c r="AD239" i="15"/>
  <c r="AC247" i="21"/>
  <c r="AC228" i="21"/>
  <c r="AF192" i="15"/>
  <c r="AE200" i="15"/>
  <c r="AE218" i="21"/>
  <c r="AD219" i="21"/>
  <c r="AB247" i="15"/>
  <c r="AB228" i="15"/>
  <c r="AC219" i="15"/>
  <c r="AD218" i="15"/>
  <c r="AC225" i="20"/>
  <c r="AC239" i="20"/>
  <c r="AB273" i="21"/>
  <c r="AB305" i="21"/>
  <c r="AE192" i="16"/>
  <c r="AD200" i="16"/>
  <c r="AC305" i="19"/>
  <c r="AC273" i="19"/>
  <c r="AC273" i="15"/>
  <c r="AC305" i="15"/>
  <c r="AB273" i="17"/>
  <c r="AB305" i="17"/>
  <c r="AB259" i="16"/>
  <c r="AB291" i="16"/>
  <c r="AD219" i="17"/>
  <c r="AE218" i="17"/>
  <c r="AC225" i="21"/>
  <c r="AC239" i="21"/>
  <c r="AC247" i="17"/>
  <c r="AC228" i="17"/>
  <c r="AB259" i="21"/>
  <c r="AB291" i="21"/>
  <c r="AC225" i="16"/>
  <c r="AC239" i="16"/>
  <c r="AC291" i="19"/>
  <c r="AC259" i="19"/>
  <c r="AC259" i="15"/>
  <c r="AC291" i="15"/>
  <c r="AB291" i="17"/>
  <c r="AB259" i="17"/>
  <c r="AE192" i="20"/>
  <c r="AD200" i="20"/>
  <c r="AB273" i="20"/>
  <c r="AB305" i="20"/>
  <c r="AD225" i="19"/>
  <c r="AD239" i="19"/>
  <c r="AD219" i="20"/>
  <c r="AE218" i="20"/>
  <c r="AD200" i="21"/>
  <c r="AE192" i="21"/>
  <c r="AB291" i="20"/>
  <c r="AB259" i="20"/>
  <c r="AF192" i="19"/>
  <c r="AE200" i="19"/>
  <c r="AC228" i="20"/>
  <c r="AC247" i="20"/>
  <c r="AC305" i="20" l="1"/>
  <c r="AC273" i="20"/>
  <c r="AD225" i="17"/>
  <c r="AD239" i="17"/>
  <c r="AC259" i="21"/>
  <c r="AC291" i="21"/>
  <c r="AC291" i="20"/>
  <c r="AC259" i="20"/>
  <c r="AE219" i="21"/>
  <c r="AF218" i="21"/>
  <c r="AE200" i="17"/>
  <c r="AF192" i="17"/>
  <c r="AE219" i="17"/>
  <c r="AF218" i="17"/>
  <c r="AE225" i="15"/>
  <c r="AE239" i="15"/>
  <c r="AC273" i="17"/>
  <c r="AC305" i="17"/>
  <c r="AC273" i="21"/>
  <c r="AC305" i="21"/>
  <c r="AD247" i="17"/>
  <c r="AD228" i="17"/>
  <c r="AC247" i="15"/>
  <c r="AC228" i="15"/>
  <c r="AG192" i="15"/>
  <c r="AF200" i="15"/>
  <c r="AC291" i="17"/>
  <c r="AC259" i="17"/>
  <c r="AD225" i="20"/>
  <c r="AD239" i="20"/>
  <c r="AD219" i="15"/>
  <c r="AE218" i="15"/>
  <c r="AD239" i="16"/>
  <c r="AD225" i="16"/>
  <c r="AD273" i="15"/>
  <c r="AD305" i="15"/>
  <c r="AD247" i="21"/>
  <c r="AD228" i="21"/>
  <c r="AC305" i="16"/>
  <c r="AC273" i="16"/>
  <c r="AE200" i="20"/>
  <c r="AF192" i="20"/>
  <c r="AF218" i="20"/>
  <c r="AE219" i="20"/>
  <c r="AD247" i="20"/>
  <c r="AD228" i="20"/>
  <c r="AF192" i="16"/>
  <c r="AE200" i="16"/>
  <c r="AD259" i="15"/>
  <c r="AD291" i="15"/>
  <c r="AF192" i="21"/>
  <c r="AE200" i="21"/>
  <c r="AC291" i="16"/>
  <c r="AC259" i="16"/>
  <c r="AE239" i="19"/>
  <c r="AE225" i="19"/>
  <c r="AD273" i="19"/>
  <c r="AD305" i="19"/>
  <c r="AD225" i="21"/>
  <c r="AD239" i="21"/>
  <c r="AG192" i="19"/>
  <c r="AF200" i="19"/>
  <c r="AD291" i="19"/>
  <c r="AD259" i="19"/>
  <c r="AF239" i="19" l="1"/>
  <c r="AF225" i="19"/>
  <c r="AE225" i="20"/>
  <c r="AE239" i="20"/>
  <c r="AE225" i="17"/>
  <c r="AE239" i="17"/>
  <c r="AE259" i="19"/>
  <c r="AE291" i="19"/>
  <c r="AE239" i="16"/>
  <c r="AE225" i="16"/>
  <c r="AF225" i="15"/>
  <c r="AF239" i="15"/>
  <c r="AD273" i="17"/>
  <c r="AD305" i="17"/>
  <c r="AE273" i="19"/>
  <c r="AE305" i="19"/>
  <c r="AD259" i="21"/>
  <c r="AD291" i="21"/>
  <c r="AD273" i="16"/>
  <c r="AD305" i="16"/>
  <c r="AH192" i="15"/>
  <c r="AG200" i="15"/>
  <c r="AD291" i="17"/>
  <c r="AD259" i="17"/>
  <c r="AH192" i="19"/>
  <c r="AG200" i="19"/>
  <c r="AE225" i="21"/>
  <c r="AE239" i="21"/>
  <c r="AE219" i="15"/>
  <c r="AF218" i="15"/>
  <c r="AE273" i="15"/>
  <c r="AE305" i="15"/>
  <c r="AF219" i="21"/>
  <c r="AG218" i="21"/>
  <c r="AG192" i="17"/>
  <c r="AF200" i="17"/>
  <c r="AD273" i="21"/>
  <c r="AD305" i="21"/>
  <c r="AG192" i="21"/>
  <c r="AF200" i="21"/>
  <c r="AE259" i="15"/>
  <c r="AE291" i="15"/>
  <c r="AE247" i="21"/>
  <c r="AE228" i="21"/>
  <c r="AG192" i="16"/>
  <c r="AF200" i="16"/>
  <c r="AD247" i="15"/>
  <c r="AD228" i="15"/>
  <c r="AE247" i="20"/>
  <c r="AE228" i="20"/>
  <c r="AD305" i="20"/>
  <c r="AD273" i="20"/>
  <c r="AF219" i="17"/>
  <c r="AG218" i="17"/>
  <c r="AG192" i="20"/>
  <c r="AF200" i="20"/>
  <c r="AD259" i="16"/>
  <c r="AD291" i="16"/>
  <c r="AF219" i="20"/>
  <c r="AG218" i="20"/>
  <c r="AD259" i="20"/>
  <c r="AD291" i="20"/>
  <c r="AE247" i="17"/>
  <c r="AE228" i="17"/>
  <c r="AG219" i="21" l="1"/>
  <c r="AH218" i="21"/>
  <c r="AG239" i="19"/>
  <c r="AG225" i="19"/>
  <c r="AF247" i="21"/>
  <c r="AF228" i="21"/>
  <c r="AH200" i="19"/>
  <c r="AI192" i="19"/>
  <c r="AF225" i="21"/>
  <c r="AF239" i="21"/>
  <c r="AE273" i="17"/>
  <c r="AE305" i="17"/>
  <c r="AH192" i="16"/>
  <c r="AH192" i="21"/>
  <c r="AG200" i="21"/>
  <c r="AE291" i="17"/>
  <c r="AE259" i="17"/>
  <c r="AF225" i="20"/>
  <c r="AF239" i="20"/>
  <c r="AF219" i="15"/>
  <c r="AG218" i="15"/>
  <c r="AF273" i="15"/>
  <c r="AL273" i="15" s="1"/>
  <c r="AF305" i="15"/>
  <c r="AL305" i="15" s="1"/>
  <c r="AL239" i="15"/>
  <c r="AE305" i="20"/>
  <c r="AE273" i="20"/>
  <c r="AH218" i="20"/>
  <c r="AG219" i="20"/>
  <c r="AF228" i="20"/>
  <c r="AF247" i="20"/>
  <c r="AG200" i="20"/>
  <c r="AH192" i="20"/>
  <c r="AE247" i="15"/>
  <c r="AE228" i="15"/>
  <c r="AF259" i="15"/>
  <c r="AF291" i="15"/>
  <c r="AE291" i="20"/>
  <c r="AE259" i="20"/>
  <c r="AF239" i="16"/>
  <c r="AF225" i="16"/>
  <c r="AH218" i="17"/>
  <c r="AG219" i="17"/>
  <c r="AF225" i="17"/>
  <c r="AF239" i="17"/>
  <c r="AE273" i="21"/>
  <c r="AE305" i="21"/>
  <c r="AG225" i="15"/>
  <c r="AG239" i="15"/>
  <c r="AE259" i="16"/>
  <c r="AE291" i="16"/>
  <c r="AF259" i="19"/>
  <c r="AF291" i="19"/>
  <c r="AF228" i="17"/>
  <c r="AF247" i="17"/>
  <c r="AG200" i="17"/>
  <c r="AH192" i="17"/>
  <c r="AE259" i="21"/>
  <c r="AE291" i="21"/>
  <c r="AH200" i="15"/>
  <c r="AI192" i="15"/>
  <c r="AE305" i="16"/>
  <c r="AE273" i="16"/>
  <c r="AF273" i="19"/>
  <c r="AL273" i="19" s="1"/>
  <c r="AF305" i="19"/>
  <c r="AL305" i="19" s="1"/>
  <c r="AL239" i="19"/>
  <c r="AL239" i="16" l="1"/>
  <c r="AF305" i="16"/>
  <c r="AL305" i="16" s="1"/>
  <c r="AF273" i="16"/>
  <c r="AL273" i="16" s="1"/>
  <c r="AL239" i="17"/>
  <c r="AF273" i="17"/>
  <c r="AL273" i="17" s="1"/>
  <c r="AF305" i="17"/>
  <c r="AL305" i="17" s="1"/>
  <c r="AF247" i="15"/>
  <c r="AF228" i="15"/>
  <c r="AI192" i="21"/>
  <c r="AH200" i="21"/>
  <c r="AH239" i="19"/>
  <c r="AH225" i="19"/>
  <c r="AF259" i="17"/>
  <c r="AF291" i="17"/>
  <c r="AH200" i="20"/>
  <c r="AI192" i="20"/>
  <c r="AI192" i="16"/>
  <c r="AI200" i="19"/>
  <c r="AJ192" i="19"/>
  <c r="AG225" i="20"/>
  <c r="AG239" i="20"/>
  <c r="AL239" i="20"/>
  <c r="AF273" i="20"/>
  <c r="AL273" i="20" s="1"/>
  <c r="AF305" i="20"/>
  <c r="AL305" i="20" s="1"/>
  <c r="AG259" i="19"/>
  <c r="AG291" i="19"/>
  <c r="AH225" i="15"/>
  <c r="AH239" i="15"/>
  <c r="AI218" i="20"/>
  <c r="AH219" i="20"/>
  <c r="AI192" i="17"/>
  <c r="AH200" i="17"/>
  <c r="AG247" i="17"/>
  <c r="AG228" i="17"/>
  <c r="AF291" i="20"/>
  <c r="AF259" i="20"/>
  <c r="AG273" i="19"/>
  <c r="AG305" i="19"/>
  <c r="AG225" i="21"/>
  <c r="AG239" i="21"/>
  <c r="AG273" i="15"/>
  <c r="AG305" i="15"/>
  <c r="AG291" i="15"/>
  <c r="AG259" i="15"/>
  <c r="AI218" i="17"/>
  <c r="AH219" i="17"/>
  <c r="AL239" i="21"/>
  <c r="AF273" i="21"/>
  <c r="AL273" i="21" s="1"/>
  <c r="AF305" i="21"/>
  <c r="AL305" i="21" s="1"/>
  <c r="AH219" i="21"/>
  <c r="AI218" i="21"/>
  <c r="AG219" i="15"/>
  <c r="AH218" i="15"/>
  <c r="AG225" i="17"/>
  <c r="AG239" i="17"/>
  <c r="AI200" i="15"/>
  <c r="AJ192" i="15"/>
  <c r="AF259" i="16"/>
  <c r="AF291" i="16"/>
  <c r="AG228" i="20"/>
  <c r="AG247" i="20"/>
  <c r="AF259" i="21"/>
  <c r="AF291" i="21"/>
  <c r="AG247" i="21"/>
  <c r="AG228" i="21"/>
  <c r="AH247" i="21" l="1"/>
  <c r="AH228" i="21"/>
  <c r="AJ192" i="16"/>
  <c r="AJ192" i="17"/>
  <c r="AI200" i="17"/>
  <c r="AI200" i="20"/>
  <c r="AJ192" i="20"/>
  <c r="AH259" i="19"/>
  <c r="AH291" i="19"/>
  <c r="AI219" i="21"/>
  <c r="AJ218" i="21"/>
  <c r="AI225" i="15"/>
  <c r="AI239" i="15"/>
  <c r="AH225" i="20"/>
  <c r="AH239" i="20"/>
  <c r="AH305" i="19"/>
  <c r="AH273" i="19"/>
  <c r="AH225" i="17"/>
  <c r="AH239" i="17"/>
  <c r="AJ218" i="20"/>
  <c r="AI219" i="20"/>
  <c r="AG305" i="20"/>
  <c r="AG273" i="20"/>
  <c r="AH225" i="21"/>
  <c r="AH239" i="21"/>
  <c r="AG259" i="21"/>
  <c r="AG291" i="21"/>
  <c r="AH273" i="15"/>
  <c r="AH305" i="15"/>
  <c r="AG291" i="20"/>
  <c r="AG259" i="20"/>
  <c r="AJ192" i="21"/>
  <c r="AI200" i="21"/>
  <c r="AH247" i="20"/>
  <c r="AH228" i="20"/>
  <c r="AH291" i="15"/>
  <c r="AH259" i="15"/>
  <c r="AJ200" i="19"/>
  <c r="AK192" i="19"/>
  <c r="AK200" i="19" s="1"/>
  <c r="AJ218" i="17"/>
  <c r="AI219" i="17"/>
  <c r="AJ200" i="15"/>
  <c r="AK192" i="15"/>
  <c r="AK200" i="15" s="1"/>
  <c r="AG305" i="17"/>
  <c r="AG273" i="17"/>
  <c r="AG259" i="17"/>
  <c r="AG291" i="17"/>
  <c r="AI218" i="15"/>
  <c r="AH219" i="15"/>
  <c r="AG228" i="15"/>
  <c r="AG247" i="15"/>
  <c r="AH247" i="17"/>
  <c r="AH228" i="17"/>
  <c r="AG273" i="21"/>
  <c r="AG305" i="21"/>
  <c r="AI225" i="19"/>
  <c r="AI239" i="19"/>
  <c r="AH273" i="21" l="1"/>
  <c r="AH305" i="21"/>
  <c r="AH305" i="17"/>
  <c r="AH273" i="17"/>
  <c r="AK218" i="21"/>
  <c r="AK219" i="21" s="1"/>
  <c r="AJ219" i="21"/>
  <c r="AK225" i="15"/>
  <c r="AK239" i="15"/>
  <c r="AI228" i="21"/>
  <c r="AI247" i="21"/>
  <c r="AJ225" i="15"/>
  <c r="AJ239" i="15"/>
  <c r="AH259" i="17"/>
  <c r="AH291" i="17"/>
  <c r="AH228" i="15"/>
  <c r="AH247" i="15"/>
  <c r="AI225" i="21"/>
  <c r="AI239" i="21"/>
  <c r="AH305" i="20"/>
  <c r="AH273" i="20"/>
  <c r="AK192" i="20"/>
  <c r="AK200" i="20" s="1"/>
  <c r="AJ200" i="20"/>
  <c r="AK192" i="16"/>
  <c r="AI291" i="19"/>
  <c r="AI259" i="19"/>
  <c r="AJ200" i="21"/>
  <c r="AK192" i="21"/>
  <c r="AK200" i="21" s="1"/>
  <c r="AH259" i="20"/>
  <c r="AH291" i="20"/>
  <c r="AI225" i="20"/>
  <c r="AI239" i="20"/>
  <c r="AH259" i="21"/>
  <c r="AH291" i="21"/>
  <c r="AJ218" i="15"/>
  <c r="AI219" i="15"/>
  <c r="AK225" i="19"/>
  <c r="AK239" i="19"/>
  <c r="AI247" i="20"/>
  <c r="AI228" i="20"/>
  <c r="AI273" i="15"/>
  <c r="AI305" i="15"/>
  <c r="AI225" i="17"/>
  <c r="AI239" i="17"/>
  <c r="AI273" i="19"/>
  <c r="AI305" i="19"/>
  <c r="AI247" i="17"/>
  <c r="AI228" i="17"/>
  <c r="AJ219" i="17"/>
  <c r="AK218" i="17"/>
  <c r="AK219" i="17" s="1"/>
  <c r="AJ239" i="19"/>
  <c r="AJ225" i="19"/>
  <c r="AJ219" i="20"/>
  <c r="AK218" i="20"/>
  <c r="AK219" i="20" s="1"/>
  <c r="AI259" i="15"/>
  <c r="AI291" i="15"/>
  <c r="AK192" i="17"/>
  <c r="AK200" i="17" s="1"/>
  <c r="AJ200" i="17"/>
  <c r="AI273" i="21" l="1"/>
  <c r="AI305" i="21"/>
  <c r="AJ273" i="15"/>
  <c r="AJ305" i="15"/>
  <c r="AI273" i="17"/>
  <c r="AI305" i="17"/>
  <c r="AI259" i="21"/>
  <c r="AI291" i="21"/>
  <c r="AJ259" i="15"/>
  <c r="AJ291" i="15"/>
  <c r="AJ291" i="19"/>
  <c r="AJ259" i="19"/>
  <c r="AK218" i="15"/>
  <c r="AK219" i="15" s="1"/>
  <c r="AJ219" i="15"/>
  <c r="AJ225" i="20"/>
  <c r="AJ239" i="20"/>
  <c r="AJ247" i="21"/>
  <c r="AJ228" i="21"/>
  <c r="AK225" i="17"/>
  <c r="AK239" i="17"/>
  <c r="AK225" i="20"/>
  <c r="AK239" i="20"/>
  <c r="AK247" i="21"/>
  <c r="AK228" i="21"/>
  <c r="AJ305" i="19"/>
  <c r="AJ273" i="19"/>
  <c r="AJ225" i="21"/>
  <c r="AJ239" i="21"/>
  <c r="AI305" i="20"/>
  <c r="AI273" i="20"/>
  <c r="AI228" i="15"/>
  <c r="AI247" i="15"/>
  <c r="AI259" i="17"/>
  <c r="AI291" i="17"/>
  <c r="AK247" i="17"/>
  <c r="AK228" i="17"/>
  <c r="AJ247" i="17"/>
  <c r="AJ228" i="17"/>
  <c r="AI291" i="20"/>
  <c r="AI259" i="20"/>
  <c r="AK225" i="21"/>
  <c r="AK239" i="21"/>
  <c r="AK305" i="19"/>
  <c r="AK273" i="19"/>
  <c r="AK273" i="15"/>
  <c r="AK305" i="15"/>
  <c r="AJ225" i="17"/>
  <c r="AJ239" i="17"/>
  <c r="AK228" i="20"/>
  <c r="AK247" i="20"/>
  <c r="AJ247" i="20"/>
  <c r="AJ228" i="20"/>
  <c r="AK291" i="19"/>
  <c r="AK259" i="19"/>
  <c r="AK259" i="15"/>
  <c r="AK291" i="15"/>
  <c r="AJ291" i="20" l="1"/>
  <c r="AJ259" i="20"/>
  <c r="AJ273" i="17"/>
  <c r="AJ305" i="17"/>
  <c r="AK247" i="15"/>
  <c r="AK228" i="15"/>
  <c r="AK273" i="21"/>
  <c r="AK305" i="21"/>
  <c r="AJ273" i="21"/>
  <c r="AJ305" i="21"/>
  <c r="AK273" i="17"/>
  <c r="AK305" i="17"/>
  <c r="AJ259" i="21"/>
  <c r="AJ291" i="21"/>
  <c r="AK291" i="17"/>
  <c r="AK259" i="17"/>
  <c r="AJ291" i="17"/>
  <c r="AJ259" i="17"/>
  <c r="AJ247" i="15"/>
  <c r="AJ228" i="15"/>
  <c r="AK259" i="21"/>
  <c r="AK291" i="21"/>
  <c r="AK305" i="20"/>
  <c r="AK273" i="20"/>
  <c r="AK291" i="20"/>
  <c r="AK259" i="20"/>
  <c r="AJ273" i="20"/>
  <c r="AJ305" i="20"/>
  <c r="D6" i="42" l="1"/>
  <c r="I111" i="34" l="1"/>
  <c r="I114" i="34" s="1"/>
  <c r="Y111" i="34"/>
  <c r="Y114" i="34" s="1"/>
  <c r="S111" i="33"/>
  <c r="S114" i="33" s="1"/>
  <c r="U111" i="34"/>
  <c r="U114" i="34" s="1"/>
  <c r="R111" i="9"/>
  <c r="R114" i="9" s="1"/>
  <c r="AF111" i="9"/>
  <c r="AF114" i="9" s="1"/>
  <c r="R111" i="33"/>
  <c r="R114" i="33" s="1"/>
  <c r="AE111" i="6"/>
  <c r="AE111" i="33"/>
  <c r="AE114" i="33" s="1"/>
  <c r="AA111" i="36"/>
  <c r="AA114" i="36" s="1"/>
  <c r="I111" i="33"/>
  <c r="I114" i="33" s="1"/>
  <c r="U111" i="6"/>
  <c r="X111" i="34"/>
  <c r="X114" i="34" s="1"/>
  <c r="N111" i="33"/>
  <c r="N114" i="33" s="1"/>
  <c r="S111" i="6"/>
  <c r="Y111" i="33"/>
  <c r="Y114" i="33" s="1"/>
  <c r="AE111" i="36"/>
  <c r="AE114" i="36" s="1"/>
  <c r="AC111" i="34"/>
  <c r="AC114" i="34" s="1"/>
  <c r="T111" i="6"/>
  <c r="AI111" i="9"/>
  <c r="AI114" i="9" s="1"/>
  <c r="I111" i="9"/>
  <c r="I114" i="9" s="1"/>
  <c r="AG111" i="9"/>
  <c r="AG114" i="9" s="1"/>
  <c r="O111" i="36"/>
  <c r="O114" i="36" s="1"/>
  <c r="AE111" i="9"/>
  <c r="AE114" i="9" s="1"/>
  <c r="V111" i="34"/>
  <c r="V114" i="34" s="1"/>
  <c r="Q111" i="33"/>
  <c r="Q114" i="33" s="1"/>
  <c r="AD111" i="33"/>
  <c r="AD114" i="33" s="1"/>
  <c r="K111" i="33"/>
  <c r="K114" i="33" s="1"/>
  <c r="U111" i="33"/>
  <c r="U114" i="33" s="1"/>
  <c r="R111" i="35"/>
  <c r="R114" i="35" s="1"/>
  <c r="T111" i="34"/>
  <c r="T114" i="34" s="1"/>
  <c r="X111" i="33"/>
  <c r="X114" i="33" s="1"/>
  <c r="N111" i="6"/>
  <c r="Z111" i="34"/>
  <c r="Z114" i="34" s="1"/>
  <c r="Z111" i="3"/>
  <c r="AD111" i="36"/>
  <c r="AD114" i="36" s="1"/>
  <c r="AA90" i="34"/>
  <c r="AA93" i="34" s="1"/>
  <c r="I90" i="34"/>
  <c r="I93" i="34" s="1"/>
  <c r="I174" i="34" s="1"/>
  <c r="I217" i="34" s="1"/>
  <c r="O111" i="9"/>
  <c r="O114" i="9" s="1"/>
  <c r="Q111" i="9"/>
  <c r="Q114" i="9" s="1"/>
  <c r="AF111" i="38"/>
  <c r="AF114" i="38" s="1"/>
  <c r="O111" i="33"/>
  <c r="O114" i="33" s="1"/>
  <c r="AF111" i="33"/>
  <c r="AF114" i="33" s="1"/>
  <c r="L111" i="34"/>
  <c r="L114" i="34" s="1"/>
  <c r="AC90" i="33"/>
  <c r="AC93" i="33" s="1"/>
  <c r="J111" i="6"/>
  <c r="M111" i="33"/>
  <c r="M114" i="33" s="1"/>
  <c r="L90" i="33"/>
  <c r="L93" i="33" s="1"/>
  <c r="L111" i="6"/>
  <c r="AH90" i="34"/>
  <c r="AH111" i="34" s="1"/>
  <c r="AH114" i="34" s="1"/>
  <c r="T111" i="33"/>
  <c r="T114" i="33" s="1"/>
  <c r="T111" i="36"/>
  <c r="T114" i="36" s="1"/>
  <c r="J111" i="34"/>
  <c r="J114" i="34" s="1"/>
  <c r="T90" i="34"/>
  <c r="T93" i="34" s="1"/>
  <c r="T174" i="34" s="1"/>
  <c r="T217" i="34" s="1"/>
  <c r="J90" i="34"/>
  <c r="J93" i="34" s="1"/>
  <c r="P111" i="34"/>
  <c r="P114" i="34" s="1"/>
  <c r="AB111" i="33"/>
  <c r="AB114" i="33" s="1"/>
  <c r="AC111" i="33"/>
  <c r="AC114" i="33" s="1"/>
  <c r="P90" i="34"/>
  <c r="P93" i="34" s="1"/>
  <c r="V111" i="33"/>
  <c r="V114" i="33" s="1"/>
  <c r="AA90" i="33"/>
  <c r="AA93" i="33" s="1"/>
  <c r="K90" i="6"/>
  <c r="Z111" i="33"/>
  <c r="Z114" i="33" s="1"/>
  <c r="Z90" i="34"/>
  <c r="Z93" i="34" s="1"/>
  <c r="AE111" i="34"/>
  <c r="AE114" i="34" s="1"/>
  <c r="U111" i="9"/>
  <c r="U114" i="9" s="1"/>
  <c r="AG90" i="34"/>
  <c r="AG111" i="34" s="1"/>
  <c r="AG114" i="34" s="1"/>
  <c r="Z111" i="9"/>
  <c r="Z114" i="9" s="1"/>
  <c r="R90" i="34"/>
  <c r="R93" i="34" s="1"/>
  <c r="K90" i="34"/>
  <c r="K37" i="34" s="1"/>
  <c r="O111" i="34"/>
  <c r="O114" i="34" s="1"/>
  <c r="M111" i="9"/>
  <c r="M114" i="9" s="1"/>
  <c r="P111" i="33"/>
  <c r="P114" i="33" s="1"/>
  <c r="AA111" i="9"/>
  <c r="AA114" i="9" s="1"/>
  <c r="AA111" i="34"/>
  <c r="AA114" i="34" s="1"/>
  <c r="T111" i="3"/>
  <c r="AF111" i="35"/>
  <c r="AF114" i="35" s="1"/>
  <c r="X90" i="33"/>
  <c r="X93" i="33" s="1"/>
  <c r="Y90" i="34"/>
  <c r="Y37" i="34" s="1"/>
  <c r="AF111" i="34"/>
  <c r="AF114" i="34" s="1"/>
  <c r="U90" i="33"/>
  <c r="U37" i="33" s="1"/>
  <c r="I111" i="6"/>
  <c r="J90" i="33"/>
  <c r="J93" i="33" s="1"/>
  <c r="AB111" i="6"/>
  <c r="S111" i="34"/>
  <c r="S114" i="34" s="1"/>
  <c r="AJ90" i="34"/>
  <c r="AJ93" i="34" s="1"/>
  <c r="M90" i="9"/>
  <c r="M93" i="9" s="1"/>
  <c r="AE90" i="9"/>
  <c r="AE37" i="9" s="1"/>
  <c r="V111" i="6"/>
  <c r="U90" i="9"/>
  <c r="U93" i="9" s="1"/>
  <c r="U174" i="9" s="1"/>
  <c r="U217" i="9" s="1"/>
  <c r="AB111" i="34"/>
  <c r="AB114" i="34" s="1"/>
  <c r="Q90" i="33"/>
  <c r="Q93" i="33" s="1"/>
  <c r="Q111" i="6"/>
  <c r="K90" i="33"/>
  <c r="K93" i="33" s="1"/>
  <c r="N90" i="34"/>
  <c r="N93" i="34" s="1"/>
  <c r="AC90" i="34"/>
  <c r="AC93" i="34" s="1"/>
  <c r="AA111" i="33"/>
  <c r="AA114" i="33" s="1"/>
  <c r="Q90" i="34"/>
  <c r="Q93" i="34" s="1"/>
  <c r="Q111" i="34"/>
  <c r="Q114" i="34" s="1"/>
  <c r="AD90" i="34"/>
  <c r="AD37" i="34" s="1"/>
  <c r="M90" i="34"/>
  <c r="M93" i="34" s="1"/>
  <c r="L90" i="34"/>
  <c r="L93" i="34" s="1"/>
  <c r="AJ90" i="33"/>
  <c r="AJ37" i="33" s="1"/>
  <c r="X111" i="9"/>
  <c r="X114" i="9" s="1"/>
  <c r="K111" i="3"/>
  <c r="K111" i="34"/>
  <c r="K114" i="34" s="1"/>
  <c r="L111" i="36"/>
  <c r="L114" i="36" s="1"/>
  <c r="AH90" i="9"/>
  <c r="AH37" i="9" s="1"/>
  <c r="V90" i="33"/>
  <c r="V93" i="33" s="1"/>
  <c r="I111" i="35"/>
  <c r="I114" i="35" s="1"/>
  <c r="AK111" i="9"/>
  <c r="AK114" i="9" s="1"/>
  <c r="N111" i="34"/>
  <c r="N114" i="34" s="1"/>
  <c r="O90" i="6"/>
  <c r="S90" i="33"/>
  <c r="S93" i="33" s="1"/>
  <c r="J111" i="9"/>
  <c r="J114" i="9" s="1"/>
  <c r="L111" i="9"/>
  <c r="L114" i="9" s="1"/>
  <c r="Z111" i="35"/>
  <c r="Z114" i="35" s="1"/>
  <c r="R111" i="34"/>
  <c r="R114" i="34" s="1"/>
  <c r="Q111" i="36"/>
  <c r="Q114" i="36" s="1"/>
  <c r="K111" i="35"/>
  <c r="K114" i="35" s="1"/>
  <c r="P111" i="35"/>
  <c r="P114" i="35" s="1"/>
  <c r="V111" i="38"/>
  <c r="V114" i="38" s="1"/>
  <c r="AE90" i="33"/>
  <c r="AE93" i="33" s="1"/>
  <c r="Z111" i="36"/>
  <c r="Z114" i="36" s="1"/>
  <c r="O90" i="9"/>
  <c r="O93" i="9" s="1"/>
  <c r="P111" i="9"/>
  <c r="P114" i="9" s="1"/>
  <c r="J90" i="6"/>
  <c r="U111" i="35"/>
  <c r="U114" i="35" s="1"/>
  <c r="S90" i="34"/>
  <c r="S37" i="34" s="1"/>
  <c r="I90" i="33"/>
  <c r="I37" i="33" s="1"/>
  <c r="AA90" i="9"/>
  <c r="AA37" i="9" s="1"/>
  <c r="S111" i="38"/>
  <c r="S114" i="38" s="1"/>
  <c r="N90" i="33"/>
  <c r="N93" i="33" s="1"/>
  <c r="N174" i="33" s="1"/>
  <c r="N217" i="33" s="1"/>
  <c r="S111" i="35"/>
  <c r="S114" i="35" s="1"/>
  <c r="AD111" i="9"/>
  <c r="AD114" i="9" s="1"/>
  <c r="P111" i="6"/>
  <c r="P111" i="36"/>
  <c r="P114" i="36" s="1"/>
  <c r="AF111" i="3"/>
  <c r="AD111" i="6"/>
  <c r="V90" i="9"/>
  <c r="V93" i="9" s="1"/>
  <c r="W111" i="34"/>
  <c r="W114" i="34" s="1"/>
  <c r="W90" i="9"/>
  <c r="W37" i="9" s="1"/>
  <c r="AB90" i="33"/>
  <c r="AB93" i="33" s="1"/>
  <c r="AB174" i="33" s="1"/>
  <c r="AB217" i="33" s="1"/>
  <c r="M90" i="33"/>
  <c r="M93" i="33" s="1"/>
  <c r="AC111" i="9"/>
  <c r="AC114" i="9" s="1"/>
  <c r="Z90" i="33"/>
  <c r="Z93" i="33" s="1"/>
  <c r="Y111" i="3"/>
  <c r="AI90" i="34"/>
  <c r="AI93" i="34" s="1"/>
  <c r="U111" i="36"/>
  <c r="U114" i="36" s="1"/>
  <c r="M111" i="35"/>
  <c r="M114" i="35" s="1"/>
  <c r="I90" i="9"/>
  <c r="I93" i="9" s="1"/>
  <c r="Z111" i="38"/>
  <c r="Z114" i="38" s="1"/>
  <c r="L111" i="38"/>
  <c r="L114" i="38" s="1"/>
  <c r="AH111" i="9"/>
  <c r="AH114" i="9" s="1"/>
  <c r="K111" i="38"/>
  <c r="K114" i="38" s="1"/>
  <c r="AB111" i="9"/>
  <c r="AB114" i="9" s="1"/>
  <c r="AJ111" i="9"/>
  <c r="AJ114" i="9" s="1"/>
  <c r="AK90" i="9"/>
  <c r="AK93" i="9" s="1"/>
  <c r="L111" i="35"/>
  <c r="L114" i="35" s="1"/>
  <c r="Z90" i="38"/>
  <c r="Z93" i="38" s="1"/>
  <c r="AK111" i="38"/>
  <c r="AK114" i="38" s="1"/>
  <c r="AC90" i="36"/>
  <c r="AC37" i="36" s="1"/>
  <c r="W111" i="38"/>
  <c r="W114" i="38" s="1"/>
  <c r="AB111" i="36"/>
  <c r="AB114" i="36" s="1"/>
  <c r="K111" i="9"/>
  <c r="K114" i="9" s="1"/>
  <c r="T111" i="35"/>
  <c r="T114" i="35" s="1"/>
  <c r="J111" i="33"/>
  <c r="J114" i="33" s="1"/>
  <c r="Q111" i="3"/>
  <c r="O111" i="38"/>
  <c r="O114" i="38" s="1"/>
  <c r="W90" i="34"/>
  <c r="W93" i="34" s="1"/>
  <c r="AG90" i="33"/>
  <c r="AG37" i="33" s="1"/>
  <c r="AB90" i="38"/>
  <c r="AB93" i="38" s="1"/>
  <c r="AF90" i="6"/>
  <c r="AC90" i="35"/>
  <c r="AC93" i="35" s="1"/>
  <c r="AF90" i="38"/>
  <c r="AF93" i="38" s="1"/>
  <c r="Q90" i="36"/>
  <c r="T111" i="38"/>
  <c r="T114" i="38" s="1"/>
  <c r="J111" i="35"/>
  <c r="J114" i="35" s="1"/>
  <c r="AA111" i="6"/>
  <c r="Q111" i="38"/>
  <c r="Q114" i="38" s="1"/>
  <c r="S111" i="9"/>
  <c r="S114" i="9" s="1"/>
  <c r="AE90" i="34"/>
  <c r="AE37" i="34" s="1"/>
  <c r="Y111" i="35"/>
  <c r="Y114" i="35" s="1"/>
  <c r="W111" i="6"/>
  <c r="AC90" i="6"/>
  <c r="V111" i="9"/>
  <c r="V114" i="9" s="1"/>
  <c r="X90" i="9"/>
  <c r="X93" i="9" s="1"/>
  <c r="AK90" i="36"/>
  <c r="AK93" i="36" s="1"/>
  <c r="AK90" i="34"/>
  <c r="AK93" i="34" s="1"/>
  <c r="AA111" i="35"/>
  <c r="AA114" i="35" s="1"/>
  <c r="AD90" i="33"/>
  <c r="AD93" i="33" s="1"/>
  <c r="Y90" i="38"/>
  <c r="Y93" i="38" s="1"/>
  <c r="U90" i="34"/>
  <c r="U93" i="34" s="1"/>
  <c r="U174" i="34" s="1"/>
  <c r="U217" i="34" s="1"/>
  <c r="O90" i="33"/>
  <c r="O37" i="33" s="1"/>
  <c r="U90" i="6"/>
  <c r="O111" i="6"/>
  <c r="J111" i="3"/>
  <c r="L90" i="3"/>
  <c r="W111" i="33"/>
  <c r="W114" i="33" s="1"/>
  <c r="P111" i="38"/>
  <c r="P114" i="38" s="1"/>
  <c r="N90" i="6"/>
  <c r="AF90" i="36"/>
  <c r="AF93" i="36" s="1"/>
  <c r="X90" i="6"/>
  <c r="AE111" i="35"/>
  <c r="AE114" i="35" s="1"/>
  <c r="K111" i="6"/>
  <c r="T111" i="9"/>
  <c r="T114" i="9" s="1"/>
  <c r="V90" i="36"/>
  <c r="V93" i="36" s="1"/>
  <c r="AB90" i="34"/>
  <c r="AB93" i="34" s="1"/>
  <c r="W90" i="36"/>
  <c r="W37" i="36" s="1"/>
  <c r="W111" i="36"/>
  <c r="W114" i="36" s="1"/>
  <c r="P90" i="35"/>
  <c r="P93" i="35" s="1"/>
  <c r="AH90" i="35"/>
  <c r="AH93" i="35" s="1"/>
  <c r="Y90" i="33"/>
  <c r="Y93" i="33" s="1"/>
  <c r="AF90" i="33"/>
  <c r="AF37" i="33" s="1"/>
  <c r="M111" i="38"/>
  <c r="M114" i="38" s="1"/>
  <c r="AI111" i="38"/>
  <c r="AI114" i="38" s="1"/>
  <c r="X111" i="35"/>
  <c r="X114" i="35" s="1"/>
  <c r="AD90" i="35"/>
  <c r="AD93" i="35" s="1"/>
  <c r="AI90" i="38"/>
  <c r="AI93" i="38" s="1"/>
  <c r="AG90" i="36"/>
  <c r="AG93" i="36" s="1"/>
  <c r="AE111" i="38"/>
  <c r="AE114" i="38" s="1"/>
  <c r="Z90" i="36"/>
  <c r="Z93" i="36" s="1"/>
  <c r="Z174" i="36" s="1"/>
  <c r="Z217" i="36" s="1"/>
  <c r="H111" i="34"/>
  <c r="H114" i="34" s="1"/>
  <c r="AI90" i="35"/>
  <c r="AI93" i="35" s="1"/>
  <c r="R90" i="6"/>
  <c r="T90" i="33"/>
  <c r="T37" i="33" s="1"/>
  <c r="Y111" i="36"/>
  <c r="Y114" i="36" s="1"/>
  <c r="V90" i="38"/>
  <c r="V93" i="38" s="1"/>
  <c r="I111" i="3"/>
  <c r="U111" i="38"/>
  <c r="U114" i="38" s="1"/>
  <c r="AB90" i="9"/>
  <c r="AB37" i="9" s="1"/>
  <c r="Y90" i="6"/>
  <c r="X111" i="38"/>
  <c r="X114" i="38" s="1"/>
  <c r="AC111" i="38"/>
  <c r="AC114" i="38" s="1"/>
  <c r="I90" i="6"/>
  <c r="V90" i="34"/>
  <c r="V93" i="34" s="1"/>
  <c r="V174" i="34" s="1"/>
  <c r="V217" i="34" s="1"/>
  <c r="N111" i="9"/>
  <c r="N114" i="9" s="1"/>
  <c r="AH90" i="3"/>
  <c r="AF111" i="36"/>
  <c r="AF114" i="36" s="1"/>
  <c r="R111" i="6"/>
  <c r="X90" i="34"/>
  <c r="X93" i="34" s="1"/>
  <c r="X174" i="34" s="1"/>
  <c r="X217" i="34" s="1"/>
  <c r="U111" i="3"/>
  <c r="M90" i="36"/>
  <c r="M93" i="36" s="1"/>
  <c r="L111" i="33"/>
  <c r="L114" i="33" s="1"/>
  <c r="Y111" i="9"/>
  <c r="Y114" i="9" s="1"/>
  <c r="AG90" i="9"/>
  <c r="AG93" i="9" s="1"/>
  <c r="W90" i="6"/>
  <c r="Y90" i="36"/>
  <c r="Y93" i="36" s="1"/>
  <c r="AA111" i="3"/>
  <c r="X90" i="35"/>
  <c r="X93" i="35" s="1"/>
  <c r="AC111" i="3"/>
  <c r="V90" i="6"/>
  <c r="AC111" i="35"/>
  <c r="AC114" i="35" s="1"/>
  <c r="L90" i="36"/>
  <c r="L93" i="36" s="1"/>
  <c r="N111" i="3"/>
  <c r="U90" i="35"/>
  <c r="U93" i="35" s="1"/>
  <c r="O111" i="3"/>
  <c r="R90" i="3"/>
  <c r="AE90" i="36"/>
  <c r="AE93" i="36" s="1"/>
  <c r="AE174" i="36" s="1"/>
  <c r="AE217" i="36" s="1"/>
  <c r="R90" i="33"/>
  <c r="R37" i="33" s="1"/>
  <c r="Y111" i="6"/>
  <c r="Z90" i="6"/>
  <c r="S90" i="36"/>
  <c r="S93" i="36" s="1"/>
  <c r="Q90" i="38"/>
  <c r="Q93" i="38" s="1"/>
  <c r="AE90" i="35"/>
  <c r="AE93" i="35" s="1"/>
  <c r="Q90" i="6"/>
  <c r="AD111" i="3"/>
  <c r="X111" i="36"/>
  <c r="X114" i="36" s="1"/>
  <c r="I90" i="36"/>
  <c r="I93" i="36" s="1"/>
  <c r="S90" i="35"/>
  <c r="S37" i="35" s="1"/>
  <c r="T90" i="35"/>
  <c r="T93" i="35" s="1"/>
  <c r="M90" i="38"/>
  <c r="M37" i="38" s="1"/>
  <c r="AG111" i="38"/>
  <c r="AG114" i="38" s="1"/>
  <c r="O90" i="36"/>
  <c r="O93" i="36" s="1"/>
  <c r="AA111" i="38"/>
  <c r="AA114" i="38" s="1"/>
  <c r="L90" i="9"/>
  <c r="L93" i="9" s="1"/>
  <c r="L174" i="9" s="1"/>
  <c r="L217" i="9" s="1"/>
  <c r="AF90" i="34"/>
  <c r="AF37" i="34" s="1"/>
  <c r="L90" i="6"/>
  <c r="I111" i="38"/>
  <c r="I114" i="38" s="1"/>
  <c r="J90" i="36"/>
  <c r="J93" i="36" s="1"/>
  <c r="I111" i="36"/>
  <c r="I114" i="36" s="1"/>
  <c r="M111" i="36"/>
  <c r="M114" i="36" s="1"/>
  <c r="R111" i="3"/>
  <c r="S90" i="9"/>
  <c r="S93" i="9" s="1"/>
  <c r="X111" i="6"/>
  <c r="Y90" i="3"/>
  <c r="P90" i="9"/>
  <c r="P93" i="9" s="1"/>
  <c r="P174" i="9" s="1"/>
  <c r="P217" i="9" s="1"/>
  <c r="AK90" i="38"/>
  <c r="AK93" i="38" s="1"/>
  <c r="AK174" i="38" s="1"/>
  <c r="AK217" i="38" s="1"/>
  <c r="AC90" i="9"/>
  <c r="AC93" i="9" s="1"/>
  <c r="T90" i="36"/>
  <c r="T37" i="36" s="1"/>
  <c r="AC90" i="38"/>
  <c r="AC93" i="38" s="1"/>
  <c r="AE111" i="3"/>
  <c r="AB111" i="3"/>
  <c r="N111" i="35"/>
  <c r="N114" i="35" s="1"/>
  <c r="H90" i="34"/>
  <c r="H37" i="34" s="1"/>
  <c r="AF90" i="35"/>
  <c r="AF93" i="35" s="1"/>
  <c r="AF174" i="35" s="1"/>
  <c r="AF217" i="35" s="1"/>
  <c r="R90" i="38"/>
  <c r="R93" i="38" s="1"/>
  <c r="X90" i="38"/>
  <c r="X93" i="38" s="1"/>
  <c r="AI90" i="6"/>
  <c r="AB111" i="38"/>
  <c r="AB114" i="38" s="1"/>
  <c r="X90" i="36"/>
  <c r="X93" i="36" s="1"/>
  <c r="AJ90" i="35"/>
  <c r="AJ111" i="35" s="1"/>
  <c r="AJ114" i="35" s="1"/>
  <c r="AD90" i="3"/>
  <c r="Q90" i="9"/>
  <c r="Q37" i="9" s="1"/>
  <c r="L111" i="3"/>
  <c r="O90" i="38"/>
  <c r="O37" i="38" s="1"/>
  <c r="S90" i="6"/>
  <c r="W111" i="9"/>
  <c r="W114" i="9" s="1"/>
  <c r="K90" i="38"/>
  <c r="K93" i="38" s="1"/>
  <c r="AG90" i="38"/>
  <c r="AG93" i="38" s="1"/>
  <c r="W111" i="35"/>
  <c r="W114" i="35" s="1"/>
  <c r="T90" i="6"/>
  <c r="J90" i="3"/>
  <c r="AJ90" i="6"/>
  <c r="N90" i="36"/>
  <c r="N37" i="36" s="1"/>
  <c r="Z90" i="35"/>
  <c r="Z93" i="35" s="1"/>
  <c r="J111" i="36"/>
  <c r="J114" i="36" s="1"/>
  <c r="AI90" i="9"/>
  <c r="AI93" i="9" s="1"/>
  <c r="AI174" i="9" s="1"/>
  <c r="AI217" i="9" s="1"/>
  <c r="U90" i="38"/>
  <c r="U37" i="38" s="1"/>
  <c r="P90" i="6"/>
  <c r="W90" i="33"/>
  <c r="W93" i="33" s="1"/>
  <c r="W174" i="33" s="1"/>
  <c r="W217" i="33" s="1"/>
  <c r="AF90" i="9"/>
  <c r="AF37" i="9" s="1"/>
  <c r="AJ90" i="36"/>
  <c r="AJ93" i="36" s="1"/>
  <c r="R111" i="36"/>
  <c r="R114" i="36" s="1"/>
  <c r="N90" i="9"/>
  <c r="N93" i="9" s="1"/>
  <c r="O111" i="35"/>
  <c r="O114" i="35" s="1"/>
  <c r="AD111" i="38"/>
  <c r="AD114" i="38" s="1"/>
  <c r="AE90" i="38"/>
  <c r="AE37" i="38" s="1"/>
  <c r="Z111" i="6"/>
  <c r="Z90" i="9"/>
  <c r="Z93" i="9" s="1"/>
  <c r="H111" i="33"/>
  <c r="H114" i="33" s="1"/>
  <c r="J111" i="38"/>
  <c r="J114" i="38" s="1"/>
  <c r="AE90" i="3"/>
  <c r="S111" i="36"/>
  <c r="S114" i="36" s="1"/>
  <c r="AK90" i="3"/>
  <c r="N90" i="38"/>
  <c r="N93" i="38" s="1"/>
  <c r="P90" i="36"/>
  <c r="P93" i="36" s="1"/>
  <c r="U90" i="36"/>
  <c r="U93" i="36" s="1"/>
  <c r="U174" i="36" s="1"/>
  <c r="U217" i="36" s="1"/>
  <c r="AE90" i="6"/>
  <c r="M111" i="34"/>
  <c r="M114" i="34" s="1"/>
  <c r="AA90" i="3"/>
  <c r="X111" i="3"/>
  <c r="N90" i="3"/>
  <c r="AA90" i="38"/>
  <c r="AA93" i="38" s="1"/>
  <c r="AA174" i="38" s="1"/>
  <c r="AA217" i="38" s="1"/>
  <c r="AB111" i="35"/>
  <c r="AB114" i="35" s="1"/>
  <c r="AC111" i="36"/>
  <c r="AC114" i="36" s="1"/>
  <c r="W90" i="35"/>
  <c r="W93" i="35" s="1"/>
  <c r="AJ90" i="9"/>
  <c r="AJ37" i="9" s="1"/>
  <c r="AK90" i="33"/>
  <c r="AK111" i="33" s="1"/>
  <c r="AK114" i="33" s="1"/>
  <c r="AA90" i="35"/>
  <c r="AA93" i="35" s="1"/>
  <c r="J90" i="35"/>
  <c r="J93" i="35" s="1"/>
  <c r="AD90" i="9"/>
  <c r="AB90" i="6"/>
  <c r="M90" i="35"/>
  <c r="M93" i="35" s="1"/>
  <c r="U90" i="3"/>
  <c r="AB90" i="3"/>
  <c r="T90" i="3"/>
  <c r="AH90" i="33"/>
  <c r="AH111" i="33" s="1"/>
  <c r="AH114" i="33" s="1"/>
  <c r="AD90" i="6"/>
  <c r="M111" i="6"/>
  <c r="P90" i="33"/>
  <c r="P93" i="33" s="1"/>
  <c r="P174" i="33" s="1"/>
  <c r="P217" i="33" s="1"/>
  <c r="O90" i="34"/>
  <c r="O93" i="34" s="1"/>
  <c r="M90" i="3"/>
  <c r="AI90" i="3"/>
  <c r="AH90" i="6"/>
  <c r="R90" i="35"/>
  <c r="R37" i="35" s="1"/>
  <c r="S111" i="3"/>
  <c r="AJ111" i="38"/>
  <c r="AJ114" i="38" s="1"/>
  <c r="AD111" i="35"/>
  <c r="AD114" i="35" s="1"/>
  <c r="AG90" i="3"/>
  <c r="W111" i="3"/>
  <c r="P90" i="38"/>
  <c r="P93" i="38" s="1"/>
  <c r="AA90" i="36"/>
  <c r="AA93" i="36" s="1"/>
  <c r="Q90" i="35"/>
  <c r="Q93" i="35" s="1"/>
  <c r="AD111" i="34"/>
  <c r="AD114" i="34" s="1"/>
  <c r="V111" i="3"/>
  <c r="AH111" i="38"/>
  <c r="AH114" i="38" s="1"/>
  <c r="R90" i="36"/>
  <c r="R93" i="36" s="1"/>
  <c r="N111" i="38"/>
  <c r="N114" i="38" s="1"/>
  <c r="O90" i="3"/>
  <c r="V90" i="3"/>
  <c r="R111" i="38"/>
  <c r="R114" i="38" s="1"/>
  <c r="AC90" i="3"/>
  <c r="AH90" i="36"/>
  <c r="AH111" i="36" s="1"/>
  <c r="AH114" i="36" s="1"/>
  <c r="AI90" i="36"/>
  <c r="AI37" i="36" s="1"/>
  <c r="AI45" i="36" s="1"/>
  <c r="AJ90" i="38"/>
  <c r="AJ93" i="38" s="1"/>
  <c r="X90" i="3"/>
  <c r="V111" i="35"/>
  <c r="V114" i="35" s="1"/>
  <c r="V111" i="36"/>
  <c r="V114" i="36" s="1"/>
  <c r="M111" i="3"/>
  <c r="T90" i="9"/>
  <c r="T37" i="9" s="1"/>
  <c r="W90" i="38"/>
  <c r="W93" i="38" s="1"/>
  <c r="AD90" i="38"/>
  <c r="AD37" i="38" s="1"/>
  <c r="AK90" i="6"/>
  <c r="T90" i="38"/>
  <c r="T37" i="38" s="1"/>
  <c r="AA90" i="6"/>
  <c r="K111" i="36"/>
  <c r="K114" i="36" s="1"/>
  <c r="I90" i="3"/>
  <c r="N90" i="35"/>
  <c r="L90" i="35"/>
  <c r="L93" i="35" s="1"/>
  <c r="J90" i="9"/>
  <c r="J37" i="9" s="1"/>
  <c r="V90" i="35"/>
  <c r="V93" i="35" s="1"/>
  <c r="H111" i="9"/>
  <c r="H112" i="9" s="1"/>
  <c r="I90" i="38"/>
  <c r="I93" i="38" s="1"/>
  <c r="I174" i="38" s="1"/>
  <c r="I217" i="38" s="1"/>
  <c r="Y111" i="38"/>
  <c r="Y114" i="38" s="1"/>
  <c r="R90" i="9"/>
  <c r="R37" i="9" s="1"/>
  <c r="AG90" i="35"/>
  <c r="AG111" i="35" s="1"/>
  <c r="AG114" i="35" s="1"/>
  <c r="K90" i="3"/>
  <c r="AJ90" i="3"/>
  <c r="O90" i="35"/>
  <c r="O93" i="35" s="1"/>
  <c r="W90" i="3"/>
  <c r="AB90" i="36"/>
  <c r="AB93" i="36" s="1"/>
  <c r="AB90" i="35"/>
  <c r="AD90" i="36"/>
  <c r="AD93" i="36" s="1"/>
  <c r="AD174" i="36" s="1"/>
  <c r="AD217" i="36" s="1"/>
  <c r="K90" i="9"/>
  <c r="K37" i="9" s="1"/>
  <c r="Y90" i="9"/>
  <c r="M90" i="6"/>
  <c r="S90" i="3"/>
  <c r="AF111" i="6"/>
  <c r="Q90" i="3"/>
  <c r="Q111" i="35"/>
  <c r="Q114" i="35" s="1"/>
  <c r="AI90" i="33"/>
  <c r="AI37" i="33" s="1"/>
  <c r="AI45" i="33" s="1"/>
  <c r="AK90" i="35"/>
  <c r="AK111" i="35" s="1"/>
  <c r="AK114" i="35" s="1"/>
  <c r="H90" i="33"/>
  <c r="H91" i="33" s="1"/>
  <c r="H111" i="38"/>
  <c r="AC111" i="6"/>
  <c r="J90" i="38"/>
  <c r="J93" i="38" s="1"/>
  <c r="K90" i="35"/>
  <c r="K93" i="35" s="1"/>
  <c r="H90" i="36"/>
  <c r="H93" i="36" s="1"/>
  <c r="Z90" i="3"/>
  <c r="L90" i="38"/>
  <c r="L37" i="38" s="1"/>
  <c r="P90" i="3"/>
  <c r="S90" i="38"/>
  <c r="S37" i="38" s="1"/>
  <c r="AF90" i="3"/>
  <c r="I90" i="35"/>
  <c r="I93" i="35" s="1"/>
  <c r="I174" i="35" s="1"/>
  <c r="I217" i="35" s="1"/>
  <c r="P111" i="3"/>
  <c r="Y90" i="35"/>
  <c r="Y93" i="35" s="1"/>
  <c r="Y174" i="35" s="1"/>
  <c r="Y217" i="35" s="1"/>
  <c r="H90" i="35"/>
  <c r="H93" i="35" s="1"/>
  <c r="H90" i="6"/>
  <c r="H111" i="36"/>
  <c r="H90" i="38"/>
  <c r="H91" i="38" s="1"/>
  <c r="N111" i="36"/>
  <c r="N114" i="36" s="1"/>
  <c r="AH90" i="38"/>
  <c r="AH93" i="38" s="1"/>
  <c r="H111" i="35"/>
  <c r="H114" i="35" s="1"/>
  <c r="K90" i="36"/>
  <c r="H111" i="6"/>
  <c r="H111" i="3"/>
  <c r="H90" i="9"/>
  <c r="H91" i="9" s="1"/>
  <c r="H90" i="3"/>
  <c r="AG90" i="6"/>
  <c r="L174" i="35" l="1"/>
  <c r="L217" i="35" s="1"/>
  <c r="L174" i="34"/>
  <c r="L217" i="34" s="1"/>
  <c r="I91" i="9"/>
  <c r="P174" i="36"/>
  <c r="P217" i="36" s="1"/>
  <c r="AE93" i="38"/>
  <c r="O174" i="36"/>
  <c r="O217" i="36" s="1"/>
  <c r="Y93" i="34"/>
  <c r="Y174" i="34" s="1"/>
  <c r="Y217" i="34" s="1"/>
  <c r="J174" i="35"/>
  <c r="J217" i="35" s="1"/>
  <c r="I174" i="9"/>
  <c r="I217" i="9" s="1"/>
  <c r="S174" i="33"/>
  <c r="S217" i="33" s="1"/>
  <c r="I37" i="34"/>
  <c r="I42" i="34" s="1"/>
  <c r="I222" i="34" s="1"/>
  <c r="I288" i="34" s="1"/>
  <c r="K93" i="3"/>
  <c r="H114" i="6"/>
  <c r="AE37" i="6"/>
  <c r="AE42" i="6" s="1"/>
  <c r="AE222" i="6" s="1"/>
  <c r="AB114" i="3"/>
  <c r="X114" i="6"/>
  <c r="Y114" i="6"/>
  <c r="AH93" i="3"/>
  <c r="N93" i="6"/>
  <c r="AC93" i="6"/>
  <c r="AA114" i="6"/>
  <c r="I114" i="6"/>
  <c r="P114" i="3"/>
  <c r="Q93" i="3"/>
  <c r="AA93" i="6"/>
  <c r="AA174" i="6" s="1"/>
  <c r="AA217" i="6" s="1"/>
  <c r="AB93" i="6"/>
  <c r="AE114" i="3"/>
  <c r="V37" i="6"/>
  <c r="V42" i="6" s="1"/>
  <c r="V222" i="6" s="1"/>
  <c r="W114" i="6"/>
  <c r="Y114" i="3"/>
  <c r="AD114" i="6"/>
  <c r="AB114" i="6"/>
  <c r="K93" i="6"/>
  <c r="AF114" i="6"/>
  <c r="W93" i="3"/>
  <c r="V93" i="3"/>
  <c r="S114" i="3"/>
  <c r="M114" i="6"/>
  <c r="Z114" i="6"/>
  <c r="S93" i="6"/>
  <c r="AI90" i="16"/>
  <c r="AI111" i="16" s="1"/>
  <c r="AI114" i="16" s="1"/>
  <c r="R114" i="3"/>
  <c r="AD114" i="3"/>
  <c r="AC114" i="3"/>
  <c r="I114" i="3"/>
  <c r="K114" i="6"/>
  <c r="K114" i="3"/>
  <c r="Q114" i="6"/>
  <c r="J114" i="6"/>
  <c r="AE114" i="6"/>
  <c r="P93" i="3"/>
  <c r="P174" i="3" s="1"/>
  <c r="P217" i="3" s="1"/>
  <c r="AC114" i="6"/>
  <c r="S37" i="3"/>
  <c r="S42" i="3" s="1"/>
  <c r="S222" i="3" s="1"/>
  <c r="AK111" i="6"/>
  <c r="X93" i="3"/>
  <c r="O37" i="3"/>
  <c r="AD93" i="6"/>
  <c r="AJ37" i="6"/>
  <c r="AJ42" i="6" s="1"/>
  <c r="AJ222" i="6" s="1"/>
  <c r="Q93" i="6"/>
  <c r="Q174" i="6" s="1"/>
  <c r="Q217" i="6" s="1"/>
  <c r="R93" i="3"/>
  <c r="I93" i="6"/>
  <c r="I174" i="6" s="1"/>
  <c r="I217" i="6" s="1"/>
  <c r="L93" i="3"/>
  <c r="Q114" i="3"/>
  <c r="Q174" i="3" s="1"/>
  <c r="Q217" i="3" s="1"/>
  <c r="AF114" i="3"/>
  <c r="H91" i="3"/>
  <c r="M93" i="6"/>
  <c r="M174" i="6" s="1"/>
  <c r="M217" i="6" s="1"/>
  <c r="AJ111" i="3"/>
  <c r="AH90" i="16"/>
  <c r="AH111" i="16" s="1"/>
  <c r="AH114" i="16" s="1"/>
  <c r="N37" i="3"/>
  <c r="N42" i="3" s="1"/>
  <c r="N222" i="3" s="1"/>
  <c r="AK37" i="3"/>
  <c r="J93" i="3"/>
  <c r="L114" i="3"/>
  <c r="O114" i="3"/>
  <c r="AA114" i="3"/>
  <c r="U114" i="3"/>
  <c r="J114" i="3"/>
  <c r="U114" i="6"/>
  <c r="W114" i="3"/>
  <c r="AI93" i="3"/>
  <c r="T93" i="3"/>
  <c r="X114" i="3"/>
  <c r="P93" i="6"/>
  <c r="T93" i="6"/>
  <c r="X93" i="6"/>
  <c r="O114" i="6"/>
  <c r="P114" i="6"/>
  <c r="T114" i="3"/>
  <c r="L114" i="6"/>
  <c r="Z114" i="3"/>
  <c r="H91" i="6"/>
  <c r="H98" i="6" s="1"/>
  <c r="AA93" i="3"/>
  <c r="AE93" i="3"/>
  <c r="AD93" i="3"/>
  <c r="N114" i="3"/>
  <c r="W93" i="6"/>
  <c r="R114" i="6"/>
  <c r="Y93" i="6"/>
  <c r="Y174" i="6" s="1"/>
  <c r="Y217" i="6" s="1"/>
  <c r="R93" i="6"/>
  <c r="U93" i="6"/>
  <c r="AF93" i="6"/>
  <c r="J37" i="6"/>
  <c r="O93" i="6"/>
  <c r="O174" i="6" s="1"/>
  <c r="O217" i="6" s="1"/>
  <c r="T114" i="6"/>
  <c r="H114" i="3"/>
  <c r="Z37" i="3"/>
  <c r="I93" i="3"/>
  <c r="I174" i="3" s="1"/>
  <c r="I217" i="3" s="1"/>
  <c r="M114" i="3"/>
  <c r="AC93" i="3"/>
  <c r="V114" i="3"/>
  <c r="AG37" i="3"/>
  <c r="AG45" i="3" s="1"/>
  <c r="M37" i="3"/>
  <c r="Y93" i="3"/>
  <c r="Y174" i="3" s="1"/>
  <c r="Y217" i="3" s="1"/>
  <c r="L93" i="6"/>
  <c r="L174" i="6" s="1"/>
  <c r="L217" i="6" s="1"/>
  <c r="Z93" i="6"/>
  <c r="V114" i="6"/>
  <c r="N114" i="6"/>
  <c r="S114" i="6"/>
  <c r="S174" i="6" s="1"/>
  <c r="S217" i="6" s="1"/>
  <c r="AK45" i="3"/>
  <c r="AE174" i="33"/>
  <c r="AE217" i="33" s="1"/>
  <c r="AA174" i="35"/>
  <c r="AA217" i="35" s="1"/>
  <c r="Q37" i="33"/>
  <c r="Q42" i="33" s="1"/>
  <c r="Q222" i="33" s="1"/>
  <c r="Q288" i="33" s="1"/>
  <c r="X174" i="33"/>
  <c r="X217" i="33" s="1"/>
  <c r="I91" i="38"/>
  <c r="J91" i="38" s="1"/>
  <c r="J100" i="38" s="1"/>
  <c r="T174" i="35"/>
  <c r="T217" i="35" s="1"/>
  <c r="AH37" i="36"/>
  <c r="AH45" i="36" s="1"/>
  <c r="S37" i="36"/>
  <c r="S42" i="36" s="1"/>
  <c r="S222" i="36" s="1"/>
  <c r="Y174" i="33"/>
  <c r="Y217" i="33" s="1"/>
  <c r="K174" i="33"/>
  <c r="K217" i="33" s="1"/>
  <c r="S93" i="38"/>
  <c r="S174" i="38" s="1"/>
  <c r="S217" i="38" s="1"/>
  <c r="AA37" i="33"/>
  <c r="AA45" i="33" s="1"/>
  <c r="AJ37" i="38"/>
  <c r="K174" i="38"/>
  <c r="K217" i="38" s="1"/>
  <c r="L174" i="36"/>
  <c r="L217" i="36" s="1"/>
  <c r="AK174" i="9"/>
  <c r="AK217" i="9" s="1"/>
  <c r="W174" i="38"/>
  <c r="W217" i="38" s="1"/>
  <c r="Z174" i="35"/>
  <c r="Z217" i="35" s="1"/>
  <c r="AD174" i="6"/>
  <c r="AD217" i="6" s="1"/>
  <c r="N37" i="6"/>
  <c r="Z174" i="34"/>
  <c r="Z217" i="34" s="1"/>
  <c r="AD37" i="36"/>
  <c r="AD45" i="36" s="1"/>
  <c r="W93" i="36"/>
  <c r="W174" i="36" s="1"/>
  <c r="W217" i="36" s="1"/>
  <c r="O37" i="36"/>
  <c r="O45" i="36" s="1"/>
  <c r="M174" i="9"/>
  <c r="M217" i="9" s="1"/>
  <c r="X174" i="9"/>
  <c r="X217" i="9" s="1"/>
  <c r="V174" i="33"/>
  <c r="V217" i="33" s="1"/>
  <c r="K93" i="34"/>
  <c r="K174" i="34" s="1"/>
  <c r="K217" i="34" s="1"/>
  <c r="H112" i="6"/>
  <c r="V174" i="38"/>
  <c r="V217" i="38" s="1"/>
  <c r="X174" i="36"/>
  <c r="X217" i="36" s="1"/>
  <c r="L37" i="3"/>
  <c r="AI111" i="35"/>
  <c r="AI114" i="35" s="1"/>
  <c r="AH174" i="38"/>
  <c r="AH217" i="38" s="1"/>
  <c r="W37" i="38"/>
  <c r="W45" i="38" s="1"/>
  <c r="M93" i="38"/>
  <c r="AD174" i="33"/>
  <c r="AD217" i="33" s="1"/>
  <c r="AC93" i="36"/>
  <c r="AC174" i="36" s="1"/>
  <c r="AC217" i="36" s="1"/>
  <c r="K174" i="35"/>
  <c r="K217" i="35" s="1"/>
  <c r="O37" i="34"/>
  <c r="O45" i="34" s="1"/>
  <c r="Y37" i="33"/>
  <c r="Y45" i="33" s="1"/>
  <c r="AC174" i="34"/>
  <c r="AC217" i="34" s="1"/>
  <c r="J91" i="9"/>
  <c r="Z174" i="33"/>
  <c r="Z217" i="33" s="1"/>
  <c r="AB174" i="36"/>
  <c r="AB217" i="36" s="1"/>
  <c r="W174" i="35"/>
  <c r="W217" i="35" s="1"/>
  <c r="X37" i="38"/>
  <c r="X45" i="38" s="1"/>
  <c r="Z37" i="6"/>
  <c r="N174" i="6"/>
  <c r="N217" i="6" s="1"/>
  <c r="O93" i="33"/>
  <c r="O174" i="33" s="1"/>
  <c r="O217" i="33" s="1"/>
  <c r="R37" i="36"/>
  <c r="R42" i="36" s="1"/>
  <c r="R222" i="36" s="1"/>
  <c r="AA174" i="36"/>
  <c r="AA217" i="36" s="1"/>
  <c r="U93" i="38"/>
  <c r="U174" i="38" s="1"/>
  <c r="U217" i="38" s="1"/>
  <c r="M174" i="33"/>
  <c r="M217" i="33" s="1"/>
  <c r="T37" i="3"/>
  <c r="T42" i="3" s="1"/>
  <c r="T222" i="3" s="1"/>
  <c r="AC37" i="3"/>
  <c r="O93" i="3"/>
  <c r="O174" i="3" s="1"/>
  <c r="O217" i="3" s="1"/>
  <c r="J37" i="3"/>
  <c r="W37" i="3"/>
  <c r="K37" i="3"/>
  <c r="AE93" i="6"/>
  <c r="AE174" i="6" s="1"/>
  <c r="AE217" i="6" s="1"/>
  <c r="T174" i="6"/>
  <c r="T217" i="6" s="1"/>
  <c r="AJ93" i="6"/>
  <c r="P37" i="9"/>
  <c r="P45" i="9" s="1"/>
  <c r="AA37" i="35"/>
  <c r="AA45" i="35" s="1"/>
  <c r="AF37" i="35"/>
  <c r="AF42" i="35" s="1"/>
  <c r="AF222" i="35" s="1"/>
  <c r="L37" i="9"/>
  <c r="L45" i="9" s="1"/>
  <c r="U174" i="35"/>
  <c r="U217" i="35" s="1"/>
  <c r="R93" i="9"/>
  <c r="R174" i="9" s="1"/>
  <c r="R217" i="9" s="1"/>
  <c r="M174" i="35"/>
  <c r="M217" i="35" s="1"/>
  <c r="Z37" i="9"/>
  <c r="Z45" i="9" s="1"/>
  <c r="O174" i="9"/>
  <c r="O217" i="9" s="1"/>
  <c r="N174" i="9"/>
  <c r="N217" i="9" s="1"/>
  <c r="J37" i="35"/>
  <c r="J45" i="35" s="1"/>
  <c r="AE37" i="35"/>
  <c r="AE45" i="35" s="1"/>
  <c r="P174" i="35"/>
  <c r="P217" i="35" s="1"/>
  <c r="AC37" i="35"/>
  <c r="AC45" i="35" s="1"/>
  <c r="I37" i="35"/>
  <c r="S45" i="36"/>
  <c r="AC174" i="3"/>
  <c r="AC217" i="3" s="1"/>
  <c r="O174" i="34"/>
  <c r="O217" i="34" s="1"/>
  <c r="AE174" i="38"/>
  <c r="AE217" i="38" s="1"/>
  <c r="M174" i="38"/>
  <c r="M217" i="38" s="1"/>
  <c r="X174" i="35"/>
  <c r="X217" i="35" s="1"/>
  <c r="K37" i="6"/>
  <c r="J174" i="34"/>
  <c r="J217" i="34" s="1"/>
  <c r="R174" i="36"/>
  <c r="R217" i="36" s="1"/>
  <c r="P174" i="38"/>
  <c r="P217" i="38" s="1"/>
  <c r="AC37" i="9"/>
  <c r="AC45" i="9" s="1"/>
  <c r="I93" i="33"/>
  <c r="I174" i="33" s="1"/>
  <c r="I217" i="33" s="1"/>
  <c r="AE37" i="33"/>
  <c r="AE45" i="33" s="1"/>
  <c r="I91" i="3"/>
  <c r="I100" i="3" s="1"/>
  <c r="S93" i="3"/>
  <c r="S174" i="3" s="1"/>
  <c r="S217" i="3" s="1"/>
  <c r="AB37" i="36"/>
  <c r="AB45" i="36" s="1"/>
  <c r="J93" i="9"/>
  <c r="J174" i="9" s="1"/>
  <c r="J217" i="9" s="1"/>
  <c r="P37" i="36"/>
  <c r="P45" i="36" s="1"/>
  <c r="H112" i="33"/>
  <c r="I112" i="33" s="1"/>
  <c r="I115" i="33" s="1"/>
  <c r="O93" i="38"/>
  <c r="O174" i="38" s="1"/>
  <c r="O217" i="38" s="1"/>
  <c r="R37" i="38"/>
  <c r="R45" i="38" s="1"/>
  <c r="AC174" i="9"/>
  <c r="AC217" i="9" s="1"/>
  <c r="AE174" i="35"/>
  <c r="AE217" i="35" s="1"/>
  <c r="V37" i="34"/>
  <c r="V45" i="34" s="1"/>
  <c r="AB93" i="9"/>
  <c r="AB174" i="9" s="1"/>
  <c r="AB217" i="9" s="1"/>
  <c r="R37" i="6"/>
  <c r="R42" i="6" s="1"/>
  <c r="R222" i="6" s="1"/>
  <c r="K37" i="35"/>
  <c r="K45" i="35" s="1"/>
  <c r="T93" i="38"/>
  <c r="T174" i="38" s="1"/>
  <c r="T217" i="38" s="1"/>
  <c r="AJ93" i="35"/>
  <c r="AJ174" i="35" s="1"/>
  <c r="AJ217" i="35" s="1"/>
  <c r="S93" i="35"/>
  <c r="S174" i="35" s="1"/>
  <c r="S217" i="35" s="1"/>
  <c r="R93" i="33"/>
  <c r="R174" i="33" s="1"/>
  <c r="R217" i="33" s="1"/>
  <c r="W174" i="6"/>
  <c r="W217" i="6" s="1"/>
  <c r="X37" i="34"/>
  <c r="X45" i="34" s="1"/>
  <c r="R174" i="6"/>
  <c r="R217" i="6" s="1"/>
  <c r="AB174" i="34"/>
  <c r="AB217" i="34" s="1"/>
  <c r="X37" i="6"/>
  <c r="AA37" i="3"/>
  <c r="AA45" i="3" s="1"/>
  <c r="AG37" i="38"/>
  <c r="AG45" i="38" s="1"/>
  <c r="AG174" i="9"/>
  <c r="AG217" i="9" s="1"/>
  <c r="J37" i="38"/>
  <c r="J45" i="38" s="1"/>
  <c r="Z174" i="9"/>
  <c r="Z217" i="9" s="1"/>
  <c r="AG174" i="38"/>
  <c r="AG217" i="38" s="1"/>
  <c r="I174" i="36"/>
  <c r="I217" i="36" s="1"/>
  <c r="Y37" i="38"/>
  <c r="Y45" i="38" s="1"/>
  <c r="AF37" i="38"/>
  <c r="AF42" i="38" s="1"/>
  <c r="AF222" i="38" s="1"/>
  <c r="AF256" i="38" s="1"/>
  <c r="O174" i="35"/>
  <c r="O217" i="35" s="1"/>
  <c r="Q37" i="3"/>
  <c r="O37" i="35"/>
  <c r="O45" i="35" s="1"/>
  <c r="I37" i="3"/>
  <c r="AB37" i="6"/>
  <c r="AJ93" i="9"/>
  <c r="AJ174" i="9" s="1"/>
  <c r="AJ217" i="9" s="1"/>
  <c r="K37" i="38"/>
  <c r="K45" i="38" s="1"/>
  <c r="AC37" i="38"/>
  <c r="Y37" i="3"/>
  <c r="H112" i="34"/>
  <c r="I112" i="34" s="1"/>
  <c r="J112" i="34" s="1"/>
  <c r="AF174" i="38"/>
  <c r="AF217" i="38" s="1"/>
  <c r="Q174" i="33"/>
  <c r="Q217" i="33" s="1"/>
  <c r="J94" i="9"/>
  <c r="J99" i="9"/>
  <c r="J100" i="9"/>
  <c r="J98" i="9"/>
  <c r="K91" i="9"/>
  <c r="AG111" i="6"/>
  <c r="AG37" i="6"/>
  <c r="H121" i="6"/>
  <c r="H115" i="6"/>
  <c r="H120" i="6"/>
  <c r="H119" i="6"/>
  <c r="AG90" i="16"/>
  <c r="H112" i="3"/>
  <c r="I45" i="35"/>
  <c r="I42" i="35"/>
  <c r="I222" i="35" s="1"/>
  <c r="H98" i="9"/>
  <c r="H99" i="9"/>
  <c r="H100" i="9"/>
  <c r="H94" i="9"/>
  <c r="K93" i="36"/>
  <c r="K174" i="36" s="1"/>
  <c r="K217" i="36" s="1"/>
  <c r="K37" i="36"/>
  <c r="H98" i="38"/>
  <c r="H100" i="38"/>
  <c r="H94" i="38"/>
  <c r="H99" i="38"/>
  <c r="AF37" i="3"/>
  <c r="AF93" i="3"/>
  <c r="AF174" i="3" s="1"/>
  <c r="AF217" i="3" s="1"/>
  <c r="H93" i="9"/>
  <c r="H37" i="9"/>
  <c r="H112" i="35"/>
  <c r="H37" i="38"/>
  <c r="H93" i="38"/>
  <c r="K45" i="9"/>
  <c r="K42" i="9"/>
  <c r="K222" i="9" s="1"/>
  <c r="AD45" i="38"/>
  <c r="AD42" i="38"/>
  <c r="AD222" i="38" s="1"/>
  <c r="Q174" i="35"/>
  <c r="Q217" i="35" s="1"/>
  <c r="AB93" i="3"/>
  <c r="AB174" i="3" s="1"/>
  <c r="AB217" i="3" s="1"/>
  <c r="AB37" i="3"/>
  <c r="AD37" i="9"/>
  <c r="AD93" i="9"/>
  <c r="AD174" i="9" s="1"/>
  <c r="AD217" i="9" s="1"/>
  <c r="AH37" i="38"/>
  <c r="H114" i="36"/>
  <c r="H112" i="36"/>
  <c r="AI42" i="33"/>
  <c r="AI222" i="33" s="1"/>
  <c r="AB93" i="35"/>
  <c r="AB174" i="35" s="1"/>
  <c r="AB217" i="35" s="1"/>
  <c r="AB37" i="35"/>
  <c r="H186" i="9"/>
  <c r="H115" i="9"/>
  <c r="H119" i="9"/>
  <c r="H120" i="9"/>
  <c r="H121" i="9"/>
  <c r="I112" i="9"/>
  <c r="N93" i="35"/>
  <c r="N174" i="35" s="1"/>
  <c r="N217" i="35" s="1"/>
  <c r="N37" i="35"/>
  <c r="AJ45" i="38"/>
  <c r="AJ42" i="38"/>
  <c r="AJ222" i="38" s="1"/>
  <c r="U93" i="3"/>
  <c r="U174" i="3" s="1"/>
  <c r="U217" i="3" s="1"/>
  <c r="U37" i="3"/>
  <c r="I98" i="9"/>
  <c r="I99" i="9"/>
  <c r="I100" i="9"/>
  <c r="I94" i="9"/>
  <c r="H114" i="9"/>
  <c r="AJ174" i="38"/>
  <c r="AJ217" i="38" s="1"/>
  <c r="H98" i="3"/>
  <c r="H99" i="3"/>
  <c r="H100" i="3"/>
  <c r="H94" i="3"/>
  <c r="H37" i="3"/>
  <c r="H93" i="3"/>
  <c r="H174" i="3" s="1"/>
  <c r="H217" i="3" s="1"/>
  <c r="AG93" i="6"/>
  <c r="H94" i="6"/>
  <c r="H99" i="6"/>
  <c r="J174" i="38"/>
  <c r="J217" i="38" s="1"/>
  <c r="H114" i="38"/>
  <c r="H112" i="38"/>
  <c r="H98" i="33"/>
  <c r="H99" i="33"/>
  <c r="H94" i="33"/>
  <c r="H100" i="33"/>
  <c r="I91" i="33"/>
  <c r="S45" i="38"/>
  <c r="S42" i="38"/>
  <c r="S222" i="38" s="1"/>
  <c r="Y93" i="9"/>
  <c r="Y174" i="9" s="1"/>
  <c r="Y217" i="9" s="1"/>
  <c r="Y37" i="9"/>
  <c r="U37" i="36"/>
  <c r="N37" i="38"/>
  <c r="AF93" i="9"/>
  <c r="AF174" i="9" s="1"/>
  <c r="AF217" i="9" s="1"/>
  <c r="W37" i="33"/>
  <c r="U45" i="38"/>
  <c r="U42" i="38"/>
  <c r="U222" i="38" s="1"/>
  <c r="AI37" i="9"/>
  <c r="S37" i="6"/>
  <c r="AJ111" i="36"/>
  <c r="AJ114" i="36" s="1"/>
  <c r="AJ174" i="36" s="1"/>
  <c r="AJ217" i="36" s="1"/>
  <c r="T45" i="36"/>
  <c r="T42" i="36"/>
  <c r="T222" i="36" s="1"/>
  <c r="H93" i="6"/>
  <c r="H174" i="6" s="1"/>
  <c r="H217" i="6" s="1"/>
  <c r="H37" i="6"/>
  <c r="R45" i="9"/>
  <c r="R42" i="9"/>
  <c r="R222" i="9" s="1"/>
  <c r="K93" i="9"/>
  <c r="K174" i="9" s="1"/>
  <c r="K217" i="9" s="1"/>
  <c r="N174" i="38"/>
  <c r="N217" i="38" s="1"/>
  <c r="AF45" i="9"/>
  <c r="AF42" i="9"/>
  <c r="AF222" i="9" s="1"/>
  <c r="P37" i="38"/>
  <c r="Z93" i="3"/>
  <c r="Z174" i="3" s="1"/>
  <c r="Z217" i="3" s="1"/>
  <c r="P37" i="3"/>
  <c r="H91" i="36"/>
  <c r="M37" i="6"/>
  <c r="T45" i="38"/>
  <c r="T42" i="38"/>
  <c r="T222" i="38" s="1"/>
  <c r="X37" i="3"/>
  <c r="Q37" i="35"/>
  <c r="AA37" i="36"/>
  <c r="AH93" i="16"/>
  <c r="AH174" i="16" s="1"/>
  <c r="AH217" i="16" s="1"/>
  <c r="AD93" i="38"/>
  <c r="AD174" i="38" s="1"/>
  <c r="AD217" i="38" s="1"/>
  <c r="M93" i="3"/>
  <c r="P37" i="33"/>
  <c r="AD37" i="6"/>
  <c r="AJ45" i="9"/>
  <c r="AJ42" i="9"/>
  <c r="AJ222" i="9" s="1"/>
  <c r="AA37" i="38"/>
  <c r="AK42" i="3"/>
  <c r="AK222" i="3" s="1"/>
  <c r="AE37" i="3"/>
  <c r="AE42" i="38"/>
  <c r="AE222" i="38" s="1"/>
  <c r="AE45" i="38"/>
  <c r="P37" i="6"/>
  <c r="N93" i="36"/>
  <c r="N174" i="36" s="1"/>
  <c r="N217" i="36" s="1"/>
  <c r="T37" i="6"/>
  <c r="O45" i="38"/>
  <c r="O42" i="38"/>
  <c r="O222" i="38" s="1"/>
  <c r="Q93" i="9"/>
  <c r="Q174" i="9" s="1"/>
  <c r="Q217" i="9" s="1"/>
  <c r="X37" i="36"/>
  <c r="H91" i="35"/>
  <c r="Y37" i="35"/>
  <c r="H174" i="36"/>
  <c r="H217" i="36" s="1"/>
  <c r="AG111" i="3"/>
  <c r="AG93" i="3"/>
  <c r="M45" i="3"/>
  <c r="M42" i="3"/>
  <c r="M222" i="3" s="1"/>
  <c r="AH93" i="36"/>
  <c r="AH174" i="36" s="1"/>
  <c r="AH217" i="36" s="1"/>
  <c r="N42" i="36"/>
  <c r="N222" i="36" s="1"/>
  <c r="N45" i="36"/>
  <c r="Q45" i="9"/>
  <c r="Q42" i="9"/>
  <c r="Q222" i="9" s="1"/>
  <c r="AD37" i="3"/>
  <c r="AI37" i="6"/>
  <c r="AI93" i="6"/>
  <c r="AI111" i="6"/>
  <c r="H174" i="35"/>
  <c r="H217" i="35" s="1"/>
  <c r="H37" i="35"/>
  <c r="AJ93" i="3"/>
  <c r="AG93" i="35"/>
  <c r="AG174" i="35" s="1"/>
  <c r="AG217" i="35" s="1"/>
  <c r="I37" i="38"/>
  <c r="H37" i="36"/>
  <c r="L37" i="35"/>
  <c r="AA37" i="6"/>
  <c r="AI42" i="36"/>
  <c r="AI222" i="36" s="1"/>
  <c r="AH42" i="36"/>
  <c r="AH222" i="36" s="1"/>
  <c r="AH111" i="6"/>
  <c r="AH37" i="6"/>
  <c r="AH93" i="6"/>
  <c r="AH93" i="33"/>
  <c r="AH174" i="33" s="1"/>
  <c r="AH217" i="33" s="1"/>
  <c r="AH37" i="33"/>
  <c r="M37" i="35"/>
  <c r="AK93" i="3"/>
  <c r="AK111" i="3"/>
  <c r="AJ90" i="16"/>
  <c r="AJ111" i="6"/>
  <c r="S45" i="35"/>
  <c r="S42" i="35"/>
  <c r="S222" i="35" s="1"/>
  <c r="AK37" i="6"/>
  <c r="AK90" i="16"/>
  <c r="AK93" i="6"/>
  <c r="AJ37" i="3"/>
  <c r="N37" i="9"/>
  <c r="AJ37" i="36"/>
  <c r="Z37" i="35"/>
  <c r="AI174" i="38"/>
  <c r="AI217" i="38" s="1"/>
  <c r="L93" i="38"/>
  <c r="L174" i="38" s="1"/>
  <c r="L217" i="38" s="1"/>
  <c r="H93" i="33"/>
  <c r="H174" i="33" s="1"/>
  <c r="H217" i="33" s="1"/>
  <c r="H37" i="33"/>
  <c r="AK93" i="35"/>
  <c r="AK174" i="35" s="1"/>
  <c r="AK217" i="35" s="1"/>
  <c r="V37" i="35"/>
  <c r="J45" i="9"/>
  <c r="J42" i="9"/>
  <c r="J222" i="9" s="1"/>
  <c r="T93" i="9"/>
  <c r="T174" i="9" s="1"/>
  <c r="T217" i="9" s="1"/>
  <c r="AI93" i="36"/>
  <c r="AI111" i="36"/>
  <c r="AI114" i="36" s="1"/>
  <c r="V37" i="3"/>
  <c r="R93" i="35"/>
  <c r="R174" i="35" s="1"/>
  <c r="R217" i="35" s="1"/>
  <c r="W37" i="35"/>
  <c r="N93" i="3"/>
  <c r="N174" i="3" s="1"/>
  <c r="N217" i="3" s="1"/>
  <c r="AG42" i="38"/>
  <c r="AG222" i="38" s="1"/>
  <c r="J174" i="36"/>
  <c r="J217" i="36" s="1"/>
  <c r="S288" i="36"/>
  <c r="S256" i="36"/>
  <c r="L45" i="38"/>
  <c r="L42" i="38"/>
  <c r="L222" i="38" s="1"/>
  <c r="AI111" i="33"/>
  <c r="AI114" i="33" s="1"/>
  <c r="AI93" i="33"/>
  <c r="V174" i="35"/>
  <c r="V217" i="35" s="1"/>
  <c r="T45" i="9"/>
  <c r="T42" i="9"/>
  <c r="T222" i="9" s="1"/>
  <c r="V174" i="3"/>
  <c r="V217" i="3" s="1"/>
  <c r="R45" i="35"/>
  <c r="R42" i="35"/>
  <c r="R222" i="35" s="1"/>
  <c r="AI37" i="3"/>
  <c r="AI111" i="3"/>
  <c r="AK93" i="33"/>
  <c r="AK174" i="33" s="1"/>
  <c r="AK217" i="33" s="1"/>
  <c r="AK37" i="33"/>
  <c r="S174" i="36"/>
  <c r="S217" i="36" s="1"/>
  <c r="AC174" i="38"/>
  <c r="AC217" i="38" s="1"/>
  <c r="T93" i="36"/>
  <c r="T174" i="36" s="1"/>
  <c r="T217" i="36" s="1"/>
  <c r="J37" i="36"/>
  <c r="T37" i="35"/>
  <c r="V93" i="6"/>
  <c r="X37" i="35"/>
  <c r="AG37" i="9"/>
  <c r="M37" i="36"/>
  <c r="AB45" i="9"/>
  <c r="AB42" i="9"/>
  <c r="AB222" i="9" s="1"/>
  <c r="AI174" i="35"/>
  <c r="AI217" i="35" s="1"/>
  <c r="P37" i="35"/>
  <c r="N42" i="6"/>
  <c r="N222" i="6" s="1"/>
  <c r="Y174" i="38"/>
  <c r="Y217" i="38" s="1"/>
  <c r="X37" i="9"/>
  <c r="AC37" i="6"/>
  <c r="U37" i="6"/>
  <c r="AC45" i="36"/>
  <c r="AC42" i="36"/>
  <c r="AC222" i="36" s="1"/>
  <c r="M174" i="36"/>
  <c r="M217" i="36" s="1"/>
  <c r="AH37" i="3"/>
  <c r="I37" i="36"/>
  <c r="AC174" i="6"/>
  <c r="AC217" i="6" s="1"/>
  <c r="X174" i="38"/>
  <c r="X217" i="38" s="1"/>
  <c r="R174" i="38"/>
  <c r="R217" i="38" s="1"/>
  <c r="L37" i="6"/>
  <c r="AF93" i="34"/>
  <c r="AF174" i="34" s="1"/>
  <c r="AF217" i="34" s="1"/>
  <c r="M45" i="38"/>
  <c r="M42" i="38"/>
  <c r="M222" i="38" s="1"/>
  <c r="Q37" i="6"/>
  <c r="H91" i="34"/>
  <c r="Y37" i="36"/>
  <c r="W37" i="6"/>
  <c r="AI37" i="38"/>
  <c r="AF93" i="33"/>
  <c r="AF174" i="33" s="1"/>
  <c r="AF217" i="33" s="1"/>
  <c r="W45" i="36"/>
  <c r="W42" i="36"/>
  <c r="W222" i="36" s="1"/>
  <c r="V37" i="36"/>
  <c r="X174" i="6"/>
  <c r="X217" i="6" s="1"/>
  <c r="AK37" i="36"/>
  <c r="AK111" i="36"/>
  <c r="AK114" i="36" s="1"/>
  <c r="AK174" i="36" s="1"/>
  <c r="AK217" i="36" s="1"/>
  <c r="S37" i="9"/>
  <c r="AF42" i="34"/>
  <c r="AF222" i="34" s="1"/>
  <c r="AF45" i="34"/>
  <c r="Q37" i="38"/>
  <c r="Y174" i="36"/>
  <c r="Y217" i="36" s="1"/>
  <c r="U37" i="35"/>
  <c r="AF45" i="33"/>
  <c r="AF42" i="33"/>
  <c r="AF222" i="33" s="1"/>
  <c r="V174" i="36"/>
  <c r="V217" i="36" s="1"/>
  <c r="U37" i="34"/>
  <c r="AD37" i="33"/>
  <c r="AC174" i="35"/>
  <c r="AC217" i="35" s="1"/>
  <c r="AK37" i="38"/>
  <c r="S174" i="9"/>
  <c r="S217" i="9" s="1"/>
  <c r="Q174" i="38"/>
  <c r="Q217" i="38" s="1"/>
  <c r="AE37" i="36"/>
  <c r="R37" i="3"/>
  <c r="AH111" i="3"/>
  <c r="V37" i="38"/>
  <c r="AH111" i="35"/>
  <c r="AH114" i="35" s="1"/>
  <c r="AH174" i="35" s="1"/>
  <c r="AH217" i="35" s="1"/>
  <c r="I37" i="6"/>
  <c r="H93" i="34"/>
  <c r="H174" i="34" s="1"/>
  <c r="H217" i="34" s="1"/>
  <c r="R174" i="3"/>
  <c r="R217" i="3" s="1"/>
  <c r="L37" i="36"/>
  <c r="Y37" i="6"/>
  <c r="T93" i="33"/>
  <c r="T174" i="33" s="1"/>
  <c r="T217" i="33" s="1"/>
  <c r="Z37" i="36"/>
  <c r="AB37" i="34"/>
  <c r="AF37" i="36"/>
  <c r="O45" i="33"/>
  <c r="O42" i="33"/>
  <c r="O222" i="33" s="1"/>
  <c r="AK111" i="34"/>
  <c r="AK114" i="34" s="1"/>
  <c r="AE93" i="34"/>
  <c r="AE174" i="34" s="1"/>
  <c r="AE217" i="34" s="1"/>
  <c r="Q93" i="36"/>
  <c r="Q174" i="36" s="1"/>
  <c r="Q217" i="36" s="1"/>
  <c r="Q37" i="36"/>
  <c r="H42" i="34"/>
  <c r="H222" i="34" s="1"/>
  <c r="H45" i="34"/>
  <c r="Z174" i="6"/>
  <c r="Z217" i="6" s="1"/>
  <c r="T45" i="33"/>
  <c r="T42" i="33"/>
  <c r="T222" i="33" s="1"/>
  <c r="AG37" i="36"/>
  <c r="AD37" i="35"/>
  <c r="AF174" i="36"/>
  <c r="AF217" i="36" s="1"/>
  <c r="AK174" i="34"/>
  <c r="AK217" i="34" s="1"/>
  <c r="AE45" i="34"/>
  <c r="AE42" i="34"/>
  <c r="AE222" i="34" s="1"/>
  <c r="AG45" i="33"/>
  <c r="AG42" i="33"/>
  <c r="AG222" i="33" s="1"/>
  <c r="R45" i="33"/>
  <c r="R42" i="33"/>
  <c r="R222" i="33" s="1"/>
  <c r="H120" i="34"/>
  <c r="AD174" i="35"/>
  <c r="AD217" i="35" s="1"/>
  <c r="L174" i="3"/>
  <c r="L217" i="3" s="1"/>
  <c r="AG111" i="36"/>
  <c r="AG114" i="36" s="1"/>
  <c r="AG174" i="36" s="1"/>
  <c r="AG217" i="36" s="1"/>
  <c r="AF37" i="6"/>
  <c r="W174" i="34"/>
  <c r="W217" i="34" s="1"/>
  <c r="AK37" i="9"/>
  <c r="AF174" i="6"/>
  <c r="AF217" i="6" s="1"/>
  <c r="AI111" i="34"/>
  <c r="AI114" i="34" s="1"/>
  <c r="AI174" i="34" s="1"/>
  <c r="AI217" i="34" s="1"/>
  <c r="AB37" i="33"/>
  <c r="W93" i="9"/>
  <c r="W174" i="9" s="1"/>
  <c r="W217" i="9" s="1"/>
  <c r="V37" i="9"/>
  <c r="AB37" i="38"/>
  <c r="M37" i="33"/>
  <c r="W42" i="9"/>
  <c r="W222" i="9" s="1"/>
  <c r="W45" i="9"/>
  <c r="V174" i="9"/>
  <c r="V217" i="9" s="1"/>
  <c r="AB174" i="38"/>
  <c r="AB217" i="38" s="1"/>
  <c r="I37" i="9"/>
  <c r="AG93" i="33"/>
  <c r="AG111" i="33"/>
  <c r="AG114" i="33" s="1"/>
  <c r="Z37" i="38"/>
  <c r="Z37" i="33"/>
  <c r="W37" i="34"/>
  <c r="Z174" i="38"/>
  <c r="Z217" i="38" s="1"/>
  <c r="I45" i="33"/>
  <c r="I42" i="33"/>
  <c r="I222" i="33" s="1"/>
  <c r="S37" i="33"/>
  <c r="N37" i="33"/>
  <c r="AA93" i="9"/>
  <c r="AA174" i="9" s="1"/>
  <c r="AA217" i="9" s="1"/>
  <c r="S93" i="34"/>
  <c r="S174" i="34" s="1"/>
  <c r="S217" i="34" s="1"/>
  <c r="J93" i="6"/>
  <c r="J174" i="6" s="1"/>
  <c r="J217" i="6" s="1"/>
  <c r="AA45" i="9"/>
  <c r="AA42" i="9"/>
  <c r="AA222" i="9" s="1"/>
  <c r="S45" i="34"/>
  <c r="S42" i="34"/>
  <c r="S222" i="34" s="1"/>
  <c r="J45" i="6"/>
  <c r="J42" i="6"/>
  <c r="J222" i="6" s="1"/>
  <c r="O37" i="9"/>
  <c r="AJ45" i="33"/>
  <c r="AJ42" i="33"/>
  <c r="AJ222" i="33" s="1"/>
  <c r="O37" i="6"/>
  <c r="V37" i="33"/>
  <c r="AH93" i="9"/>
  <c r="AH174" i="9" s="1"/>
  <c r="AH217" i="9" s="1"/>
  <c r="AH45" i="9"/>
  <c r="AH42" i="9"/>
  <c r="AH222" i="9" s="1"/>
  <c r="AJ93" i="33"/>
  <c r="AJ111" i="33"/>
  <c r="AJ114" i="33" s="1"/>
  <c r="L37" i="34"/>
  <c r="AD93" i="34"/>
  <c r="AD174" i="34" s="1"/>
  <c r="AD217" i="34" s="1"/>
  <c r="M37" i="34"/>
  <c r="AD45" i="34"/>
  <c r="AD42" i="34"/>
  <c r="AD222" i="34" s="1"/>
  <c r="M174" i="34"/>
  <c r="M217" i="34" s="1"/>
  <c r="Q37" i="34"/>
  <c r="Q174" i="34"/>
  <c r="Q217" i="34" s="1"/>
  <c r="AC37" i="34"/>
  <c r="AE45" i="9"/>
  <c r="AE42" i="9"/>
  <c r="AE222" i="9" s="1"/>
  <c r="N37" i="34"/>
  <c r="N174" i="34"/>
  <c r="N217" i="34" s="1"/>
  <c r="K37" i="33"/>
  <c r="M37" i="9"/>
  <c r="U37" i="9"/>
  <c r="AE93" i="9"/>
  <c r="AE174" i="9" s="1"/>
  <c r="AE217" i="9" s="1"/>
  <c r="AJ111" i="34"/>
  <c r="AJ114" i="34" s="1"/>
  <c r="AJ174" i="34" s="1"/>
  <c r="AJ217" i="34" s="1"/>
  <c r="Y42" i="34"/>
  <c r="Y222" i="34" s="1"/>
  <c r="Y45" i="34"/>
  <c r="U93" i="33"/>
  <c r="U174" i="33" s="1"/>
  <c r="U217" i="33" s="1"/>
  <c r="J37" i="33"/>
  <c r="U42" i="33"/>
  <c r="U222" i="33" s="1"/>
  <c r="U45" i="33"/>
  <c r="J174" i="33"/>
  <c r="J217" i="33" s="1"/>
  <c r="X37" i="33"/>
  <c r="R37" i="34"/>
  <c r="R174" i="34"/>
  <c r="R217" i="34" s="1"/>
  <c r="K45" i="34"/>
  <c r="K42" i="34"/>
  <c r="K222" i="34" s="1"/>
  <c r="AA42" i="33"/>
  <c r="AA222" i="33" s="1"/>
  <c r="AA174" i="33"/>
  <c r="AA217" i="33" s="1"/>
  <c r="Z37" i="34"/>
  <c r="AG93" i="34"/>
  <c r="AG174" i="34" s="1"/>
  <c r="AG217" i="34" s="1"/>
  <c r="AA174" i="34"/>
  <c r="AA217" i="34" s="1"/>
  <c r="J37" i="34"/>
  <c r="T37" i="34"/>
  <c r="P37" i="34"/>
  <c r="AH93" i="34"/>
  <c r="AH174" i="34" s="1"/>
  <c r="AH217" i="34" s="1"/>
  <c r="P174" i="34"/>
  <c r="P217" i="34" s="1"/>
  <c r="L37" i="33"/>
  <c r="L174" i="33"/>
  <c r="L217" i="33" s="1"/>
  <c r="AA37" i="34"/>
  <c r="AC37" i="33"/>
  <c r="AC174" i="33"/>
  <c r="AC217" i="33" s="1"/>
  <c r="P174" i="6" l="1"/>
  <c r="P217" i="6" s="1"/>
  <c r="J174" i="3"/>
  <c r="J217" i="3" s="1"/>
  <c r="I112" i="6"/>
  <c r="H186" i="6"/>
  <c r="X174" i="3"/>
  <c r="X217" i="3" s="1"/>
  <c r="AD174" i="3"/>
  <c r="AD217" i="3" s="1"/>
  <c r="W174" i="3"/>
  <c r="W217" i="3" s="1"/>
  <c r="AE174" i="3"/>
  <c r="AE217" i="3" s="1"/>
  <c r="AC42" i="9"/>
  <c r="AC222" i="9" s="1"/>
  <c r="AE42" i="35"/>
  <c r="AE222" i="35" s="1"/>
  <c r="AE288" i="35" s="1"/>
  <c r="M174" i="3"/>
  <c r="M217" i="3" s="1"/>
  <c r="T174" i="3"/>
  <c r="T217" i="3" s="1"/>
  <c r="J42" i="35"/>
  <c r="J222" i="35" s="1"/>
  <c r="V45" i="6"/>
  <c r="O42" i="3"/>
  <c r="O222" i="3" s="1"/>
  <c r="AF45" i="35"/>
  <c r="K174" i="6"/>
  <c r="K217" i="6" s="1"/>
  <c r="AJ45" i="6"/>
  <c r="AG42" i="3"/>
  <c r="AG222" i="3" s="1"/>
  <c r="AG288" i="3" s="1"/>
  <c r="Q256" i="33"/>
  <c r="AE45" i="6"/>
  <c r="I256" i="34"/>
  <c r="AA42" i="35"/>
  <c r="AA222" i="35" s="1"/>
  <c r="AA288" i="35" s="1"/>
  <c r="AF45" i="38"/>
  <c r="Y42" i="38"/>
  <c r="Y222" i="38" s="1"/>
  <c r="Y288" i="38" s="1"/>
  <c r="O45" i="3"/>
  <c r="AF288" i="38"/>
  <c r="R42" i="38"/>
  <c r="R222" i="38" s="1"/>
  <c r="Z42" i="9"/>
  <c r="Z222" i="9" s="1"/>
  <c r="Z288" i="9" s="1"/>
  <c r="V42" i="34"/>
  <c r="V222" i="34" s="1"/>
  <c r="V256" i="34" s="1"/>
  <c r="AB42" i="36"/>
  <c r="AB222" i="36" s="1"/>
  <c r="I100" i="38"/>
  <c r="H100" i="6"/>
  <c r="AI93" i="16"/>
  <c r="AI174" i="16" s="1"/>
  <c r="AI217" i="16" s="1"/>
  <c r="S45" i="3"/>
  <c r="Z45" i="3"/>
  <c r="U174" i="6"/>
  <c r="U217" i="6" s="1"/>
  <c r="AA174" i="3"/>
  <c r="AA217" i="3" s="1"/>
  <c r="I45" i="34"/>
  <c r="I50" i="34" s="1"/>
  <c r="I226" i="34" s="1"/>
  <c r="V174" i="6"/>
  <c r="V217" i="6" s="1"/>
  <c r="AD42" i="36"/>
  <c r="AD222" i="36" s="1"/>
  <c r="Y42" i="33"/>
  <c r="Y222" i="33" s="1"/>
  <c r="Y288" i="33" s="1"/>
  <c r="N45" i="3"/>
  <c r="X42" i="38"/>
  <c r="X222" i="38" s="1"/>
  <c r="X288" i="38" s="1"/>
  <c r="I91" i="6"/>
  <c r="I186" i="6" s="1"/>
  <c r="J42" i="38"/>
  <c r="J222" i="38" s="1"/>
  <c r="J288" i="38" s="1"/>
  <c r="Z42" i="3"/>
  <c r="Z222" i="3" s="1"/>
  <c r="AJ114" i="6"/>
  <c r="AJ174" i="6" s="1"/>
  <c r="AJ217" i="6" s="1"/>
  <c r="AG114" i="3"/>
  <c r="AI114" i="6"/>
  <c r="AI174" i="6" s="1"/>
  <c r="AI217" i="6" s="1"/>
  <c r="AK114" i="3"/>
  <c r="AK174" i="3" s="1"/>
  <c r="AK217" i="3" s="1"/>
  <c r="AH114" i="6"/>
  <c r="AK114" i="6"/>
  <c r="AK174" i="6" s="1"/>
  <c r="AK217" i="6" s="1"/>
  <c r="AB174" i="6"/>
  <c r="AB217" i="6" s="1"/>
  <c r="AH114" i="3"/>
  <c r="AH174" i="3" s="1"/>
  <c r="AH217" i="3" s="1"/>
  <c r="AG114" i="6"/>
  <c r="AJ114" i="3"/>
  <c r="AJ174" i="3" s="1"/>
  <c r="AJ217" i="3" s="1"/>
  <c r="AI114" i="3"/>
  <c r="AI174" i="3" s="1"/>
  <c r="AI217" i="3" s="1"/>
  <c r="K174" i="3"/>
  <c r="K217" i="3" s="1"/>
  <c r="Q45" i="33"/>
  <c r="Q45" i="3"/>
  <c r="R45" i="6"/>
  <c r="T45" i="3"/>
  <c r="K45" i="3"/>
  <c r="W42" i="3"/>
  <c r="W222" i="3" s="1"/>
  <c r="W288" i="3" s="1"/>
  <c r="N45" i="6"/>
  <c r="AA42" i="3"/>
  <c r="AA222" i="3" s="1"/>
  <c r="AA256" i="3" s="1"/>
  <c r="L45" i="3"/>
  <c r="Y45" i="3"/>
  <c r="AC45" i="3"/>
  <c r="Z45" i="6"/>
  <c r="I45" i="3"/>
  <c r="X45" i="6"/>
  <c r="K45" i="6"/>
  <c r="J45" i="3"/>
  <c r="I94" i="38"/>
  <c r="J94" i="38"/>
  <c r="I99" i="38"/>
  <c r="I98" i="38"/>
  <c r="K91" i="38"/>
  <c r="K98" i="38" s="1"/>
  <c r="J98" i="38"/>
  <c r="J99" i="38"/>
  <c r="Y42" i="3"/>
  <c r="Y222" i="3" s="1"/>
  <c r="Y256" i="3" s="1"/>
  <c r="AI174" i="36"/>
  <c r="AI217" i="36" s="1"/>
  <c r="AC42" i="3"/>
  <c r="AC222" i="3" s="1"/>
  <c r="AC256" i="3" s="1"/>
  <c r="AC42" i="35"/>
  <c r="AC222" i="35" s="1"/>
  <c r="AC288" i="35" s="1"/>
  <c r="O42" i="36"/>
  <c r="O222" i="36" s="1"/>
  <c r="O288" i="36" s="1"/>
  <c r="R45" i="36"/>
  <c r="AE42" i="33"/>
  <c r="AE222" i="33" s="1"/>
  <c r="AE256" i="33" s="1"/>
  <c r="W42" i="38"/>
  <c r="W222" i="38" s="1"/>
  <c r="J42" i="3"/>
  <c r="J222" i="3" s="1"/>
  <c r="J256" i="3" s="1"/>
  <c r="I42" i="3"/>
  <c r="I222" i="3" s="1"/>
  <c r="I288" i="3" s="1"/>
  <c r="P42" i="9"/>
  <c r="P222" i="9" s="1"/>
  <c r="P288" i="9" s="1"/>
  <c r="Z42" i="6"/>
  <c r="Z222" i="6" s="1"/>
  <c r="Z288" i="6" s="1"/>
  <c r="I98" i="3"/>
  <c r="J91" i="3"/>
  <c r="J99" i="3" s="1"/>
  <c r="I94" i="3"/>
  <c r="I99" i="3"/>
  <c r="H108" i="33"/>
  <c r="X42" i="6"/>
  <c r="X222" i="6" s="1"/>
  <c r="X256" i="6" s="1"/>
  <c r="W45" i="3"/>
  <c r="K42" i="6"/>
  <c r="K222" i="6" s="1"/>
  <c r="K288" i="6" s="1"/>
  <c r="L42" i="3"/>
  <c r="L222" i="3" s="1"/>
  <c r="L256" i="3" s="1"/>
  <c r="L42" i="9"/>
  <c r="L222" i="9" s="1"/>
  <c r="K42" i="3"/>
  <c r="K222" i="3" s="1"/>
  <c r="K288" i="3" s="1"/>
  <c r="AE256" i="35"/>
  <c r="K42" i="38"/>
  <c r="K222" i="38" s="1"/>
  <c r="K288" i="38" s="1"/>
  <c r="O42" i="34"/>
  <c r="O222" i="34" s="1"/>
  <c r="AG174" i="33"/>
  <c r="AG217" i="33" s="1"/>
  <c r="H108" i="3"/>
  <c r="H115" i="34"/>
  <c r="I119" i="34"/>
  <c r="H186" i="33"/>
  <c r="I120" i="33"/>
  <c r="H121" i="34"/>
  <c r="I115" i="34"/>
  <c r="H115" i="33"/>
  <c r="H175" i="33" s="1"/>
  <c r="H119" i="34"/>
  <c r="I120" i="34"/>
  <c r="H121" i="33"/>
  <c r="I121" i="34"/>
  <c r="H120" i="33"/>
  <c r="H119" i="33"/>
  <c r="I119" i="33"/>
  <c r="J112" i="33"/>
  <c r="J119" i="33" s="1"/>
  <c r="H175" i="6"/>
  <c r="H107" i="9"/>
  <c r="I108" i="9"/>
  <c r="I109" i="9" s="1"/>
  <c r="O42" i="35"/>
  <c r="O222" i="35" s="1"/>
  <c r="O256" i="35" s="1"/>
  <c r="H129" i="6"/>
  <c r="X42" i="34"/>
  <c r="X222" i="34" s="1"/>
  <c r="X256" i="34" s="1"/>
  <c r="P42" i="36"/>
  <c r="P222" i="36" s="1"/>
  <c r="P288" i="36" s="1"/>
  <c r="H107" i="3"/>
  <c r="Q42" i="3"/>
  <c r="Q222" i="3" s="1"/>
  <c r="K42" i="35"/>
  <c r="K222" i="35" s="1"/>
  <c r="AC42" i="38"/>
  <c r="AC222" i="38" s="1"/>
  <c r="AC45" i="38"/>
  <c r="H108" i="6"/>
  <c r="H128" i="9"/>
  <c r="H107" i="38"/>
  <c r="J107" i="9"/>
  <c r="AJ174" i="33"/>
  <c r="AJ217" i="33" s="1"/>
  <c r="I121" i="33"/>
  <c r="AI174" i="33"/>
  <c r="AI217" i="33" s="1"/>
  <c r="AG174" i="6"/>
  <c r="AG217" i="6" s="1"/>
  <c r="H174" i="9"/>
  <c r="H217" i="9" s="1"/>
  <c r="AB45" i="6"/>
  <c r="AB42" i="6"/>
  <c r="AB222" i="6" s="1"/>
  <c r="H108" i="9"/>
  <c r="H109" i="9" s="1"/>
  <c r="AA45" i="34"/>
  <c r="AA42" i="34"/>
  <c r="AA222" i="34" s="1"/>
  <c r="H45" i="36"/>
  <c r="H42" i="36"/>
  <c r="H222" i="36" s="1"/>
  <c r="X45" i="36"/>
  <c r="X42" i="36"/>
  <c r="X222" i="36" s="1"/>
  <c r="Z45" i="36"/>
  <c r="Z42" i="36"/>
  <c r="Z222" i="36" s="1"/>
  <c r="Q45" i="38"/>
  <c r="Q42" i="38"/>
  <c r="Q222" i="38" s="1"/>
  <c r="K94" i="9"/>
  <c r="K99" i="9"/>
  <c r="K98" i="9"/>
  <c r="K100" i="9"/>
  <c r="L91" i="9"/>
  <c r="M45" i="9"/>
  <c r="M42" i="9"/>
  <c r="M222" i="9" s="1"/>
  <c r="Q45" i="34"/>
  <c r="Q42" i="34"/>
  <c r="Q222" i="34" s="1"/>
  <c r="AF45" i="6"/>
  <c r="AF42" i="6"/>
  <c r="AF222" i="6" s="1"/>
  <c r="AD45" i="35"/>
  <c r="AD42" i="35"/>
  <c r="AD222" i="35" s="1"/>
  <c r="Q45" i="36"/>
  <c r="Q42" i="36"/>
  <c r="Q222" i="36" s="1"/>
  <c r="AB45" i="34"/>
  <c r="AB42" i="34"/>
  <c r="AB222" i="34" s="1"/>
  <c r="AE45" i="36"/>
  <c r="AE42" i="36"/>
  <c r="AE222" i="36" s="1"/>
  <c r="U45" i="35"/>
  <c r="U42" i="35"/>
  <c r="U222" i="35" s="1"/>
  <c r="Y45" i="36"/>
  <c r="Y42" i="36"/>
  <c r="Y222" i="36" s="1"/>
  <c r="X45" i="9"/>
  <c r="X42" i="9"/>
  <c r="X222" i="9" s="1"/>
  <c r="AB288" i="9"/>
  <c r="AB256" i="9"/>
  <c r="R256" i="38"/>
  <c r="R288" i="38"/>
  <c r="AG288" i="38"/>
  <c r="AG256" i="38"/>
  <c r="AJ45" i="3"/>
  <c r="AJ42" i="3"/>
  <c r="AJ222" i="3" s="1"/>
  <c r="AH174" i="6"/>
  <c r="AH217" i="6" s="1"/>
  <c r="L45" i="35"/>
  <c r="L42" i="35"/>
  <c r="L222" i="35" s="1"/>
  <c r="AF288" i="35"/>
  <c r="AF256" i="35"/>
  <c r="AG174" i="3"/>
  <c r="AG217" i="3" s="1"/>
  <c r="P45" i="33"/>
  <c r="P42" i="33"/>
  <c r="P222" i="33" s="1"/>
  <c r="X45" i="3"/>
  <c r="X42" i="3"/>
  <c r="X222" i="3" s="1"/>
  <c r="W45" i="33"/>
  <c r="W42" i="33"/>
  <c r="W222" i="33" s="1"/>
  <c r="AJ256" i="38"/>
  <c r="AJ288" i="38"/>
  <c r="AH45" i="38"/>
  <c r="AH42" i="38"/>
  <c r="AH222" i="38" s="1"/>
  <c r="H121" i="35"/>
  <c r="H186" i="35"/>
  <c r="H119" i="35"/>
  <c r="H120" i="35"/>
  <c r="H115" i="35"/>
  <c r="I112" i="35"/>
  <c r="K45" i="33"/>
  <c r="K42" i="33"/>
  <c r="K222" i="33" s="1"/>
  <c r="AE288" i="34"/>
  <c r="AE256" i="34"/>
  <c r="H98" i="34"/>
  <c r="H100" i="34"/>
  <c r="H99" i="34"/>
  <c r="H94" i="34"/>
  <c r="I91" i="34"/>
  <c r="T45" i="35"/>
  <c r="T42" i="35"/>
  <c r="T222" i="35" s="1"/>
  <c r="AH45" i="6"/>
  <c r="AH42" i="6"/>
  <c r="AH222" i="6" s="1"/>
  <c r="W45" i="34"/>
  <c r="W42" i="34"/>
  <c r="W222" i="34" s="1"/>
  <c r="W288" i="36"/>
  <c r="W256" i="36"/>
  <c r="N256" i="6"/>
  <c r="N288" i="6"/>
  <c r="AK45" i="33"/>
  <c r="AK42" i="33"/>
  <c r="AK222" i="33" s="1"/>
  <c r="T288" i="38"/>
  <c r="T256" i="38"/>
  <c r="N45" i="38"/>
  <c r="N42" i="38"/>
  <c r="N222" i="38" s="1"/>
  <c r="AD256" i="38"/>
  <c r="AD288" i="38"/>
  <c r="L45" i="33"/>
  <c r="L42" i="33"/>
  <c r="L222" i="33" s="1"/>
  <c r="T45" i="34"/>
  <c r="T42" i="34"/>
  <c r="T222" i="34" s="1"/>
  <c r="K256" i="34"/>
  <c r="K288" i="34"/>
  <c r="J256" i="6"/>
  <c r="J288" i="6"/>
  <c r="Z45" i="33"/>
  <c r="Z42" i="33"/>
  <c r="Z222" i="33" s="1"/>
  <c r="W288" i="9"/>
  <c r="W256" i="9"/>
  <c r="I45" i="6"/>
  <c r="I42" i="6"/>
  <c r="I222" i="6" s="1"/>
  <c r="U45" i="34"/>
  <c r="U42" i="34"/>
  <c r="U222" i="34" s="1"/>
  <c r="M288" i="38"/>
  <c r="M256" i="38"/>
  <c r="AH45" i="3"/>
  <c r="AH42" i="3"/>
  <c r="AH222" i="3" s="1"/>
  <c r="J45" i="36"/>
  <c r="J42" i="36"/>
  <c r="J222" i="36" s="1"/>
  <c r="P256" i="36"/>
  <c r="J256" i="9"/>
  <c r="J288" i="9"/>
  <c r="O256" i="38"/>
  <c r="O288" i="38"/>
  <c r="AK256" i="3"/>
  <c r="AK288" i="3"/>
  <c r="S45" i="6"/>
  <c r="S42" i="6"/>
  <c r="S222" i="6" s="1"/>
  <c r="U45" i="36"/>
  <c r="U42" i="36"/>
  <c r="U222" i="36" s="1"/>
  <c r="H45" i="3"/>
  <c r="H42" i="3"/>
  <c r="H222" i="3" s="1"/>
  <c r="AB42" i="35"/>
  <c r="AB222" i="35" s="1"/>
  <c r="AB45" i="35"/>
  <c r="I288" i="35"/>
  <c r="I256" i="35"/>
  <c r="N288" i="3"/>
  <c r="N256" i="3"/>
  <c r="W256" i="38"/>
  <c r="W288" i="38"/>
  <c r="R256" i="36"/>
  <c r="R288" i="36"/>
  <c r="S288" i="3"/>
  <c r="S256" i="3"/>
  <c r="AA256" i="33"/>
  <c r="AA288" i="33"/>
  <c r="V45" i="33"/>
  <c r="V42" i="33"/>
  <c r="V222" i="33" s="1"/>
  <c r="T256" i="33"/>
  <c r="T288" i="33"/>
  <c r="I45" i="36"/>
  <c r="I42" i="36"/>
  <c r="I222" i="36" s="1"/>
  <c r="I98" i="33"/>
  <c r="I100" i="33"/>
  <c r="I99" i="33"/>
  <c r="I94" i="33"/>
  <c r="I175" i="33" s="1"/>
  <c r="J91" i="33"/>
  <c r="K45" i="36"/>
  <c r="K42" i="36"/>
  <c r="K222" i="36" s="1"/>
  <c r="M45" i="34"/>
  <c r="M42" i="34"/>
  <c r="M222" i="34" s="1"/>
  <c r="AE288" i="33"/>
  <c r="Z45" i="38"/>
  <c r="Z42" i="38"/>
  <c r="Z222" i="38" s="1"/>
  <c r="M45" i="33"/>
  <c r="M42" i="33"/>
  <c r="M222" i="33" s="1"/>
  <c r="H186" i="34"/>
  <c r="O256" i="33"/>
  <c r="O288" i="33"/>
  <c r="Y45" i="6"/>
  <c r="Y42" i="6"/>
  <c r="Y222" i="6" s="1"/>
  <c r="R288" i="6"/>
  <c r="R256" i="6"/>
  <c r="AF256" i="34"/>
  <c r="AF288" i="34"/>
  <c r="AK93" i="16"/>
  <c r="AK111" i="16"/>
  <c r="AK114" i="16" s="1"/>
  <c r="M45" i="35"/>
  <c r="M42" i="35"/>
  <c r="M222" i="35" s="1"/>
  <c r="AH288" i="36"/>
  <c r="AH256" i="36"/>
  <c r="AI45" i="6"/>
  <c r="AI42" i="6"/>
  <c r="AI222" i="6" s="1"/>
  <c r="AA45" i="38"/>
  <c r="AA42" i="38"/>
  <c r="AA222" i="38" s="1"/>
  <c r="AD288" i="36"/>
  <c r="AD256" i="36"/>
  <c r="P45" i="38"/>
  <c r="P42" i="38"/>
  <c r="P222" i="38" s="1"/>
  <c r="H45" i="6"/>
  <c r="H42" i="6"/>
  <c r="H222" i="6" s="1"/>
  <c r="AE256" i="6"/>
  <c r="AE288" i="6"/>
  <c r="Y45" i="9"/>
  <c r="Y42" i="9"/>
  <c r="Y222" i="9" s="1"/>
  <c r="I107" i="38"/>
  <c r="I119" i="9"/>
  <c r="I115" i="9"/>
  <c r="I175" i="9" s="1"/>
  <c r="I121" i="9"/>
  <c r="I120" i="9"/>
  <c r="I186" i="9"/>
  <c r="J112" i="9"/>
  <c r="AD45" i="9"/>
  <c r="AD42" i="9"/>
  <c r="AD222" i="9" s="1"/>
  <c r="K256" i="9"/>
  <c r="K288" i="9"/>
  <c r="AF42" i="3"/>
  <c r="AF222" i="3" s="1"/>
  <c r="AF45" i="3"/>
  <c r="AG45" i="36"/>
  <c r="AG42" i="36"/>
  <c r="AG222" i="36" s="1"/>
  <c r="AD45" i="33"/>
  <c r="AD42" i="33"/>
  <c r="AD222" i="33" s="1"/>
  <c r="T288" i="9"/>
  <c r="T256" i="9"/>
  <c r="AJ93" i="16"/>
  <c r="AJ111" i="16"/>
  <c r="AJ114" i="16" s="1"/>
  <c r="U45" i="3"/>
  <c r="U42" i="3"/>
  <c r="U222" i="3" s="1"/>
  <c r="H45" i="9"/>
  <c r="H42" i="9"/>
  <c r="H222" i="9" s="1"/>
  <c r="Q42" i="6"/>
  <c r="Q222" i="6" s="1"/>
  <c r="Q45" i="6"/>
  <c r="L288" i="9"/>
  <c r="L256" i="9"/>
  <c r="N42" i="35"/>
  <c r="N222" i="35" s="1"/>
  <c r="N45" i="35"/>
  <c r="U256" i="33"/>
  <c r="U288" i="33"/>
  <c r="Y288" i="34"/>
  <c r="Y256" i="34"/>
  <c r="N45" i="34"/>
  <c r="N42" i="34"/>
  <c r="N222" i="34" s="1"/>
  <c r="AC45" i="34"/>
  <c r="AC42" i="34"/>
  <c r="AC222" i="34" s="1"/>
  <c r="AC45" i="33"/>
  <c r="AC42" i="33"/>
  <c r="AC222" i="33" s="1"/>
  <c r="J45" i="34"/>
  <c r="J42" i="34"/>
  <c r="J222" i="34" s="1"/>
  <c r="J45" i="33"/>
  <c r="J42" i="33"/>
  <c r="J222" i="33" s="1"/>
  <c r="S288" i="34"/>
  <c r="S256" i="34"/>
  <c r="N45" i="33"/>
  <c r="N42" i="33"/>
  <c r="N222" i="33" s="1"/>
  <c r="AB42" i="38"/>
  <c r="AB222" i="38" s="1"/>
  <c r="AB45" i="38"/>
  <c r="R288" i="33"/>
  <c r="R256" i="33"/>
  <c r="V45" i="38"/>
  <c r="V42" i="38"/>
  <c r="V222" i="38" s="1"/>
  <c r="Y288" i="3"/>
  <c r="S45" i="9"/>
  <c r="S42" i="9"/>
  <c r="S222" i="9" s="1"/>
  <c r="AI45" i="38"/>
  <c r="AI42" i="38"/>
  <c r="AI222" i="38" s="1"/>
  <c r="M45" i="36"/>
  <c r="M42" i="36"/>
  <c r="M222" i="36" s="1"/>
  <c r="AC256" i="9"/>
  <c r="AC288" i="9"/>
  <c r="J119" i="34"/>
  <c r="J120" i="34"/>
  <c r="J121" i="34"/>
  <c r="J115" i="34"/>
  <c r="K112" i="34"/>
  <c r="AI45" i="3"/>
  <c r="AI42" i="3"/>
  <c r="AI222" i="3" s="1"/>
  <c r="W45" i="35"/>
  <c r="W42" i="35"/>
  <c r="W222" i="35" s="1"/>
  <c r="V45" i="35"/>
  <c r="V42" i="35"/>
  <c r="V222" i="35" s="1"/>
  <c r="Z45" i="35"/>
  <c r="Z42" i="35"/>
  <c r="Z222" i="35" s="1"/>
  <c r="AK45" i="6"/>
  <c r="AK42" i="6"/>
  <c r="AK222" i="6" s="1"/>
  <c r="T288" i="3"/>
  <c r="T256" i="3"/>
  <c r="AI288" i="36"/>
  <c r="AI256" i="36"/>
  <c r="AB288" i="36"/>
  <c r="AB256" i="36"/>
  <c r="AD45" i="3"/>
  <c r="AD42" i="3"/>
  <c r="AD222" i="3" s="1"/>
  <c r="T45" i="6"/>
  <c r="T42" i="6"/>
  <c r="T222" i="6" s="1"/>
  <c r="AJ288" i="9"/>
  <c r="AJ256" i="9"/>
  <c r="AA45" i="36"/>
  <c r="AA42" i="36"/>
  <c r="AA222" i="36" s="1"/>
  <c r="M45" i="6"/>
  <c r="M42" i="6"/>
  <c r="M222" i="6" s="1"/>
  <c r="AF256" i="9"/>
  <c r="AF288" i="9"/>
  <c r="AI45" i="9"/>
  <c r="AI42" i="9"/>
  <c r="AI222" i="9" s="1"/>
  <c r="AJ288" i="6"/>
  <c r="AJ256" i="6"/>
  <c r="I98" i="6"/>
  <c r="I100" i="6"/>
  <c r="I94" i="6"/>
  <c r="I99" i="6"/>
  <c r="J91" i="6"/>
  <c r="I107" i="9"/>
  <c r="AI288" i="33"/>
  <c r="AI256" i="33"/>
  <c r="AB45" i="3"/>
  <c r="AB42" i="3"/>
  <c r="AB222" i="3" s="1"/>
  <c r="H108" i="38"/>
  <c r="H175" i="9"/>
  <c r="H120" i="3"/>
  <c r="H186" i="3"/>
  <c r="H115" i="3"/>
  <c r="H175" i="3" s="1"/>
  <c r="H121" i="3"/>
  <c r="H119" i="3"/>
  <c r="I112" i="3"/>
  <c r="AG45" i="6"/>
  <c r="AG42" i="6"/>
  <c r="AG222" i="6" s="1"/>
  <c r="L91" i="38"/>
  <c r="J108" i="9"/>
  <c r="AB45" i="33"/>
  <c r="AB42" i="33"/>
  <c r="AB222" i="33" s="1"/>
  <c r="AE45" i="3"/>
  <c r="AE42" i="3"/>
  <c r="AE222" i="3" s="1"/>
  <c r="U45" i="9"/>
  <c r="U42" i="9"/>
  <c r="U222" i="9" s="1"/>
  <c r="AE288" i="9"/>
  <c r="AE256" i="9"/>
  <c r="AH256" i="9"/>
  <c r="AH288" i="9"/>
  <c r="O45" i="6"/>
  <c r="O42" i="6"/>
  <c r="O222" i="6" s="1"/>
  <c r="S45" i="33"/>
  <c r="S42" i="33"/>
  <c r="S222" i="33" s="1"/>
  <c r="V45" i="9"/>
  <c r="V42" i="9"/>
  <c r="V222" i="9" s="1"/>
  <c r="AK45" i="9"/>
  <c r="AK42" i="9"/>
  <c r="AK222" i="9" s="1"/>
  <c r="H50" i="34"/>
  <c r="H226" i="34" s="1"/>
  <c r="AF45" i="36"/>
  <c r="AF42" i="36"/>
  <c r="AF222" i="36" s="1"/>
  <c r="L45" i="36"/>
  <c r="L42" i="36"/>
  <c r="L222" i="36" s="1"/>
  <c r="AK45" i="38"/>
  <c r="AK42" i="38"/>
  <c r="AK222" i="38" s="1"/>
  <c r="AF256" i="33"/>
  <c r="AF288" i="33"/>
  <c r="L42" i="6"/>
  <c r="L222" i="6" s="1"/>
  <c r="L45" i="6"/>
  <c r="U45" i="6"/>
  <c r="U42" i="6"/>
  <c r="U222" i="6" s="1"/>
  <c r="P45" i="35"/>
  <c r="P42" i="35"/>
  <c r="P222" i="35" s="1"/>
  <c r="AG45" i="9"/>
  <c r="AG42" i="9"/>
  <c r="AG222" i="9" s="1"/>
  <c r="R288" i="35"/>
  <c r="R256" i="35"/>
  <c r="L288" i="38"/>
  <c r="L256" i="38"/>
  <c r="AJ45" i="36"/>
  <c r="AJ42" i="36"/>
  <c r="AJ222" i="36" s="1"/>
  <c r="S288" i="35"/>
  <c r="S256" i="35"/>
  <c r="AH45" i="33"/>
  <c r="AH42" i="33"/>
  <c r="AH222" i="33" s="1"/>
  <c r="H45" i="35"/>
  <c r="H42" i="35"/>
  <c r="H222" i="35" s="1"/>
  <c r="Q288" i="9"/>
  <c r="Q256" i="9"/>
  <c r="M256" i="3"/>
  <c r="M288" i="3"/>
  <c r="Y45" i="35"/>
  <c r="Y42" i="35"/>
  <c r="Y222" i="35" s="1"/>
  <c r="H94" i="36"/>
  <c r="H100" i="36"/>
  <c r="H99" i="36"/>
  <c r="H98" i="36"/>
  <c r="I91" i="36"/>
  <c r="T256" i="36"/>
  <c r="T288" i="36"/>
  <c r="U288" i="38"/>
  <c r="U256" i="38"/>
  <c r="S288" i="38"/>
  <c r="S256" i="38"/>
  <c r="H107" i="33"/>
  <c r="H119" i="36"/>
  <c r="H120" i="36"/>
  <c r="H121" i="36"/>
  <c r="H186" i="36"/>
  <c r="H115" i="36"/>
  <c r="I112" i="36"/>
  <c r="H174" i="38"/>
  <c r="H217" i="38" s="1"/>
  <c r="I186" i="33"/>
  <c r="AG93" i="16"/>
  <c r="AG111" i="16"/>
  <c r="AG91" i="16"/>
  <c r="V45" i="36"/>
  <c r="V42" i="36"/>
  <c r="V222" i="36" s="1"/>
  <c r="AC256" i="36"/>
  <c r="AC288" i="36"/>
  <c r="AE288" i="38"/>
  <c r="AE256" i="38"/>
  <c r="R256" i="9"/>
  <c r="R288" i="9"/>
  <c r="AD288" i="34"/>
  <c r="AD256" i="34"/>
  <c r="O45" i="9"/>
  <c r="O42" i="9"/>
  <c r="O222" i="9" s="1"/>
  <c r="Y256" i="38"/>
  <c r="I45" i="38"/>
  <c r="I42" i="38"/>
  <c r="I222" i="38" s="1"/>
  <c r="N288" i="36"/>
  <c r="N256" i="36"/>
  <c r="X45" i="33"/>
  <c r="X42" i="33"/>
  <c r="X222" i="33" s="1"/>
  <c r="Z45" i="34"/>
  <c r="Z42" i="34"/>
  <c r="Z222" i="34" s="1"/>
  <c r="R45" i="34"/>
  <c r="R42" i="34"/>
  <c r="R222" i="34" s="1"/>
  <c r="P42" i="34"/>
  <c r="P222" i="34" s="1"/>
  <c r="P45" i="34"/>
  <c r="L45" i="34"/>
  <c r="L42" i="34"/>
  <c r="L222" i="34" s="1"/>
  <c r="AJ288" i="33"/>
  <c r="AJ256" i="33"/>
  <c r="AA288" i="9"/>
  <c r="AA256" i="9"/>
  <c r="I256" i="33"/>
  <c r="I288" i="33"/>
  <c r="I45" i="9"/>
  <c r="I42" i="9"/>
  <c r="I222" i="9" s="1"/>
  <c r="AG288" i="33"/>
  <c r="AG256" i="33"/>
  <c r="H288" i="34"/>
  <c r="H256" i="34"/>
  <c r="R45" i="3"/>
  <c r="R42" i="3"/>
  <c r="R222" i="3" s="1"/>
  <c r="AK42" i="36"/>
  <c r="AK222" i="36" s="1"/>
  <c r="AK45" i="36"/>
  <c r="W45" i="6"/>
  <c r="W42" i="6"/>
  <c r="W222" i="6" s="1"/>
  <c r="V288" i="6"/>
  <c r="V256" i="6"/>
  <c r="AC42" i="6"/>
  <c r="AC222" i="6" s="1"/>
  <c r="AC45" i="6"/>
  <c r="X42" i="35"/>
  <c r="X222" i="35" s="1"/>
  <c r="X45" i="35"/>
  <c r="V42" i="3"/>
  <c r="V222" i="3" s="1"/>
  <c r="V45" i="3"/>
  <c r="H42" i="33"/>
  <c r="H222" i="33" s="1"/>
  <c r="H45" i="33"/>
  <c r="N45" i="9"/>
  <c r="N42" i="9"/>
  <c r="N222" i="9" s="1"/>
  <c r="AA45" i="6"/>
  <c r="AA42" i="6"/>
  <c r="AA222" i="6" s="1"/>
  <c r="H99" i="35"/>
  <c r="H100" i="35"/>
  <c r="H98" i="35"/>
  <c r="H94" i="35"/>
  <c r="I91" i="35"/>
  <c r="P45" i="6"/>
  <c r="P42" i="6"/>
  <c r="P222" i="6" s="1"/>
  <c r="AD45" i="6"/>
  <c r="AD42" i="6"/>
  <c r="AD222" i="6" s="1"/>
  <c r="Q45" i="35"/>
  <c r="Q42" i="35"/>
  <c r="Q222" i="35" s="1"/>
  <c r="P45" i="3"/>
  <c r="P42" i="3"/>
  <c r="P222" i="3" s="1"/>
  <c r="O256" i="3"/>
  <c r="O288" i="3"/>
  <c r="H119" i="38"/>
  <c r="H115" i="38"/>
  <c r="H175" i="38" s="1"/>
  <c r="H186" i="38"/>
  <c r="H121" i="38"/>
  <c r="H120" i="38"/>
  <c r="I112" i="38"/>
  <c r="H107" i="6"/>
  <c r="J288" i="35"/>
  <c r="J256" i="35"/>
  <c r="H129" i="9"/>
  <c r="H45" i="38"/>
  <c r="H42" i="38"/>
  <c r="H222" i="38" s="1"/>
  <c r="H128" i="6"/>
  <c r="J94" i="3"/>
  <c r="J112" i="6" l="1"/>
  <c r="I120" i="6"/>
  <c r="I119" i="6"/>
  <c r="I121" i="6"/>
  <c r="I115" i="6"/>
  <c r="I175" i="6" s="1"/>
  <c r="I107" i="3"/>
  <c r="I108" i="38"/>
  <c r="O256" i="36"/>
  <c r="K256" i="6"/>
  <c r="J256" i="38"/>
  <c r="W256" i="3"/>
  <c r="J50" i="34"/>
  <c r="J226" i="34" s="1"/>
  <c r="K99" i="38"/>
  <c r="K94" i="38"/>
  <c r="K100" i="38"/>
  <c r="Z256" i="9"/>
  <c r="AG256" i="3"/>
  <c r="V288" i="34"/>
  <c r="AA256" i="35"/>
  <c r="AA288" i="3"/>
  <c r="P256" i="9"/>
  <c r="K256" i="38"/>
  <c r="Y256" i="33"/>
  <c r="O288" i="35"/>
  <c r="AC256" i="35"/>
  <c r="X256" i="38"/>
  <c r="K50" i="34"/>
  <c r="K226" i="34" s="1"/>
  <c r="K260" i="34" s="1"/>
  <c r="Z256" i="3"/>
  <c r="Z288" i="3"/>
  <c r="AC288" i="3"/>
  <c r="J107" i="38"/>
  <c r="H128" i="34"/>
  <c r="J288" i="3"/>
  <c r="K256" i="3"/>
  <c r="Z256" i="6"/>
  <c r="K112" i="33"/>
  <c r="X288" i="34"/>
  <c r="J108" i="38"/>
  <c r="J115" i="33"/>
  <c r="I108" i="3"/>
  <c r="J120" i="33"/>
  <c r="J186" i="33"/>
  <c r="J121" i="33"/>
  <c r="K91" i="3"/>
  <c r="J98" i="3"/>
  <c r="J100" i="3"/>
  <c r="L288" i="3"/>
  <c r="H176" i="9"/>
  <c r="H179" i="9" s="1"/>
  <c r="H128" i="33"/>
  <c r="H176" i="33" s="1"/>
  <c r="H200" i="33" s="1"/>
  <c r="I129" i="34"/>
  <c r="I256" i="3"/>
  <c r="X288" i="6"/>
  <c r="H129" i="33"/>
  <c r="H177" i="33" s="1"/>
  <c r="H223" i="33" s="1"/>
  <c r="H257" i="33" s="1"/>
  <c r="H129" i="34"/>
  <c r="H175" i="34"/>
  <c r="J129" i="34"/>
  <c r="O288" i="34"/>
  <c r="O256" i="34"/>
  <c r="H108" i="34"/>
  <c r="K108" i="38"/>
  <c r="I129" i="33"/>
  <c r="H129" i="36"/>
  <c r="H129" i="3"/>
  <c r="H177" i="3" s="1"/>
  <c r="H223" i="3" s="1"/>
  <c r="H175" i="35"/>
  <c r="AK174" i="16"/>
  <c r="AK217" i="16" s="1"/>
  <c r="I128" i="34"/>
  <c r="H177" i="6"/>
  <c r="H180" i="6" s="1"/>
  <c r="H108" i="35"/>
  <c r="H129" i="35"/>
  <c r="AI50" i="34"/>
  <c r="AI226" i="34" s="1"/>
  <c r="AI292" i="34" s="1"/>
  <c r="H177" i="9"/>
  <c r="H237" i="9" s="1"/>
  <c r="H107" i="36"/>
  <c r="AC288" i="38"/>
  <c r="AC256" i="38"/>
  <c r="I129" i="9"/>
  <c r="I177" i="9" s="1"/>
  <c r="I180" i="9" s="1"/>
  <c r="Q256" i="3"/>
  <c r="Q288" i="3"/>
  <c r="H175" i="36"/>
  <c r="AB288" i="6"/>
  <c r="AB256" i="6"/>
  <c r="K256" i="35"/>
  <c r="K288" i="35"/>
  <c r="H128" i="38"/>
  <c r="H176" i="38" s="1"/>
  <c r="H179" i="38" s="1"/>
  <c r="I108" i="6"/>
  <c r="I128" i="33"/>
  <c r="H176" i="6"/>
  <c r="H179" i="6" s="1"/>
  <c r="I108" i="33"/>
  <c r="AJ50" i="34"/>
  <c r="AJ226" i="34" s="1"/>
  <c r="AJ260" i="34" s="1"/>
  <c r="P50" i="34"/>
  <c r="P226" i="34" s="1"/>
  <c r="P260" i="34" s="1"/>
  <c r="AE50" i="34"/>
  <c r="AE226" i="34" s="1"/>
  <c r="AE260" i="34" s="1"/>
  <c r="AC50" i="34"/>
  <c r="AC226" i="34" s="1"/>
  <c r="AC292" i="34" s="1"/>
  <c r="H288" i="38"/>
  <c r="F222" i="38"/>
  <c r="H256" i="38"/>
  <c r="M50" i="38"/>
  <c r="M226" i="38" s="1"/>
  <c r="X50" i="38"/>
  <c r="X226" i="38" s="1"/>
  <c r="AI50" i="38"/>
  <c r="AI226" i="38" s="1"/>
  <c r="AK50" i="38"/>
  <c r="AK226" i="38" s="1"/>
  <c r="W50" i="38"/>
  <c r="W226" i="38" s="1"/>
  <c r="AE50" i="38"/>
  <c r="AE226" i="38" s="1"/>
  <c r="V50" i="38"/>
  <c r="V226" i="38" s="1"/>
  <c r="Y50" i="38"/>
  <c r="Y226" i="38" s="1"/>
  <c r="AF50" i="38"/>
  <c r="AF226" i="38" s="1"/>
  <c r="AG50" i="38"/>
  <c r="AG226" i="38" s="1"/>
  <c r="S50" i="38"/>
  <c r="S226" i="38" s="1"/>
  <c r="T50" i="38"/>
  <c r="T226" i="38" s="1"/>
  <c r="AJ50" i="38"/>
  <c r="AJ226" i="38" s="1"/>
  <c r="J50" i="38"/>
  <c r="J226" i="38" s="1"/>
  <c r="N50" i="38"/>
  <c r="N226" i="38" s="1"/>
  <c r="AC50" i="38"/>
  <c r="AC226" i="38" s="1"/>
  <c r="AA50" i="38"/>
  <c r="AA226" i="38" s="1"/>
  <c r="O50" i="38"/>
  <c r="O226" i="38" s="1"/>
  <c r="H50" i="38"/>
  <c r="H226" i="38" s="1"/>
  <c r="L50" i="38"/>
  <c r="L226" i="38" s="1"/>
  <c r="I50" i="38"/>
  <c r="I226" i="38" s="1"/>
  <c r="K50" i="38"/>
  <c r="K226" i="38" s="1"/>
  <c r="R50" i="38"/>
  <c r="R226" i="38" s="1"/>
  <c r="P50" i="38"/>
  <c r="P226" i="38" s="1"/>
  <c r="Q50" i="38"/>
  <c r="Q226" i="38" s="1"/>
  <c r="AB50" i="38"/>
  <c r="AB226" i="38" s="1"/>
  <c r="Z50" i="38"/>
  <c r="Z226" i="38" s="1"/>
  <c r="U50" i="38"/>
  <c r="U226" i="38" s="1"/>
  <c r="AH50" i="38"/>
  <c r="AH226" i="38" s="1"/>
  <c r="AD50" i="38"/>
  <c r="AD226" i="38" s="1"/>
  <c r="H129" i="38"/>
  <c r="H177" i="38" s="1"/>
  <c r="H107" i="35"/>
  <c r="H288" i="33"/>
  <c r="H256" i="33"/>
  <c r="X288" i="35"/>
  <c r="X256" i="35"/>
  <c r="V288" i="36"/>
  <c r="V256" i="36"/>
  <c r="AG100" i="16"/>
  <c r="AG99" i="16"/>
  <c r="AG94" i="16"/>
  <c r="AG98" i="16"/>
  <c r="AH91" i="16"/>
  <c r="AK288" i="38"/>
  <c r="AK256" i="38"/>
  <c r="W50" i="34"/>
  <c r="W226" i="34" s="1"/>
  <c r="Q50" i="34"/>
  <c r="Q226" i="34" s="1"/>
  <c r="N50" i="34"/>
  <c r="N226" i="34" s="1"/>
  <c r="S50" i="34"/>
  <c r="S226" i="34" s="1"/>
  <c r="S256" i="33"/>
  <c r="S288" i="33"/>
  <c r="AE256" i="3"/>
  <c r="AE288" i="3"/>
  <c r="AG288" i="6"/>
  <c r="AG256" i="6"/>
  <c r="AK288" i="6"/>
  <c r="AK256" i="6"/>
  <c r="AI256" i="3"/>
  <c r="AI288" i="3"/>
  <c r="J128" i="34"/>
  <c r="AG288" i="36"/>
  <c r="AG256" i="36"/>
  <c r="AD288" i="9"/>
  <c r="AD256" i="9"/>
  <c r="I128" i="9"/>
  <c r="I176" i="9" s="1"/>
  <c r="P288" i="38"/>
  <c r="P256" i="38"/>
  <c r="I288" i="36"/>
  <c r="I256" i="36"/>
  <c r="U288" i="36"/>
  <c r="U256" i="36"/>
  <c r="I98" i="34"/>
  <c r="I99" i="34"/>
  <c r="I100" i="34"/>
  <c r="I94" i="34"/>
  <c r="I175" i="34" s="1"/>
  <c r="J91" i="34"/>
  <c r="I186" i="34"/>
  <c r="X256" i="3"/>
  <c r="X288" i="3"/>
  <c r="L288" i="35"/>
  <c r="L256" i="35"/>
  <c r="X256" i="9"/>
  <c r="X288" i="9"/>
  <c r="L98" i="9"/>
  <c r="L100" i="9"/>
  <c r="L99" i="9"/>
  <c r="L94" i="9"/>
  <c r="M91" i="9"/>
  <c r="X288" i="33"/>
  <c r="X256" i="33"/>
  <c r="H288" i="36"/>
  <c r="F222" i="36"/>
  <c r="H256" i="36"/>
  <c r="K98" i="3"/>
  <c r="K99" i="3"/>
  <c r="K100" i="3"/>
  <c r="K94" i="3"/>
  <c r="L91" i="3"/>
  <c r="AC288" i="6"/>
  <c r="AC256" i="6"/>
  <c r="AJ256" i="36"/>
  <c r="AJ288" i="36"/>
  <c r="L288" i="6"/>
  <c r="L256" i="6"/>
  <c r="L256" i="36"/>
  <c r="L288" i="36"/>
  <c r="R50" i="34"/>
  <c r="R226" i="34" s="1"/>
  <c r="AA50" i="34"/>
  <c r="AA226" i="34" s="1"/>
  <c r="O50" i="34"/>
  <c r="O226" i="34" s="1"/>
  <c r="V50" i="34"/>
  <c r="V226" i="34" s="1"/>
  <c r="O256" i="6"/>
  <c r="O288" i="6"/>
  <c r="AB256" i="33"/>
  <c r="AB288" i="33"/>
  <c r="K119" i="33"/>
  <c r="K115" i="33"/>
  <c r="K120" i="33"/>
  <c r="K121" i="33"/>
  <c r="L112" i="33"/>
  <c r="L100" i="38"/>
  <c r="L99" i="38"/>
  <c r="L94" i="38"/>
  <c r="L98" i="38"/>
  <c r="M91" i="38"/>
  <c r="I119" i="3"/>
  <c r="I120" i="3"/>
  <c r="I121" i="3"/>
  <c r="I115" i="3"/>
  <c r="I175" i="3" s="1"/>
  <c r="I186" i="3"/>
  <c r="J112" i="3"/>
  <c r="AB256" i="3"/>
  <c r="AB288" i="3"/>
  <c r="Z256" i="35"/>
  <c r="Z288" i="35"/>
  <c r="K121" i="34"/>
  <c r="K120" i="34"/>
  <c r="K115" i="34"/>
  <c r="K119" i="34"/>
  <c r="L112" i="34"/>
  <c r="AB288" i="38"/>
  <c r="AB256" i="38"/>
  <c r="AJ174" i="16"/>
  <c r="AJ217" i="16" s="1"/>
  <c r="J119" i="9"/>
  <c r="J115" i="9"/>
  <c r="J175" i="9" s="1"/>
  <c r="J121" i="9"/>
  <c r="J120" i="9"/>
  <c r="J186" i="9"/>
  <c r="K112" i="9"/>
  <c r="M256" i="33"/>
  <c r="M288" i="33"/>
  <c r="J94" i="33"/>
  <c r="J175" i="33" s="1"/>
  <c r="J100" i="33"/>
  <c r="J99" i="33"/>
  <c r="J98" i="33"/>
  <c r="K91" i="33"/>
  <c r="K186" i="33" s="1"/>
  <c r="S288" i="6"/>
  <c r="S256" i="6"/>
  <c r="J256" i="36"/>
  <c r="J288" i="36"/>
  <c r="AH256" i="3"/>
  <c r="AH288" i="3"/>
  <c r="Z288" i="33"/>
  <c r="Z256" i="33"/>
  <c r="N288" i="38"/>
  <c r="N256" i="38"/>
  <c r="W288" i="33"/>
  <c r="W256" i="33"/>
  <c r="P288" i="33"/>
  <c r="P256" i="33"/>
  <c r="Y288" i="36"/>
  <c r="Y256" i="36"/>
  <c r="K107" i="9"/>
  <c r="AC50" i="36"/>
  <c r="AC226" i="36" s="1"/>
  <c r="AH50" i="36"/>
  <c r="AH226" i="36" s="1"/>
  <c r="Q50" i="36"/>
  <c r="Q226" i="36" s="1"/>
  <c r="Y50" i="36"/>
  <c r="Y226" i="36" s="1"/>
  <c r="N50" i="36"/>
  <c r="N226" i="36" s="1"/>
  <c r="P50" i="36"/>
  <c r="P226" i="36" s="1"/>
  <c r="AK50" i="36"/>
  <c r="AK226" i="36" s="1"/>
  <c r="AB50" i="36"/>
  <c r="AB226" i="36" s="1"/>
  <c r="H50" i="36"/>
  <c r="H226" i="36" s="1"/>
  <c r="AD50" i="36"/>
  <c r="AD226" i="36" s="1"/>
  <c r="Z50" i="36"/>
  <c r="Z226" i="36" s="1"/>
  <c r="AG50" i="36"/>
  <c r="AG226" i="36" s="1"/>
  <c r="S50" i="36"/>
  <c r="S226" i="36" s="1"/>
  <c r="O50" i="36"/>
  <c r="O226" i="36" s="1"/>
  <c r="M50" i="36"/>
  <c r="M226" i="36" s="1"/>
  <c r="AE50" i="36"/>
  <c r="AE226" i="36" s="1"/>
  <c r="AJ50" i="36"/>
  <c r="AJ226" i="36" s="1"/>
  <c r="J50" i="36"/>
  <c r="J226" i="36" s="1"/>
  <c r="I50" i="36"/>
  <c r="I226" i="36" s="1"/>
  <c r="X50" i="36"/>
  <c r="X226" i="36" s="1"/>
  <c r="R50" i="36"/>
  <c r="R226" i="36" s="1"/>
  <c r="AA50" i="36"/>
  <c r="AA226" i="36" s="1"/>
  <c r="T50" i="36"/>
  <c r="T226" i="36" s="1"/>
  <c r="V50" i="36"/>
  <c r="V226" i="36" s="1"/>
  <c r="AF50" i="36"/>
  <c r="AF226" i="36" s="1"/>
  <c r="K50" i="36"/>
  <c r="K226" i="36" s="1"/>
  <c r="W50" i="36"/>
  <c r="W226" i="36" s="1"/>
  <c r="AI50" i="36"/>
  <c r="AI226" i="36" s="1"/>
  <c r="L50" i="36"/>
  <c r="L226" i="36" s="1"/>
  <c r="U50" i="36"/>
  <c r="U226" i="36" s="1"/>
  <c r="AD288" i="6"/>
  <c r="AD256" i="6"/>
  <c r="P288" i="34"/>
  <c r="P256" i="34"/>
  <c r="H223" i="9"/>
  <c r="I186" i="38"/>
  <c r="I119" i="38"/>
  <c r="I121" i="38"/>
  <c r="I115" i="38"/>
  <c r="I175" i="38" s="1"/>
  <c r="I120" i="38"/>
  <c r="J112" i="38"/>
  <c r="V288" i="3"/>
  <c r="V256" i="3"/>
  <c r="R288" i="3"/>
  <c r="R256" i="3"/>
  <c r="P256" i="6"/>
  <c r="P288" i="6"/>
  <c r="AA256" i="6"/>
  <c r="AA288" i="6"/>
  <c r="I288" i="38"/>
  <c r="I256" i="38"/>
  <c r="AG288" i="9"/>
  <c r="AG256" i="9"/>
  <c r="J260" i="34"/>
  <c r="J292" i="34"/>
  <c r="I292" i="34"/>
  <c r="I260" i="34"/>
  <c r="AH50" i="34"/>
  <c r="AH226" i="34" s="1"/>
  <c r="U50" i="34"/>
  <c r="U226" i="34" s="1"/>
  <c r="H128" i="3"/>
  <c r="H176" i="3" s="1"/>
  <c r="I107" i="6"/>
  <c r="T256" i="6"/>
  <c r="T288" i="6"/>
  <c r="N288" i="33"/>
  <c r="N256" i="33"/>
  <c r="AC288" i="34"/>
  <c r="AC256" i="34"/>
  <c r="M256" i="34"/>
  <c r="M288" i="34"/>
  <c r="AB288" i="35"/>
  <c r="AB256" i="35"/>
  <c r="T288" i="34"/>
  <c r="T256" i="34"/>
  <c r="AH256" i="38"/>
  <c r="AH288" i="38"/>
  <c r="AJ288" i="3"/>
  <c r="AJ256" i="3"/>
  <c r="AD256" i="35"/>
  <c r="AD288" i="35"/>
  <c r="AK256" i="36"/>
  <c r="AK288" i="36"/>
  <c r="J109" i="9"/>
  <c r="Z288" i="36"/>
  <c r="Z256" i="36"/>
  <c r="O288" i="9"/>
  <c r="O256" i="9"/>
  <c r="H128" i="36"/>
  <c r="I94" i="36"/>
  <c r="I100" i="36"/>
  <c r="I99" i="36"/>
  <c r="I98" i="36"/>
  <c r="J91" i="36"/>
  <c r="Y288" i="35"/>
  <c r="Y256" i="35"/>
  <c r="F222" i="35"/>
  <c r="H256" i="35"/>
  <c r="H288" i="35"/>
  <c r="AF256" i="36"/>
  <c r="AF288" i="36"/>
  <c r="L50" i="34"/>
  <c r="L226" i="34" s="1"/>
  <c r="AG50" i="34"/>
  <c r="AG226" i="34" s="1"/>
  <c r="X50" i="34"/>
  <c r="X226" i="34" s="1"/>
  <c r="AK288" i="9"/>
  <c r="AK256" i="9"/>
  <c r="U288" i="9"/>
  <c r="U256" i="9"/>
  <c r="J129" i="33"/>
  <c r="M256" i="6"/>
  <c r="M288" i="6"/>
  <c r="V288" i="35"/>
  <c r="V256" i="35"/>
  <c r="M288" i="36"/>
  <c r="M256" i="36"/>
  <c r="J256" i="34"/>
  <c r="J288" i="34"/>
  <c r="Q288" i="6"/>
  <c r="Q256" i="6"/>
  <c r="AF256" i="3"/>
  <c r="AF288" i="3"/>
  <c r="M256" i="35"/>
  <c r="M288" i="35"/>
  <c r="Y288" i="6"/>
  <c r="Y256" i="6"/>
  <c r="Z256" i="38"/>
  <c r="Z288" i="38"/>
  <c r="I256" i="6"/>
  <c r="I288" i="6"/>
  <c r="AH288" i="6"/>
  <c r="AH256" i="6"/>
  <c r="K288" i="33"/>
  <c r="K256" i="33"/>
  <c r="I186" i="35"/>
  <c r="I119" i="35"/>
  <c r="I121" i="35"/>
  <c r="I115" i="35"/>
  <c r="I120" i="35"/>
  <c r="J112" i="35"/>
  <c r="U288" i="35"/>
  <c r="U256" i="35"/>
  <c r="L288" i="34"/>
  <c r="L256" i="34"/>
  <c r="P256" i="3"/>
  <c r="P288" i="3"/>
  <c r="N288" i="9"/>
  <c r="N256" i="9"/>
  <c r="R288" i="34"/>
  <c r="R256" i="34"/>
  <c r="H108" i="36"/>
  <c r="AH50" i="35"/>
  <c r="AH226" i="35" s="1"/>
  <c r="H50" i="35"/>
  <c r="H226" i="35" s="1"/>
  <c r="AF50" i="35"/>
  <c r="AF226" i="35" s="1"/>
  <c r="P50" i="35"/>
  <c r="P226" i="35" s="1"/>
  <c r="AE50" i="35"/>
  <c r="AE226" i="35" s="1"/>
  <c r="T50" i="35"/>
  <c r="T226" i="35" s="1"/>
  <c r="V50" i="35"/>
  <c r="V226" i="35" s="1"/>
  <c r="AG50" i="35"/>
  <c r="AG226" i="35" s="1"/>
  <c r="J50" i="35"/>
  <c r="J226" i="35" s="1"/>
  <c r="L50" i="35"/>
  <c r="L226" i="35" s="1"/>
  <c r="K50" i="35"/>
  <c r="K226" i="35" s="1"/>
  <c r="AC50" i="35"/>
  <c r="AC226" i="35" s="1"/>
  <c r="S50" i="35"/>
  <c r="S226" i="35" s="1"/>
  <c r="X50" i="35"/>
  <c r="X226" i="35" s="1"/>
  <c r="Y50" i="35"/>
  <c r="Y226" i="35" s="1"/>
  <c r="AA50" i="35"/>
  <c r="AA226" i="35" s="1"/>
  <c r="AD50" i="35"/>
  <c r="AD226" i="35" s="1"/>
  <c r="AJ50" i="35"/>
  <c r="AJ226" i="35" s="1"/>
  <c r="AK50" i="35"/>
  <c r="AK226" i="35" s="1"/>
  <c r="U50" i="35"/>
  <c r="U226" i="35" s="1"/>
  <c r="I50" i="35"/>
  <c r="I226" i="35" s="1"/>
  <c r="N50" i="35"/>
  <c r="N226" i="35" s="1"/>
  <c r="Z50" i="35"/>
  <c r="Z226" i="35" s="1"/>
  <c r="M50" i="35"/>
  <c r="M226" i="35" s="1"/>
  <c r="R50" i="35"/>
  <c r="R226" i="35" s="1"/>
  <c r="Q50" i="35"/>
  <c r="Q226" i="35" s="1"/>
  <c r="AI50" i="35"/>
  <c r="AI226" i="35" s="1"/>
  <c r="O50" i="35"/>
  <c r="O226" i="35" s="1"/>
  <c r="W50" i="35"/>
  <c r="W226" i="35" s="1"/>
  <c r="AB50" i="35"/>
  <c r="AB226" i="35" s="1"/>
  <c r="AH256" i="33"/>
  <c r="AH288" i="33"/>
  <c r="P288" i="35"/>
  <c r="P256" i="35"/>
  <c r="AD50" i="34"/>
  <c r="AD226" i="34" s="1"/>
  <c r="T50" i="34"/>
  <c r="T226" i="34" s="1"/>
  <c r="AK50" i="34"/>
  <c r="AK226" i="34" s="1"/>
  <c r="AD288" i="3"/>
  <c r="AD256" i="3"/>
  <c r="N256" i="34"/>
  <c r="N288" i="34"/>
  <c r="H288" i="9"/>
  <c r="F222" i="9"/>
  <c r="H256" i="9"/>
  <c r="AA288" i="38"/>
  <c r="AA256" i="38"/>
  <c r="V288" i="33"/>
  <c r="V256" i="33"/>
  <c r="H256" i="3"/>
  <c r="F222" i="3"/>
  <c r="H288" i="3"/>
  <c r="L288" i="33"/>
  <c r="L256" i="33"/>
  <c r="H107" i="34"/>
  <c r="AE256" i="36"/>
  <c r="AE288" i="36"/>
  <c r="AF288" i="6"/>
  <c r="AF256" i="6"/>
  <c r="Q288" i="34"/>
  <c r="Q256" i="34"/>
  <c r="K108" i="9"/>
  <c r="S288" i="9"/>
  <c r="S256" i="9"/>
  <c r="I98" i="35"/>
  <c r="I94" i="35"/>
  <c r="I100" i="35"/>
  <c r="I99" i="35"/>
  <c r="J91" i="35"/>
  <c r="W256" i="6"/>
  <c r="W288" i="6"/>
  <c r="F222" i="34"/>
  <c r="I256" i="9"/>
  <c r="I288" i="9"/>
  <c r="I119" i="36"/>
  <c r="I115" i="36"/>
  <c r="I121" i="36"/>
  <c r="I120" i="36"/>
  <c r="I186" i="36"/>
  <c r="J112" i="36"/>
  <c r="H176" i="36"/>
  <c r="H200" i="36" s="1"/>
  <c r="H292" i="34"/>
  <c r="H260" i="34"/>
  <c r="AB50" i="34"/>
  <c r="AB226" i="34" s="1"/>
  <c r="AF50" i="34"/>
  <c r="AF226" i="34" s="1"/>
  <c r="V256" i="9"/>
  <c r="V288" i="9"/>
  <c r="AA288" i="36"/>
  <c r="AA256" i="36"/>
  <c r="W256" i="35"/>
  <c r="W288" i="35"/>
  <c r="V256" i="38"/>
  <c r="V288" i="38"/>
  <c r="AC256" i="33"/>
  <c r="AC288" i="33"/>
  <c r="Z50" i="9"/>
  <c r="Z226" i="9" s="1"/>
  <c r="AE50" i="9"/>
  <c r="AE226" i="9" s="1"/>
  <c r="O50" i="9"/>
  <c r="O226" i="9" s="1"/>
  <c r="R50" i="9"/>
  <c r="R226" i="9" s="1"/>
  <c r="AG50" i="9"/>
  <c r="AG226" i="9" s="1"/>
  <c r="T50" i="9"/>
  <c r="T226" i="9" s="1"/>
  <c r="P50" i="9"/>
  <c r="P226" i="9" s="1"/>
  <c r="AK50" i="9"/>
  <c r="AK226" i="9" s="1"/>
  <c r="W50" i="9"/>
  <c r="W226" i="9" s="1"/>
  <c r="K50" i="9"/>
  <c r="K226" i="9" s="1"/>
  <c r="AB50" i="9"/>
  <c r="AB226" i="9" s="1"/>
  <c r="X50" i="9"/>
  <c r="X226" i="9" s="1"/>
  <c r="AC50" i="9"/>
  <c r="AC226" i="9" s="1"/>
  <c r="N50" i="9"/>
  <c r="N226" i="9" s="1"/>
  <c r="U50" i="9"/>
  <c r="U226" i="9" s="1"/>
  <c r="Q50" i="9"/>
  <c r="Q226" i="9" s="1"/>
  <c r="AH50" i="9"/>
  <c r="AH226" i="9" s="1"/>
  <c r="AI50" i="9"/>
  <c r="AI226" i="9" s="1"/>
  <c r="S50" i="9"/>
  <c r="S226" i="9" s="1"/>
  <c r="AJ50" i="9"/>
  <c r="AJ226" i="9" s="1"/>
  <c r="V50" i="9"/>
  <c r="V226" i="9" s="1"/>
  <c r="AD50" i="9"/>
  <c r="AD226" i="9" s="1"/>
  <c r="M50" i="9"/>
  <c r="M226" i="9" s="1"/>
  <c r="Y50" i="9"/>
  <c r="Y226" i="9" s="1"/>
  <c r="AF50" i="9"/>
  <c r="AF226" i="9" s="1"/>
  <c r="L50" i="9"/>
  <c r="L226" i="9" s="1"/>
  <c r="AA50" i="9"/>
  <c r="AA226" i="9" s="1"/>
  <c r="J50" i="9"/>
  <c r="J226" i="9" s="1"/>
  <c r="I50" i="9"/>
  <c r="I226" i="9" s="1"/>
  <c r="H50" i="9"/>
  <c r="H226" i="9" s="1"/>
  <c r="AD288" i="33"/>
  <c r="AD256" i="33"/>
  <c r="Y256" i="9"/>
  <c r="Y288" i="9"/>
  <c r="H256" i="6"/>
  <c r="H288" i="6"/>
  <c r="F222" i="6"/>
  <c r="Q50" i="3"/>
  <c r="Q226" i="3" s="1"/>
  <c r="AE50" i="3"/>
  <c r="AE226" i="3" s="1"/>
  <c r="AH50" i="3"/>
  <c r="AH226" i="3" s="1"/>
  <c r="AD50" i="3"/>
  <c r="AD226" i="3" s="1"/>
  <c r="AG50" i="3"/>
  <c r="AG226" i="3" s="1"/>
  <c r="S50" i="3"/>
  <c r="S226" i="3" s="1"/>
  <c r="L50" i="3"/>
  <c r="L226" i="3" s="1"/>
  <c r="H50" i="3"/>
  <c r="H226" i="3" s="1"/>
  <c r="R50" i="3"/>
  <c r="R226" i="3" s="1"/>
  <c r="AI50" i="3"/>
  <c r="AI226" i="3" s="1"/>
  <c r="N50" i="3"/>
  <c r="N226" i="3" s="1"/>
  <c r="Z50" i="3"/>
  <c r="Z226" i="3" s="1"/>
  <c r="X50" i="3"/>
  <c r="X226" i="3" s="1"/>
  <c r="W50" i="3"/>
  <c r="W226" i="3" s="1"/>
  <c r="V50" i="3"/>
  <c r="V226" i="3" s="1"/>
  <c r="I50" i="3"/>
  <c r="I226" i="3" s="1"/>
  <c r="AC50" i="3"/>
  <c r="AC226" i="3" s="1"/>
  <c r="J50" i="3"/>
  <c r="J226" i="3" s="1"/>
  <c r="AB50" i="3"/>
  <c r="AB226" i="3" s="1"/>
  <c r="P50" i="3"/>
  <c r="P226" i="3" s="1"/>
  <c r="T50" i="3"/>
  <c r="T226" i="3" s="1"/>
  <c r="AA50" i="3"/>
  <c r="AA226" i="3" s="1"/>
  <c r="AJ50" i="3"/>
  <c r="AJ226" i="3" s="1"/>
  <c r="Y50" i="3"/>
  <c r="Y226" i="3" s="1"/>
  <c r="U50" i="3"/>
  <c r="U226" i="3" s="1"/>
  <c r="AK50" i="3"/>
  <c r="AK226" i="3" s="1"/>
  <c r="AF50" i="3"/>
  <c r="AF226" i="3" s="1"/>
  <c r="M50" i="3"/>
  <c r="M226" i="3" s="1"/>
  <c r="K50" i="3"/>
  <c r="K226" i="3" s="1"/>
  <c r="O50" i="3"/>
  <c r="O226" i="3" s="1"/>
  <c r="T288" i="35"/>
  <c r="T256" i="35"/>
  <c r="AG114" i="16"/>
  <c r="AG174" i="16" s="1"/>
  <c r="AG217" i="16" s="1"/>
  <c r="AG112" i="16"/>
  <c r="Q256" i="36"/>
  <c r="Q288" i="36"/>
  <c r="Q288" i="35"/>
  <c r="Q256" i="35"/>
  <c r="J50" i="33"/>
  <c r="J226" i="33" s="1"/>
  <c r="Q50" i="33"/>
  <c r="Q226" i="33" s="1"/>
  <c r="AB50" i="33"/>
  <c r="AB226" i="33" s="1"/>
  <c r="R50" i="33"/>
  <c r="R226" i="33" s="1"/>
  <c r="I50" i="33"/>
  <c r="I226" i="33" s="1"/>
  <c r="AK50" i="33"/>
  <c r="AK226" i="33" s="1"/>
  <c r="O50" i="33"/>
  <c r="O226" i="33" s="1"/>
  <c r="L50" i="33"/>
  <c r="L226" i="33" s="1"/>
  <c r="K50" i="33"/>
  <c r="K226" i="33" s="1"/>
  <c r="X50" i="33"/>
  <c r="X226" i="33" s="1"/>
  <c r="P50" i="33"/>
  <c r="P226" i="33" s="1"/>
  <c r="AC50" i="33"/>
  <c r="AC226" i="33" s="1"/>
  <c r="Y50" i="33"/>
  <c r="Y226" i="33" s="1"/>
  <c r="AI50" i="33"/>
  <c r="AI226" i="33" s="1"/>
  <c r="AE50" i="33"/>
  <c r="AE226" i="33" s="1"/>
  <c r="U50" i="33"/>
  <c r="U226" i="33" s="1"/>
  <c r="T50" i="33"/>
  <c r="T226" i="33" s="1"/>
  <c r="AJ50" i="33"/>
  <c r="AJ226" i="33" s="1"/>
  <c r="Z50" i="33"/>
  <c r="Z226" i="33" s="1"/>
  <c r="AH50" i="33"/>
  <c r="AH226" i="33" s="1"/>
  <c r="AD50" i="33"/>
  <c r="AD226" i="33" s="1"/>
  <c r="V50" i="33"/>
  <c r="V226" i="33" s="1"/>
  <c r="M50" i="33"/>
  <c r="M226" i="33" s="1"/>
  <c r="S50" i="33"/>
  <c r="S226" i="33" s="1"/>
  <c r="AF50" i="33"/>
  <c r="AF226" i="33" s="1"/>
  <c r="W50" i="33"/>
  <c r="W226" i="33" s="1"/>
  <c r="N50" i="33"/>
  <c r="N226" i="33" s="1"/>
  <c r="AA50" i="33"/>
  <c r="AA226" i="33" s="1"/>
  <c r="H50" i="33"/>
  <c r="H226" i="33" s="1"/>
  <c r="AG50" i="33"/>
  <c r="AG226" i="33" s="1"/>
  <c r="Z256" i="34"/>
  <c r="Z288" i="34"/>
  <c r="U256" i="6"/>
  <c r="U288" i="6"/>
  <c r="Y50" i="34"/>
  <c r="Y226" i="34" s="1"/>
  <c r="M50" i="34"/>
  <c r="M226" i="34" s="1"/>
  <c r="Z50" i="34"/>
  <c r="Z226" i="34" s="1"/>
  <c r="H200" i="6"/>
  <c r="K107" i="38"/>
  <c r="J94" i="6"/>
  <c r="J100" i="6"/>
  <c r="J99" i="6"/>
  <c r="J98" i="6"/>
  <c r="K91" i="6"/>
  <c r="J186" i="6"/>
  <c r="AI256" i="9"/>
  <c r="AI288" i="9"/>
  <c r="AI288" i="38"/>
  <c r="AI256" i="38"/>
  <c r="J288" i="33"/>
  <c r="J256" i="33"/>
  <c r="N288" i="35"/>
  <c r="N256" i="35"/>
  <c r="U256" i="3"/>
  <c r="U288" i="3"/>
  <c r="T50" i="6"/>
  <c r="T226" i="6" s="1"/>
  <c r="AF50" i="6"/>
  <c r="AF226" i="6" s="1"/>
  <c r="H50" i="6"/>
  <c r="H226" i="6" s="1"/>
  <c r="AD50" i="6"/>
  <c r="AD226" i="6" s="1"/>
  <c r="L50" i="6"/>
  <c r="L226" i="6" s="1"/>
  <c r="AB50" i="6"/>
  <c r="AB226" i="6" s="1"/>
  <c r="AH50" i="6"/>
  <c r="AH226" i="6" s="1"/>
  <c r="I50" i="6"/>
  <c r="I226" i="6" s="1"/>
  <c r="N50" i="6"/>
  <c r="N226" i="6" s="1"/>
  <c r="Z50" i="6"/>
  <c r="Z226" i="6" s="1"/>
  <c r="AA50" i="6"/>
  <c r="AA226" i="6" s="1"/>
  <c r="K50" i="6"/>
  <c r="K226" i="6" s="1"/>
  <c r="AE50" i="6"/>
  <c r="AE226" i="6" s="1"/>
  <c r="AK50" i="6"/>
  <c r="AK226" i="6" s="1"/>
  <c r="M50" i="6"/>
  <c r="M226" i="6" s="1"/>
  <c r="V50" i="6"/>
  <c r="V226" i="6" s="1"/>
  <c r="X50" i="6"/>
  <c r="X226" i="6" s="1"/>
  <c r="AG50" i="6"/>
  <c r="AG226" i="6" s="1"/>
  <c r="S50" i="6"/>
  <c r="S226" i="6" s="1"/>
  <c r="O50" i="6"/>
  <c r="O226" i="6" s="1"/>
  <c r="R50" i="6"/>
  <c r="R226" i="6" s="1"/>
  <c r="P50" i="6"/>
  <c r="P226" i="6" s="1"/>
  <c r="AJ50" i="6"/>
  <c r="AJ226" i="6" s="1"/>
  <c r="AI50" i="6"/>
  <c r="AI226" i="6" s="1"/>
  <c r="U50" i="6"/>
  <c r="U226" i="6" s="1"/>
  <c r="AC50" i="6"/>
  <c r="AC226" i="6" s="1"/>
  <c r="W50" i="6"/>
  <c r="W226" i="6" s="1"/>
  <c r="Q50" i="6"/>
  <c r="Q226" i="6" s="1"/>
  <c r="J50" i="6"/>
  <c r="J226" i="6" s="1"/>
  <c r="Y50" i="6"/>
  <c r="Y226" i="6" s="1"/>
  <c r="AI256" i="6"/>
  <c r="AI288" i="6"/>
  <c r="K256" i="36"/>
  <c r="K288" i="36"/>
  <c r="I107" i="33"/>
  <c r="I176" i="33" s="1"/>
  <c r="I179" i="33" s="1"/>
  <c r="U256" i="34"/>
  <c r="U288" i="34"/>
  <c r="AK256" i="33"/>
  <c r="AK288" i="33"/>
  <c r="W288" i="34"/>
  <c r="W256" i="34"/>
  <c r="H128" i="35"/>
  <c r="AB288" i="34"/>
  <c r="AB256" i="34"/>
  <c r="M288" i="9"/>
  <c r="M256" i="9"/>
  <c r="Q256" i="38"/>
  <c r="Q288" i="38"/>
  <c r="X288" i="36"/>
  <c r="X256" i="36"/>
  <c r="AA288" i="34"/>
  <c r="AA256" i="34"/>
  <c r="I128" i="6" l="1"/>
  <c r="I176" i="6" s="1"/>
  <c r="I129" i="6"/>
  <c r="I177" i="6" s="1"/>
  <c r="J128" i="33"/>
  <c r="K112" i="6"/>
  <c r="J119" i="6"/>
  <c r="J120" i="6"/>
  <c r="J121" i="6"/>
  <c r="J115" i="6"/>
  <c r="J175" i="6" s="1"/>
  <c r="H187" i="6"/>
  <c r="H224" i="6" s="1"/>
  <c r="K292" i="34"/>
  <c r="J108" i="3"/>
  <c r="H289" i="33"/>
  <c r="H200" i="38"/>
  <c r="H225" i="38" s="1"/>
  <c r="AE292" i="34"/>
  <c r="J107" i="3"/>
  <c r="H176" i="34"/>
  <c r="H179" i="34" s="1"/>
  <c r="P292" i="34"/>
  <c r="H237" i="33"/>
  <c r="I177" i="33"/>
  <c r="I223" i="33" s="1"/>
  <c r="I257" i="33" s="1"/>
  <c r="H177" i="34"/>
  <c r="H223" i="34" s="1"/>
  <c r="H187" i="9"/>
  <c r="H224" i="9" s="1"/>
  <c r="H200" i="9"/>
  <c r="H180" i="33"/>
  <c r="H181" i="6"/>
  <c r="AJ292" i="34"/>
  <c r="H177" i="36"/>
  <c r="H180" i="36" s="1"/>
  <c r="H200" i="3"/>
  <c r="H225" i="3" s="1"/>
  <c r="H187" i="3"/>
  <c r="H224" i="3" s="1"/>
  <c r="K108" i="3"/>
  <c r="L108" i="9"/>
  <c r="L109" i="9" s="1"/>
  <c r="H180" i="3"/>
  <c r="H237" i="3"/>
  <c r="H271" i="3" s="1"/>
  <c r="I129" i="3"/>
  <c r="I177" i="3" s="1"/>
  <c r="I223" i="3" s="1"/>
  <c r="AI260" i="34"/>
  <c r="G218" i="16"/>
  <c r="H218" i="16" s="1"/>
  <c r="I218" i="16" s="1"/>
  <c r="H177" i="35"/>
  <c r="H223" i="35" s="1"/>
  <c r="H257" i="35" s="1"/>
  <c r="I108" i="34"/>
  <c r="I177" i="34" s="1"/>
  <c r="I180" i="34" s="1"/>
  <c r="H223" i="6"/>
  <c r="J129" i="9"/>
  <c r="J177" i="9" s="1"/>
  <c r="J223" i="9" s="1"/>
  <c r="I223" i="9"/>
  <c r="I257" i="9" s="1"/>
  <c r="H237" i="6"/>
  <c r="H180" i="9"/>
  <c r="I129" i="35"/>
  <c r="H181" i="9"/>
  <c r="I108" i="35"/>
  <c r="I129" i="38"/>
  <c r="I177" i="38" s="1"/>
  <c r="I180" i="38" s="1"/>
  <c r="I175" i="35"/>
  <c r="I237" i="9"/>
  <c r="I303" i="9" s="1"/>
  <c r="H187" i="38"/>
  <c r="H224" i="38" s="1"/>
  <c r="H290" i="38" s="1"/>
  <c r="J108" i="33"/>
  <c r="J177" i="33" s="1"/>
  <c r="J237" i="33" s="1"/>
  <c r="K128" i="33"/>
  <c r="J107" i="6"/>
  <c r="L108" i="38"/>
  <c r="I108" i="36"/>
  <c r="K107" i="3"/>
  <c r="AG107" i="16"/>
  <c r="I129" i="36"/>
  <c r="F226" i="34"/>
  <c r="AC260" i="34"/>
  <c r="I179" i="9"/>
  <c r="I181" i="9"/>
  <c r="I200" i="9"/>
  <c r="I187" i="9"/>
  <c r="H225" i="36"/>
  <c r="H239" i="36"/>
  <c r="H181" i="38"/>
  <c r="H223" i="38"/>
  <c r="H180" i="38"/>
  <c r="H237" i="38"/>
  <c r="U260" i="6"/>
  <c r="U292" i="6"/>
  <c r="N292" i="33"/>
  <c r="N260" i="33"/>
  <c r="AJ292" i="3"/>
  <c r="AJ260" i="3"/>
  <c r="AH292" i="35"/>
  <c r="AH260" i="35"/>
  <c r="H239" i="33"/>
  <c r="H225" i="33"/>
  <c r="T260" i="38"/>
  <c r="T292" i="38"/>
  <c r="AC260" i="6"/>
  <c r="AC292" i="6"/>
  <c r="AG260" i="6"/>
  <c r="AG292" i="6"/>
  <c r="Z292" i="6"/>
  <c r="Z260" i="6"/>
  <c r="AF292" i="6"/>
  <c r="AF260" i="6"/>
  <c r="J108" i="6"/>
  <c r="Y292" i="34"/>
  <c r="Y260" i="34"/>
  <c r="AA260" i="33"/>
  <c r="AA292" i="33"/>
  <c r="AH260" i="33"/>
  <c r="AH292" i="33"/>
  <c r="AC260" i="33"/>
  <c r="AC292" i="33"/>
  <c r="R292" i="33"/>
  <c r="R260" i="33"/>
  <c r="AG115" i="16"/>
  <c r="AG120" i="16"/>
  <c r="AG119" i="16"/>
  <c r="AG121" i="16"/>
  <c r="AH112" i="16"/>
  <c r="Y260" i="3"/>
  <c r="Y292" i="3"/>
  <c r="I260" i="3"/>
  <c r="I292" i="3"/>
  <c r="H260" i="3"/>
  <c r="H292" i="3"/>
  <c r="F226" i="3"/>
  <c r="I260" i="9"/>
  <c r="I292" i="9"/>
  <c r="V260" i="9"/>
  <c r="V292" i="9"/>
  <c r="AC260" i="9"/>
  <c r="AC292" i="9"/>
  <c r="AG292" i="9"/>
  <c r="AG260" i="9"/>
  <c r="Q292" i="35"/>
  <c r="Q260" i="35"/>
  <c r="AJ292" i="35"/>
  <c r="AJ260" i="35"/>
  <c r="L260" i="35"/>
  <c r="L292" i="35"/>
  <c r="H260" i="35"/>
  <c r="H292" i="35"/>
  <c r="F226" i="35"/>
  <c r="AG292" i="34"/>
  <c r="AG260" i="34"/>
  <c r="I200" i="33"/>
  <c r="T292" i="36"/>
  <c r="T260" i="36"/>
  <c r="M260" i="36"/>
  <c r="M292" i="36"/>
  <c r="AK260" i="36"/>
  <c r="AK292" i="36"/>
  <c r="K128" i="34"/>
  <c r="L107" i="38"/>
  <c r="M94" i="9"/>
  <c r="M99" i="9"/>
  <c r="M100" i="9"/>
  <c r="M98" i="9"/>
  <c r="N91" i="9"/>
  <c r="W260" i="34"/>
  <c r="W292" i="34"/>
  <c r="AG108" i="16"/>
  <c r="AG177" i="16" s="1"/>
  <c r="AH260" i="38"/>
  <c r="AH292" i="38"/>
  <c r="I292" i="38"/>
  <c r="I260" i="38"/>
  <c r="AJ292" i="38"/>
  <c r="AJ260" i="38"/>
  <c r="W260" i="38"/>
  <c r="W292" i="38"/>
  <c r="H181" i="3"/>
  <c r="X260" i="9"/>
  <c r="X292" i="9"/>
  <c r="AA260" i="36"/>
  <c r="AA292" i="36"/>
  <c r="AH94" i="16"/>
  <c r="AH99" i="16"/>
  <c r="AH100" i="16"/>
  <c r="AH98" i="16"/>
  <c r="AI91" i="16"/>
  <c r="L260" i="38"/>
  <c r="L292" i="38"/>
  <c r="V292" i="6"/>
  <c r="V260" i="6"/>
  <c r="H239" i="6"/>
  <c r="H225" i="6"/>
  <c r="W292" i="33"/>
  <c r="W260" i="33"/>
  <c r="AJ260" i="33"/>
  <c r="AJ292" i="33"/>
  <c r="X260" i="33"/>
  <c r="X292" i="33"/>
  <c r="Q292" i="33"/>
  <c r="Q260" i="33"/>
  <c r="O292" i="3"/>
  <c r="O260" i="3"/>
  <c r="AA260" i="3"/>
  <c r="AA292" i="3"/>
  <c r="W292" i="3"/>
  <c r="W260" i="3"/>
  <c r="S292" i="3"/>
  <c r="S260" i="3"/>
  <c r="AA260" i="9"/>
  <c r="AA292" i="9"/>
  <c r="S260" i="9"/>
  <c r="S292" i="9"/>
  <c r="AB260" i="9"/>
  <c r="AB292" i="9"/>
  <c r="O260" i="9"/>
  <c r="O292" i="9"/>
  <c r="AK292" i="34"/>
  <c r="AK260" i="34"/>
  <c r="M260" i="35"/>
  <c r="M292" i="35"/>
  <c r="AA260" i="35"/>
  <c r="AA292" i="35"/>
  <c r="AG292" i="35"/>
  <c r="AG260" i="35"/>
  <c r="I175" i="36"/>
  <c r="L292" i="36"/>
  <c r="L260" i="36"/>
  <c r="R260" i="36"/>
  <c r="R292" i="36"/>
  <c r="S260" i="36"/>
  <c r="S292" i="36"/>
  <c r="N260" i="36"/>
  <c r="N292" i="36"/>
  <c r="L94" i="3"/>
  <c r="L98" i="3"/>
  <c r="L99" i="3"/>
  <c r="L100" i="3"/>
  <c r="M91" i="3"/>
  <c r="J98" i="34"/>
  <c r="J100" i="34"/>
  <c r="J99" i="34"/>
  <c r="J94" i="34"/>
  <c r="J175" i="34" s="1"/>
  <c r="K91" i="34"/>
  <c r="J186" i="34"/>
  <c r="Z260" i="38"/>
  <c r="Z292" i="38"/>
  <c r="H292" i="38"/>
  <c r="F226" i="38"/>
  <c r="H260" i="38"/>
  <c r="S292" i="38"/>
  <c r="S260" i="38"/>
  <c r="AI292" i="38"/>
  <c r="AI260" i="38"/>
  <c r="AB260" i="33"/>
  <c r="AB292" i="33"/>
  <c r="R260" i="9"/>
  <c r="R292" i="9"/>
  <c r="J292" i="35"/>
  <c r="J260" i="35"/>
  <c r="J120" i="38"/>
  <c r="J115" i="38"/>
  <c r="J175" i="38" s="1"/>
  <c r="J119" i="38"/>
  <c r="J121" i="38"/>
  <c r="J186" i="38"/>
  <c r="K112" i="38"/>
  <c r="P292" i="36"/>
  <c r="P260" i="36"/>
  <c r="U260" i="38"/>
  <c r="U292" i="38"/>
  <c r="I292" i="6"/>
  <c r="I260" i="6"/>
  <c r="AJ260" i="6"/>
  <c r="AJ292" i="6"/>
  <c r="M260" i="6"/>
  <c r="M292" i="6"/>
  <c r="AH260" i="6"/>
  <c r="AH292" i="6"/>
  <c r="AF260" i="33"/>
  <c r="AF292" i="33"/>
  <c r="T260" i="33"/>
  <c r="T292" i="33"/>
  <c r="K260" i="33"/>
  <c r="K292" i="33"/>
  <c r="J260" i="33"/>
  <c r="J292" i="33"/>
  <c r="K292" i="3"/>
  <c r="K260" i="3"/>
  <c r="T260" i="3"/>
  <c r="T292" i="3"/>
  <c r="X292" i="3"/>
  <c r="X260" i="3"/>
  <c r="AG260" i="3"/>
  <c r="AG292" i="3"/>
  <c r="L292" i="9"/>
  <c r="L260" i="9"/>
  <c r="AI292" i="9"/>
  <c r="AI260" i="9"/>
  <c r="K260" i="9"/>
  <c r="K292" i="9"/>
  <c r="AE260" i="9"/>
  <c r="AE292" i="9"/>
  <c r="I107" i="35"/>
  <c r="K109" i="9"/>
  <c r="T292" i="34"/>
  <c r="T260" i="34"/>
  <c r="Z292" i="35"/>
  <c r="Z260" i="35"/>
  <c r="Y260" i="35"/>
  <c r="Y292" i="35"/>
  <c r="V292" i="35"/>
  <c r="V260" i="35"/>
  <c r="AI260" i="36"/>
  <c r="AI292" i="36"/>
  <c r="X260" i="36"/>
  <c r="X292" i="36"/>
  <c r="AG260" i="36"/>
  <c r="AG292" i="36"/>
  <c r="Y292" i="36"/>
  <c r="Y260" i="36"/>
  <c r="J128" i="9"/>
  <c r="J176" i="9" s="1"/>
  <c r="J179" i="9" s="1"/>
  <c r="AG175" i="16"/>
  <c r="AB260" i="38"/>
  <c r="AB292" i="38"/>
  <c r="O260" i="38"/>
  <c r="O292" i="38"/>
  <c r="AG292" i="38"/>
  <c r="AG260" i="38"/>
  <c r="X292" i="38"/>
  <c r="X260" i="38"/>
  <c r="P260" i="33"/>
  <c r="P292" i="33"/>
  <c r="AJ292" i="9"/>
  <c r="AJ260" i="9"/>
  <c r="AD260" i="35"/>
  <c r="AD292" i="35"/>
  <c r="U260" i="36"/>
  <c r="U292" i="36"/>
  <c r="AI292" i="6"/>
  <c r="AI260" i="6"/>
  <c r="Y292" i="6"/>
  <c r="Y260" i="6"/>
  <c r="P260" i="6"/>
  <c r="P292" i="6"/>
  <c r="AK292" i="6"/>
  <c r="AK260" i="6"/>
  <c r="AB292" i="6"/>
  <c r="AB260" i="6"/>
  <c r="S292" i="33"/>
  <c r="S260" i="33"/>
  <c r="U292" i="33"/>
  <c r="U260" i="33"/>
  <c r="L260" i="33"/>
  <c r="L292" i="33"/>
  <c r="M260" i="3"/>
  <c r="M292" i="3"/>
  <c r="P260" i="3"/>
  <c r="P292" i="3"/>
  <c r="Z260" i="3"/>
  <c r="Z292" i="3"/>
  <c r="AD260" i="3"/>
  <c r="AD292" i="3"/>
  <c r="AF260" i="9"/>
  <c r="AF292" i="9"/>
  <c r="AH292" i="9"/>
  <c r="AH260" i="9"/>
  <c r="W292" i="9"/>
  <c r="W260" i="9"/>
  <c r="Z292" i="9"/>
  <c r="Z260" i="9"/>
  <c r="AD260" i="34"/>
  <c r="AD292" i="34"/>
  <c r="AB292" i="35"/>
  <c r="AB260" i="35"/>
  <c r="N292" i="35"/>
  <c r="N260" i="35"/>
  <c r="X292" i="35"/>
  <c r="X260" i="35"/>
  <c r="T292" i="35"/>
  <c r="T260" i="35"/>
  <c r="U260" i="34"/>
  <c r="U292" i="34"/>
  <c r="W260" i="36"/>
  <c r="W292" i="36"/>
  <c r="I260" i="36"/>
  <c r="I292" i="36"/>
  <c r="Z260" i="36"/>
  <c r="Z292" i="36"/>
  <c r="Q260" i="36"/>
  <c r="Q292" i="36"/>
  <c r="K129" i="34"/>
  <c r="L115" i="33"/>
  <c r="L121" i="33"/>
  <c r="L120" i="33"/>
  <c r="L119" i="33"/>
  <c r="M112" i="33"/>
  <c r="V292" i="34"/>
  <c r="V260" i="34"/>
  <c r="H176" i="35"/>
  <c r="Q292" i="38"/>
  <c r="Q260" i="38"/>
  <c r="AA260" i="38"/>
  <c r="AA292" i="38"/>
  <c r="AF292" i="38"/>
  <c r="AF260" i="38"/>
  <c r="M260" i="38"/>
  <c r="M292" i="38"/>
  <c r="N260" i="6"/>
  <c r="N292" i="6"/>
  <c r="L292" i="3"/>
  <c r="L260" i="3"/>
  <c r="R292" i="35"/>
  <c r="R260" i="35"/>
  <c r="J292" i="6"/>
  <c r="J260" i="6"/>
  <c r="R292" i="6"/>
  <c r="R260" i="6"/>
  <c r="L292" i="6"/>
  <c r="L260" i="6"/>
  <c r="M260" i="33"/>
  <c r="M292" i="33"/>
  <c r="AE292" i="33"/>
  <c r="AE260" i="33"/>
  <c r="O292" i="33"/>
  <c r="O260" i="33"/>
  <c r="AF292" i="3"/>
  <c r="AF260" i="3"/>
  <c r="AB292" i="3"/>
  <c r="AB260" i="3"/>
  <c r="N292" i="3"/>
  <c r="N260" i="3"/>
  <c r="AH292" i="3"/>
  <c r="AH260" i="3"/>
  <c r="Y292" i="9"/>
  <c r="Y260" i="9"/>
  <c r="Q260" i="9"/>
  <c r="Q292" i="9"/>
  <c r="AK260" i="9"/>
  <c r="AK292" i="9"/>
  <c r="AF260" i="34"/>
  <c r="AF292" i="34"/>
  <c r="H179" i="36"/>
  <c r="H187" i="36"/>
  <c r="H224" i="36" s="1"/>
  <c r="I128" i="36"/>
  <c r="W292" i="35"/>
  <c r="W260" i="35"/>
  <c r="I292" i="35"/>
  <c r="I260" i="35"/>
  <c r="S292" i="35"/>
  <c r="S260" i="35"/>
  <c r="AE292" i="35"/>
  <c r="AE260" i="35"/>
  <c r="H290" i="6"/>
  <c r="H258" i="6"/>
  <c r="H238" i="6"/>
  <c r="J99" i="36"/>
  <c r="J100" i="36"/>
  <c r="J98" i="36"/>
  <c r="J94" i="36"/>
  <c r="K91" i="36"/>
  <c r="I187" i="33"/>
  <c r="I224" i="33" s="1"/>
  <c r="AH260" i="34"/>
  <c r="AH292" i="34"/>
  <c r="H271" i="9"/>
  <c r="H303" i="9"/>
  <c r="K292" i="36"/>
  <c r="K260" i="36"/>
  <c r="J292" i="36"/>
  <c r="J260" i="36"/>
  <c r="AD292" i="36"/>
  <c r="AD260" i="36"/>
  <c r="AH292" i="36"/>
  <c r="AH260" i="36"/>
  <c r="K186" i="9"/>
  <c r="K120" i="9"/>
  <c r="K115" i="9"/>
  <c r="K175" i="9" s="1"/>
  <c r="K121" i="9"/>
  <c r="L112" i="9"/>
  <c r="K119" i="9"/>
  <c r="I128" i="3"/>
  <c r="I176" i="3" s="1"/>
  <c r="O292" i="34"/>
  <c r="O260" i="34"/>
  <c r="H179" i="33"/>
  <c r="H181" i="33"/>
  <c r="H187" i="33"/>
  <c r="H224" i="33" s="1"/>
  <c r="L107" i="9"/>
  <c r="S260" i="34"/>
  <c r="S292" i="34"/>
  <c r="P260" i="38"/>
  <c r="P292" i="38"/>
  <c r="AC260" i="38"/>
  <c r="AC292" i="38"/>
  <c r="Y292" i="38"/>
  <c r="Y260" i="38"/>
  <c r="X292" i="6"/>
  <c r="X260" i="6"/>
  <c r="Z292" i="33"/>
  <c r="Z260" i="33"/>
  <c r="V292" i="3"/>
  <c r="V260" i="3"/>
  <c r="AE260" i="6"/>
  <c r="AE292" i="6"/>
  <c r="Q292" i="6"/>
  <c r="Q260" i="6"/>
  <c r="O292" i="6"/>
  <c r="O260" i="6"/>
  <c r="K292" i="6"/>
  <c r="K260" i="6"/>
  <c r="AD260" i="6"/>
  <c r="AD292" i="6"/>
  <c r="Z260" i="34"/>
  <c r="Z292" i="34"/>
  <c r="AG292" i="33"/>
  <c r="AG260" i="33"/>
  <c r="V260" i="33"/>
  <c r="V292" i="33"/>
  <c r="AI260" i="33"/>
  <c r="AI292" i="33"/>
  <c r="AK292" i="33"/>
  <c r="AK260" i="33"/>
  <c r="AK292" i="3"/>
  <c r="AK260" i="3"/>
  <c r="J292" i="3"/>
  <c r="J260" i="3"/>
  <c r="AI292" i="3"/>
  <c r="AI260" i="3"/>
  <c r="AE292" i="3"/>
  <c r="AE260" i="3"/>
  <c r="M292" i="9"/>
  <c r="M260" i="9"/>
  <c r="U292" i="9"/>
  <c r="U260" i="9"/>
  <c r="P292" i="9"/>
  <c r="P260" i="9"/>
  <c r="AB260" i="34"/>
  <c r="AB292" i="34"/>
  <c r="J94" i="35"/>
  <c r="J98" i="35"/>
  <c r="J99" i="35"/>
  <c r="J100" i="35"/>
  <c r="K91" i="35"/>
  <c r="O292" i="35"/>
  <c r="O260" i="35"/>
  <c r="U292" i="35"/>
  <c r="U260" i="35"/>
  <c r="AC260" i="35"/>
  <c r="AC292" i="35"/>
  <c r="P260" i="35"/>
  <c r="P292" i="35"/>
  <c r="I128" i="35"/>
  <c r="I107" i="36"/>
  <c r="H179" i="3"/>
  <c r="I128" i="38"/>
  <c r="I176" i="38" s="1"/>
  <c r="H289" i="9"/>
  <c r="H257" i="9"/>
  <c r="AF260" i="36"/>
  <c r="AF292" i="36"/>
  <c r="AJ292" i="36"/>
  <c r="AJ260" i="36"/>
  <c r="H260" i="36"/>
  <c r="H292" i="36"/>
  <c r="F226" i="36"/>
  <c r="AC292" i="36"/>
  <c r="AC260" i="36"/>
  <c r="K98" i="33"/>
  <c r="K94" i="33"/>
  <c r="K175" i="33" s="1"/>
  <c r="K100" i="33"/>
  <c r="K99" i="33"/>
  <c r="L91" i="33"/>
  <c r="M98" i="38"/>
  <c r="M100" i="38"/>
  <c r="M99" i="38"/>
  <c r="M94" i="38"/>
  <c r="N91" i="38"/>
  <c r="AA292" i="34"/>
  <c r="AA260" i="34"/>
  <c r="I107" i="34"/>
  <c r="I176" i="34" s="1"/>
  <c r="I179" i="34" s="1"/>
  <c r="N292" i="34"/>
  <c r="N260" i="34"/>
  <c r="R292" i="38"/>
  <c r="R260" i="38"/>
  <c r="N292" i="38"/>
  <c r="N260" i="38"/>
  <c r="V292" i="38"/>
  <c r="V260" i="38"/>
  <c r="T292" i="6"/>
  <c r="T260" i="6"/>
  <c r="J260" i="9"/>
  <c r="J292" i="9"/>
  <c r="J186" i="35"/>
  <c r="J120" i="35"/>
  <c r="J119" i="35"/>
  <c r="J121" i="35"/>
  <c r="J115" i="35"/>
  <c r="K112" i="35"/>
  <c r="L292" i="34"/>
  <c r="L260" i="34"/>
  <c r="O292" i="36"/>
  <c r="O260" i="36"/>
  <c r="AK260" i="38"/>
  <c r="AK292" i="38"/>
  <c r="W292" i="6"/>
  <c r="W260" i="6"/>
  <c r="S260" i="6"/>
  <c r="S292" i="6"/>
  <c r="AA292" i="6"/>
  <c r="AA260" i="6"/>
  <c r="H260" i="6"/>
  <c r="H292" i="6"/>
  <c r="F226" i="6"/>
  <c r="K98" i="6"/>
  <c r="K99" i="6"/>
  <c r="K100" i="6"/>
  <c r="K94" i="6"/>
  <c r="L91" i="6"/>
  <c r="K186" i="6"/>
  <c r="M292" i="34"/>
  <c r="M260" i="34"/>
  <c r="H292" i="33"/>
  <c r="H260" i="33"/>
  <c r="AD260" i="33"/>
  <c r="AD292" i="33"/>
  <c r="Y292" i="33"/>
  <c r="Y260" i="33"/>
  <c r="I260" i="33"/>
  <c r="I292" i="33"/>
  <c r="U260" i="3"/>
  <c r="U292" i="3"/>
  <c r="AC260" i="3"/>
  <c r="AC292" i="3"/>
  <c r="R292" i="3"/>
  <c r="R260" i="3"/>
  <c r="Q260" i="3"/>
  <c r="Q292" i="3"/>
  <c r="H260" i="9"/>
  <c r="F226" i="9"/>
  <c r="H292" i="9"/>
  <c r="AD292" i="9"/>
  <c r="AD260" i="9"/>
  <c r="N260" i="9"/>
  <c r="N292" i="9"/>
  <c r="T292" i="9"/>
  <c r="T260" i="9"/>
  <c r="J121" i="36"/>
  <c r="J119" i="36"/>
  <c r="J115" i="36"/>
  <c r="J120" i="36"/>
  <c r="J186" i="36"/>
  <c r="K112" i="36"/>
  <c r="AI260" i="35"/>
  <c r="AI292" i="35"/>
  <c r="AK292" i="35"/>
  <c r="AK260" i="35"/>
  <c r="K292" i="35"/>
  <c r="K260" i="35"/>
  <c r="AF260" i="35"/>
  <c r="AF292" i="35"/>
  <c r="X292" i="34"/>
  <c r="X260" i="34"/>
  <c r="V292" i="36"/>
  <c r="V260" i="36"/>
  <c r="AE292" i="36"/>
  <c r="AE260" i="36"/>
  <c r="AB260" i="36"/>
  <c r="AB292" i="36"/>
  <c r="J107" i="33"/>
  <c r="J176" i="33" s="1"/>
  <c r="J200" i="33" s="1"/>
  <c r="L119" i="34"/>
  <c r="L120" i="34"/>
  <c r="L121" i="34"/>
  <c r="L115" i="34"/>
  <c r="M112" i="34"/>
  <c r="J119" i="3"/>
  <c r="J120" i="3"/>
  <c r="J186" i="3"/>
  <c r="J115" i="3"/>
  <c r="J175" i="3" s="1"/>
  <c r="J121" i="3"/>
  <c r="K112" i="3"/>
  <c r="K129" i="33"/>
  <c r="R292" i="34"/>
  <c r="R260" i="34"/>
  <c r="Q260" i="34"/>
  <c r="Q292" i="34"/>
  <c r="AD260" i="38"/>
  <c r="AD292" i="38"/>
  <c r="K260" i="38"/>
  <c r="K292" i="38"/>
  <c r="J292" i="38"/>
  <c r="J260" i="38"/>
  <c r="AE292" i="38"/>
  <c r="AE260" i="38"/>
  <c r="H257" i="3"/>
  <c r="H289" i="3"/>
  <c r="J128" i="6" l="1"/>
  <c r="J176" i="6" s="1"/>
  <c r="I223" i="6"/>
  <c r="I181" i="6"/>
  <c r="I237" i="6"/>
  <c r="I180" i="6"/>
  <c r="I200" i="6"/>
  <c r="I179" i="6"/>
  <c r="I187" i="6"/>
  <c r="I224" i="6" s="1"/>
  <c r="J179" i="6"/>
  <c r="K120" i="6"/>
  <c r="K121" i="6"/>
  <c r="K115" i="6"/>
  <c r="K119" i="6"/>
  <c r="K128" i="6" s="1"/>
  <c r="L112" i="6"/>
  <c r="K129" i="6"/>
  <c r="J129" i="6"/>
  <c r="J177" i="6" s="1"/>
  <c r="K175" i="6"/>
  <c r="H239" i="38"/>
  <c r="H303" i="3"/>
  <c r="I181" i="38"/>
  <c r="I237" i="38"/>
  <c r="I223" i="38"/>
  <c r="H200" i="34"/>
  <c r="H239" i="34" s="1"/>
  <c r="H187" i="34"/>
  <c r="H224" i="34" s="1"/>
  <c r="H238" i="34" s="1"/>
  <c r="H289" i="35"/>
  <c r="I289" i="33"/>
  <c r="I237" i="33"/>
  <c r="I271" i="33" s="1"/>
  <c r="H238" i="38"/>
  <c r="H181" i="34"/>
  <c r="H258" i="38"/>
  <c r="H223" i="36"/>
  <c r="H289" i="36" s="1"/>
  <c r="I289" i="9"/>
  <c r="I180" i="33"/>
  <c r="H237" i="36"/>
  <c r="H271" i="36" s="1"/>
  <c r="I237" i="3"/>
  <c r="I303" i="3" s="1"/>
  <c r="H181" i="36"/>
  <c r="I181" i="33"/>
  <c r="H219" i="16"/>
  <c r="H188" i="9"/>
  <c r="H257" i="34"/>
  <c r="H289" i="34"/>
  <c r="H237" i="34"/>
  <c r="H303" i="33"/>
  <c r="H271" i="33"/>
  <c r="H180" i="34"/>
  <c r="J187" i="9"/>
  <c r="J224" i="9" s="1"/>
  <c r="I176" i="36"/>
  <c r="I200" i="36" s="1"/>
  <c r="H239" i="9"/>
  <c r="H225" i="9"/>
  <c r="I177" i="36"/>
  <c r="I223" i="36" s="1"/>
  <c r="J129" i="38"/>
  <c r="J177" i="38" s="1"/>
  <c r="H239" i="3"/>
  <c r="H273" i="3" s="1"/>
  <c r="I271" i="9"/>
  <c r="J237" i="9"/>
  <c r="J271" i="9" s="1"/>
  <c r="J180" i="9"/>
  <c r="I181" i="3"/>
  <c r="I187" i="3"/>
  <c r="I224" i="3" s="1"/>
  <c r="I180" i="3"/>
  <c r="I237" i="34"/>
  <c r="I303" i="34" s="1"/>
  <c r="K128" i="9"/>
  <c r="K176" i="9" s="1"/>
  <c r="K179" i="9" s="1"/>
  <c r="H180" i="35"/>
  <c r="I223" i="34"/>
  <c r="I289" i="34" s="1"/>
  <c r="J129" i="36"/>
  <c r="H237" i="35"/>
  <c r="H271" i="35" s="1"/>
  <c r="I177" i="35"/>
  <c r="I223" i="35" s="1"/>
  <c r="I289" i="35" s="1"/>
  <c r="J200" i="6"/>
  <c r="J225" i="6" s="1"/>
  <c r="K108" i="33"/>
  <c r="K177" i="33" s="1"/>
  <c r="J108" i="34"/>
  <c r="J177" i="34" s="1"/>
  <c r="J223" i="34" s="1"/>
  <c r="J187" i="6"/>
  <c r="J224" i="6" s="1"/>
  <c r="J290" i="6" s="1"/>
  <c r="K107" i="6"/>
  <c r="K176" i="6" s="1"/>
  <c r="K179" i="6" s="1"/>
  <c r="AH107" i="16"/>
  <c r="H257" i="6"/>
  <c r="H289" i="6"/>
  <c r="J180" i="33"/>
  <c r="H271" i="6"/>
  <c r="H303" i="6"/>
  <c r="H303" i="35"/>
  <c r="J129" i="3"/>
  <c r="J177" i="3" s="1"/>
  <c r="J223" i="3" s="1"/>
  <c r="I181" i="34"/>
  <c r="L129" i="34"/>
  <c r="L128" i="33"/>
  <c r="J223" i="33"/>
  <c r="J289" i="33" s="1"/>
  <c r="AG129" i="16"/>
  <c r="J107" i="36"/>
  <c r="I200" i="3"/>
  <c r="I239" i="3" s="1"/>
  <c r="K107" i="33"/>
  <c r="K176" i="33" s="1"/>
  <c r="K179" i="33" s="1"/>
  <c r="J128" i="36"/>
  <c r="J128" i="35"/>
  <c r="J107" i="35"/>
  <c r="L108" i="3"/>
  <c r="J225" i="33"/>
  <c r="J239" i="33"/>
  <c r="H179" i="35"/>
  <c r="H187" i="35"/>
  <c r="H224" i="35" s="1"/>
  <c r="H181" i="35"/>
  <c r="H200" i="35"/>
  <c r="H291" i="6"/>
  <c r="H259" i="6"/>
  <c r="H238" i="33"/>
  <c r="H258" i="33"/>
  <c r="H290" i="33"/>
  <c r="J175" i="36"/>
  <c r="I200" i="38"/>
  <c r="I271" i="38"/>
  <c r="I303" i="38"/>
  <c r="J128" i="38"/>
  <c r="J176" i="38" s="1"/>
  <c r="J200" i="38" s="1"/>
  <c r="K98" i="34"/>
  <c r="K99" i="34"/>
  <c r="K100" i="34"/>
  <c r="K94" i="34"/>
  <c r="K175" i="34" s="1"/>
  <c r="L91" i="34"/>
  <c r="K186" i="34"/>
  <c r="H257" i="36"/>
  <c r="AI94" i="16"/>
  <c r="AI98" i="16"/>
  <c r="AI99" i="16"/>
  <c r="AI100" i="16"/>
  <c r="AJ91" i="16"/>
  <c r="M107" i="9"/>
  <c r="H271" i="38"/>
  <c r="H303" i="38"/>
  <c r="H273" i="36"/>
  <c r="H305" i="36"/>
  <c r="H259" i="3"/>
  <c r="H291" i="3"/>
  <c r="M119" i="33"/>
  <c r="M120" i="33"/>
  <c r="M121" i="33"/>
  <c r="M115" i="33"/>
  <c r="N112" i="33"/>
  <c r="I289" i="38"/>
  <c r="I257" i="38"/>
  <c r="H290" i="9"/>
  <c r="H258" i="9"/>
  <c r="H238" i="9"/>
  <c r="K115" i="35"/>
  <c r="K120" i="35"/>
  <c r="K186" i="35"/>
  <c r="K119" i="35"/>
  <c r="K121" i="35"/>
  <c r="L112" i="35"/>
  <c r="K94" i="35"/>
  <c r="K100" i="35"/>
  <c r="K99" i="35"/>
  <c r="K98" i="35"/>
  <c r="L91" i="35"/>
  <c r="L186" i="9"/>
  <c r="L119" i="9"/>
  <c r="L115" i="9"/>
  <c r="L175" i="9" s="1"/>
  <c r="L120" i="9"/>
  <c r="L121" i="9"/>
  <c r="M112" i="9"/>
  <c r="K187" i="33"/>
  <c r="K224" i="33" s="1"/>
  <c r="H305" i="38"/>
  <c r="H273" i="38"/>
  <c r="M94" i="3"/>
  <c r="M99" i="3"/>
  <c r="M98" i="3"/>
  <c r="M100" i="3"/>
  <c r="N91" i="3"/>
  <c r="H273" i="6"/>
  <c r="H305" i="6"/>
  <c r="I239" i="33"/>
  <c r="I225" i="33"/>
  <c r="AI112" i="16"/>
  <c r="AH121" i="16"/>
  <c r="AH115" i="16"/>
  <c r="AH175" i="16" s="1"/>
  <c r="AH119" i="16"/>
  <c r="AH120" i="16"/>
  <c r="J271" i="33"/>
  <c r="J303" i="33"/>
  <c r="H257" i="38"/>
  <c r="H289" i="38"/>
  <c r="H247" i="16"/>
  <c r="G248" i="16" s="1"/>
  <c r="H228" i="16"/>
  <c r="I271" i="3"/>
  <c r="I224" i="9"/>
  <c r="I188" i="9"/>
  <c r="L128" i="34"/>
  <c r="J129" i="35"/>
  <c r="M107" i="38"/>
  <c r="J108" i="35"/>
  <c r="H259" i="38"/>
  <c r="H291" i="38"/>
  <c r="J200" i="9"/>
  <c r="H259" i="33"/>
  <c r="H291" i="33"/>
  <c r="I219" i="16"/>
  <c r="J218" i="16"/>
  <c r="I225" i="9"/>
  <c r="I239" i="9"/>
  <c r="I179" i="38"/>
  <c r="I187" i="38"/>
  <c r="I224" i="38" s="1"/>
  <c r="J108" i="36"/>
  <c r="M108" i="9"/>
  <c r="I187" i="34"/>
  <c r="I224" i="34" s="1"/>
  <c r="H305" i="33"/>
  <c r="H273" i="33"/>
  <c r="J128" i="3"/>
  <c r="J176" i="3" s="1"/>
  <c r="L98" i="6"/>
  <c r="L99" i="6"/>
  <c r="L100" i="6"/>
  <c r="L94" i="6"/>
  <c r="M91" i="6"/>
  <c r="L186" i="6"/>
  <c r="K119" i="3"/>
  <c r="K115" i="3"/>
  <c r="K175" i="3" s="1"/>
  <c r="K121" i="3"/>
  <c r="K186" i="3"/>
  <c r="K120" i="3"/>
  <c r="L112" i="3"/>
  <c r="M119" i="34"/>
  <c r="M120" i="34"/>
  <c r="M121" i="34"/>
  <c r="M115" i="34"/>
  <c r="N112" i="34"/>
  <c r="J179" i="33"/>
  <c r="J187" i="33"/>
  <c r="J224" i="33" s="1"/>
  <c r="K119" i="36"/>
  <c r="K121" i="36"/>
  <c r="K115" i="36"/>
  <c r="L112" i="36"/>
  <c r="K120" i="36"/>
  <c r="K186" i="36"/>
  <c r="K108" i="6"/>
  <c r="K177" i="6" s="1"/>
  <c r="L98" i="33"/>
  <c r="L99" i="33"/>
  <c r="L100" i="33"/>
  <c r="L94" i="33"/>
  <c r="L175" i="33" s="1"/>
  <c r="M91" i="33"/>
  <c r="M186" i="33" s="1"/>
  <c r="K129" i="9"/>
  <c r="K177" i="9" s="1"/>
  <c r="H272" i="6"/>
  <c r="H304" i="6"/>
  <c r="I200" i="34"/>
  <c r="I176" i="35"/>
  <c r="K119" i="38"/>
  <c r="K121" i="38"/>
  <c r="K115" i="38"/>
  <c r="K175" i="38" s="1"/>
  <c r="K186" i="38"/>
  <c r="K120" i="38"/>
  <c r="L112" i="38"/>
  <c r="J107" i="34"/>
  <c r="J176" i="34" s="1"/>
  <c r="J179" i="34" s="1"/>
  <c r="H303" i="36"/>
  <c r="AG128" i="16"/>
  <c r="AG176" i="16" s="1"/>
  <c r="AG200" i="16" s="1"/>
  <c r="J181" i="33"/>
  <c r="I289" i="3"/>
  <c r="I257" i="3"/>
  <c r="J180" i="38"/>
  <c r="J223" i="38"/>
  <c r="J237" i="38"/>
  <c r="H259" i="36"/>
  <c r="H291" i="36"/>
  <c r="N94" i="38"/>
  <c r="N100" i="38"/>
  <c r="N98" i="38"/>
  <c r="N99" i="38"/>
  <c r="O91" i="38"/>
  <c r="H290" i="3"/>
  <c r="H258" i="3"/>
  <c r="H238" i="3"/>
  <c r="I290" i="33"/>
  <c r="I238" i="33"/>
  <c r="I258" i="33"/>
  <c r="H258" i="36"/>
  <c r="H290" i="36"/>
  <c r="H238" i="36"/>
  <c r="L129" i="33"/>
  <c r="L107" i="3"/>
  <c r="J289" i="9"/>
  <c r="J257" i="9"/>
  <c r="H272" i="38"/>
  <c r="H304" i="38"/>
  <c r="M108" i="38"/>
  <c r="J175" i="35"/>
  <c r="I179" i="3"/>
  <c r="K98" i="36"/>
  <c r="K99" i="36"/>
  <c r="K94" i="36"/>
  <c r="K100" i="36"/>
  <c r="L91" i="36"/>
  <c r="L186" i="33"/>
  <c r="I258" i="6"/>
  <c r="I290" i="6"/>
  <c r="I238" i="6"/>
  <c r="AH108" i="16"/>
  <c r="AH177" i="16" s="1"/>
  <c r="AG180" i="16"/>
  <c r="AG237" i="16"/>
  <c r="AG223" i="16"/>
  <c r="N94" i="9"/>
  <c r="N98" i="9"/>
  <c r="O91" i="9"/>
  <c r="N100" i="9"/>
  <c r="N99" i="9"/>
  <c r="J181" i="9"/>
  <c r="J181" i="6" l="1"/>
  <c r="J237" i="6"/>
  <c r="J223" i="6"/>
  <c r="J180" i="6"/>
  <c r="L119" i="6"/>
  <c r="L120" i="6"/>
  <c r="L121" i="6"/>
  <c r="L115" i="6"/>
  <c r="L175" i="6" s="1"/>
  <c r="M112" i="6"/>
  <c r="I225" i="6"/>
  <c r="I239" i="6"/>
  <c r="I303" i="6"/>
  <c r="I271" i="6"/>
  <c r="I257" i="6"/>
  <c r="I289" i="6"/>
  <c r="H290" i="34"/>
  <c r="K200" i="6"/>
  <c r="H258" i="34"/>
  <c r="H225" i="34"/>
  <c r="H291" i="34" s="1"/>
  <c r="J237" i="34"/>
  <c r="J303" i="34" s="1"/>
  <c r="I187" i="36"/>
  <c r="I224" i="36" s="1"/>
  <c r="I238" i="36" s="1"/>
  <c r="J239" i="6"/>
  <c r="I179" i="36"/>
  <c r="I303" i="33"/>
  <c r="I271" i="34"/>
  <c r="H264" i="6"/>
  <c r="H265" i="6" s="1"/>
  <c r="H276" i="6" s="1"/>
  <c r="H277" i="6" s="1"/>
  <c r="J188" i="9"/>
  <c r="H305" i="3"/>
  <c r="I237" i="36"/>
  <c r="I271" i="36" s="1"/>
  <c r="J257" i="33"/>
  <c r="J238" i="6"/>
  <c r="J304" i="6" s="1"/>
  <c r="J258" i="6"/>
  <c r="H303" i="34"/>
  <c r="H271" i="34"/>
  <c r="I257" i="34"/>
  <c r="K175" i="36"/>
  <c r="J303" i="9"/>
  <c r="I180" i="36"/>
  <c r="H291" i="9"/>
  <c r="H259" i="9"/>
  <c r="H264" i="9" s="1"/>
  <c r="H265" i="9" s="1"/>
  <c r="H276" i="9" s="1"/>
  <c r="H277" i="9" s="1"/>
  <c r="I181" i="36"/>
  <c r="H273" i="9"/>
  <c r="H305" i="9"/>
  <c r="J180" i="34"/>
  <c r="K187" i="6"/>
  <c r="K224" i="6" s="1"/>
  <c r="K258" i="6" s="1"/>
  <c r="K187" i="9"/>
  <c r="K224" i="9" s="1"/>
  <c r="J177" i="36"/>
  <c r="J237" i="36" s="1"/>
  <c r="K200" i="9"/>
  <c r="K225" i="9" s="1"/>
  <c r="K237" i="33"/>
  <c r="K271" i="33" s="1"/>
  <c r="K180" i="33"/>
  <c r="K223" i="33"/>
  <c r="K257" i="33" s="1"/>
  <c r="N108" i="38"/>
  <c r="J200" i="3"/>
  <c r="J239" i="3" s="1"/>
  <c r="J187" i="3"/>
  <c r="J224" i="3" s="1"/>
  <c r="J176" i="35"/>
  <c r="J179" i="35" s="1"/>
  <c r="I257" i="35"/>
  <c r="I237" i="35"/>
  <c r="I303" i="35" s="1"/>
  <c r="K108" i="36"/>
  <c r="I180" i="35"/>
  <c r="M108" i="3"/>
  <c r="J237" i="3"/>
  <c r="L107" i="33"/>
  <c r="L176" i="33" s="1"/>
  <c r="L179" i="33" s="1"/>
  <c r="AG181" i="16"/>
  <c r="L107" i="6"/>
  <c r="K108" i="34"/>
  <c r="K177" i="34" s="1"/>
  <c r="K223" i="34" s="1"/>
  <c r="K107" i="35"/>
  <c r="N108" i="9"/>
  <c r="N109" i="9" s="1"/>
  <c r="J181" i="38"/>
  <c r="K129" i="36"/>
  <c r="J180" i="3"/>
  <c r="I271" i="35"/>
  <c r="J176" i="36"/>
  <c r="J187" i="36" s="1"/>
  <c r="J224" i="36" s="1"/>
  <c r="J258" i="36" s="1"/>
  <c r="M129" i="33"/>
  <c r="K181" i="33"/>
  <c r="K129" i="38"/>
  <c r="K177" i="38" s="1"/>
  <c r="K223" i="38" s="1"/>
  <c r="K128" i="3"/>
  <c r="K176" i="3" s="1"/>
  <c r="I225" i="3"/>
  <c r="I291" i="3" s="1"/>
  <c r="K200" i="33"/>
  <c r="K225" i="33" s="1"/>
  <c r="H264" i="3"/>
  <c r="H265" i="3" s="1"/>
  <c r="H276" i="3" s="1"/>
  <c r="H277" i="3" s="1"/>
  <c r="J177" i="35"/>
  <c r="AH129" i="16"/>
  <c r="K175" i="35"/>
  <c r="J187" i="34"/>
  <c r="J224" i="34" s="1"/>
  <c r="J290" i="34" s="1"/>
  <c r="L108" i="33"/>
  <c r="L177" i="33" s="1"/>
  <c r="L180" i="33" s="1"/>
  <c r="L128" i="9"/>
  <c r="L176" i="9" s="1"/>
  <c r="L179" i="9" s="1"/>
  <c r="K128" i="36"/>
  <c r="N107" i="9"/>
  <c r="K108" i="35"/>
  <c r="H264" i="38"/>
  <c r="H265" i="38" s="1"/>
  <c r="H276" i="38" s="1"/>
  <c r="H277" i="38" s="1"/>
  <c r="I289" i="36"/>
  <c r="I257" i="36"/>
  <c r="I305" i="3"/>
  <c r="I273" i="3"/>
  <c r="AG225" i="16"/>
  <c r="AG239" i="16"/>
  <c r="I258" i="3"/>
  <c r="I290" i="3"/>
  <c r="I238" i="3"/>
  <c r="K239" i="6"/>
  <c r="K225" i="6"/>
  <c r="L120" i="38"/>
  <c r="L119" i="38"/>
  <c r="L121" i="38"/>
  <c r="L186" i="38"/>
  <c r="L115" i="38"/>
  <c r="L175" i="38" s="1"/>
  <c r="M112" i="38"/>
  <c r="I225" i="34"/>
  <c r="I239" i="34"/>
  <c r="K129" i="3"/>
  <c r="K177" i="3" s="1"/>
  <c r="J239" i="9"/>
  <c r="J225" i="9"/>
  <c r="I238" i="9"/>
  <c r="I290" i="9"/>
  <c r="I258" i="9"/>
  <c r="J200" i="34"/>
  <c r="K238" i="33"/>
  <c r="K258" i="33"/>
  <c r="K290" i="33"/>
  <c r="J187" i="38"/>
  <c r="J224" i="38" s="1"/>
  <c r="J179" i="38"/>
  <c r="I239" i="38"/>
  <c r="I225" i="38"/>
  <c r="L115" i="35"/>
  <c r="L121" i="35"/>
  <c r="L119" i="35"/>
  <c r="L186" i="35"/>
  <c r="L120" i="35"/>
  <c r="M112" i="35"/>
  <c r="I272" i="6"/>
  <c r="I304" i="6"/>
  <c r="O98" i="38"/>
  <c r="O99" i="38"/>
  <c r="O100" i="38"/>
  <c r="O94" i="38"/>
  <c r="P91" i="38"/>
  <c r="J271" i="6"/>
  <c r="J303" i="6"/>
  <c r="AJ112" i="16"/>
  <c r="AI120" i="16"/>
  <c r="AI115" i="16"/>
  <c r="AI175" i="16" s="1"/>
  <c r="AI121" i="16"/>
  <c r="AI119" i="16"/>
  <c r="N98" i="3"/>
  <c r="N94" i="3"/>
  <c r="N100" i="3"/>
  <c r="N99" i="3"/>
  <c r="O91" i="3"/>
  <c r="J239" i="38"/>
  <c r="J225" i="38"/>
  <c r="N119" i="33"/>
  <c r="N121" i="33"/>
  <c r="N120" i="33"/>
  <c r="N115" i="33"/>
  <c r="O112" i="33"/>
  <c r="AI107" i="16"/>
  <c r="L98" i="34"/>
  <c r="L100" i="34"/>
  <c r="L99" i="34"/>
  <c r="L94" i="34"/>
  <c r="L175" i="34" s="1"/>
  <c r="M91" i="34"/>
  <c r="L186" i="34"/>
  <c r="I258" i="36"/>
  <c r="I239" i="36"/>
  <c r="I225" i="36"/>
  <c r="K289" i="33"/>
  <c r="K237" i="6"/>
  <c r="K223" i="6"/>
  <c r="K180" i="6"/>
  <c r="K181" i="6"/>
  <c r="J290" i="33"/>
  <c r="J258" i="33"/>
  <c r="J238" i="33"/>
  <c r="M128" i="34"/>
  <c r="J181" i="34"/>
  <c r="M109" i="9"/>
  <c r="I290" i="38"/>
  <c r="I258" i="38"/>
  <c r="I238" i="38"/>
  <c r="J305" i="6"/>
  <c r="J273" i="6"/>
  <c r="M115" i="9"/>
  <c r="M175" i="9" s="1"/>
  <c r="M120" i="9"/>
  <c r="M119" i="9"/>
  <c r="M121" i="9"/>
  <c r="M186" i="9"/>
  <c r="N112" i="9"/>
  <c r="L98" i="35"/>
  <c r="L100" i="35"/>
  <c r="L99" i="35"/>
  <c r="L94" i="35"/>
  <c r="M91" i="35"/>
  <c r="K128" i="35"/>
  <c r="H304" i="9"/>
  <c r="H272" i="9"/>
  <c r="H264" i="33"/>
  <c r="H265" i="33" s="1"/>
  <c r="H276" i="33" s="1"/>
  <c r="H277" i="33" s="1"/>
  <c r="I238" i="34"/>
  <c r="I290" i="34"/>
  <c r="I258" i="34"/>
  <c r="I304" i="33"/>
  <c r="I272" i="33"/>
  <c r="K107" i="36"/>
  <c r="K176" i="36" s="1"/>
  <c r="L186" i="3"/>
  <c r="L121" i="3"/>
  <c r="L120" i="3"/>
  <c r="L119" i="3"/>
  <c r="L115" i="3"/>
  <c r="L175" i="3" s="1"/>
  <c r="M112" i="3"/>
  <c r="L108" i="6"/>
  <c r="I273" i="9"/>
  <c r="I305" i="9"/>
  <c r="I259" i="33"/>
  <c r="I264" i="33" s="1"/>
  <c r="I265" i="33" s="1"/>
  <c r="I276" i="33" s="1"/>
  <c r="I277" i="33" s="1"/>
  <c r="I291" i="33"/>
  <c r="J259" i="6"/>
  <c r="J291" i="6"/>
  <c r="H272" i="33"/>
  <c r="H304" i="33"/>
  <c r="H225" i="35"/>
  <c r="H239" i="35"/>
  <c r="J305" i="33"/>
  <c r="J273" i="33"/>
  <c r="J223" i="35"/>
  <c r="J237" i="35"/>
  <c r="J180" i="35"/>
  <c r="J257" i="3"/>
  <c r="J289" i="3"/>
  <c r="AG230" i="16"/>
  <c r="AG231" i="16" s="1"/>
  <c r="AG242" i="16" s="1"/>
  <c r="AG243" i="16" s="1"/>
  <c r="AG289" i="16"/>
  <c r="AG296" i="16" s="1"/>
  <c r="AG297" i="16" s="1"/>
  <c r="AG308" i="16" s="1"/>
  <c r="AG309" i="16" s="1"/>
  <c r="AG257" i="16"/>
  <c r="AG264" i="16" s="1"/>
  <c r="AG265" i="16" s="1"/>
  <c r="AG276" i="16" s="1"/>
  <c r="AG277" i="16" s="1"/>
  <c r="AG303" i="16"/>
  <c r="AG310" i="16" s="1"/>
  <c r="AG244" i="16"/>
  <c r="AG271" i="16"/>
  <c r="AG278" i="16" s="1"/>
  <c r="H304" i="36"/>
  <c r="H272" i="36"/>
  <c r="N107" i="38"/>
  <c r="J303" i="38"/>
  <c r="J271" i="38"/>
  <c r="AG187" i="16"/>
  <c r="AG224" i="16" s="1"/>
  <c r="AG179" i="16"/>
  <c r="M98" i="33"/>
  <c r="M99" i="33"/>
  <c r="M100" i="33"/>
  <c r="M94" i="33"/>
  <c r="M175" i="33" s="1"/>
  <c r="N91" i="33"/>
  <c r="N119" i="34"/>
  <c r="N120" i="34"/>
  <c r="N115" i="34"/>
  <c r="N121" i="34"/>
  <c r="O112" i="34"/>
  <c r="M94" i="6"/>
  <c r="M98" i="6"/>
  <c r="M100" i="6"/>
  <c r="M99" i="6"/>
  <c r="N91" i="6"/>
  <c r="M186" i="6"/>
  <c r="J179" i="3"/>
  <c r="J257" i="34"/>
  <c r="J289" i="34"/>
  <c r="J238" i="9"/>
  <c r="J290" i="9"/>
  <c r="J258" i="9"/>
  <c r="I291" i="9"/>
  <c r="I259" i="9"/>
  <c r="J257" i="6"/>
  <c r="J289" i="6"/>
  <c r="I273" i="33"/>
  <c r="I305" i="33"/>
  <c r="M107" i="3"/>
  <c r="L129" i="9"/>
  <c r="L177" i="9" s="1"/>
  <c r="H264" i="36"/>
  <c r="H265" i="36" s="1"/>
  <c r="H276" i="36" s="1"/>
  <c r="H277" i="36" s="1"/>
  <c r="J291" i="33"/>
  <c r="J259" i="33"/>
  <c r="O98" i="9"/>
  <c r="O99" i="9"/>
  <c r="O100" i="9"/>
  <c r="O94" i="9"/>
  <c r="P91" i="9"/>
  <c r="AH180" i="16"/>
  <c r="AH223" i="16"/>
  <c r="AH237" i="16"/>
  <c r="J257" i="38"/>
  <c r="J289" i="38"/>
  <c r="K128" i="38"/>
  <c r="K176" i="38" s="1"/>
  <c r="L119" i="36"/>
  <c r="L120" i="36"/>
  <c r="L115" i="36"/>
  <c r="L186" i="36"/>
  <c r="L121" i="36"/>
  <c r="M112" i="36"/>
  <c r="M129" i="34"/>
  <c r="J219" i="16"/>
  <c r="K218" i="16"/>
  <c r="K129" i="35"/>
  <c r="AJ98" i="16"/>
  <c r="AJ94" i="16"/>
  <c r="AJ99" i="16"/>
  <c r="AJ100" i="16"/>
  <c r="AK91" i="16"/>
  <c r="H238" i="35"/>
  <c r="H258" i="35"/>
  <c r="H290" i="35"/>
  <c r="J303" i="3"/>
  <c r="J271" i="3"/>
  <c r="L98" i="36"/>
  <c r="L100" i="36"/>
  <c r="L99" i="36"/>
  <c r="L94" i="36"/>
  <c r="M91" i="36"/>
  <c r="H304" i="34"/>
  <c r="H272" i="34"/>
  <c r="H304" i="3"/>
  <c r="H272" i="3"/>
  <c r="I187" i="35"/>
  <c r="I224" i="35" s="1"/>
  <c r="I179" i="35"/>
  <c r="I181" i="35"/>
  <c r="I200" i="35"/>
  <c r="K237" i="9"/>
  <c r="K181" i="9"/>
  <c r="K180" i="9"/>
  <c r="K223" i="9"/>
  <c r="H273" i="34"/>
  <c r="H305" i="34"/>
  <c r="I228" i="16"/>
  <c r="I247" i="16"/>
  <c r="AH128" i="16"/>
  <c r="AH176" i="16" s="1"/>
  <c r="M128" i="33"/>
  <c r="AI108" i="16"/>
  <c r="AI177" i="16" s="1"/>
  <c r="K107" i="34"/>
  <c r="K176" i="34" s="1"/>
  <c r="K179" i="34" s="1"/>
  <c r="J181" i="3"/>
  <c r="L128" i="6" l="1"/>
  <c r="I273" i="6"/>
  <c r="I305" i="6"/>
  <c r="I259" i="6"/>
  <c r="I264" i="6" s="1"/>
  <c r="I265" i="6" s="1"/>
  <c r="I276" i="6" s="1"/>
  <c r="I277" i="6" s="1"/>
  <c r="I291" i="6"/>
  <c r="L176" i="6"/>
  <c r="L179" i="6" s="1"/>
  <c r="L129" i="6"/>
  <c r="L177" i="6" s="1"/>
  <c r="N112" i="6"/>
  <c r="M120" i="6"/>
  <c r="M121" i="6"/>
  <c r="M119" i="6"/>
  <c r="M128" i="6" s="1"/>
  <c r="M115" i="6"/>
  <c r="M175" i="6" s="1"/>
  <c r="M129" i="6"/>
  <c r="H259" i="34"/>
  <c r="H264" i="34" s="1"/>
  <c r="H265" i="34" s="1"/>
  <c r="H276" i="34" s="1"/>
  <c r="H277" i="34" s="1"/>
  <c r="L200" i="33"/>
  <c r="J271" i="34"/>
  <c r="L200" i="9"/>
  <c r="L225" i="9" s="1"/>
  <c r="I290" i="36"/>
  <c r="J272" i="6"/>
  <c r="K303" i="33"/>
  <c r="L187" i="33"/>
  <c r="L224" i="33" s="1"/>
  <c r="L258" i="33" s="1"/>
  <c r="H278" i="6"/>
  <c r="I303" i="36"/>
  <c r="K237" i="34"/>
  <c r="K303" i="34" s="1"/>
  <c r="K180" i="34"/>
  <c r="K290" i="6"/>
  <c r="K238" i="6"/>
  <c r="K272" i="6" s="1"/>
  <c r="J225" i="3"/>
  <c r="J291" i="3" s="1"/>
  <c r="K188" i="9"/>
  <c r="H278" i="38"/>
  <c r="L175" i="36"/>
  <c r="H278" i="9"/>
  <c r="K239" i="9"/>
  <c r="J223" i="36"/>
  <c r="J289" i="36" s="1"/>
  <c r="J180" i="36"/>
  <c r="J238" i="36"/>
  <c r="J304" i="36" s="1"/>
  <c r="J290" i="36"/>
  <c r="J181" i="35"/>
  <c r="K177" i="36"/>
  <c r="K180" i="36" s="1"/>
  <c r="J181" i="36"/>
  <c r="K239" i="33"/>
  <c r="J187" i="35"/>
  <c r="J224" i="35" s="1"/>
  <c r="J290" i="35" s="1"/>
  <c r="J200" i="35"/>
  <c r="J225" i="35" s="1"/>
  <c r="N108" i="3"/>
  <c r="K200" i="3"/>
  <c r="K239" i="3" s="1"/>
  <c r="K273" i="3" s="1"/>
  <c r="K187" i="3"/>
  <c r="K224" i="3" s="1"/>
  <c r="K176" i="35"/>
  <c r="K200" i="35" s="1"/>
  <c r="K225" i="35" s="1"/>
  <c r="L107" i="36"/>
  <c r="L108" i="35"/>
  <c r="L175" i="35"/>
  <c r="K177" i="35"/>
  <c r="K223" i="35" s="1"/>
  <c r="AJ108" i="16"/>
  <c r="AJ177" i="16" s="1"/>
  <c r="AJ223" i="16" s="1"/>
  <c r="M107" i="6"/>
  <c r="M176" i="6" s="1"/>
  <c r="L129" i="38"/>
  <c r="L177" i="38" s="1"/>
  <c r="L180" i="38" s="1"/>
  <c r="L129" i="36"/>
  <c r="J179" i="36"/>
  <c r="J200" i="36"/>
  <c r="H278" i="3"/>
  <c r="L129" i="3"/>
  <c r="L177" i="3" s="1"/>
  <c r="L237" i="3" s="1"/>
  <c r="I278" i="6"/>
  <c r="J264" i="6"/>
  <c r="J265" i="6" s="1"/>
  <c r="J276" i="6" s="1"/>
  <c r="J277" i="6" s="1"/>
  <c r="J238" i="34"/>
  <c r="J272" i="34" s="1"/>
  <c r="N129" i="33"/>
  <c r="K237" i="38"/>
  <c r="K271" i="38" s="1"/>
  <c r="J258" i="34"/>
  <c r="K179" i="3"/>
  <c r="K180" i="38"/>
  <c r="O107" i="9"/>
  <c r="L223" i="33"/>
  <c r="L289" i="33" s="1"/>
  <c r="M128" i="9"/>
  <c r="M176" i="9" s="1"/>
  <c r="M179" i="9" s="1"/>
  <c r="L128" i="35"/>
  <c r="L107" i="35"/>
  <c r="AI129" i="16"/>
  <c r="L187" i="9"/>
  <c r="M107" i="33"/>
  <c r="M176" i="33" s="1"/>
  <c r="L237" i="33"/>
  <c r="L271" i="33" s="1"/>
  <c r="L181" i="33"/>
  <c r="I259" i="3"/>
  <c r="I264" i="3" s="1"/>
  <c r="I265" i="3" s="1"/>
  <c r="I276" i="3" s="1"/>
  <c r="I277" i="3" s="1"/>
  <c r="L128" i="38"/>
  <c r="L176" i="38" s="1"/>
  <c r="L200" i="38" s="1"/>
  <c r="N128" i="34"/>
  <c r="M129" i="9"/>
  <c r="M177" i="9" s="1"/>
  <c r="M223" i="9" s="1"/>
  <c r="H278" i="36"/>
  <c r="J264" i="33"/>
  <c r="J265" i="33" s="1"/>
  <c r="J276" i="33" s="1"/>
  <c r="J277" i="33" s="1"/>
  <c r="AH179" i="16"/>
  <c r="AH187" i="16"/>
  <c r="AH224" i="16" s="1"/>
  <c r="I238" i="35"/>
  <c r="I258" i="35"/>
  <c r="I290" i="35"/>
  <c r="M115" i="36"/>
  <c r="M186" i="36"/>
  <c r="M119" i="36"/>
  <c r="M120" i="36"/>
  <c r="M121" i="36"/>
  <c r="N112" i="36"/>
  <c r="K187" i="38"/>
  <c r="K224" i="38" s="1"/>
  <c r="K179" i="38"/>
  <c r="AH271" i="16"/>
  <c r="AH278" i="16" s="1"/>
  <c r="AH303" i="16"/>
  <c r="AH310" i="16" s="1"/>
  <c r="AH244" i="16"/>
  <c r="L237" i="9"/>
  <c r="L223" i="9"/>
  <c r="L181" i="9"/>
  <c r="L180" i="9"/>
  <c r="J257" i="35"/>
  <c r="J289" i="35"/>
  <c r="K273" i="33"/>
  <c r="K305" i="33"/>
  <c r="K200" i="34"/>
  <c r="L128" i="3"/>
  <c r="L176" i="3" s="1"/>
  <c r="L187" i="3" s="1"/>
  <c r="K200" i="38"/>
  <c r="K289" i="34"/>
  <c r="K257" i="34"/>
  <c r="M94" i="35"/>
  <c r="M99" i="35"/>
  <c r="M100" i="35"/>
  <c r="M98" i="35"/>
  <c r="N91" i="35"/>
  <c r="J272" i="33"/>
  <c r="J304" i="33"/>
  <c r="O98" i="3"/>
  <c r="O100" i="3"/>
  <c r="O99" i="3"/>
  <c r="O94" i="3"/>
  <c r="P91" i="3"/>
  <c r="L129" i="35"/>
  <c r="L177" i="35" s="1"/>
  <c r="J257" i="36"/>
  <c r="M186" i="38"/>
  <c r="M121" i="38"/>
  <c r="M119" i="38"/>
  <c r="M115" i="38"/>
  <c r="M175" i="38" s="1"/>
  <c r="M120" i="38"/>
  <c r="N112" i="38"/>
  <c r="K259" i="6"/>
  <c r="K291" i="6"/>
  <c r="AG259" i="16"/>
  <c r="AG291" i="16"/>
  <c r="K273" i="6"/>
  <c r="K305" i="6"/>
  <c r="AH181" i="16"/>
  <c r="N98" i="33"/>
  <c r="N94" i="33"/>
  <c r="N175" i="33" s="1"/>
  <c r="N99" i="33"/>
  <c r="N100" i="33"/>
  <c r="O91" i="33"/>
  <c r="AH200" i="16"/>
  <c r="K179" i="36"/>
  <c r="K187" i="36"/>
  <c r="K224" i="36" s="1"/>
  <c r="K200" i="36"/>
  <c r="N186" i="33"/>
  <c r="O107" i="38"/>
  <c r="I264" i="9"/>
  <c r="I265" i="9" s="1"/>
  <c r="I276" i="9" s="1"/>
  <c r="I277" i="9" s="1"/>
  <c r="K181" i="36"/>
  <c r="K219" i="16"/>
  <c r="L218" i="16"/>
  <c r="J258" i="3"/>
  <c r="J290" i="3"/>
  <c r="J238" i="3"/>
  <c r="O119" i="34"/>
  <c r="O121" i="34"/>
  <c r="O120" i="34"/>
  <c r="O115" i="34"/>
  <c r="P112" i="34"/>
  <c r="AG258" i="16"/>
  <c r="AG290" i="16"/>
  <c r="AG238" i="16"/>
  <c r="I259" i="36"/>
  <c r="I264" i="36" s="1"/>
  <c r="I265" i="36" s="1"/>
  <c r="I276" i="36" s="1"/>
  <c r="I277" i="36" s="1"/>
  <c r="I291" i="36"/>
  <c r="I304" i="36"/>
  <c r="I272" i="36"/>
  <c r="L107" i="34"/>
  <c r="L176" i="34" s="1"/>
  <c r="L179" i="34" s="1"/>
  <c r="AK112" i="16"/>
  <c r="AJ115" i="16"/>
  <c r="AJ120" i="16"/>
  <c r="AJ121" i="16"/>
  <c r="AJ119" i="16"/>
  <c r="I259" i="38"/>
  <c r="I264" i="38" s="1"/>
  <c r="I265" i="38" s="1"/>
  <c r="I276" i="38" s="1"/>
  <c r="I277" i="38" s="1"/>
  <c r="I291" i="38"/>
  <c r="J303" i="36"/>
  <c r="J271" i="36"/>
  <c r="J273" i="3"/>
  <c r="J305" i="3"/>
  <c r="AK94" i="16"/>
  <c r="AK98" i="16"/>
  <c r="AK100" i="16"/>
  <c r="AK99" i="16"/>
  <c r="K291" i="33"/>
  <c r="K259" i="33"/>
  <c r="K264" i="33" s="1"/>
  <c r="K265" i="33" s="1"/>
  <c r="K276" i="33" s="1"/>
  <c r="K277" i="33" s="1"/>
  <c r="K271" i="9"/>
  <c r="K303" i="9"/>
  <c r="M98" i="36"/>
  <c r="M99" i="36"/>
  <c r="M100" i="36"/>
  <c r="M94" i="36"/>
  <c r="M175" i="36" s="1"/>
  <c r="N91" i="36"/>
  <c r="J228" i="16"/>
  <c r="J247" i="16"/>
  <c r="K238" i="9"/>
  <c r="K290" i="9"/>
  <c r="K258" i="9"/>
  <c r="P94" i="9"/>
  <c r="P98" i="9"/>
  <c r="P99" i="9"/>
  <c r="P100" i="9"/>
  <c r="Q91" i="9"/>
  <c r="N129" i="34"/>
  <c r="M108" i="33"/>
  <c r="M177" i="33" s="1"/>
  <c r="H278" i="33"/>
  <c r="I278" i="33"/>
  <c r="I305" i="36"/>
  <c r="I273" i="36"/>
  <c r="N128" i="33"/>
  <c r="I273" i="38"/>
  <c r="I305" i="38"/>
  <c r="I272" i="9"/>
  <c r="I304" i="9"/>
  <c r="I304" i="3"/>
  <c r="I272" i="3"/>
  <c r="AI223" i="16"/>
  <c r="AI180" i="16"/>
  <c r="AI237" i="16"/>
  <c r="H278" i="34"/>
  <c r="AJ175" i="16"/>
  <c r="O108" i="9"/>
  <c r="J304" i="9"/>
  <c r="J272" i="9"/>
  <c r="M108" i="6"/>
  <c r="M177" i="6" s="1"/>
  <c r="L223" i="6"/>
  <c r="L180" i="6"/>
  <c r="L181" i="6"/>
  <c r="L237" i="6"/>
  <c r="K289" i="6"/>
  <c r="K257" i="6"/>
  <c r="K305" i="9"/>
  <c r="K273" i="9"/>
  <c r="N107" i="3"/>
  <c r="P98" i="38"/>
  <c r="P100" i="38"/>
  <c r="P99" i="38"/>
  <c r="P94" i="38"/>
  <c r="Q91" i="38"/>
  <c r="K187" i="34"/>
  <c r="K224" i="34" s="1"/>
  <c r="J291" i="9"/>
  <c r="J259" i="9"/>
  <c r="J264" i="9" s="1"/>
  <c r="J265" i="9" s="1"/>
  <c r="J276" i="9" s="1"/>
  <c r="J277" i="9" s="1"/>
  <c r="K223" i="3"/>
  <c r="K180" i="3"/>
  <c r="K181" i="3"/>
  <c r="K237" i="3"/>
  <c r="K181" i="38"/>
  <c r="AH257" i="16"/>
  <c r="AH264" i="16" s="1"/>
  <c r="AH265" i="16" s="1"/>
  <c r="AH276" i="16" s="1"/>
  <c r="AH277" i="16" s="1"/>
  <c r="AH289" i="16"/>
  <c r="AH296" i="16" s="1"/>
  <c r="AH297" i="16" s="1"/>
  <c r="AH308" i="16" s="1"/>
  <c r="AH309" i="16" s="1"/>
  <c r="AH230" i="16"/>
  <c r="AH231" i="16" s="1"/>
  <c r="AH242" i="16" s="1"/>
  <c r="AH243" i="16" s="1"/>
  <c r="I239" i="35"/>
  <c r="I225" i="35"/>
  <c r="L108" i="36"/>
  <c r="AJ107" i="16"/>
  <c r="L128" i="36"/>
  <c r="N99" i="6"/>
  <c r="N100" i="6"/>
  <c r="N94" i="6"/>
  <c r="N98" i="6"/>
  <c r="O91" i="6"/>
  <c r="N186" i="6"/>
  <c r="H305" i="35"/>
  <c r="H273" i="35"/>
  <c r="M119" i="3"/>
  <c r="M186" i="3"/>
  <c r="M115" i="3"/>
  <c r="M175" i="3" s="1"/>
  <c r="M121" i="3"/>
  <c r="M120" i="3"/>
  <c r="N112" i="3"/>
  <c r="K181" i="34"/>
  <c r="N186" i="9"/>
  <c r="N121" i="9"/>
  <c r="N119" i="9"/>
  <c r="N115" i="9"/>
  <c r="N175" i="9" s="1"/>
  <c r="N120" i="9"/>
  <c r="O112" i="9"/>
  <c r="I272" i="38"/>
  <c r="I304" i="38"/>
  <c r="K303" i="6"/>
  <c r="K271" i="6"/>
  <c r="K291" i="9"/>
  <c r="K259" i="9"/>
  <c r="M98" i="34"/>
  <c r="M100" i="34"/>
  <c r="M99" i="34"/>
  <c r="M94" i="34"/>
  <c r="M175" i="34" s="1"/>
  <c r="N91" i="34"/>
  <c r="M186" i="34"/>
  <c r="O186" i="33"/>
  <c r="O120" i="33"/>
  <c r="O115" i="33"/>
  <c r="O119" i="33"/>
  <c r="O121" i="33"/>
  <c r="P112" i="33"/>
  <c r="J291" i="38"/>
  <c r="J259" i="38"/>
  <c r="AI128" i="16"/>
  <c r="AI176" i="16" s="1"/>
  <c r="O108" i="38"/>
  <c r="M186" i="35"/>
  <c r="M115" i="35"/>
  <c r="M120" i="35"/>
  <c r="M121" i="35"/>
  <c r="M119" i="35"/>
  <c r="N112" i="35"/>
  <c r="J258" i="38"/>
  <c r="J238" i="38"/>
  <c r="J290" i="38"/>
  <c r="K304" i="33"/>
  <c r="K272" i="33"/>
  <c r="J305" i="9"/>
  <c r="J273" i="9"/>
  <c r="I273" i="34"/>
  <c r="I305" i="34"/>
  <c r="K289" i="9"/>
  <c r="K257" i="9"/>
  <c r="I272" i="34"/>
  <c r="I304" i="34"/>
  <c r="H304" i="35"/>
  <c r="H272" i="35"/>
  <c r="L225" i="33"/>
  <c r="L239" i="33"/>
  <c r="J303" i="35"/>
  <c r="J271" i="35"/>
  <c r="H259" i="35"/>
  <c r="H264" i="35" s="1"/>
  <c r="H265" i="35" s="1"/>
  <c r="H276" i="35" s="1"/>
  <c r="H277" i="35" s="1"/>
  <c r="H291" i="35"/>
  <c r="L108" i="34"/>
  <c r="L177" i="34" s="1"/>
  <c r="J273" i="38"/>
  <c r="J305" i="38"/>
  <c r="J225" i="34"/>
  <c r="J239" i="34"/>
  <c r="I259" i="34"/>
  <c r="I264" i="34" s="1"/>
  <c r="I265" i="34" s="1"/>
  <c r="I276" i="34" s="1"/>
  <c r="I277" i="34" s="1"/>
  <c r="I291" i="34"/>
  <c r="AG273" i="16"/>
  <c r="AG305" i="16"/>
  <c r="K289" i="38"/>
  <c r="K257" i="38"/>
  <c r="M200" i="6" l="1"/>
  <c r="L187" i="6"/>
  <c r="L224" i="6" s="1"/>
  <c r="L200" i="6"/>
  <c r="O112" i="6"/>
  <c r="N119" i="6"/>
  <c r="N121" i="6"/>
  <c r="N115" i="6"/>
  <c r="N175" i="6" s="1"/>
  <c r="N120" i="6"/>
  <c r="N129" i="6" s="1"/>
  <c r="M179" i="6"/>
  <c r="L239" i="9"/>
  <c r="L238" i="33"/>
  <c r="L290" i="6"/>
  <c r="L290" i="33"/>
  <c r="L187" i="38"/>
  <c r="L224" i="38" s="1"/>
  <c r="L238" i="38" s="1"/>
  <c r="L179" i="38"/>
  <c r="AJ237" i="16"/>
  <c r="AJ303" i="16" s="1"/>
  <c r="AJ310" i="16" s="1"/>
  <c r="L180" i="3"/>
  <c r="L181" i="3"/>
  <c r="L223" i="3"/>
  <c r="M187" i="6"/>
  <c r="M224" i="6" s="1"/>
  <c r="M290" i="6" s="1"/>
  <c r="L200" i="3"/>
  <c r="K271" i="34"/>
  <c r="L187" i="34"/>
  <c r="L224" i="34" s="1"/>
  <c r="L238" i="34" s="1"/>
  <c r="L303" i="33"/>
  <c r="K304" i="6"/>
  <c r="J239" i="35"/>
  <c r="J305" i="35" s="1"/>
  <c r="K303" i="38"/>
  <c r="J259" i="3"/>
  <c r="J264" i="3" s="1"/>
  <c r="J265" i="3" s="1"/>
  <c r="J276" i="3" s="1"/>
  <c r="J277" i="3" s="1"/>
  <c r="K237" i="36"/>
  <c r="K271" i="36" s="1"/>
  <c r="K223" i="36"/>
  <c r="J258" i="35"/>
  <c r="J238" i="35"/>
  <c r="J272" i="35" s="1"/>
  <c r="K239" i="35"/>
  <c r="K273" i="35" s="1"/>
  <c r="L176" i="36"/>
  <c r="L200" i="36" s="1"/>
  <c r="L239" i="36" s="1"/>
  <c r="J272" i="36"/>
  <c r="L177" i="36"/>
  <c r="J304" i="34"/>
  <c r="L237" i="38"/>
  <c r="K179" i="35"/>
  <c r="L223" i="38"/>
  <c r="L257" i="38" s="1"/>
  <c r="K187" i="35"/>
  <c r="K224" i="35" s="1"/>
  <c r="K238" i="35" s="1"/>
  <c r="L181" i="38"/>
  <c r="K238" i="3"/>
  <c r="K272" i="3" s="1"/>
  <c r="K258" i="3"/>
  <c r="K290" i="3"/>
  <c r="K237" i="35"/>
  <c r="K225" i="3"/>
  <c r="K259" i="3" s="1"/>
  <c r="J278" i="33"/>
  <c r="J278" i="6"/>
  <c r="K181" i="35"/>
  <c r="K180" i="35"/>
  <c r="N107" i="33"/>
  <c r="M129" i="36"/>
  <c r="M108" i="36"/>
  <c r="AK108" i="16"/>
  <c r="AK177" i="16" s="1"/>
  <c r="AK237" i="16" s="1"/>
  <c r="M108" i="34"/>
  <c r="M177" i="34" s="1"/>
  <c r="M180" i="34" s="1"/>
  <c r="O108" i="3"/>
  <c r="I278" i="3"/>
  <c r="K305" i="3"/>
  <c r="L257" i="33"/>
  <c r="AJ128" i="16"/>
  <c r="N107" i="6"/>
  <c r="M200" i="9"/>
  <c r="M239" i="9" s="1"/>
  <c r="M187" i="9"/>
  <c r="M224" i="9" s="1"/>
  <c r="I278" i="9"/>
  <c r="M128" i="38"/>
  <c r="M176" i="38" s="1"/>
  <c r="M187" i="38" s="1"/>
  <c r="M224" i="38" s="1"/>
  <c r="J239" i="36"/>
  <c r="J225" i="36"/>
  <c r="M181" i="9"/>
  <c r="M180" i="9"/>
  <c r="M237" i="9"/>
  <c r="M271" i="9" s="1"/>
  <c r="L176" i="35"/>
  <c r="L181" i="35" s="1"/>
  <c r="L239" i="38"/>
  <c r="L273" i="38" s="1"/>
  <c r="L225" i="38"/>
  <c r="L291" i="38" s="1"/>
  <c r="N108" i="33"/>
  <c r="N177" i="33" s="1"/>
  <c r="N237" i="33" s="1"/>
  <c r="M129" i="38"/>
  <c r="M177" i="38" s="1"/>
  <c r="M223" i="38" s="1"/>
  <c r="N128" i="9"/>
  <c r="N176" i="9" s="1"/>
  <c r="N179" i="9" s="1"/>
  <c r="M108" i="35"/>
  <c r="L188" i="9"/>
  <c r="L224" i="9"/>
  <c r="M128" i="3"/>
  <c r="M176" i="3" s="1"/>
  <c r="M175" i="35"/>
  <c r="O129" i="34"/>
  <c r="P108" i="9"/>
  <c r="P109" i="9" s="1"/>
  <c r="J264" i="38"/>
  <c r="J265" i="38" s="1"/>
  <c r="J276" i="38" s="1"/>
  <c r="J277" i="38" s="1"/>
  <c r="K278" i="33"/>
  <c r="I278" i="36"/>
  <c r="AI179" i="16"/>
  <c r="AI187" i="16"/>
  <c r="AI224" i="16" s="1"/>
  <c r="AI200" i="16"/>
  <c r="AI181" i="16"/>
  <c r="AI289" i="16"/>
  <c r="AI296" i="16" s="1"/>
  <c r="AI297" i="16" s="1"/>
  <c r="AI308" i="16" s="1"/>
  <c r="AI309" i="16" s="1"/>
  <c r="AI230" i="16"/>
  <c r="AI231" i="16" s="1"/>
  <c r="AI242" i="16" s="1"/>
  <c r="AI243" i="16" s="1"/>
  <c r="AI257" i="16"/>
  <c r="AI264" i="16" s="1"/>
  <c r="AI265" i="16" s="1"/>
  <c r="AI276" i="16" s="1"/>
  <c r="AI277" i="16" s="1"/>
  <c r="O128" i="33"/>
  <c r="I278" i="38"/>
  <c r="O94" i="6"/>
  <c r="O98" i="6"/>
  <c r="O100" i="6"/>
  <c r="O99" i="6"/>
  <c r="P91" i="6"/>
  <c r="O186" i="6"/>
  <c r="M223" i="6"/>
  <c r="M181" i="6"/>
  <c r="M180" i="6"/>
  <c r="M237" i="6"/>
  <c r="Q98" i="9"/>
  <c r="Q94" i="9"/>
  <c r="Q100" i="9"/>
  <c r="Q99" i="9"/>
  <c r="R91" i="9"/>
  <c r="K304" i="9"/>
  <c r="K272" i="9"/>
  <c r="AH225" i="16"/>
  <c r="AH239" i="16"/>
  <c r="N176" i="33"/>
  <c r="N179" i="33" s="1"/>
  <c r="K225" i="38"/>
  <c r="K239" i="38"/>
  <c r="L257" i="9"/>
  <c r="L289" i="9"/>
  <c r="K290" i="38"/>
  <c r="K238" i="38"/>
  <c r="K258" i="38"/>
  <c r="L224" i="3"/>
  <c r="L179" i="3"/>
  <c r="L303" i="9"/>
  <c r="L271" i="9"/>
  <c r="N119" i="36"/>
  <c r="N120" i="36"/>
  <c r="N115" i="36"/>
  <c r="N186" i="36"/>
  <c r="N121" i="36"/>
  <c r="O112" i="36"/>
  <c r="M289" i="9"/>
  <c r="M257" i="9"/>
  <c r="M258" i="6"/>
  <c r="L273" i="33"/>
  <c r="L305" i="33"/>
  <c r="P107" i="38"/>
  <c r="K239" i="36"/>
  <c r="K225" i="36"/>
  <c r="L225" i="3"/>
  <c r="L239" i="3"/>
  <c r="L259" i="33"/>
  <c r="L264" i="33" s="1"/>
  <c r="L265" i="33" s="1"/>
  <c r="L276" i="33" s="1"/>
  <c r="L277" i="33" s="1"/>
  <c r="L291" i="33"/>
  <c r="K264" i="9"/>
  <c r="K265" i="9" s="1"/>
  <c r="K276" i="9" s="1"/>
  <c r="K277" i="9" s="1"/>
  <c r="L305" i="9"/>
  <c r="L273" i="9"/>
  <c r="K271" i="3"/>
  <c r="K303" i="3"/>
  <c r="L303" i="6"/>
  <c r="L271" i="6"/>
  <c r="J278" i="9"/>
  <c r="AJ180" i="16"/>
  <c r="L219" i="16"/>
  <c r="M218" i="16"/>
  <c r="L223" i="35"/>
  <c r="L237" i="35"/>
  <c r="L180" i="35"/>
  <c r="M225" i="6"/>
  <c r="M239" i="6"/>
  <c r="N119" i="38"/>
  <c r="N186" i="38"/>
  <c r="N120" i="38"/>
  <c r="N115" i="38"/>
  <c r="N175" i="38" s="1"/>
  <c r="N121" i="38"/>
  <c r="O112" i="38"/>
  <c r="N100" i="35"/>
  <c r="N99" i="35"/>
  <c r="N98" i="35"/>
  <c r="N94" i="35"/>
  <c r="O91" i="35"/>
  <c r="K239" i="34"/>
  <c r="K225" i="34"/>
  <c r="K271" i="35"/>
  <c r="K303" i="35"/>
  <c r="P119" i="34"/>
  <c r="P121" i="34"/>
  <c r="P115" i="34"/>
  <c r="P120" i="34"/>
  <c r="Q112" i="34"/>
  <c r="O119" i="9"/>
  <c r="O115" i="9"/>
  <c r="O175" i="9" s="1"/>
  <c r="O121" i="9"/>
  <c r="O120" i="9"/>
  <c r="O186" i="9"/>
  <c r="P112" i="9"/>
  <c r="J259" i="35"/>
  <c r="J291" i="35"/>
  <c r="I278" i="34"/>
  <c r="N121" i="35"/>
  <c r="N119" i="35"/>
  <c r="N186" i="35"/>
  <c r="N115" i="35"/>
  <c r="N120" i="35"/>
  <c r="O112" i="35"/>
  <c r="O129" i="33"/>
  <c r="M107" i="34"/>
  <c r="M176" i="34" s="1"/>
  <c r="M179" i="34" s="1"/>
  <c r="N119" i="3"/>
  <c r="N121" i="3"/>
  <c r="N115" i="3"/>
  <c r="N175" i="3" s="1"/>
  <c r="N186" i="3"/>
  <c r="N120" i="3"/>
  <c r="O112" i="3"/>
  <c r="K258" i="34"/>
  <c r="K290" i="34"/>
  <c r="K238" i="34"/>
  <c r="K264" i="6"/>
  <c r="K265" i="6" s="1"/>
  <c r="K276" i="6" s="1"/>
  <c r="K277" i="6" s="1"/>
  <c r="O109" i="9"/>
  <c r="P107" i="9"/>
  <c r="M107" i="36"/>
  <c r="AJ230" i="16"/>
  <c r="AJ231" i="16" s="1"/>
  <c r="AJ242" i="16" s="1"/>
  <c r="AJ243" i="16" s="1"/>
  <c r="AJ257" i="16"/>
  <c r="AJ264" i="16" s="1"/>
  <c r="AJ265" i="16" s="1"/>
  <c r="AJ276" i="16" s="1"/>
  <c r="AJ277" i="16" s="1"/>
  <c r="AJ289" i="16"/>
  <c r="AJ296" i="16" s="1"/>
  <c r="AJ297" i="16" s="1"/>
  <c r="AJ308" i="16" s="1"/>
  <c r="AJ309" i="16" s="1"/>
  <c r="AK107" i="16"/>
  <c r="AK121" i="16"/>
  <c r="AK115" i="16"/>
  <c r="AK175" i="16" s="1"/>
  <c r="AK120" i="16"/>
  <c r="AK119" i="16"/>
  <c r="AG272" i="16"/>
  <c r="AG304" i="16"/>
  <c r="K247" i="16"/>
  <c r="K228" i="16"/>
  <c r="K258" i="36"/>
  <c r="K290" i="36"/>
  <c r="K238" i="36"/>
  <c r="O107" i="3"/>
  <c r="L272" i="33"/>
  <c r="L304" i="33"/>
  <c r="L271" i="3"/>
  <c r="L303" i="3"/>
  <c r="L271" i="38"/>
  <c r="L303" i="38"/>
  <c r="L291" i="9"/>
  <c r="L259" i="9"/>
  <c r="AJ271" i="16"/>
  <c r="AJ278" i="16" s="1"/>
  <c r="M128" i="35"/>
  <c r="I259" i="35"/>
  <c r="I264" i="35" s="1"/>
  <c r="I265" i="35" s="1"/>
  <c r="I276" i="35" s="1"/>
  <c r="I277" i="35" s="1"/>
  <c r="I291" i="35"/>
  <c r="Q98" i="38"/>
  <c r="Q99" i="38"/>
  <c r="Q100" i="38"/>
  <c r="Q94" i="38"/>
  <c r="R91" i="38"/>
  <c r="AJ129" i="16"/>
  <c r="O98" i="33"/>
  <c r="O100" i="33"/>
  <c r="O99" i="33"/>
  <c r="O94" i="33"/>
  <c r="O175" i="33" s="1"/>
  <c r="P91" i="33"/>
  <c r="P186" i="33" s="1"/>
  <c r="L200" i="34"/>
  <c r="M107" i="35"/>
  <c r="J304" i="38"/>
  <c r="J272" i="38"/>
  <c r="L187" i="36"/>
  <c r="L224" i="36" s="1"/>
  <c r="J305" i="34"/>
  <c r="J273" i="34"/>
  <c r="M179" i="33"/>
  <c r="M187" i="33"/>
  <c r="M224" i="33" s="1"/>
  <c r="N129" i="9"/>
  <c r="N177" i="9" s="1"/>
  <c r="N108" i="6"/>
  <c r="AJ176" i="16"/>
  <c r="AJ200" i="16" s="1"/>
  <c r="I273" i="35"/>
  <c r="I305" i="35"/>
  <c r="K289" i="3"/>
  <c r="K257" i="3"/>
  <c r="P108" i="38"/>
  <c r="L257" i="6"/>
  <c r="L289" i="6"/>
  <c r="AI303" i="16"/>
  <c r="AI310" i="16" s="1"/>
  <c r="AI244" i="16"/>
  <c r="AI271" i="16"/>
  <c r="AI278" i="16" s="1"/>
  <c r="M237" i="33"/>
  <c r="M181" i="33"/>
  <c r="M180" i="33"/>
  <c r="M223" i="33"/>
  <c r="O128" i="34"/>
  <c r="M128" i="36"/>
  <c r="I304" i="35"/>
  <c r="I272" i="35"/>
  <c r="K289" i="35"/>
  <c r="K257" i="35"/>
  <c r="L180" i="34"/>
  <c r="L181" i="34"/>
  <c r="L223" i="34"/>
  <c r="L237" i="34"/>
  <c r="L289" i="3"/>
  <c r="L257" i="3"/>
  <c r="M129" i="35"/>
  <c r="J291" i="34"/>
  <c r="J259" i="34"/>
  <c r="J264" i="34" s="1"/>
  <c r="J265" i="34" s="1"/>
  <c r="J276" i="34" s="1"/>
  <c r="J277" i="34" s="1"/>
  <c r="H278" i="35"/>
  <c r="P119" i="33"/>
  <c r="P120" i="33"/>
  <c r="P121" i="33"/>
  <c r="P115" i="33"/>
  <c r="Q112" i="33"/>
  <c r="N98" i="34"/>
  <c r="N100" i="34"/>
  <c r="N99" i="34"/>
  <c r="N94" i="34"/>
  <c r="N175" i="34" s="1"/>
  <c r="O91" i="34"/>
  <c r="N186" i="34"/>
  <c r="M129" i="3"/>
  <c r="M177" i="3" s="1"/>
  <c r="K291" i="35"/>
  <c r="K259" i="35"/>
  <c r="N94" i="36"/>
  <c r="N100" i="36"/>
  <c r="N99" i="36"/>
  <c r="N98" i="36"/>
  <c r="O91" i="36"/>
  <c r="M200" i="33"/>
  <c r="J304" i="3"/>
  <c r="J272" i="3"/>
  <c r="P99" i="3"/>
  <c r="P100" i="3"/>
  <c r="P98" i="3"/>
  <c r="P94" i="3"/>
  <c r="Q91" i="3"/>
  <c r="AH238" i="16"/>
  <c r="AH258" i="16"/>
  <c r="AH290" i="16"/>
  <c r="N128" i="6" l="1"/>
  <c r="N176" i="6" s="1"/>
  <c r="N177" i="6"/>
  <c r="O119" i="6"/>
  <c r="O115" i="6"/>
  <c r="O175" i="6" s="1"/>
  <c r="O120" i="6"/>
  <c r="O121" i="6"/>
  <c r="P112" i="6"/>
  <c r="L239" i="6"/>
  <c r="L225" i="6"/>
  <c r="L238" i="6"/>
  <c r="L258" i="6"/>
  <c r="M177" i="35"/>
  <c r="M223" i="35" s="1"/>
  <c r="M237" i="34"/>
  <c r="L258" i="38"/>
  <c r="AJ244" i="16"/>
  <c r="L290" i="38"/>
  <c r="K303" i="36"/>
  <c r="L289" i="38"/>
  <c r="J304" i="35"/>
  <c r="M238" i="6"/>
  <c r="M304" i="6" s="1"/>
  <c r="L290" i="34"/>
  <c r="J264" i="35"/>
  <c r="J265" i="35" s="1"/>
  <c r="J276" i="35" s="1"/>
  <c r="J277" i="35" s="1"/>
  <c r="L258" i="34"/>
  <c r="M188" i="9"/>
  <c r="M179" i="38"/>
  <c r="M200" i="38"/>
  <c r="M239" i="38" s="1"/>
  <c r="J273" i="35"/>
  <c r="K291" i="3"/>
  <c r="L179" i="36"/>
  <c r="L225" i="36"/>
  <c r="L291" i="36" s="1"/>
  <c r="M225" i="9"/>
  <c r="M259" i="9" s="1"/>
  <c r="M223" i="34"/>
  <c r="L181" i="36"/>
  <c r="L237" i="36"/>
  <c r="L223" i="36"/>
  <c r="L257" i="36" s="1"/>
  <c r="L180" i="36"/>
  <c r="N200" i="9"/>
  <c r="N239" i="9" s="1"/>
  <c r="K305" i="35"/>
  <c r="J278" i="3"/>
  <c r="K257" i="36"/>
  <c r="K289" i="36"/>
  <c r="L259" i="38"/>
  <c r="N175" i="36"/>
  <c r="K258" i="35"/>
  <c r="K264" i="35" s="1"/>
  <c r="K265" i="35" s="1"/>
  <c r="K276" i="35" s="1"/>
  <c r="K277" i="35" s="1"/>
  <c r="K290" i="35"/>
  <c r="M180" i="38"/>
  <c r="M303" i="9"/>
  <c r="K304" i="3"/>
  <c r="M181" i="38"/>
  <c r="K264" i="3"/>
  <c r="K265" i="3" s="1"/>
  <c r="K276" i="3" s="1"/>
  <c r="K277" i="3" s="1"/>
  <c r="M237" i="38"/>
  <c r="M271" i="38" s="1"/>
  <c r="J278" i="38"/>
  <c r="AK223" i="16"/>
  <c r="AK289" i="16" s="1"/>
  <c r="AK296" i="16" s="1"/>
  <c r="AK297" i="16" s="1"/>
  <c r="AK308" i="16" s="1"/>
  <c r="AK309" i="16" s="1"/>
  <c r="M177" i="36"/>
  <c r="M223" i="36" s="1"/>
  <c r="L305" i="38"/>
  <c r="M179" i="3"/>
  <c r="M187" i="3"/>
  <c r="M224" i="3" s="1"/>
  <c r="N108" i="36"/>
  <c r="M187" i="34"/>
  <c r="M224" i="34" s="1"/>
  <c r="M238" i="34" s="1"/>
  <c r="N108" i="35"/>
  <c r="N128" i="38"/>
  <c r="N176" i="38" s="1"/>
  <c r="N200" i="38" s="1"/>
  <c r="N225" i="38" s="1"/>
  <c r="J259" i="36"/>
  <c r="J264" i="36" s="1"/>
  <c r="J265" i="36" s="1"/>
  <c r="J276" i="36" s="1"/>
  <c r="J277" i="36" s="1"/>
  <c r="J291" i="36"/>
  <c r="J273" i="36"/>
  <c r="J305" i="36"/>
  <c r="M200" i="3"/>
  <c r="M225" i="3" s="1"/>
  <c r="N223" i="33"/>
  <c r="N257" i="33" s="1"/>
  <c r="N180" i="33"/>
  <c r="P128" i="34"/>
  <c r="K278" i="6"/>
  <c r="L200" i="35"/>
  <c r="L179" i="35"/>
  <c r="L187" i="35"/>
  <c r="L224" i="35" s="1"/>
  <c r="N129" i="36"/>
  <c r="P129" i="33"/>
  <c r="P108" i="3"/>
  <c r="M181" i="34"/>
  <c r="AK128" i="16"/>
  <c r="AK176" i="16" s="1"/>
  <c r="AK200" i="16" s="1"/>
  <c r="Q107" i="9"/>
  <c r="N175" i="35"/>
  <c r="N107" i="34"/>
  <c r="N176" i="34" s="1"/>
  <c r="N179" i="34" s="1"/>
  <c r="N129" i="35"/>
  <c r="L258" i="9"/>
  <c r="L264" i="9" s="1"/>
  <c r="L265" i="9" s="1"/>
  <c r="L276" i="9" s="1"/>
  <c r="L277" i="9" s="1"/>
  <c r="L238" i="9"/>
  <c r="L290" i="9"/>
  <c r="O108" i="33"/>
  <c r="O177" i="33" s="1"/>
  <c r="O180" i="33" s="1"/>
  <c r="N128" i="3"/>
  <c r="N176" i="3" s="1"/>
  <c r="N200" i="3" s="1"/>
  <c r="N187" i="9"/>
  <c r="J278" i="34"/>
  <c r="K278" i="9"/>
  <c r="AK180" i="16"/>
  <c r="AJ239" i="16"/>
  <c r="AJ225" i="16"/>
  <c r="M225" i="33"/>
  <c r="M239" i="33"/>
  <c r="Q119" i="33"/>
  <c r="Q115" i="33"/>
  <c r="Q121" i="33"/>
  <c r="Q120" i="33"/>
  <c r="R112" i="33"/>
  <c r="M303" i="34"/>
  <c r="M271" i="34"/>
  <c r="M271" i="33"/>
  <c r="M303" i="33"/>
  <c r="AJ179" i="16"/>
  <c r="AJ187" i="16"/>
  <c r="AJ224" i="16" s="1"/>
  <c r="AJ181" i="16"/>
  <c r="K304" i="36"/>
  <c r="K272" i="36"/>
  <c r="K304" i="34"/>
  <c r="K272" i="34"/>
  <c r="M289" i="38"/>
  <c r="M257" i="38"/>
  <c r="N129" i="38"/>
  <c r="N177" i="38" s="1"/>
  <c r="K273" i="36"/>
  <c r="K305" i="36"/>
  <c r="O119" i="36"/>
  <c r="O121" i="36"/>
  <c r="O186" i="36"/>
  <c r="O115" i="36"/>
  <c r="O120" i="36"/>
  <c r="P112" i="36"/>
  <c r="AH305" i="16"/>
  <c r="AH273" i="16"/>
  <c r="R98" i="9"/>
  <c r="R99" i="9"/>
  <c r="R100" i="9"/>
  <c r="R94" i="9"/>
  <c r="S91" i="9"/>
  <c r="M271" i="6"/>
  <c r="M303" i="6"/>
  <c r="K291" i="36"/>
  <c r="K259" i="36"/>
  <c r="AH272" i="16"/>
  <c r="AH304" i="16"/>
  <c r="N200" i="33"/>
  <c r="K304" i="35"/>
  <c r="K272" i="35"/>
  <c r="N237" i="6"/>
  <c r="N180" i="6"/>
  <c r="N223" i="6"/>
  <c r="L290" i="36"/>
  <c r="L258" i="36"/>
  <c r="L238" i="36"/>
  <c r="L305" i="36"/>
  <c r="L273" i="36"/>
  <c r="P94" i="33"/>
  <c r="P175" i="33" s="1"/>
  <c r="P98" i="33"/>
  <c r="P100" i="33"/>
  <c r="P99" i="33"/>
  <c r="Q91" i="33"/>
  <c r="O186" i="3"/>
  <c r="O120" i="3"/>
  <c r="O121" i="3"/>
  <c r="O115" i="3"/>
  <c r="O175" i="3" s="1"/>
  <c r="O119" i="3"/>
  <c r="P112" i="3"/>
  <c r="N128" i="35"/>
  <c r="O128" i="9"/>
  <c r="O176" i="9" s="1"/>
  <c r="O179" i="9" s="1"/>
  <c r="Q119" i="34"/>
  <c r="Q121" i="34"/>
  <c r="Q115" i="34"/>
  <c r="Q120" i="34"/>
  <c r="R112" i="34"/>
  <c r="N107" i="35"/>
  <c r="L305" i="3"/>
  <c r="L273" i="3"/>
  <c r="AH291" i="16"/>
  <c r="AH259" i="16"/>
  <c r="Q108" i="9"/>
  <c r="O107" i="6"/>
  <c r="AI239" i="16"/>
  <c r="AI225" i="16"/>
  <c r="M223" i="3"/>
  <c r="M181" i="3"/>
  <c r="M237" i="3"/>
  <c r="M180" i="3"/>
  <c r="L278" i="33"/>
  <c r="O98" i="34"/>
  <c r="O99" i="34"/>
  <c r="O100" i="34"/>
  <c r="O94" i="34"/>
  <c r="O175" i="34" s="1"/>
  <c r="P91" i="34"/>
  <c r="O186" i="34"/>
  <c r="L303" i="34"/>
  <c r="L271" i="34"/>
  <c r="M238" i="38"/>
  <c r="M290" i="38"/>
  <c r="M258" i="38"/>
  <c r="M305" i="9"/>
  <c r="M273" i="9"/>
  <c r="N223" i="9"/>
  <c r="N181" i="9"/>
  <c r="N180" i="9"/>
  <c r="N237" i="9"/>
  <c r="Q107" i="38"/>
  <c r="AK129" i="16"/>
  <c r="M273" i="6"/>
  <c r="M305" i="6"/>
  <c r="L259" i="3"/>
  <c r="L291" i="3"/>
  <c r="N187" i="33"/>
  <c r="N224" i="33" s="1"/>
  <c r="O108" i="6"/>
  <c r="AI290" i="16"/>
  <c r="AI238" i="16"/>
  <c r="AI258" i="16"/>
  <c r="M289" i="36"/>
  <c r="M257" i="36"/>
  <c r="Q98" i="3"/>
  <c r="Q94" i="3"/>
  <c r="Q99" i="3"/>
  <c r="Q100" i="3"/>
  <c r="R91" i="3"/>
  <c r="L257" i="34"/>
  <c r="L289" i="34"/>
  <c r="L303" i="36"/>
  <c r="L271" i="36"/>
  <c r="N129" i="3"/>
  <c r="N177" i="3" s="1"/>
  <c r="P186" i="9"/>
  <c r="P119" i="9"/>
  <c r="P115" i="9"/>
  <c r="P175" i="9" s="1"/>
  <c r="P121" i="9"/>
  <c r="P120" i="9"/>
  <c r="Q112" i="9"/>
  <c r="M290" i="9"/>
  <c r="M258" i="9"/>
  <c r="M238" i="9"/>
  <c r="P129" i="34"/>
  <c r="K291" i="34"/>
  <c r="K259" i="34"/>
  <c r="K264" i="34" s="1"/>
  <c r="K265" i="34" s="1"/>
  <c r="K276" i="34" s="1"/>
  <c r="K277" i="34" s="1"/>
  <c r="M259" i="6"/>
  <c r="M291" i="6"/>
  <c r="M219" i="16"/>
  <c r="N218" i="16"/>
  <c r="L290" i="3"/>
  <c r="L258" i="3"/>
  <c r="L238" i="3"/>
  <c r="M257" i="6"/>
  <c r="M289" i="6"/>
  <c r="AK271" i="16"/>
  <c r="AK278" i="16" s="1"/>
  <c r="AK244" i="16"/>
  <c r="AK303" i="16"/>
  <c r="AK310" i="16" s="1"/>
  <c r="O99" i="36"/>
  <c r="O100" i="36"/>
  <c r="O98" i="36"/>
  <c r="O94" i="36"/>
  <c r="P91" i="36"/>
  <c r="M258" i="33"/>
  <c r="M238" i="33"/>
  <c r="M290" i="33"/>
  <c r="M176" i="35"/>
  <c r="M176" i="36"/>
  <c r="O120" i="35"/>
  <c r="O121" i="35"/>
  <c r="O186" i="35"/>
  <c r="O119" i="35"/>
  <c r="O115" i="35"/>
  <c r="P112" i="35"/>
  <c r="K305" i="34"/>
  <c r="K273" i="34"/>
  <c r="L247" i="16"/>
  <c r="L228" i="16"/>
  <c r="K273" i="38"/>
  <c r="K305" i="38"/>
  <c r="L289" i="35"/>
  <c r="L257" i="35"/>
  <c r="I278" i="35"/>
  <c r="M257" i="33"/>
  <c r="M289" i="33"/>
  <c r="R98" i="38"/>
  <c r="R94" i="38"/>
  <c r="R99" i="38"/>
  <c r="R100" i="38"/>
  <c r="S91" i="38"/>
  <c r="O119" i="38"/>
  <c r="O115" i="38"/>
  <c r="O175" i="38" s="1"/>
  <c r="P112" i="38"/>
  <c r="O121" i="38"/>
  <c r="O186" i="38"/>
  <c r="O120" i="38"/>
  <c r="N181" i="33"/>
  <c r="K259" i="38"/>
  <c r="K264" i="38" s="1"/>
  <c r="K265" i="38" s="1"/>
  <c r="K276" i="38" s="1"/>
  <c r="K277" i="38" s="1"/>
  <c r="K291" i="38"/>
  <c r="N107" i="36"/>
  <c r="M289" i="34"/>
  <c r="M257" i="34"/>
  <c r="L239" i="34"/>
  <c r="L225" i="34"/>
  <c r="P107" i="3"/>
  <c r="N108" i="34"/>
  <c r="N177" i="34" s="1"/>
  <c r="P128" i="33"/>
  <c r="O107" i="33"/>
  <c r="O176" i="33" s="1"/>
  <c r="Q108" i="38"/>
  <c r="L272" i="34"/>
  <c r="L304" i="34"/>
  <c r="O129" i="9"/>
  <c r="O177" i="9" s="1"/>
  <c r="O98" i="35"/>
  <c r="O100" i="35"/>
  <c r="O99" i="35"/>
  <c r="O94" i="35"/>
  <c r="P91" i="35"/>
  <c r="L271" i="35"/>
  <c r="L303" i="35"/>
  <c r="N303" i="33"/>
  <c r="N271" i="33"/>
  <c r="N128" i="36"/>
  <c r="K272" i="38"/>
  <c r="K304" i="38"/>
  <c r="L264" i="38"/>
  <c r="L265" i="38" s="1"/>
  <c r="L276" i="38" s="1"/>
  <c r="L277" i="38" s="1"/>
  <c r="L304" i="38"/>
  <c r="L272" i="38"/>
  <c r="P94" i="6"/>
  <c r="P100" i="6"/>
  <c r="P98" i="6"/>
  <c r="P99" i="6"/>
  <c r="Q91" i="6"/>
  <c r="P186" i="6"/>
  <c r="M200" i="34"/>
  <c r="N187" i="6" l="1"/>
  <c r="N224" i="6" s="1"/>
  <c r="N200" i="6"/>
  <c r="N225" i="6" s="1"/>
  <c r="N179" i="6"/>
  <c r="N181" i="6"/>
  <c r="M237" i="35"/>
  <c r="M180" i="35"/>
  <c r="L304" i="6"/>
  <c r="L272" i="6"/>
  <c r="O128" i="6"/>
  <c r="L289" i="36"/>
  <c r="L259" i="6"/>
  <c r="L264" i="6" s="1"/>
  <c r="L265" i="6" s="1"/>
  <c r="L276" i="6" s="1"/>
  <c r="L277" i="6" s="1"/>
  <c r="L291" i="6"/>
  <c r="L305" i="6"/>
  <c r="L273" i="6"/>
  <c r="O176" i="6"/>
  <c r="O179" i="6" s="1"/>
  <c r="O129" i="6"/>
  <c r="O177" i="6" s="1"/>
  <c r="M181" i="35"/>
  <c r="Q112" i="6"/>
  <c r="P119" i="6"/>
  <c r="P115" i="6"/>
  <c r="P175" i="6" s="1"/>
  <c r="P121" i="6"/>
  <c r="P120" i="6"/>
  <c r="K264" i="36"/>
  <c r="K265" i="36" s="1"/>
  <c r="K276" i="36" s="1"/>
  <c r="K277" i="36" s="1"/>
  <c r="M272" i="6"/>
  <c r="M239" i="3"/>
  <c r="L259" i="36"/>
  <c r="J278" i="35"/>
  <c r="N239" i="6"/>
  <c r="M225" i="38"/>
  <c r="M291" i="38" s="1"/>
  <c r="O175" i="35"/>
  <c r="M291" i="9"/>
  <c r="N225" i="9"/>
  <c r="N291" i="9" s="1"/>
  <c r="M237" i="36"/>
  <c r="M271" i="36" s="1"/>
  <c r="K278" i="3"/>
  <c r="M303" i="38"/>
  <c r="M180" i="36"/>
  <c r="M238" i="3"/>
  <c r="M272" i="3" s="1"/>
  <c r="M290" i="3"/>
  <c r="M258" i="3"/>
  <c r="AK230" i="16"/>
  <c r="AK231" i="16" s="1"/>
  <c r="AK242" i="16" s="1"/>
  <c r="AK243" i="16" s="1"/>
  <c r="AK257" i="16"/>
  <c r="AK264" i="16" s="1"/>
  <c r="AK265" i="16" s="1"/>
  <c r="AK276" i="16" s="1"/>
  <c r="AK277" i="16" s="1"/>
  <c r="M303" i="36"/>
  <c r="M290" i="34"/>
  <c r="M258" i="34"/>
  <c r="N179" i="38"/>
  <c r="N187" i="38"/>
  <c r="N224" i="38" s="1"/>
  <c r="N290" i="38" s="1"/>
  <c r="N289" i="33"/>
  <c r="N177" i="35"/>
  <c r="N237" i="35" s="1"/>
  <c r="N177" i="36"/>
  <c r="N223" i="36" s="1"/>
  <c r="N179" i="3"/>
  <c r="N187" i="3"/>
  <c r="N224" i="3" s="1"/>
  <c r="N258" i="3" s="1"/>
  <c r="J278" i="36"/>
  <c r="O108" i="36"/>
  <c r="O108" i="35"/>
  <c r="Q108" i="3"/>
  <c r="N200" i="34"/>
  <c r="N225" i="34" s="1"/>
  <c r="Q129" i="34"/>
  <c r="O181" i="33"/>
  <c r="O187" i="6"/>
  <c r="O224" i="6" s="1"/>
  <c r="O290" i="6" s="1"/>
  <c r="O200" i="6"/>
  <c r="O225" i="6" s="1"/>
  <c r="O187" i="9"/>
  <c r="O224" i="9" s="1"/>
  <c r="O129" i="38"/>
  <c r="O177" i="38" s="1"/>
  <c r="O223" i="38" s="1"/>
  <c r="O128" i="36"/>
  <c r="L264" i="3"/>
  <c r="L265" i="3" s="1"/>
  <c r="L276" i="3" s="1"/>
  <c r="L277" i="3" s="1"/>
  <c r="O223" i="33"/>
  <c r="O257" i="33" s="1"/>
  <c r="N187" i="34"/>
  <c r="N224" i="34" s="1"/>
  <c r="N238" i="34" s="1"/>
  <c r="P128" i="9"/>
  <c r="P176" i="9" s="1"/>
  <c r="P179" i="9" s="1"/>
  <c r="N176" i="35"/>
  <c r="N179" i="35" s="1"/>
  <c r="L278" i="6"/>
  <c r="M264" i="9"/>
  <c r="M265" i="9" s="1"/>
  <c r="M276" i="9" s="1"/>
  <c r="M277" i="9" s="1"/>
  <c r="O129" i="36"/>
  <c r="O237" i="33"/>
  <c r="O271" i="33" s="1"/>
  <c r="L239" i="35"/>
  <c r="L225" i="35"/>
  <c r="L264" i="36"/>
  <c r="L265" i="36" s="1"/>
  <c r="L276" i="36" s="1"/>
  <c r="L277" i="36" s="1"/>
  <c r="L290" i="35"/>
  <c r="L258" i="35"/>
  <c r="L238" i="35"/>
  <c r="Q129" i="33"/>
  <c r="O128" i="35"/>
  <c r="L304" i="9"/>
  <c r="L272" i="9"/>
  <c r="L278" i="9" s="1"/>
  <c r="N239" i="38"/>
  <c r="N305" i="38" s="1"/>
  <c r="N224" i="9"/>
  <c r="N188" i="9"/>
  <c r="L278" i="38"/>
  <c r="O175" i="36"/>
  <c r="P108" i="33"/>
  <c r="P177" i="33" s="1"/>
  <c r="P180" i="33" s="1"/>
  <c r="O108" i="34"/>
  <c r="O177" i="34" s="1"/>
  <c r="O237" i="34" s="1"/>
  <c r="O128" i="3"/>
  <c r="O176" i="3" s="1"/>
  <c r="R108" i="9"/>
  <c r="R109" i="9" s="1"/>
  <c r="K278" i="38"/>
  <c r="AK225" i="16"/>
  <c r="AK239" i="16"/>
  <c r="P107" i="6"/>
  <c r="O181" i="9"/>
  <c r="O223" i="9"/>
  <c r="O180" i="9"/>
  <c r="O237" i="9"/>
  <c r="L291" i="34"/>
  <c r="L259" i="34"/>
  <c r="P115" i="38"/>
  <c r="P175" i="38" s="1"/>
  <c r="P120" i="38"/>
  <c r="P119" i="38"/>
  <c r="P186" i="38"/>
  <c r="Q112" i="38"/>
  <c r="P121" i="38"/>
  <c r="O129" i="35"/>
  <c r="P129" i="9"/>
  <c r="P177" i="9" s="1"/>
  <c r="L264" i="34"/>
  <c r="L265" i="34" s="1"/>
  <c r="L276" i="34" s="1"/>
  <c r="L277" i="34" s="1"/>
  <c r="N257" i="9"/>
  <c r="N289" i="9"/>
  <c r="M271" i="3"/>
  <c r="M303" i="3"/>
  <c r="P115" i="3"/>
  <c r="P175" i="3" s="1"/>
  <c r="P186" i="3"/>
  <c r="P121" i="3"/>
  <c r="P119" i="3"/>
  <c r="P120" i="3"/>
  <c r="Q112" i="3"/>
  <c r="M272" i="33"/>
  <c r="M304" i="33"/>
  <c r="M304" i="9"/>
  <c r="M272" i="9"/>
  <c r="AI272" i="16"/>
  <c r="AI304" i="16"/>
  <c r="O200" i="9"/>
  <c r="P119" i="35"/>
  <c r="P120" i="35"/>
  <c r="P115" i="35"/>
  <c r="P186" i="35"/>
  <c r="Q112" i="35"/>
  <c r="P121" i="35"/>
  <c r="M304" i="34"/>
  <c r="M272" i="34"/>
  <c r="N305" i="6"/>
  <c r="N273" i="6"/>
  <c r="M257" i="3"/>
  <c r="M289" i="3"/>
  <c r="Q109" i="9"/>
  <c r="Q98" i="33"/>
  <c r="Q99" i="33"/>
  <c r="Q100" i="33"/>
  <c r="Q94" i="33"/>
  <c r="Q175" i="33" s="1"/>
  <c r="R91" i="33"/>
  <c r="R186" i="33" s="1"/>
  <c r="N289" i="6"/>
  <c r="N257" i="6"/>
  <c r="K278" i="36"/>
  <c r="AJ259" i="16"/>
  <c r="AJ291" i="16"/>
  <c r="M303" i="35"/>
  <c r="M271" i="35"/>
  <c r="N181" i="34"/>
  <c r="N180" i="34"/>
  <c r="N223" i="34"/>
  <c r="N237" i="34"/>
  <c r="M225" i="34"/>
  <c r="M239" i="34"/>
  <c r="M273" i="38"/>
  <c r="M305" i="38"/>
  <c r="M305" i="3"/>
  <c r="M273" i="3"/>
  <c r="O128" i="38"/>
  <c r="O176" i="38" s="1"/>
  <c r="O200" i="38" s="1"/>
  <c r="R107" i="38"/>
  <c r="P94" i="36"/>
  <c r="P99" i="36"/>
  <c r="P100" i="36"/>
  <c r="P98" i="36"/>
  <c r="Q91" i="36"/>
  <c r="R94" i="3"/>
  <c r="R99" i="3"/>
  <c r="R100" i="3"/>
  <c r="R98" i="3"/>
  <c r="S91" i="3"/>
  <c r="O237" i="6"/>
  <c r="O223" i="6"/>
  <c r="O180" i="6"/>
  <c r="O181" i="6"/>
  <c r="N259" i="6"/>
  <c r="N291" i="6"/>
  <c r="R107" i="9"/>
  <c r="N305" i="9"/>
  <c r="N273" i="9"/>
  <c r="Q128" i="33"/>
  <c r="AJ305" i="16"/>
  <c r="AJ273" i="16"/>
  <c r="O179" i="33"/>
  <c r="O187" i="33"/>
  <c r="O224" i="33" s="1"/>
  <c r="M291" i="3"/>
  <c r="M259" i="3"/>
  <c r="N239" i="3"/>
  <c r="N225" i="3"/>
  <c r="M264" i="6"/>
  <c r="M265" i="6" s="1"/>
  <c r="M276" i="6" s="1"/>
  <c r="M277" i="6" s="1"/>
  <c r="Q186" i="9"/>
  <c r="Q119" i="9"/>
  <c r="Q115" i="9"/>
  <c r="Q175" i="9" s="1"/>
  <c r="Q121" i="9"/>
  <c r="R112" i="9"/>
  <c r="Q120" i="9"/>
  <c r="N238" i="33"/>
  <c r="N258" i="33"/>
  <c r="N290" i="33"/>
  <c r="O107" i="34"/>
  <c r="O176" i="34" s="1"/>
  <c r="O179" i="34" s="1"/>
  <c r="N239" i="33"/>
  <c r="N225" i="33"/>
  <c r="N223" i="38"/>
  <c r="N180" i="38"/>
  <c r="N181" i="38"/>
  <c r="N237" i="38"/>
  <c r="AJ238" i="16"/>
  <c r="AJ290" i="16"/>
  <c r="AJ258" i="16"/>
  <c r="L273" i="34"/>
  <c r="L305" i="34"/>
  <c r="P94" i="35"/>
  <c r="P99" i="35"/>
  <c r="P100" i="35"/>
  <c r="P98" i="35"/>
  <c r="Q91" i="35"/>
  <c r="Q94" i="6"/>
  <c r="Q99" i="6"/>
  <c r="Q98" i="6"/>
  <c r="Q100" i="6"/>
  <c r="R91" i="6"/>
  <c r="Q186" i="6"/>
  <c r="M187" i="36"/>
  <c r="M224" i="36" s="1"/>
  <c r="M179" i="36"/>
  <c r="M200" i="36"/>
  <c r="M181" i="36"/>
  <c r="O200" i="33"/>
  <c r="N303" i="9"/>
  <c r="N271" i="9"/>
  <c r="Q128" i="34"/>
  <c r="N271" i="6"/>
  <c r="N303" i="6"/>
  <c r="R119" i="33"/>
  <c r="R120" i="33"/>
  <c r="R115" i="33"/>
  <c r="R121" i="33"/>
  <c r="S112" i="33"/>
  <c r="M273" i="33"/>
  <c r="M305" i="33"/>
  <c r="M289" i="35"/>
  <c r="M257" i="35"/>
  <c r="P108" i="6"/>
  <c r="S94" i="38"/>
  <c r="S100" i="38"/>
  <c r="S99" i="38"/>
  <c r="S98" i="38"/>
  <c r="T91" i="38"/>
  <c r="M187" i="35"/>
  <c r="M224" i="35" s="1"/>
  <c r="M179" i="35"/>
  <c r="M200" i="35"/>
  <c r="O107" i="36"/>
  <c r="N219" i="16"/>
  <c r="O218" i="16"/>
  <c r="N223" i="3"/>
  <c r="N181" i="3"/>
  <c r="N180" i="3"/>
  <c r="N237" i="3"/>
  <c r="AI259" i="16"/>
  <c r="AI291" i="16"/>
  <c r="O129" i="3"/>
  <c r="O177" i="3" s="1"/>
  <c r="P107" i="33"/>
  <c r="P176" i="33" s="1"/>
  <c r="S94" i="9"/>
  <c r="S100" i="9"/>
  <c r="S99" i="9"/>
  <c r="S98" i="9"/>
  <c r="T91" i="9"/>
  <c r="P121" i="36"/>
  <c r="P186" i="36"/>
  <c r="P120" i="36"/>
  <c r="P115" i="36"/>
  <c r="P119" i="36"/>
  <c r="Q112" i="36"/>
  <c r="K278" i="34"/>
  <c r="Q186" i="33"/>
  <c r="M259" i="33"/>
  <c r="M264" i="33" s="1"/>
  <c r="M265" i="33" s="1"/>
  <c r="M276" i="33" s="1"/>
  <c r="M277" i="33" s="1"/>
  <c r="M291" i="33"/>
  <c r="O107" i="35"/>
  <c r="O176" i="35" s="1"/>
  <c r="N176" i="36"/>
  <c r="R108" i="38"/>
  <c r="L272" i="3"/>
  <c r="L304" i="3"/>
  <c r="M247" i="16"/>
  <c r="M228" i="16"/>
  <c r="Q107" i="3"/>
  <c r="N291" i="38"/>
  <c r="N259" i="38"/>
  <c r="K278" i="35"/>
  <c r="M272" i="38"/>
  <c r="M304" i="38"/>
  <c r="P98" i="34"/>
  <c r="P100" i="34"/>
  <c r="P99" i="34"/>
  <c r="P94" i="34"/>
  <c r="P175" i="34" s="1"/>
  <c r="Q91" i="34"/>
  <c r="P186" i="34"/>
  <c r="AI305" i="16"/>
  <c r="AI273" i="16"/>
  <c r="R119" i="34"/>
  <c r="R120" i="34"/>
  <c r="R121" i="34"/>
  <c r="R115" i="34"/>
  <c r="S112" i="34"/>
  <c r="AK179" i="16"/>
  <c r="AK187" i="16"/>
  <c r="AK224" i="16" s="1"/>
  <c r="AK181" i="16"/>
  <c r="L272" i="36"/>
  <c r="L304" i="36"/>
  <c r="P128" i="6" l="1"/>
  <c r="P176" i="6"/>
  <c r="P179" i="6" s="1"/>
  <c r="Q120" i="6"/>
  <c r="Q121" i="6"/>
  <c r="Q115" i="6"/>
  <c r="Q175" i="6" s="1"/>
  <c r="R112" i="6"/>
  <c r="Q119" i="6"/>
  <c r="Q128" i="6" s="1"/>
  <c r="P129" i="6"/>
  <c r="P177" i="6" s="1"/>
  <c r="N290" i="6"/>
  <c r="N258" i="6"/>
  <c r="N238" i="6"/>
  <c r="N239" i="34"/>
  <c r="M259" i="38"/>
  <c r="M264" i="38" s="1"/>
  <c r="M265" i="38" s="1"/>
  <c r="M276" i="38" s="1"/>
  <c r="M277" i="38" s="1"/>
  <c r="O188" i="9"/>
  <c r="M304" i="3"/>
  <c r="N259" i="9"/>
  <c r="N258" i="38"/>
  <c r="N238" i="38"/>
  <c r="N290" i="34"/>
  <c r="N258" i="34"/>
  <c r="O177" i="35"/>
  <c r="L278" i="34"/>
  <c r="O237" i="38"/>
  <c r="O180" i="38"/>
  <c r="N180" i="36"/>
  <c r="O289" i="33"/>
  <c r="N180" i="35"/>
  <c r="N223" i="35"/>
  <c r="N257" i="35" s="1"/>
  <c r="N257" i="36"/>
  <c r="N289" i="36"/>
  <c r="O303" i="33"/>
  <c r="N237" i="36"/>
  <c r="L278" i="36"/>
  <c r="N200" i="35"/>
  <c r="N225" i="35" s="1"/>
  <c r="P200" i="6"/>
  <c r="P225" i="6" s="1"/>
  <c r="N181" i="35"/>
  <c r="O176" i="36"/>
  <c r="O179" i="36" s="1"/>
  <c r="S107" i="38"/>
  <c r="O177" i="36"/>
  <c r="O237" i="36" s="1"/>
  <c r="O200" i="3"/>
  <c r="O225" i="3" s="1"/>
  <c r="O187" i="3"/>
  <c r="O224" i="3" s="1"/>
  <c r="O290" i="3" s="1"/>
  <c r="N290" i="3"/>
  <c r="N238" i="3"/>
  <c r="N272" i="3" s="1"/>
  <c r="P108" i="35"/>
  <c r="L278" i="3"/>
  <c r="R107" i="3"/>
  <c r="P175" i="35"/>
  <c r="O258" i="6"/>
  <c r="O238" i="6"/>
  <c r="O304" i="6" s="1"/>
  <c r="Q107" i="6"/>
  <c r="Q176" i="6" s="1"/>
  <c r="Q108" i="33"/>
  <c r="Q177" i="33" s="1"/>
  <c r="Q223" i="33" s="1"/>
  <c r="O239" i="6"/>
  <c r="O305" i="6" s="1"/>
  <c r="O187" i="34"/>
  <c r="O224" i="34" s="1"/>
  <c r="O258" i="34" s="1"/>
  <c r="Q108" i="6"/>
  <c r="P187" i="9"/>
  <c r="P188" i="9" s="1"/>
  <c r="P200" i="9"/>
  <c r="P225" i="9" s="1"/>
  <c r="S108" i="9"/>
  <c r="S109" i="9" s="1"/>
  <c r="O179" i="3"/>
  <c r="N187" i="35"/>
  <c r="N224" i="35" s="1"/>
  <c r="N238" i="35" s="1"/>
  <c r="O223" i="34"/>
  <c r="O289" i="34" s="1"/>
  <c r="O180" i="34"/>
  <c r="R129" i="33"/>
  <c r="P223" i="33"/>
  <c r="P237" i="33"/>
  <c r="P271" i="33" s="1"/>
  <c r="L259" i="35"/>
  <c r="L264" i="35" s="1"/>
  <c r="L265" i="35" s="1"/>
  <c r="L276" i="35" s="1"/>
  <c r="L277" i="35" s="1"/>
  <c r="L291" i="35"/>
  <c r="L305" i="35"/>
  <c r="L273" i="35"/>
  <c r="M278" i="9"/>
  <c r="L272" i="35"/>
  <c r="L304" i="35"/>
  <c r="P128" i="36"/>
  <c r="M278" i="6"/>
  <c r="R128" i="34"/>
  <c r="N238" i="9"/>
  <c r="N290" i="9"/>
  <c r="N258" i="9"/>
  <c r="N264" i="9" s="1"/>
  <c r="N265" i="9" s="1"/>
  <c r="N276" i="9" s="1"/>
  <c r="N277" i="9" s="1"/>
  <c r="P129" i="36"/>
  <c r="P129" i="35"/>
  <c r="N273" i="38"/>
  <c r="Q129" i="9"/>
  <c r="Q177" i="9" s="1"/>
  <c r="Q223" i="9" s="1"/>
  <c r="P108" i="34"/>
  <c r="P177" i="34" s="1"/>
  <c r="P237" i="34" s="1"/>
  <c r="P107" i="36"/>
  <c r="M278" i="38"/>
  <c r="M278" i="33"/>
  <c r="O239" i="38"/>
  <c r="O225" i="38"/>
  <c r="P179" i="33"/>
  <c r="P187" i="33"/>
  <c r="P224" i="33" s="1"/>
  <c r="O289" i="38"/>
  <c r="O257" i="38"/>
  <c r="P128" i="3"/>
  <c r="P176" i="3" s="1"/>
  <c r="P187" i="3" s="1"/>
  <c r="P107" i="34"/>
  <c r="P176" i="34" s="1"/>
  <c r="P179" i="34" s="1"/>
  <c r="T94" i="9"/>
  <c r="T98" i="9"/>
  <c r="T100" i="9"/>
  <c r="T99" i="9"/>
  <c r="U91" i="9"/>
  <c r="O237" i="3"/>
  <c r="O223" i="3"/>
  <c r="O181" i="3"/>
  <c r="O180" i="3"/>
  <c r="N303" i="35"/>
  <c r="N271" i="35"/>
  <c r="N303" i="3"/>
  <c r="N271" i="3"/>
  <c r="M239" i="35"/>
  <c r="M225" i="35"/>
  <c r="S119" i="33"/>
  <c r="S115" i="33"/>
  <c r="S121" i="33"/>
  <c r="S120" i="33"/>
  <c r="T112" i="33"/>
  <c r="R98" i="6"/>
  <c r="R99" i="6"/>
  <c r="R100" i="6"/>
  <c r="R94" i="6"/>
  <c r="S91" i="6"/>
  <c r="R186" i="6"/>
  <c r="P107" i="35"/>
  <c r="M305" i="34"/>
  <c r="M273" i="34"/>
  <c r="Q121" i="35"/>
  <c r="Q115" i="35"/>
  <c r="Q120" i="35"/>
  <c r="R112" i="35"/>
  <c r="Q119" i="35"/>
  <c r="Q186" i="35"/>
  <c r="O200" i="34"/>
  <c r="S119" i="34"/>
  <c r="S115" i="34"/>
  <c r="S120" i="34"/>
  <c r="S121" i="34"/>
  <c r="T112" i="34"/>
  <c r="O187" i="35"/>
  <c r="O224" i="35" s="1"/>
  <c r="O179" i="35"/>
  <c r="Q119" i="36"/>
  <c r="Q186" i="36"/>
  <c r="Q120" i="36"/>
  <c r="Q121" i="36"/>
  <c r="Q115" i="36"/>
  <c r="R112" i="36"/>
  <c r="S107" i="9"/>
  <c r="O290" i="34"/>
  <c r="O238" i="34"/>
  <c r="N289" i="38"/>
  <c r="N257" i="38"/>
  <c r="N264" i="38" s="1"/>
  <c r="N265" i="38" s="1"/>
  <c r="N276" i="38" s="1"/>
  <c r="N277" i="38" s="1"/>
  <c r="N272" i="33"/>
  <c r="N304" i="33"/>
  <c r="M259" i="34"/>
  <c r="M264" i="34" s="1"/>
  <c r="M265" i="34" s="1"/>
  <c r="M276" i="34" s="1"/>
  <c r="M277" i="34" s="1"/>
  <c r="M291" i="34"/>
  <c r="O238" i="9"/>
  <c r="O258" i="9"/>
  <c r="O290" i="9"/>
  <c r="AK305" i="16"/>
  <c r="AK273" i="16"/>
  <c r="M258" i="35"/>
  <c r="M238" i="35"/>
  <c r="M290" i="35"/>
  <c r="M225" i="36"/>
  <c r="M239" i="36"/>
  <c r="N259" i="33"/>
  <c r="N264" i="33" s="1"/>
  <c r="N265" i="33" s="1"/>
  <c r="N276" i="33" s="1"/>
  <c r="N277" i="33" s="1"/>
  <c r="N291" i="33"/>
  <c r="Q128" i="9"/>
  <c r="Q176" i="9" s="1"/>
  <c r="Q179" i="9" s="1"/>
  <c r="O223" i="35"/>
  <c r="O181" i="35"/>
  <c r="O180" i="35"/>
  <c r="O237" i="35"/>
  <c r="O289" i="6"/>
  <c r="O257" i="6"/>
  <c r="P175" i="36"/>
  <c r="N271" i="34"/>
  <c r="N303" i="34"/>
  <c r="Q237" i="33"/>
  <c r="O291" i="6"/>
  <c r="O259" i="6"/>
  <c r="AK291" i="16"/>
  <c r="AK259" i="16"/>
  <c r="O181" i="34"/>
  <c r="N304" i="34"/>
  <c r="N272" i="34"/>
  <c r="R129" i="34"/>
  <c r="N257" i="3"/>
  <c r="N289" i="3"/>
  <c r="N305" i="33"/>
  <c r="N273" i="33"/>
  <c r="N291" i="3"/>
  <c r="N259" i="3"/>
  <c r="O303" i="6"/>
  <c r="O271" i="6"/>
  <c r="N257" i="34"/>
  <c r="N289" i="34"/>
  <c r="N264" i="6"/>
  <c r="N265" i="6" s="1"/>
  <c r="N276" i="6" s="1"/>
  <c r="N277" i="6" s="1"/>
  <c r="Q107" i="33"/>
  <c r="Q176" i="33" s="1"/>
  <c r="Q179" i="33" s="1"/>
  <c r="N259" i="34"/>
  <c r="N291" i="34"/>
  <c r="P129" i="3"/>
  <c r="P177" i="3" s="1"/>
  <c r="Q115" i="38"/>
  <c r="Q175" i="38" s="1"/>
  <c r="Q186" i="38"/>
  <c r="Q121" i="38"/>
  <c r="Q120" i="38"/>
  <c r="Q119" i="38"/>
  <c r="R112" i="38"/>
  <c r="P181" i="33"/>
  <c r="AK238" i="16"/>
  <c r="AK258" i="16"/>
  <c r="AK290" i="16"/>
  <c r="Q94" i="34"/>
  <c r="Q175" i="34" s="1"/>
  <c r="Q99" i="34"/>
  <c r="Q100" i="34"/>
  <c r="Q98" i="34"/>
  <c r="R91" i="34"/>
  <c r="Q186" i="34"/>
  <c r="M258" i="36"/>
  <c r="M290" i="36"/>
  <c r="M238" i="36"/>
  <c r="N305" i="3"/>
  <c r="N273" i="3"/>
  <c r="M264" i="3"/>
  <c r="M265" i="3" s="1"/>
  <c r="M276" i="3" s="1"/>
  <c r="M277" i="3" s="1"/>
  <c r="O239" i="9"/>
  <c r="O225" i="9"/>
  <c r="N273" i="34"/>
  <c r="N305" i="34"/>
  <c r="O303" i="38"/>
  <c r="O271" i="38"/>
  <c r="O303" i="9"/>
  <c r="O271" i="9"/>
  <c r="O303" i="34"/>
  <c r="O271" i="34"/>
  <c r="N187" i="36"/>
  <c r="N224" i="36" s="1"/>
  <c r="N179" i="36"/>
  <c r="N181" i="36"/>
  <c r="N200" i="36"/>
  <c r="O219" i="16"/>
  <c r="P218" i="16"/>
  <c r="T98" i="38"/>
  <c r="T94" i="38"/>
  <c r="T99" i="38"/>
  <c r="T100" i="38"/>
  <c r="U91" i="38"/>
  <c r="O225" i="33"/>
  <c r="O239" i="33"/>
  <c r="AJ304" i="16"/>
  <c r="AJ272" i="16"/>
  <c r="N304" i="38"/>
  <c r="N272" i="38"/>
  <c r="O238" i="33"/>
  <c r="O258" i="33"/>
  <c r="O290" i="33"/>
  <c r="S98" i="3"/>
  <c r="S99" i="3"/>
  <c r="S100" i="3"/>
  <c r="S94" i="3"/>
  <c r="T91" i="3"/>
  <c r="Q94" i="36"/>
  <c r="Q99" i="36"/>
  <c r="Q100" i="36"/>
  <c r="Q98" i="36"/>
  <c r="R91" i="36"/>
  <c r="P128" i="35"/>
  <c r="Q120" i="3"/>
  <c r="Q186" i="3"/>
  <c r="Q115" i="3"/>
  <c r="Q175" i="3" s="1"/>
  <c r="Q121" i="3"/>
  <c r="Q119" i="3"/>
  <c r="R112" i="3"/>
  <c r="P128" i="38"/>
  <c r="P176" i="38" s="1"/>
  <c r="P200" i="38" s="1"/>
  <c r="P257" i="33"/>
  <c r="P289" i="33"/>
  <c r="P200" i="33"/>
  <c r="N228" i="16"/>
  <c r="N247" i="16"/>
  <c r="S108" i="38"/>
  <c r="R128" i="33"/>
  <c r="Q187" i="6"/>
  <c r="Q224" i="6" s="1"/>
  <c r="Q94" i="35"/>
  <c r="Q99" i="35"/>
  <c r="Q100" i="35"/>
  <c r="Q98" i="35"/>
  <c r="R91" i="35"/>
  <c r="N271" i="38"/>
  <c r="N303" i="38"/>
  <c r="R119" i="9"/>
  <c r="R115" i="9"/>
  <c r="R175" i="9" s="1"/>
  <c r="R121" i="9"/>
  <c r="R120" i="9"/>
  <c r="R186" i="9"/>
  <c r="S112" i="9"/>
  <c r="R108" i="3"/>
  <c r="P108" i="36"/>
  <c r="O187" i="38"/>
  <c r="O224" i="38" s="1"/>
  <c r="O179" i="38"/>
  <c r="O200" i="35"/>
  <c r="R98" i="33"/>
  <c r="R100" i="33"/>
  <c r="R99" i="33"/>
  <c r="R94" i="33"/>
  <c r="R175" i="33" s="1"/>
  <c r="S91" i="33"/>
  <c r="S186" i="33" s="1"/>
  <c r="O181" i="38"/>
  <c r="P237" i="9"/>
  <c r="P180" i="9"/>
  <c r="P181" i="9"/>
  <c r="P223" i="9"/>
  <c r="P129" i="38"/>
  <c r="P177" i="38" s="1"/>
  <c r="O289" i="9"/>
  <c r="O257" i="9"/>
  <c r="Q200" i="6" l="1"/>
  <c r="P181" i="6"/>
  <c r="P237" i="6"/>
  <c r="P223" i="6"/>
  <c r="P180" i="6"/>
  <c r="R119" i="6"/>
  <c r="R115" i="6"/>
  <c r="R121" i="6"/>
  <c r="R120" i="6"/>
  <c r="S112" i="6"/>
  <c r="Q179" i="6"/>
  <c r="N272" i="6"/>
  <c r="N304" i="6"/>
  <c r="R175" i="6"/>
  <c r="P187" i="6"/>
  <c r="P224" i="6" s="1"/>
  <c r="Q129" i="6"/>
  <c r="Q177" i="6" s="1"/>
  <c r="Q223" i="6" s="1"/>
  <c r="Q180" i="33"/>
  <c r="P303" i="33"/>
  <c r="O200" i="36"/>
  <c r="P224" i="9"/>
  <c r="O181" i="36"/>
  <c r="P177" i="36"/>
  <c r="N304" i="3"/>
  <c r="P239" i="6"/>
  <c r="P305" i="6" s="1"/>
  <c r="N289" i="35"/>
  <c r="O187" i="36"/>
  <c r="O224" i="36" s="1"/>
  <c r="O257" i="34"/>
  <c r="Q175" i="36"/>
  <c r="N239" i="35"/>
  <c r="P200" i="3"/>
  <c r="O239" i="3"/>
  <c r="O272" i="6"/>
  <c r="O258" i="3"/>
  <c r="P239" i="9"/>
  <c r="P273" i="9" s="1"/>
  <c r="O238" i="3"/>
  <c r="Q187" i="33"/>
  <c r="Q224" i="33" s="1"/>
  <c r="Q258" i="33" s="1"/>
  <c r="N290" i="35"/>
  <c r="N258" i="35"/>
  <c r="N271" i="36"/>
  <c r="N303" i="36"/>
  <c r="P200" i="34"/>
  <c r="P225" i="34" s="1"/>
  <c r="O273" i="6"/>
  <c r="P177" i="35"/>
  <c r="P223" i="35" s="1"/>
  <c r="O223" i="36"/>
  <c r="O303" i="36"/>
  <c r="O271" i="36"/>
  <c r="O180" i="36"/>
  <c r="T108" i="9"/>
  <c r="T109" i="9" s="1"/>
  <c r="Q107" i="34"/>
  <c r="Q176" i="34" s="1"/>
  <c r="Q179" i="34" s="1"/>
  <c r="T108" i="38"/>
  <c r="S107" i="3"/>
  <c r="Q175" i="35"/>
  <c r="Q181" i="6"/>
  <c r="R108" i="6"/>
  <c r="Q108" i="35"/>
  <c r="Q128" i="3"/>
  <c r="Q176" i="3" s="1"/>
  <c r="Q128" i="35"/>
  <c r="S129" i="34"/>
  <c r="Q181" i="33"/>
  <c r="O264" i="6"/>
  <c r="O265" i="6" s="1"/>
  <c r="O276" i="6" s="1"/>
  <c r="O277" i="6" s="1"/>
  <c r="P176" i="36"/>
  <c r="P200" i="36" s="1"/>
  <c r="L278" i="35"/>
  <c r="P187" i="34"/>
  <c r="P224" i="34" s="1"/>
  <c r="P238" i="34" s="1"/>
  <c r="Q129" i="38"/>
  <c r="Q177" i="38" s="1"/>
  <c r="Q180" i="38" s="1"/>
  <c r="N304" i="9"/>
  <c r="N272" i="9"/>
  <c r="N278" i="9" s="1"/>
  <c r="R128" i="9"/>
  <c r="R176" i="9" s="1"/>
  <c r="R179" i="9" s="1"/>
  <c r="Q128" i="36"/>
  <c r="Q237" i="9"/>
  <c r="Q303" i="9" s="1"/>
  <c r="P223" i="34"/>
  <c r="P257" i="34" s="1"/>
  <c r="Q180" i="9"/>
  <c r="P180" i="34"/>
  <c r="Q108" i="36"/>
  <c r="S129" i="33"/>
  <c r="N278" i="6"/>
  <c r="M278" i="34"/>
  <c r="P239" i="38"/>
  <c r="P225" i="38"/>
  <c r="N264" i="3"/>
  <c r="N265" i="3" s="1"/>
  <c r="N276" i="3" s="1"/>
  <c r="N277" i="3" s="1"/>
  <c r="N278" i="3" s="1"/>
  <c r="O238" i="36"/>
  <c r="O290" i="36"/>
  <c r="O258" i="36"/>
  <c r="P303" i="9"/>
  <c r="P271" i="9"/>
  <c r="R107" i="33"/>
  <c r="R176" i="33" s="1"/>
  <c r="R200" i="33" s="1"/>
  <c r="S186" i="9"/>
  <c r="S120" i="9"/>
  <c r="T112" i="9"/>
  <c r="S115" i="9"/>
  <c r="S175" i="9" s="1"/>
  <c r="S121" i="9"/>
  <c r="S119" i="9"/>
  <c r="R121" i="3"/>
  <c r="R120" i="3"/>
  <c r="R115" i="3"/>
  <c r="R175" i="3" s="1"/>
  <c r="R186" i="3"/>
  <c r="R119" i="3"/>
  <c r="S112" i="3"/>
  <c r="N304" i="35"/>
  <c r="N272" i="35"/>
  <c r="O273" i="33"/>
  <c r="O305" i="33"/>
  <c r="O291" i="9"/>
  <c r="O259" i="9"/>
  <c r="O264" i="9" s="1"/>
  <c r="O265" i="9" s="1"/>
  <c r="O276" i="9" s="1"/>
  <c r="O277" i="9" s="1"/>
  <c r="M272" i="36"/>
  <c r="M304" i="36"/>
  <c r="P223" i="3"/>
  <c r="P181" i="3"/>
  <c r="P180" i="3"/>
  <c r="P237" i="3"/>
  <c r="Q257" i="33"/>
  <c r="Q289" i="33"/>
  <c r="R186" i="35"/>
  <c r="R121" i="35"/>
  <c r="R115" i="35"/>
  <c r="R119" i="35"/>
  <c r="R120" i="35"/>
  <c r="S112" i="35"/>
  <c r="P289" i="6"/>
  <c r="P257" i="6"/>
  <c r="Q238" i="6"/>
  <c r="Q290" i="6"/>
  <c r="Q258" i="6"/>
  <c r="O291" i="33"/>
  <c r="O259" i="33"/>
  <c r="O264" i="33" s="1"/>
  <c r="O265" i="33" s="1"/>
  <c r="O276" i="33" s="1"/>
  <c r="O277" i="33" s="1"/>
  <c r="O305" i="9"/>
  <c r="O273" i="9"/>
  <c r="R119" i="38"/>
  <c r="R120" i="38"/>
  <c r="R121" i="38"/>
  <c r="R115" i="38"/>
  <c r="R175" i="38" s="1"/>
  <c r="R186" i="38"/>
  <c r="S112" i="38"/>
  <c r="M304" i="35"/>
  <c r="M272" i="35"/>
  <c r="R121" i="36"/>
  <c r="R115" i="36"/>
  <c r="R186" i="36"/>
  <c r="R120" i="36"/>
  <c r="R119" i="36"/>
  <c r="S112" i="36"/>
  <c r="Q129" i="35"/>
  <c r="M291" i="35"/>
  <c r="M259" i="35"/>
  <c r="M264" i="35" s="1"/>
  <c r="M265" i="35" s="1"/>
  <c r="M276" i="35" s="1"/>
  <c r="M277" i="35" s="1"/>
  <c r="P238" i="33"/>
  <c r="P258" i="33"/>
  <c r="P290" i="33"/>
  <c r="R98" i="34"/>
  <c r="R94" i="34"/>
  <c r="R175" i="34" s="1"/>
  <c r="R100" i="34"/>
  <c r="R99" i="34"/>
  <c r="S91" i="34"/>
  <c r="R186" i="34"/>
  <c r="O239" i="35"/>
  <c r="O225" i="35"/>
  <c r="R129" i="9"/>
  <c r="R177" i="9" s="1"/>
  <c r="N278" i="38"/>
  <c r="T98" i="3"/>
  <c r="T94" i="3"/>
  <c r="T100" i="3"/>
  <c r="T99" i="3"/>
  <c r="U91" i="3"/>
  <c r="O272" i="33"/>
  <c r="O304" i="33"/>
  <c r="N239" i="36"/>
  <c r="N225" i="36"/>
  <c r="Q128" i="38"/>
  <c r="Q176" i="38" s="1"/>
  <c r="Q187" i="9"/>
  <c r="P239" i="3"/>
  <c r="P225" i="3"/>
  <c r="Q303" i="33"/>
  <c r="Q271" i="33"/>
  <c r="O304" i="9"/>
  <c r="O272" i="9"/>
  <c r="O239" i="36"/>
  <c r="O225" i="36"/>
  <c r="Q129" i="36"/>
  <c r="O238" i="35"/>
  <c r="O258" i="35"/>
  <c r="O290" i="35"/>
  <c r="S128" i="34"/>
  <c r="Q200" i="9"/>
  <c r="M273" i="35"/>
  <c r="M305" i="35"/>
  <c r="T107" i="9"/>
  <c r="P181" i="34"/>
  <c r="P290" i="34"/>
  <c r="S98" i="33"/>
  <c r="S100" i="33"/>
  <c r="S99" i="33"/>
  <c r="S94" i="33"/>
  <c r="S175" i="33" s="1"/>
  <c r="T91" i="33"/>
  <c r="R98" i="35"/>
  <c r="R94" i="35"/>
  <c r="R175" i="35" s="1"/>
  <c r="R99" i="35"/>
  <c r="R100" i="35"/>
  <c r="S91" i="35"/>
  <c r="S108" i="3"/>
  <c r="T107" i="38"/>
  <c r="O259" i="3"/>
  <c r="O291" i="3"/>
  <c r="Q239" i="6"/>
  <c r="Q225" i="6"/>
  <c r="AK272" i="16"/>
  <c r="AK304" i="16"/>
  <c r="N264" i="34"/>
  <c r="N265" i="34" s="1"/>
  <c r="N276" i="34" s="1"/>
  <c r="N277" i="34" s="1"/>
  <c r="O271" i="35"/>
  <c r="O303" i="35"/>
  <c r="R107" i="6"/>
  <c r="Q200" i="33"/>
  <c r="Q181" i="9"/>
  <c r="P271" i="34"/>
  <c r="P303" i="34"/>
  <c r="P223" i="38"/>
  <c r="P181" i="38"/>
  <c r="P180" i="38"/>
  <c r="P237" i="38"/>
  <c r="R108" i="33"/>
  <c r="R177" i="33" s="1"/>
  <c r="O258" i="38"/>
  <c r="O290" i="38"/>
  <c r="O238" i="38"/>
  <c r="P239" i="33"/>
  <c r="P225" i="33"/>
  <c r="R94" i="36"/>
  <c r="R175" i="36" s="1"/>
  <c r="R99" i="36"/>
  <c r="R100" i="36"/>
  <c r="R98" i="36"/>
  <c r="S91" i="36"/>
  <c r="P219" i="16"/>
  <c r="Q218" i="16"/>
  <c r="O273" i="3"/>
  <c r="O305" i="3"/>
  <c r="Q108" i="34"/>
  <c r="Q177" i="34" s="1"/>
  <c r="M305" i="36"/>
  <c r="M273" i="36"/>
  <c r="N278" i="33"/>
  <c r="T119" i="34"/>
  <c r="T121" i="34"/>
  <c r="T115" i="34"/>
  <c r="T120" i="34"/>
  <c r="U112" i="34"/>
  <c r="O239" i="34"/>
  <c r="O225" i="34"/>
  <c r="P176" i="35"/>
  <c r="N273" i="35"/>
  <c r="N305" i="35"/>
  <c r="S128" i="33"/>
  <c r="O257" i="3"/>
  <c r="O289" i="3"/>
  <c r="Q289" i="6"/>
  <c r="Q257" i="6"/>
  <c r="O259" i="38"/>
  <c r="O291" i="38"/>
  <c r="P289" i="9"/>
  <c r="P257" i="9"/>
  <c r="P223" i="36"/>
  <c r="P180" i="36"/>
  <c r="P237" i="36"/>
  <c r="Q107" i="35"/>
  <c r="Q176" i="35" s="1"/>
  <c r="P179" i="38"/>
  <c r="P187" i="38"/>
  <c r="P224" i="38" s="1"/>
  <c r="P238" i="9"/>
  <c r="P258" i="9"/>
  <c r="P290" i="9"/>
  <c r="O247" i="16"/>
  <c r="O228" i="16"/>
  <c r="N258" i="36"/>
  <c r="N238" i="36"/>
  <c r="N290" i="36"/>
  <c r="O304" i="3"/>
  <c r="O272" i="3"/>
  <c r="M259" i="36"/>
  <c r="M264" i="36" s="1"/>
  <c r="M265" i="36" s="1"/>
  <c r="M276" i="36" s="1"/>
  <c r="M277" i="36" s="1"/>
  <c r="M291" i="36"/>
  <c r="P273" i="6"/>
  <c r="O272" i="34"/>
  <c r="O304" i="34"/>
  <c r="N291" i="35"/>
  <c r="N259" i="35"/>
  <c r="P271" i="6"/>
  <c r="P303" i="6"/>
  <c r="O303" i="3"/>
  <c r="O271" i="3"/>
  <c r="M278" i="3"/>
  <c r="Q257" i="9"/>
  <c r="Q289" i="9"/>
  <c r="O305" i="38"/>
  <c r="O273" i="38"/>
  <c r="Q129" i="3"/>
  <c r="Q177" i="3" s="1"/>
  <c r="Q107" i="36"/>
  <c r="U94" i="38"/>
  <c r="U99" i="38"/>
  <c r="U100" i="38"/>
  <c r="U98" i="38"/>
  <c r="V91" i="38"/>
  <c r="P259" i="9"/>
  <c r="P291" i="9"/>
  <c r="Q237" i="38"/>
  <c r="O289" i="35"/>
  <c r="O257" i="35"/>
  <c r="P291" i="6"/>
  <c r="P259" i="6"/>
  <c r="S94" i="6"/>
  <c r="S99" i="6"/>
  <c r="S98" i="6"/>
  <c r="S100" i="6"/>
  <c r="T91" i="6"/>
  <c r="S186" i="6"/>
  <c r="T119" i="33"/>
  <c r="T115" i="33"/>
  <c r="T120" i="33"/>
  <c r="T121" i="33"/>
  <c r="T186" i="33"/>
  <c r="U112" i="33"/>
  <c r="U98" i="9"/>
  <c r="U100" i="9"/>
  <c r="U99" i="9"/>
  <c r="U94" i="9"/>
  <c r="V91" i="9"/>
  <c r="P224" i="3"/>
  <c r="P179" i="3"/>
  <c r="P290" i="6" l="1"/>
  <c r="P238" i="6"/>
  <c r="P258" i="6"/>
  <c r="R128" i="6"/>
  <c r="R176" i="6" s="1"/>
  <c r="Q180" i="6"/>
  <c r="R129" i="6"/>
  <c r="R177" i="6" s="1"/>
  <c r="Q237" i="6"/>
  <c r="Q271" i="6" s="1"/>
  <c r="S121" i="6"/>
  <c r="S120" i="6"/>
  <c r="S115" i="6"/>
  <c r="S175" i="6" s="1"/>
  <c r="S119" i="6"/>
  <c r="S128" i="6" s="1"/>
  <c r="T112" i="6"/>
  <c r="S129" i="6"/>
  <c r="P305" i="9"/>
  <c r="P239" i="34"/>
  <c r="P305" i="34" s="1"/>
  <c r="Q290" i="33"/>
  <c r="Q238" i="33"/>
  <c r="Q177" i="36"/>
  <c r="Q237" i="36" s="1"/>
  <c r="Q271" i="9"/>
  <c r="N264" i="35"/>
  <c r="N265" i="35" s="1"/>
  <c r="N276" i="35" s="1"/>
  <c r="N277" i="35" s="1"/>
  <c r="Q223" i="38"/>
  <c r="Q257" i="38" s="1"/>
  <c r="Q181" i="38"/>
  <c r="P237" i="35"/>
  <c r="Q303" i="6"/>
  <c r="P180" i="35"/>
  <c r="P181" i="36"/>
  <c r="Q187" i="34"/>
  <c r="Q224" i="34" s="1"/>
  <c r="Q258" i="34" s="1"/>
  <c r="Q176" i="36"/>
  <c r="P179" i="36"/>
  <c r="P187" i="36"/>
  <c r="P224" i="36" s="1"/>
  <c r="P290" i="36" s="1"/>
  <c r="Q200" i="34"/>
  <c r="Q239" i="34" s="1"/>
  <c r="O289" i="36"/>
  <c r="O257" i="36"/>
  <c r="U107" i="9"/>
  <c r="Q187" i="3"/>
  <c r="Q224" i="3" s="1"/>
  <c r="R108" i="35"/>
  <c r="Q177" i="35"/>
  <c r="Q223" i="35" s="1"/>
  <c r="Q200" i="3"/>
  <c r="Q239" i="3" s="1"/>
  <c r="R128" i="3"/>
  <c r="R176" i="3" s="1"/>
  <c r="Q179" i="3"/>
  <c r="S108" i="6"/>
  <c r="S177" i="6" s="1"/>
  <c r="S223" i="6" s="1"/>
  <c r="O278" i="6"/>
  <c r="R187" i="9"/>
  <c r="R188" i="9" s="1"/>
  <c r="R200" i="9"/>
  <c r="R239" i="9" s="1"/>
  <c r="P239" i="36"/>
  <c r="P305" i="36" s="1"/>
  <c r="P225" i="36"/>
  <c r="P291" i="36" s="1"/>
  <c r="R129" i="36"/>
  <c r="R129" i="35"/>
  <c r="N278" i="34"/>
  <c r="P258" i="34"/>
  <c r="S129" i="9"/>
  <c r="S177" i="9" s="1"/>
  <c r="S237" i="9" s="1"/>
  <c r="T129" i="34"/>
  <c r="U108" i="38"/>
  <c r="O264" i="3"/>
  <c r="O265" i="3" s="1"/>
  <c r="O276" i="3" s="1"/>
  <c r="O277" i="3" s="1"/>
  <c r="T107" i="3"/>
  <c r="R107" i="36"/>
  <c r="R128" i="38"/>
  <c r="R176" i="38" s="1"/>
  <c r="R179" i="38" s="1"/>
  <c r="T128" i="33"/>
  <c r="T108" i="3"/>
  <c r="P289" i="34"/>
  <c r="S108" i="33"/>
  <c r="S177" i="33" s="1"/>
  <c r="S223" i="33" s="1"/>
  <c r="R129" i="38"/>
  <c r="R177" i="38" s="1"/>
  <c r="R223" i="38" s="1"/>
  <c r="O264" i="38"/>
  <c r="O265" i="38" s="1"/>
  <c r="O276" i="38" s="1"/>
  <c r="O277" i="38" s="1"/>
  <c r="O278" i="9"/>
  <c r="U108" i="9"/>
  <c r="T129" i="33"/>
  <c r="P272" i="9"/>
  <c r="P304" i="9"/>
  <c r="P289" i="36"/>
  <c r="P257" i="36"/>
  <c r="O273" i="34"/>
  <c r="O305" i="34"/>
  <c r="R181" i="33"/>
  <c r="R180" i="33"/>
  <c r="R223" i="33"/>
  <c r="R237" i="33"/>
  <c r="S94" i="35"/>
  <c r="S100" i="35"/>
  <c r="S99" i="35"/>
  <c r="S98" i="35"/>
  <c r="T91" i="35"/>
  <c r="P271" i="3"/>
  <c r="P303" i="3"/>
  <c r="Q223" i="3"/>
  <c r="Q181" i="3"/>
  <c r="Q180" i="3"/>
  <c r="Q237" i="3"/>
  <c r="P290" i="38"/>
  <c r="P238" i="38"/>
  <c r="P258" i="38"/>
  <c r="R239" i="33"/>
  <c r="R225" i="33"/>
  <c r="U119" i="34"/>
  <c r="U120" i="34"/>
  <c r="U115" i="34"/>
  <c r="U121" i="34"/>
  <c r="V112" i="34"/>
  <c r="P259" i="33"/>
  <c r="P264" i="33" s="1"/>
  <c r="P265" i="33" s="1"/>
  <c r="P276" i="33" s="1"/>
  <c r="P277" i="33" s="1"/>
  <c r="P291" i="33"/>
  <c r="P271" i="38"/>
  <c r="P303" i="38"/>
  <c r="P289" i="35"/>
  <c r="P257" i="35"/>
  <c r="S98" i="34"/>
  <c r="S99" i="34"/>
  <c r="S100" i="34"/>
  <c r="S94" i="34"/>
  <c r="S175" i="34" s="1"/>
  <c r="T91" i="34"/>
  <c r="S186" i="34"/>
  <c r="S119" i="3"/>
  <c r="S186" i="3"/>
  <c r="S121" i="3"/>
  <c r="S120" i="3"/>
  <c r="S115" i="3"/>
  <c r="S175" i="3" s="1"/>
  <c r="T112" i="3"/>
  <c r="O272" i="36"/>
  <c r="O304" i="36"/>
  <c r="V98" i="38"/>
  <c r="V94" i="38"/>
  <c r="V100" i="38"/>
  <c r="V99" i="38"/>
  <c r="W91" i="38"/>
  <c r="P258" i="3"/>
  <c r="P290" i="3"/>
  <c r="P238" i="3"/>
  <c r="N304" i="36"/>
  <c r="N272" i="36"/>
  <c r="S99" i="36"/>
  <c r="S94" i="36"/>
  <c r="S100" i="36"/>
  <c r="S98" i="36"/>
  <c r="T91" i="36"/>
  <c r="P305" i="33"/>
  <c r="P273" i="33"/>
  <c r="O304" i="35"/>
  <c r="O272" i="35"/>
  <c r="Q187" i="38"/>
  <c r="Q224" i="38" s="1"/>
  <c r="Q179" i="38"/>
  <c r="R179" i="3"/>
  <c r="T119" i="9"/>
  <c r="T120" i="9"/>
  <c r="T115" i="9"/>
  <c r="T175" i="9" s="1"/>
  <c r="T121" i="9"/>
  <c r="T186" i="9"/>
  <c r="U112" i="9"/>
  <c r="U119" i="33"/>
  <c r="U115" i="33"/>
  <c r="U120" i="33"/>
  <c r="U121" i="33"/>
  <c r="V112" i="33"/>
  <c r="T94" i="6"/>
  <c r="T100" i="6"/>
  <c r="T99" i="6"/>
  <c r="T98" i="6"/>
  <c r="U91" i="6"/>
  <c r="T186" i="6"/>
  <c r="U107" i="38"/>
  <c r="Q187" i="35"/>
  <c r="Q224" i="35" s="1"/>
  <c r="Q179" i="35"/>
  <c r="R108" i="36"/>
  <c r="S107" i="33"/>
  <c r="S176" i="33" s="1"/>
  <c r="S200" i="33" s="1"/>
  <c r="O278" i="33"/>
  <c r="R237" i="9"/>
  <c r="R181" i="9"/>
  <c r="R223" i="9"/>
  <c r="R180" i="9"/>
  <c r="S119" i="38"/>
  <c r="S115" i="38"/>
  <c r="S175" i="38" s="1"/>
  <c r="S121" i="38"/>
  <c r="S120" i="38"/>
  <c r="S186" i="38"/>
  <c r="T112" i="38"/>
  <c r="S115" i="35"/>
  <c r="S120" i="35"/>
  <c r="T112" i="35"/>
  <c r="S121" i="35"/>
  <c r="S186" i="35"/>
  <c r="S119" i="35"/>
  <c r="P257" i="3"/>
  <c r="P289" i="3"/>
  <c r="V98" i="9"/>
  <c r="V99" i="9"/>
  <c r="V100" i="9"/>
  <c r="V94" i="9"/>
  <c r="W91" i="9"/>
  <c r="P264" i="9"/>
  <c r="P265" i="9" s="1"/>
  <c r="P276" i="9" s="1"/>
  <c r="P277" i="9" s="1"/>
  <c r="Q219" i="16"/>
  <c r="R218" i="16"/>
  <c r="P257" i="38"/>
  <c r="P289" i="38"/>
  <c r="Q239" i="33"/>
  <c r="Q225" i="33"/>
  <c r="Q225" i="34"/>
  <c r="O291" i="36"/>
  <c r="O259" i="36"/>
  <c r="O291" i="35"/>
  <c r="O259" i="35"/>
  <c r="O264" i="35" s="1"/>
  <c r="O265" i="35" s="1"/>
  <c r="O276" i="35" s="1"/>
  <c r="O277" i="35" s="1"/>
  <c r="P304" i="33"/>
  <c r="P272" i="33"/>
  <c r="S119" i="36"/>
  <c r="S120" i="36"/>
  <c r="S115" i="36"/>
  <c r="S121" i="36"/>
  <c r="S186" i="36"/>
  <c r="T112" i="36"/>
  <c r="P291" i="34"/>
  <c r="P259" i="34"/>
  <c r="Q271" i="38"/>
  <c r="Q303" i="38"/>
  <c r="P271" i="36"/>
  <c r="P303" i="36"/>
  <c r="P247" i="16"/>
  <c r="P228" i="16"/>
  <c r="O272" i="38"/>
  <c r="O304" i="38"/>
  <c r="Q291" i="6"/>
  <c r="Q259" i="6"/>
  <c r="Q264" i="6" s="1"/>
  <c r="Q265" i="6" s="1"/>
  <c r="Q276" i="6" s="1"/>
  <c r="Q277" i="6" s="1"/>
  <c r="R107" i="35"/>
  <c r="O305" i="36"/>
  <c r="O273" i="36"/>
  <c r="P291" i="3"/>
  <c r="P259" i="3"/>
  <c r="U98" i="3"/>
  <c r="U94" i="3"/>
  <c r="U100" i="3"/>
  <c r="U99" i="3"/>
  <c r="V91" i="3"/>
  <c r="O273" i="35"/>
  <c r="O305" i="35"/>
  <c r="R107" i="34"/>
  <c r="R176" i="34" s="1"/>
  <c r="R179" i="34" s="1"/>
  <c r="R128" i="36"/>
  <c r="M278" i="36"/>
  <c r="Q200" i="35"/>
  <c r="R179" i="33"/>
  <c r="R187" i="33"/>
  <c r="R224" i="33" s="1"/>
  <c r="Q200" i="38"/>
  <c r="P259" i="38"/>
  <c r="P291" i="38"/>
  <c r="P179" i="35"/>
  <c r="P187" i="35"/>
  <c r="P224" i="35" s="1"/>
  <c r="P200" i="35"/>
  <c r="Q305" i="6"/>
  <c r="Q273" i="6"/>
  <c r="T98" i="33"/>
  <c r="T100" i="33"/>
  <c r="T99" i="33"/>
  <c r="T94" i="33"/>
  <c r="T175" i="33" s="1"/>
  <c r="U91" i="33"/>
  <c r="U186" i="33" s="1"/>
  <c r="P271" i="35"/>
  <c r="P303" i="35"/>
  <c r="Q225" i="9"/>
  <c r="Q239" i="9"/>
  <c r="P305" i="3"/>
  <c r="P273" i="3"/>
  <c r="N291" i="36"/>
  <c r="N259" i="36"/>
  <c r="N264" i="36" s="1"/>
  <c r="N265" i="36" s="1"/>
  <c r="N276" i="36" s="1"/>
  <c r="N277" i="36" s="1"/>
  <c r="R108" i="34"/>
  <c r="R177" i="34" s="1"/>
  <c r="M278" i="35"/>
  <c r="Q272" i="6"/>
  <c r="Q304" i="6"/>
  <c r="R128" i="35"/>
  <c r="R129" i="3"/>
  <c r="R177" i="3" s="1"/>
  <c r="S128" i="9"/>
  <c r="S176" i="9" s="1"/>
  <c r="S179" i="9" s="1"/>
  <c r="P305" i="38"/>
  <c r="P273" i="38"/>
  <c r="S107" i="6"/>
  <c r="S176" i="6" s="1"/>
  <c r="S179" i="6" s="1"/>
  <c r="Q272" i="33"/>
  <c r="Q304" i="33"/>
  <c r="O259" i="34"/>
  <c r="O264" i="34" s="1"/>
  <c r="O265" i="34" s="1"/>
  <c r="O276" i="34" s="1"/>
  <c r="O277" i="34" s="1"/>
  <c r="O291" i="34"/>
  <c r="T128" i="34"/>
  <c r="Q237" i="34"/>
  <c r="Q181" i="34"/>
  <c r="Q180" i="34"/>
  <c r="Q223" i="34"/>
  <c r="P272" i="34"/>
  <c r="P304" i="34"/>
  <c r="P181" i="35"/>
  <c r="Q188" i="9"/>
  <c r="Q224" i="9"/>
  <c r="N305" i="36"/>
  <c r="N273" i="36"/>
  <c r="P264" i="6"/>
  <c r="P265" i="6" s="1"/>
  <c r="P276" i="6" s="1"/>
  <c r="P277" i="6" s="1"/>
  <c r="R237" i="6" l="1"/>
  <c r="R181" i="6"/>
  <c r="R223" i="6"/>
  <c r="R289" i="6" s="1"/>
  <c r="R180" i="6"/>
  <c r="R179" i="6"/>
  <c r="R200" i="6"/>
  <c r="R187" i="6"/>
  <c r="R224" i="6" s="1"/>
  <c r="R290" i="6" s="1"/>
  <c r="T120" i="6"/>
  <c r="T115" i="6"/>
  <c r="U112" i="6"/>
  <c r="T119" i="6"/>
  <c r="T121" i="6"/>
  <c r="T175" i="6"/>
  <c r="P304" i="6"/>
  <c r="P272" i="6"/>
  <c r="Q225" i="3"/>
  <c r="P273" i="34"/>
  <c r="R225" i="9"/>
  <c r="R291" i="9" s="1"/>
  <c r="O278" i="38"/>
  <c r="P264" i="34"/>
  <c r="P265" i="34" s="1"/>
  <c r="P276" i="34" s="1"/>
  <c r="P277" i="34" s="1"/>
  <c r="O264" i="36"/>
  <c r="O265" i="36" s="1"/>
  <c r="O276" i="36" s="1"/>
  <c r="O277" i="36" s="1"/>
  <c r="Q180" i="36"/>
  <c r="Q181" i="36"/>
  <c r="Q223" i="36"/>
  <c r="R224" i="9"/>
  <c r="R238" i="9" s="1"/>
  <c r="Q238" i="34"/>
  <c r="Q272" i="34" s="1"/>
  <c r="P259" i="36"/>
  <c r="Q187" i="36"/>
  <c r="Q224" i="36" s="1"/>
  <c r="Q179" i="36"/>
  <c r="Q200" i="36"/>
  <c r="Q225" i="36" s="1"/>
  <c r="N278" i="35"/>
  <c r="S223" i="9"/>
  <c r="S289" i="9" s="1"/>
  <c r="S180" i="9"/>
  <c r="Q289" i="38"/>
  <c r="S180" i="6"/>
  <c r="Q290" i="34"/>
  <c r="R257" i="6"/>
  <c r="S237" i="6"/>
  <c r="S271" i="6" s="1"/>
  <c r="R177" i="36"/>
  <c r="R223" i="36" s="1"/>
  <c r="P238" i="36"/>
  <c r="P304" i="36" s="1"/>
  <c r="P258" i="36"/>
  <c r="R176" i="36"/>
  <c r="R187" i="36" s="1"/>
  <c r="R224" i="36" s="1"/>
  <c r="Q181" i="35"/>
  <c r="T108" i="6"/>
  <c r="V108" i="38"/>
  <c r="Q238" i="3"/>
  <c r="Q272" i="3" s="1"/>
  <c r="Q290" i="3"/>
  <c r="Q258" i="3"/>
  <c r="R200" i="3"/>
  <c r="R225" i="3" s="1"/>
  <c r="R291" i="3" s="1"/>
  <c r="R187" i="3"/>
  <c r="R224" i="3" s="1"/>
  <c r="R238" i="3" s="1"/>
  <c r="P273" i="36"/>
  <c r="Q237" i="35"/>
  <c r="Q271" i="35" s="1"/>
  <c r="R177" i="35"/>
  <c r="R223" i="35" s="1"/>
  <c r="R289" i="35" s="1"/>
  <c r="Q180" i="35"/>
  <c r="V108" i="9"/>
  <c r="V109" i="9" s="1"/>
  <c r="S129" i="38"/>
  <c r="S177" i="38" s="1"/>
  <c r="S223" i="38" s="1"/>
  <c r="S129" i="36"/>
  <c r="T108" i="33"/>
  <c r="T177" i="33" s="1"/>
  <c r="T180" i="33" s="1"/>
  <c r="S128" i="3"/>
  <c r="S176" i="3" s="1"/>
  <c r="O278" i="35"/>
  <c r="Q278" i="6"/>
  <c r="P278" i="9"/>
  <c r="R200" i="38"/>
  <c r="R239" i="38" s="1"/>
  <c r="S181" i="33"/>
  <c r="R187" i="38"/>
  <c r="R224" i="38" s="1"/>
  <c r="R238" i="38" s="1"/>
  <c r="O278" i="3"/>
  <c r="R237" i="38"/>
  <c r="R303" i="38" s="1"/>
  <c r="S107" i="35"/>
  <c r="R180" i="38"/>
  <c r="S129" i="35"/>
  <c r="S128" i="38"/>
  <c r="S176" i="38" s="1"/>
  <c r="S179" i="38" s="1"/>
  <c r="S108" i="34"/>
  <c r="S177" i="34" s="1"/>
  <c r="S223" i="34" s="1"/>
  <c r="R181" i="38"/>
  <c r="U129" i="34"/>
  <c r="S237" i="33"/>
  <c r="S271" i="33" s="1"/>
  <c r="P278" i="33"/>
  <c r="S180" i="33"/>
  <c r="U107" i="3"/>
  <c r="P278" i="34"/>
  <c r="P238" i="35"/>
  <c r="P258" i="35"/>
  <c r="P290" i="35"/>
  <c r="S303" i="6"/>
  <c r="R176" i="35"/>
  <c r="S187" i="9"/>
  <c r="T119" i="36"/>
  <c r="T120" i="36"/>
  <c r="T186" i="36"/>
  <c r="T115" i="36"/>
  <c r="T121" i="36"/>
  <c r="U112" i="36"/>
  <c r="P264" i="38"/>
  <c r="P265" i="38" s="1"/>
  <c r="P276" i="38" s="1"/>
  <c r="P277" i="38" s="1"/>
  <c r="W98" i="9"/>
  <c r="W100" i="9"/>
  <c r="W99" i="9"/>
  <c r="W94" i="9"/>
  <c r="X91" i="9"/>
  <c r="R271" i="9"/>
  <c r="R303" i="9"/>
  <c r="Q304" i="3"/>
  <c r="T128" i="9"/>
  <c r="T176" i="9" s="1"/>
  <c r="T179" i="9" s="1"/>
  <c r="W94" i="38"/>
  <c r="W99" i="38"/>
  <c r="W100" i="38"/>
  <c r="W98" i="38"/>
  <c r="X91" i="38"/>
  <c r="S129" i="3"/>
  <c r="S177" i="3" s="1"/>
  <c r="T94" i="34"/>
  <c r="T175" i="34" s="1"/>
  <c r="T100" i="34"/>
  <c r="T99" i="34"/>
  <c r="T98" i="34"/>
  <c r="U91" i="34"/>
  <c r="T186" i="34"/>
  <c r="R291" i="33"/>
  <c r="R259" i="33"/>
  <c r="U109" i="9"/>
  <c r="S257" i="6"/>
  <c r="S289" i="6"/>
  <c r="Q259" i="3"/>
  <c r="Q291" i="3"/>
  <c r="T120" i="35"/>
  <c r="T121" i="35"/>
  <c r="T186" i="35"/>
  <c r="T119" i="35"/>
  <c r="T115" i="35"/>
  <c r="U112" i="35"/>
  <c r="U128" i="33"/>
  <c r="T94" i="36"/>
  <c r="T100" i="36"/>
  <c r="T99" i="36"/>
  <c r="T98" i="36"/>
  <c r="U91" i="36"/>
  <c r="N278" i="36"/>
  <c r="S181" i="9"/>
  <c r="V119" i="34"/>
  <c r="V115" i="34"/>
  <c r="V121" i="34"/>
  <c r="V120" i="34"/>
  <c r="W112" i="34"/>
  <c r="R305" i="33"/>
  <c r="R273" i="33"/>
  <c r="Q303" i="34"/>
  <c r="Q271" i="34"/>
  <c r="Q273" i="3"/>
  <c r="Q305" i="3"/>
  <c r="R200" i="34"/>
  <c r="R219" i="16"/>
  <c r="S218" i="16"/>
  <c r="U119" i="9"/>
  <c r="U115" i="9"/>
  <c r="U175" i="9" s="1"/>
  <c r="U121" i="9"/>
  <c r="U120" i="9"/>
  <c r="U186" i="9"/>
  <c r="V112" i="9"/>
  <c r="S107" i="36"/>
  <c r="R239" i="6"/>
  <c r="R225" i="6"/>
  <c r="S257" i="33"/>
  <c r="S289" i="33"/>
  <c r="Q290" i="9"/>
  <c r="Q238" i="9"/>
  <c r="Q258" i="9"/>
  <c r="Q273" i="9"/>
  <c r="Q305" i="9"/>
  <c r="T107" i="33"/>
  <c r="T176" i="33" s="1"/>
  <c r="T200" i="33" s="1"/>
  <c r="S181" i="6"/>
  <c r="R238" i="33"/>
  <c r="R258" i="33"/>
  <c r="R290" i="33"/>
  <c r="Q247" i="16"/>
  <c r="Q228" i="16"/>
  <c r="S179" i="33"/>
  <c r="S187" i="33"/>
  <c r="S224" i="33" s="1"/>
  <c r="V119" i="33"/>
  <c r="V121" i="33"/>
  <c r="V120" i="33"/>
  <c r="V115" i="33"/>
  <c r="W112" i="33"/>
  <c r="S187" i="6"/>
  <c r="S224" i="6" s="1"/>
  <c r="T120" i="3"/>
  <c r="T115" i="3"/>
  <c r="T175" i="3" s="1"/>
  <c r="T121" i="3"/>
  <c r="U112" i="3"/>
  <c r="T186" i="3"/>
  <c r="T119" i="3"/>
  <c r="Q239" i="36"/>
  <c r="P304" i="38"/>
  <c r="P272" i="38"/>
  <c r="Q303" i="3"/>
  <c r="Q271" i="3"/>
  <c r="S108" i="35"/>
  <c r="Q271" i="36"/>
  <c r="Q303" i="36"/>
  <c r="Q259" i="9"/>
  <c r="Q291" i="9"/>
  <c r="R271" i="38"/>
  <c r="Q291" i="33"/>
  <c r="Q259" i="33"/>
  <c r="Q264" i="33" s="1"/>
  <c r="Q265" i="33" s="1"/>
  <c r="Q276" i="33" s="1"/>
  <c r="Q277" i="33" s="1"/>
  <c r="S175" i="36"/>
  <c r="S200" i="9"/>
  <c r="S175" i="35"/>
  <c r="S239" i="33"/>
  <c r="S225" i="33"/>
  <c r="R223" i="3"/>
  <c r="R180" i="3"/>
  <c r="R181" i="3"/>
  <c r="R237" i="3"/>
  <c r="R237" i="34"/>
  <c r="R223" i="34"/>
  <c r="R180" i="34"/>
  <c r="R181" i="34"/>
  <c r="Q225" i="35"/>
  <c r="Q239" i="35"/>
  <c r="V98" i="3"/>
  <c r="V100" i="3"/>
  <c r="V94" i="3"/>
  <c r="V99" i="3"/>
  <c r="W91" i="3"/>
  <c r="Q273" i="33"/>
  <c r="Q305" i="33"/>
  <c r="V107" i="9"/>
  <c r="P264" i="3"/>
  <c r="P265" i="3" s="1"/>
  <c r="P276" i="3" s="1"/>
  <c r="P277" i="3" s="1"/>
  <c r="Q238" i="35"/>
  <c r="Q290" i="35"/>
  <c r="Q258" i="35"/>
  <c r="U94" i="6"/>
  <c r="U100" i="6"/>
  <c r="U99" i="6"/>
  <c r="U98" i="6"/>
  <c r="V91" i="6"/>
  <c r="U186" i="6"/>
  <c r="P304" i="3"/>
  <c r="P272" i="3"/>
  <c r="V107" i="38"/>
  <c r="O278" i="36"/>
  <c r="S107" i="34"/>
  <c r="S176" i="34" s="1"/>
  <c r="S179" i="34" s="1"/>
  <c r="R187" i="34"/>
  <c r="R224" i="34" s="1"/>
  <c r="O278" i="34"/>
  <c r="P278" i="6"/>
  <c r="Q257" i="34"/>
  <c r="Q289" i="34"/>
  <c r="U98" i="33"/>
  <c r="U100" i="33"/>
  <c r="U99" i="33"/>
  <c r="U94" i="33"/>
  <c r="U175" i="33" s="1"/>
  <c r="V91" i="33"/>
  <c r="V186" i="33" s="1"/>
  <c r="Q239" i="38"/>
  <c r="Q225" i="38"/>
  <c r="U108" i="3"/>
  <c r="S128" i="36"/>
  <c r="Q305" i="34"/>
  <c r="Q273" i="34"/>
  <c r="S128" i="35"/>
  <c r="T120" i="38"/>
  <c r="T119" i="38"/>
  <c r="T121" i="38"/>
  <c r="T115" i="38"/>
  <c r="T175" i="38" s="1"/>
  <c r="U112" i="38"/>
  <c r="T186" i="38"/>
  <c r="R289" i="9"/>
  <c r="R257" i="9"/>
  <c r="T107" i="6"/>
  <c r="U129" i="33"/>
  <c r="S108" i="36"/>
  <c r="Q289" i="3"/>
  <c r="Q257" i="3"/>
  <c r="R271" i="33"/>
  <c r="R303" i="33"/>
  <c r="S200" i="6"/>
  <c r="Q257" i="36"/>
  <c r="Q289" i="36"/>
  <c r="Q289" i="35"/>
  <c r="Q257" i="35"/>
  <c r="P225" i="35"/>
  <c r="P239" i="35"/>
  <c r="Q304" i="34"/>
  <c r="R257" i="38"/>
  <c r="R289" i="38"/>
  <c r="Q259" i="34"/>
  <c r="Q291" i="34"/>
  <c r="R305" i="9"/>
  <c r="R273" i="9"/>
  <c r="T129" i="9"/>
  <c r="T177" i="9" s="1"/>
  <c r="Q238" i="38"/>
  <c r="Q258" i="38"/>
  <c r="Q290" i="38"/>
  <c r="S303" i="9"/>
  <c r="S271" i="9"/>
  <c r="U128" i="34"/>
  <c r="T94" i="35"/>
  <c r="T98" i="35"/>
  <c r="T100" i="35"/>
  <c r="T99" i="35"/>
  <c r="U91" i="35"/>
  <c r="R257" i="33"/>
  <c r="R289" i="33"/>
  <c r="Q290" i="36"/>
  <c r="Q238" i="36"/>
  <c r="Q258" i="36"/>
  <c r="T129" i="6" l="1"/>
  <c r="T177" i="6"/>
  <c r="T180" i="6" s="1"/>
  <c r="T128" i="6"/>
  <c r="T176" i="6" s="1"/>
  <c r="R258" i="6"/>
  <c r="U115" i="6"/>
  <c r="U175" i="6" s="1"/>
  <c r="U120" i="6"/>
  <c r="V112" i="6"/>
  <c r="U119" i="6"/>
  <c r="U121" i="6"/>
  <c r="R238" i="6"/>
  <c r="R272" i="6" s="1"/>
  <c r="R271" i="6"/>
  <c r="R303" i="6"/>
  <c r="T175" i="35"/>
  <c r="P264" i="36"/>
  <c r="P265" i="36" s="1"/>
  <c r="P276" i="36" s="1"/>
  <c r="P277" i="36" s="1"/>
  <c r="P272" i="36"/>
  <c r="R259" i="9"/>
  <c r="R258" i="9"/>
  <c r="R290" i="9"/>
  <c r="R180" i="36"/>
  <c r="R181" i="36"/>
  <c r="R237" i="36"/>
  <c r="R304" i="6"/>
  <c r="S303" i="33"/>
  <c r="S257" i="9"/>
  <c r="R200" i="36"/>
  <c r="R239" i="36" s="1"/>
  <c r="R179" i="36"/>
  <c r="S200" i="38"/>
  <c r="S239" i="38" s="1"/>
  <c r="S273" i="38" s="1"/>
  <c r="S187" i="38"/>
  <c r="S224" i="38" s="1"/>
  <c r="S177" i="35"/>
  <c r="R258" i="3"/>
  <c r="R290" i="3"/>
  <c r="R225" i="38"/>
  <c r="T223" i="6"/>
  <c r="T289" i="6" s="1"/>
  <c r="T237" i="6"/>
  <c r="T271" i="6" s="1"/>
  <c r="Q303" i="35"/>
  <c r="T181" i="33"/>
  <c r="R259" i="3"/>
  <c r="R239" i="3"/>
  <c r="Q264" i="3"/>
  <c r="Q265" i="3" s="1"/>
  <c r="Q276" i="3" s="1"/>
  <c r="Q277" i="3" s="1"/>
  <c r="S176" i="35"/>
  <c r="S179" i="35" s="1"/>
  <c r="T237" i="33"/>
  <c r="T303" i="33" s="1"/>
  <c r="S187" i="3"/>
  <c r="S224" i="3" s="1"/>
  <c r="R237" i="35"/>
  <c r="R303" i="35" s="1"/>
  <c r="R180" i="35"/>
  <c r="S237" i="38"/>
  <c r="S180" i="38"/>
  <c r="S181" i="38"/>
  <c r="R258" i="38"/>
  <c r="U108" i="6"/>
  <c r="T223" i="33"/>
  <c r="T289" i="33" s="1"/>
  <c r="S177" i="36"/>
  <c r="S237" i="36" s="1"/>
  <c r="T108" i="36"/>
  <c r="R257" i="35"/>
  <c r="S179" i="3"/>
  <c r="S200" i="3"/>
  <c r="S239" i="3" s="1"/>
  <c r="T107" i="34"/>
  <c r="T176" i="34" s="1"/>
  <c r="T179" i="34" s="1"/>
  <c r="V129" i="33"/>
  <c r="S180" i="34"/>
  <c r="S237" i="34"/>
  <c r="S303" i="34" s="1"/>
  <c r="T200" i="9"/>
  <c r="T239" i="9" s="1"/>
  <c r="T108" i="35"/>
  <c r="T187" i="9"/>
  <c r="T224" i="9" s="1"/>
  <c r="P278" i="38"/>
  <c r="T129" i="3"/>
  <c r="T177" i="3" s="1"/>
  <c r="T237" i="3" s="1"/>
  <c r="R290" i="38"/>
  <c r="P278" i="36"/>
  <c r="T128" i="35"/>
  <c r="T175" i="36"/>
  <c r="U128" i="9"/>
  <c r="U176" i="9" s="1"/>
  <c r="U179" i="9" s="1"/>
  <c r="W108" i="9"/>
  <c r="W109" i="9" s="1"/>
  <c r="T128" i="38"/>
  <c r="T176" i="38" s="1"/>
  <c r="T179" i="38" s="1"/>
  <c r="T129" i="38"/>
  <c r="T177" i="38" s="1"/>
  <c r="T223" i="38" s="1"/>
  <c r="U108" i="33"/>
  <c r="U177" i="33" s="1"/>
  <c r="U237" i="33" s="1"/>
  <c r="V108" i="3"/>
  <c r="V129" i="34"/>
  <c r="T107" i="36"/>
  <c r="R264" i="33"/>
  <c r="R265" i="33" s="1"/>
  <c r="R276" i="33" s="1"/>
  <c r="R277" i="33" s="1"/>
  <c r="Q278" i="33"/>
  <c r="P278" i="3"/>
  <c r="S187" i="35"/>
  <c r="S224" i="35" s="1"/>
  <c r="T239" i="33"/>
  <c r="T225" i="33"/>
  <c r="S187" i="34"/>
  <c r="S224" i="34" s="1"/>
  <c r="T223" i="9"/>
  <c r="T180" i="9"/>
  <c r="T181" i="9"/>
  <c r="T237" i="9"/>
  <c r="Q259" i="38"/>
  <c r="Q264" i="38" s="1"/>
  <c r="Q265" i="38" s="1"/>
  <c r="Q276" i="38" s="1"/>
  <c r="Q277" i="38" s="1"/>
  <c r="Q291" i="38"/>
  <c r="U120" i="3"/>
  <c r="U115" i="3"/>
  <c r="U175" i="3" s="1"/>
  <c r="U119" i="3"/>
  <c r="U121" i="3"/>
  <c r="U186" i="3"/>
  <c r="V112" i="3"/>
  <c r="R271" i="36"/>
  <c r="R303" i="36"/>
  <c r="U119" i="35"/>
  <c r="U186" i="35"/>
  <c r="U115" i="35"/>
  <c r="U120" i="35"/>
  <c r="U121" i="35"/>
  <c r="V112" i="35"/>
  <c r="U98" i="34"/>
  <c r="U100" i="34"/>
  <c r="U99" i="34"/>
  <c r="U94" i="34"/>
  <c r="U175" i="34" s="1"/>
  <c r="V91" i="34"/>
  <c r="U186" i="34"/>
  <c r="R258" i="36"/>
  <c r="R238" i="36"/>
  <c r="R290" i="36"/>
  <c r="Q305" i="38"/>
  <c r="Q273" i="38"/>
  <c r="R272" i="38"/>
  <c r="R304" i="38"/>
  <c r="R289" i="36"/>
  <c r="R257" i="36"/>
  <c r="R225" i="34"/>
  <c r="R239" i="34"/>
  <c r="R264" i="9"/>
  <c r="R265" i="9" s="1"/>
  <c r="R276" i="9" s="1"/>
  <c r="R277" i="9" s="1"/>
  <c r="V98" i="33"/>
  <c r="V100" i="33"/>
  <c r="V99" i="33"/>
  <c r="V94" i="33"/>
  <c r="V175" i="33" s="1"/>
  <c r="W91" i="33"/>
  <c r="W186" i="33" s="1"/>
  <c r="R258" i="34"/>
  <c r="R290" i="34"/>
  <c r="R238" i="34"/>
  <c r="R289" i="34"/>
  <c r="R257" i="34"/>
  <c r="S237" i="35"/>
  <c r="S223" i="35"/>
  <c r="S180" i="35"/>
  <c r="R259" i="38"/>
  <c r="R291" i="38"/>
  <c r="R291" i="6"/>
  <c r="R259" i="6"/>
  <c r="R264" i="6" s="1"/>
  <c r="R265" i="6" s="1"/>
  <c r="R276" i="6" s="1"/>
  <c r="R277" i="6" s="1"/>
  <c r="R304" i="3"/>
  <c r="R272" i="3"/>
  <c r="X94" i="38"/>
  <c r="X100" i="38"/>
  <c r="X99" i="38"/>
  <c r="X98" i="38"/>
  <c r="Y91" i="38"/>
  <c r="U94" i="35"/>
  <c r="U175" i="35" s="1"/>
  <c r="U99" i="35"/>
  <c r="U100" i="35"/>
  <c r="U98" i="35"/>
  <c r="V91" i="35"/>
  <c r="R304" i="9"/>
  <c r="R272" i="9"/>
  <c r="R271" i="34"/>
  <c r="R303" i="34"/>
  <c r="S291" i="33"/>
  <c r="S259" i="33"/>
  <c r="R272" i="33"/>
  <c r="R304" i="33"/>
  <c r="R273" i="38"/>
  <c r="R305" i="38"/>
  <c r="R305" i="6"/>
  <c r="R273" i="6"/>
  <c r="V186" i="9"/>
  <c r="V119" i="9"/>
  <c r="V121" i="9"/>
  <c r="V115" i="9"/>
  <c r="V175" i="9" s="1"/>
  <c r="V120" i="9"/>
  <c r="W112" i="9"/>
  <c r="T129" i="35"/>
  <c r="W107" i="38"/>
  <c r="W107" i="9"/>
  <c r="T128" i="36"/>
  <c r="V107" i="3"/>
  <c r="R303" i="3"/>
  <c r="R271" i="3"/>
  <c r="S305" i="33"/>
  <c r="S273" i="33"/>
  <c r="Q305" i="36"/>
  <c r="Q273" i="36"/>
  <c r="V128" i="34"/>
  <c r="S271" i="38"/>
  <c r="S303" i="38"/>
  <c r="T108" i="34"/>
  <c r="T177" i="34" s="1"/>
  <c r="S257" i="34"/>
  <c r="S289" i="34"/>
  <c r="Q304" i="36"/>
  <c r="Q272" i="36"/>
  <c r="P273" i="35"/>
  <c r="P305" i="35"/>
  <c r="Q305" i="35"/>
  <c r="Q273" i="35"/>
  <c r="Q259" i="36"/>
  <c r="Q264" i="36" s="1"/>
  <c r="Q265" i="36" s="1"/>
  <c r="Q276" i="36" s="1"/>
  <c r="Q277" i="36" s="1"/>
  <c r="Q291" i="36"/>
  <c r="S290" i="6"/>
  <c r="S238" i="6"/>
  <c r="S258" i="6"/>
  <c r="V128" i="33"/>
  <c r="Q264" i="9"/>
  <c r="Q265" i="9" s="1"/>
  <c r="Q276" i="9" s="1"/>
  <c r="Q277" i="9" s="1"/>
  <c r="S219" i="16"/>
  <c r="T218" i="16"/>
  <c r="U98" i="36"/>
  <c r="U99" i="36"/>
  <c r="U100" i="36"/>
  <c r="U94" i="36"/>
  <c r="V91" i="36"/>
  <c r="T200" i="34"/>
  <c r="U120" i="36"/>
  <c r="U186" i="36"/>
  <c r="U115" i="36"/>
  <c r="U121" i="36"/>
  <c r="U119" i="36"/>
  <c r="V112" i="36"/>
  <c r="S188" i="9"/>
  <c r="S224" i="9"/>
  <c r="P272" i="35"/>
  <c r="P304" i="35"/>
  <c r="S239" i="6"/>
  <c r="S225" i="6"/>
  <c r="T107" i="35"/>
  <c r="P291" i="35"/>
  <c r="P259" i="35"/>
  <c r="P264" i="35" s="1"/>
  <c r="P265" i="35" s="1"/>
  <c r="P276" i="35" s="1"/>
  <c r="P277" i="35" s="1"/>
  <c r="U115" i="38"/>
  <c r="U175" i="38" s="1"/>
  <c r="U121" i="38"/>
  <c r="U119" i="38"/>
  <c r="V112" i="38"/>
  <c r="U186" i="38"/>
  <c r="U120" i="38"/>
  <c r="V98" i="6"/>
  <c r="V100" i="6"/>
  <c r="V99" i="6"/>
  <c r="V94" i="6"/>
  <c r="W91" i="6"/>
  <c r="V186" i="6"/>
  <c r="Q272" i="35"/>
  <c r="Q304" i="35"/>
  <c r="Q259" i="35"/>
  <c r="Q264" i="35" s="1"/>
  <c r="Q265" i="35" s="1"/>
  <c r="Q276" i="35" s="1"/>
  <c r="Q277" i="35" s="1"/>
  <c r="Q291" i="35"/>
  <c r="S225" i="9"/>
  <c r="S239" i="9"/>
  <c r="T128" i="3"/>
  <c r="T176" i="3" s="1"/>
  <c r="T187" i="3" s="1"/>
  <c r="T188" i="9"/>
  <c r="Q272" i="9"/>
  <c r="Q304" i="9"/>
  <c r="S176" i="36"/>
  <c r="U129" i="9"/>
  <c r="U177" i="9" s="1"/>
  <c r="R247" i="16"/>
  <c r="R228" i="16"/>
  <c r="W119" i="34"/>
  <c r="W115" i="34"/>
  <c r="W120" i="34"/>
  <c r="W121" i="34"/>
  <c r="X112" i="34"/>
  <c r="S200" i="34"/>
  <c r="T303" i="6"/>
  <c r="S223" i="3"/>
  <c r="S181" i="3"/>
  <c r="S180" i="3"/>
  <c r="S237" i="3"/>
  <c r="X94" i="9"/>
  <c r="X99" i="9"/>
  <c r="X100" i="9"/>
  <c r="X98" i="9"/>
  <c r="Y91" i="9"/>
  <c r="R187" i="35"/>
  <c r="R224" i="35" s="1"/>
  <c r="R179" i="35"/>
  <c r="R181" i="35"/>
  <c r="R200" i="35"/>
  <c r="S181" i="34"/>
  <c r="Q304" i="38"/>
  <c r="Q272" i="38"/>
  <c r="U107" i="33"/>
  <c r="U176" i="33" s="1"/>
  <c r="U200" i="33" s="1"/>
  <c r="Q264" i="34"/>
  <c r="Q265" i="34" s="1"/>
  <c r="Q276" i="34" s="1"/>
  <c r="Q277" i="34" s="1"/>
  <c r="U107" i="6"/>
  <c r="W94" i="3"/>
  <c r="W98" i="3"/>
  <c r="W100" i="3"/>
  <c r="W99" i="3"/>
  <c r="X91" i="3"/>
  <c r="R289" i="3"/>
  <c r="R257" i="3"/>
  <c r="S290" i="38"/>
  <c r="S258" i="38"/>
  <c r="S238" i="38"/>
  <c r="X112" i="33"/>
  <c r="W115" i="33"/>
  <c r="W119" i="33"/>
  <c r="W120" i="33"/>
  <c r="W121" i="33"/>
  <c r="S238" i="33"/>
  <c r="S258" i="33"/>
  <c r="S290" i="33"/>
  <c r="T179" i="33"/>
  <c r="T187" i="33"/>
  <c r="T224" i="33" s="1"/>
  <c r="S257" i="38"/>
  <c r="S289" i="38"/>
  <c r="T187" i="34"/>
  <c r="T224" i="34" s="1"/>
  <c r="W108" i="38"/>
  <c r="T129" i="36"/>
  <c r="U129" i="6" l="1"/>
  <c r="T179" i="6"/>
  <c r="T200" i="6"/>
  <c r="T181" i="6"/>
  <c r="T187" i="6"/>
  <c r="T224" i="6" s="1"/>
  <c r="V119" i="6"/>
  <c r="V121" i="6"/>
  <c r="V115" i="6"/>
  <c r="V175" i="6" s="1"/>
  <c r="V120" i="6"/>
  <c r="W112" i="6"/>
  <c r="U177" i="6"/>
  <c r="U237" i="6" s="1"/>
  <c r="S225" i="38"/>
  <c r="S259" i="38" s="1"/>
  <c r="U128" i="6"/>
  <c r="U176" i="6" s="1"/>
  <c r="S181" i="35"/>
  <c r="T177" i="36"/>
  <c r="S200" i="35"/>
  <c r="S225" i="35" s="1"/>
  <c r="R225" i="36"/>
  <c r="S305" i="38"/>
  <c r="T257" i="6"/>
  <c r="S271" i="34"/>
  <c r="T257" i="33"/>
  <c r="T271" i="33"/>
  <c r="T176" i="35"/>
  <c r="T200" i="35" s="1"/>
  <c r="T225" i="35" s="1"/>
  <c r="R264" i="3"/>
  <c r="R265" i="3" s="1"/>
  <c r="R276" i="3" s="1"/>
  <c r="R277" i="3" s="1"/>
  <c r="T176" i="36"/>
  <c r="T200" i="36" s="1"/>
  <c r="S225" i="3"/>
  <c r="S259" i="3" s="1"/>
  <c r="R264" i="38"/>
  <c r="R265" i="38" s="1"/>
  <c r="R276" i="38" s="1"/>
  <c r="R277" i="38" s="1"/>
  <c r="T177" i="35"/>
  <c r="T223" i="35" s="1"/>
  <c r="S291" i="38"/>
  <c r="S223" i="36"/>
  <c r="S180" i="36"/>
  <c r="Q278" i="3"/>
  <c r="T180" i="38"/>
  <c r="R305" i="3"/>
  <c r="R273" i="3"/>
  <c r="R271" i="35"/>
  <c r="S258" i="3"/>
  <c r="S290" i="3"/>
  <c r="S238" i="3"/>
  <c r="S304" i="3" s="1"/>
  <c r="T225" i="9"/>
  <c r="U223" i="6"/>
  <c r="U289" i="6" s="1"/>
  <c r="U180" i="6"/>
  <c r="T237" i="38"/>
  <c r="T271" i="38" s="1"/>
  <c r="U108" i="35"/>
  <c r="T181" i="3"/>
  <c r="T223" i="3"/>
  <c r="T289" i="3" s="1"/>
  <c r="T180" i="3"/>
  <c r="U108" i="34"/>
  <c r="U177" i="34" s="1"/>
  <c r="U180" i="34" s="1"/>
  <c r="Q278" i="9"/>
  <c r="R278" i="9"/>
  <c r="U223" i="33"/>
  <c r="U257" i="33" s="1"/>
  <c r="U180" i="33"/>
  <c r="R278" i="6"/>
  <c r="S264" i="33"/>
  <c r="S265" i="33" s="1"/>
  <c r="S276" i="33" s="1"/>
  <c r="S277" i="33" s="1"/>
  <c r="U187" i="9"/>
  <c r="U224" i="9" s="1"/>
  <c r="U200" i="9"/>
  <c r="U225" i="9" s="1"/>
  <c r="U129" i="38"/>
  <c r="U177" i="38" s="1"/>
  <c r="U223" i="38" s="1"/>
  <c r="W129" i="34"/>
  <c r="V108" i="6"/>
  <c r="T181" i="38"/>
  <c r="R278" i="33"/>
  <c r="T200" i="38"/>
  <c r="T225" i="38" s="1"/>
  <c r="V128" i="9"/>
  <c r="V176" i="9" s="1"/>
  <c r="V179" i="9" s="1"/>
  <c r="T187" i="38"/>
  <c r="T224" i="38" s="1"/>
  <c r="T290" i="38" s="1"/>
  <c r="X108" i="9"/>
  <c r="X109" i="9" s="1"/>
  <c r="U129" i="36"/>
  <c r="U129" i="35"/>
  <c r="U108" i="36"/>
  <c r="W129" i="33"/>
  <c r="X107" i="38"/>
  <c r="P278" i="35"/>
  <c r="Q278" i="35"/>
  <c r="Q278" i="36"/>
  <c r="T223" i="36"/>
  <c r="T180" i="36"/>
  <c r="T237" i="36"/>
  <c r="T239" i="36"/>
  <c r="T225" i="36"/>
  <c r="U239" i="33"/>
  <c r="U225" i="33"/>
  <c r="S272" i="38"/>
  <c r="S304" i="38"/>
  <c r="X94" i="3"/>
  <c r="X99" i="3"/>
  <c r="X100" i="3"/>
  <c r="X98" i="3"/>
  <c r="Y91" i="3"/>
  <c r="S291" i="9"/>
  <c r="S259" i="9"/>
  <c r="S304" i="6"/>
  <c r="S272" i="6"/>
  <c r="V94" i="35"/>
  <c r="V100" i="35"/>
  <c r="V98" i="35"/>
  <c r="V99" i="35"/>
  <c r="W91" i="35"/>
  <c r="X108" i="38"/>
  <c r="S271" i="35"/>
  <c r="S303" i="35"/>
  <c r="V115" i="35"/>
  <c r="V121" i="35"/>
  <c r="V186" i="35"/>
  <c r="V119" i="35"/>
  <c r="V120" i="35"/>
  <c r="W112" i="35"/>
  <c r="U128" i="3"/>
  <c r="U176" i="3" s="1"/>
  <c r="T271" i="9"/>
  <c r="T303" i="9"/>
  <c r="V119" i="38"/>
  <c r="V186" i="38"/>
  <c r="V121" i="38"/>
  <c r="V120" i="38"/>
  <c r="W112" i="38"/>
  <c r="V115" i="38"/>
  <c r="V175" i="38" s="1"/>
  <c r="S259" i="6"/>
  <c r="S264" i="6" s="1"/>
  <c r="S265" i="6" s="1"/>
  <c r="S276" i="6" s="1"/>
  <c r="S277" i="6" s="1"/>
  <c r="S291" i="6"/>
  <c r="V119" i="36"/>
  <c r="V186" i="36"/>
  <c r="V115" i="36"/>
  <c r="V120" i="36"/>
  <c r="V121" i="36"/>
  <c r="W112" i="36"/>
  <c r="T219" i="16"/>
  <c r="U218" i="16"/>
  <c r="R305" i="34"/>
  <c r="R273" i="34"/>
  <c r="T291" i="33"/>
  <c r="T259" i="33"/>
  <c r="S290" i="35"/>
  <c r="S258" i="35"/>
  <c r="S238" i="35"/>
  <c r="U179" i="33"/>
  <c r="U187" i="33"/>
  <c r="U224" i="33" s="1"/>
  <c r="R291" i="36"/>
  <c r="R259" i="36"/>
  <c r="R264" i="36" s="1"/>
  <c r="R265" i="36" s="1"/>
  <c r="R276" i="36" s="1"/>
  <c r="R277" i="36" s="1"/>
  <c r="R239" i="35"/>
  <c r="R225" i="35"/>
  <c r="U237" i="9"/>
  <c r="U223" i="9"/>
  <c r="U181" i="9"/>
  <c r="U180" i="9"/>
  <c r="T238" i="9"/>
  <c r="T258" i="9"/>
  <c r="T290" i="9"/>
  <c r="U128" i="38"/>
  <c r="U176" i="38" s="1"/>
  <c r="U200" i="38" s="1"/>
  <c r="S273" i="6"/>
  <c r="S305" i="6"/>
  <c r="T225" i="34"/>
  <c r="T239" i="34"/>
  <c r="V98" i="36"/>
  <c r="V100" i="36"/>
  <c r="V99" i="36"/>
  <c r="V94" i="36"/>
  <c r="W91" i="36"/>
  <c r="S228" i="16"/>
  <c r="S247" i="16"/>
  <c r="U107" i="35"/>
  <c r="S291" i="3"/>
  <c r="R291" i="34"/>
  <c r="R259" i="34"/>
  <c r="V98" i="34"/>
  <c r="V100" i="34"/>
  <c r="V99" i="34"/>
  <c r="V94" i="34"/>
  <c r="V175" i="34" s="1"/>
  <c r="W91" i="34"/>
  <c r="V186" i="34"/>
  <c r="S289" i="36"/>
  <c r="S257" i="36"/>
  <c r="T273" i="33"/>
  <c r="T305" i="33"/>
  <c r="U181" i="33"/>
  <c r="U303" i="6"/>
  <c r="U271" i="6"/>
  <c r="T290" i="34"/>
  <c r="T258" i="34"/>
  <c r="T238" i="34"/>
  <c r="T290" i="33"/>
  <c r="T258" i="33"/>
  <c r="T238" i="33"/>
  <c r="W128" i="33"/>
  <c r="W107" i="3"/>
  <c r="R273" i="36"/>
  <c r="R305" i="36"/>
  <c r="S179" i="36"/>
  <c r="S187" i="36"/>
  <c r="S224" i="36" s="1"/>
  <c r="T224" i="3"/>
  <c r="T179" i="3"/>
  <c r="V107" i="6"/>
  <c r="U128" i="36"/>
  <c r="T239" i="6"/>
  <c r="T225" i="6"/>
  <c r="Q278" i="34"/>
  <c r="V129" i="9"/>
  <c r="V177" i="9" s="1"/>
  <c r="Y98" i="38"/>
  <c r="Y94" i="38"/>
  <c r="Y99" i="38"/>
  <c r="Y100" i="38"/>
  <c r="Z91" i="38"/>
  <c r="S305" i="3"/>
  <c r="S273" i="3"/>
  <c r="R272" i="34"/>
  <c r="R304" i="34"/>
  <c r="V107" i="33"/>
  <c r="V176" i="33" s="1"/>
  <c r="T289" i="9"/>
  <c r="T257" i="9"/>
  <c r="S271" i="3"/>
  <c r="S303" i="3"/>
  <c r="U175" i="36"/>
  <c r="T237" i="34"/>
  <c r="T181" i="34"/>
  <c r="T180" i="34"/>
  <c r="T223" i="34"/>
  <c r="T291" i="9"/>
  <c r="T259" i="9"/>
  <c r="V119" i="3"/>
  <c r="V115" i="3"/>
  <c r="V175" i="3" s="1"/>
  <c r="V120" i="3"/>
  <c r="V121" i="3"/>
  <c r="V186" i="3"/>
  <c r="W112" i="3"/>
  <c r="S181" i="36"/>
  <c r="S258" i="34"/>
  <c r="S290" i="34"/>
  <c r="S238" i="34"/>
  <c r="U303" i="33"/>
  <c r="U271" i="33"/>
  <c r="Q278" i="38"/>
  <c r="R258" i="35"/>
  <c r="R290" i="35"/>
  <c r="R238" i="35"/>
  <c r="T179" i="36"/>
  <c r="T187" i="36"/>
  <c r="T224" i="36" s="1"/>
  <c r="W128" i="34"/>
  <c r="T200" i="3"/>
  <c r="T273" i="9"/>
  <c r="T305" i="9"/>
  <c r="S303" i="36"/>
  <c r="S271" i="36"/>
  <c r="Y98" i="9"/>
  <c r="Y99" i="9"/>
  <c r="Y100" i="9"/>
  <c r="Y94" i="9"/>
  <c r="Z91" i="9"/>
  <c r="S225" i="34"/>
  <c r="S239" i="34"/>
  <c r="T258" i="6"/>
  <c r="T290" i="6"/>
  <c r="T238" i="6"/>
  <c r="W98" i="6"/>
  <c r="W94" i="6"/>
  <c r="W100" i="6"/>
  <c r="W99" i="6"/>
  <c r="X91" i="6"/>
  <c r="W186" i="6"/>
  <c r="W94" i="33"/>
  <c r="W175" i="33" s="1"/>
  <c r="W100" i="33"/>
  <c r="W99" i="33"/>
  <c r="W98" i="33"/>
  <c r="X91" i="33"/>
  <c r="R272" i="36"/>
  <c r="R304" i="36"/>
  <c r="U128" i="35"/>
  <c r="T303" i="3"/>
  <c r="T271" i="3"/>
  <c r="X119" i="33"/>
  <c r="X120" i="33"/>
  <c r="X115" i="33"/>
  <c r="X121" i="33"/>
  <c r="Y112" i="33"/>
  <c r="S264" i="38"/>
  <c r="S265" i="38" s="1"/>
  <c r="S276" i="38" s="1"/>
  <c r="S277" i="38" s="1"/>
  <c r="S272" i="33"/>
  <c r="S304" i="33"/>
  <c r="W108" i="3"/>
  <c r="X107" i="9"/>
  <c r="S257" i="3"/>
  <c r="S289" i="3"/>
  <c r="X119" i="34"/>
  <c r="X115" i="34"/>
  <c r="X120" i="34"/>
  <c r="X121" i="34"/>
  <c r="Y112" i="34"/>
  <c r="S305" i="9"/>
  <c r="S273" i="9"/>
  <c r="S238" i="9"/>
  <c r="S258" i="9"/>
  <c r="S290" i="9"/>
  <c r="U107" i="36"/>
  <c r="S200" i="36"/>
  <c r="T289" i="38"/>
  <c r="T257" i="38"/>
  <c r="W186" i="9"/>
  <c r="W120" i="9"/>
  <c r="W115" i="9"/>
  <c r="W175" i="9" s="1"/>
  <c r="W119" i="9"/>
  <c r="W121" i="9"/>
  <c r="X112" i="9"/>
  <c r="S289" i="35"/>
  <c r="S257" i="35"/>
  <c r="R264" i="34"/>
  <c r="R265" i="34" s="1"/>
  <c r="R276" i="34" s="1"/>
  <c r="R277" i="34" s="1"/>
  <c r="V108" i="33"/>
  <c r="V177" i="33" s="1"/>
  <c r="U107" i="34"/>
  <c r="U176" i="34" s="1"/>
  <c r="U179" i="34" s="1"/>
  <c r="U129" i="3"/>
  <c r="U177" i="3" s="1"/>
  <c r="U179" i="6" l="1"/>
  <c r="U181" i="6"/>
  <c r="U200" i="6"/>
  <c r="U187" i="6"/>
  <c r="U224" i="6" s="1"/>
  <c r="V128" i="6"/>
  <c r="V176" i="6"/>
  <c r="V179" i="6" s="1"/>
  <c r="V129" i="6"/>
  <c r="V177" i="6" s="1"/>
  <c r="W119" i="6"/>
  <c r="W115" i="6"/>
  <c r="W175" i="6" s="1"/>
  <c r="W121" i="6"/>
  <c r="W120" i="6"/>
  <c r="X112" i="6"/>
  <c r="W129" i="6"/>
  <c r="S239" i="35"/>
  <c r="U176" i="36"/>
  <c r="U177" i="35"/>
  <c r="S272" i="3"/>
  <c r="T187" i="35"/>
  <c r="T224" i="35" s="1"/>
  <c r="T258" i="35" s="1"/>
  <c r="T237" i="35"/>
  <c r="T180" i="35"/>
  <c r="T181" i="36"/>
  <c r="T179" i="35"/>
  <c r="T181" i="35"/>
  <c r="T239" i="35"/>
  <c r="T305" i="35" s="1"/>
  <c r="R278" i="3"/>
  <c r="U257" i="6"/>
  <c r="U237" i="34"/>
  <c r="U223" i="34"/>
  <c r="U257" i="34" s="1"/>
  <c r="R278" i="38"/>
  <c r="U289" i="33"/>
  <c r="T257" i="3"/>
  <c r="S264" i="9"/>
  <c r="S265" i="9" s="1"/>
  <c r="S276" i="9" s="1"/>
  <c r="S277" i="9" s="1"/>
  <c r="T303" i="38"/>
  <c r="U188" i="9"/>
  <c r="U200" i="3"/>
  <c r="U225" i="3" s="1"/>
  <c r="U187" i="3"/>
  <c r="U224" i="3" s="1"/>
  <c r="W108" i="6"/>
  <c r="W177" i="6" s="1"/>
  <c r="W223" i="6" s="1"/>
  <c r="V108" i="36"/>
  <c r="W108" i="33"/>
  <c r="W177" i="33" s="1"/>
  <c r="X108" i="3"/>
  <c r="V128" i="3"/>
  <c r="V176" i="3" s="1"/>
  <c r="V179" i="3" s="1"/>
  <c r="T264" i="33"/>
  <c r="T265" i="33" s="1"/>
  <c r="T276" i="33" s="1"/>
  <c r="T277" i="33" s="1"/>
  <c r="S278" i="33"/>
  <c r="V200" i="6"/>
  <c r="V225" i="6" s="1"/>
  <c r="U239" i="9"/>
  <c r="U305" i="9" s="1"/>
  <c r="V129" i="38"/>
  <c r="V177" i="38" s="1"/>
  <c r="V237" i="38" s="1"/>
  <c r="V175" i="36"/>
  <c r="V128" i="35"/>
  <c r="V187" i="6"/>
  <c r="V224" i="6" s="1"/>
  <c r="V238" i="6" s="1"/>
  <c r="T239" i="38"/>
  <c r="T305" i="38" s="1"/>
  <c r="T258" i="38"/>
  <c r="U237" i="38"/>
  <c r="U271" i="38" s="1"/>
  <c r="S264" i="3"/>
  <c r="S265" i="3" s="1"/>
  <c r="S276" i="3" s="1"/>
  <c r="S277" i="3" s="1"/>
  <c r="T238" i="38"/>
  <c r="T304" i="38" s="1"/>
  <c r="U180" i="38"/>
  <c r="V129" i="35"/>
  <c r="V200" i="9"/>
  <c r="V239" i="9" s="1"/>
  <c r="V187" i="9"/>
  <c r="V224" i="9" s="1"/>
  <c r="Y108" i="9"/>
  <c r="Y109" i="9" s="1"/>
  <c r="V108" i="34"/>
  <c r="V177" i="34" s="1"/>
  <c r="V237" i="34" s="1"/>
  <c r="W128" i="9"/>
  <c r="W176" i="9" s="1"/>
  <c r="W179" i="9" s="1"/>
  <c r="R278" i="36"/>
  <c r="V175" i="35"/>
  <c r="X129" i="33"/>
  <c r="W107" i="6"/>
  <c r="V128" i="36"/>
  <c r="X129" i="34"/>
  <c r="Y107" i="38"/>
  <c r="X107" i="3"/>
  <c r="U177" i="36"/>
  <c r="U181" i="36" s="1"/>
  <c r="S278" i="38"/>
  <c r="R278" i="34"/>
  <c r="Y119" i="33"/>
  <c r="Y115" i="33"/>
  <c r="Y120" i="33"/>
  <c r="Y121" i="33"/>
  <c r="Z112" i="33"/>
  <c r="W129" i="9"/>
  <c r="W177" i="9" s="1"/>
  <c r="S304" i="9"/>
  <c r="S272" i="9"/>
  <c r="S305" i="34"/>
  <c r="S273" i="34"/>
  <c r="U290" i="6"/>
  <c r="U258" i="6"/>
  <c r="U238" i="6"/>
  <c r="T289" i="34"/>
  <c r="T257" i="34"/>
  <c r="W98" i="34"/>
  <c r="W100" i="34"/>
  <c r="W99" i="34"/>
  <c r="W94" i="34"/>
  <c r="W175" i="34" s="1"/>
  <c r="X91" i="34"/>
  <c r="W186" i="34"/>
  <c r="V107" i="36"/>
  <c r="T304" i="9"/>
  <c r="T272" i="9"/>
  <c r="U187" i="34"/>
  <c r="U224" i="34" s="1"/>
  <c r="V129" i="36"/>
  <c r="V177" i="36" s="1"/>
  <c r="W119" i="38"/>
  <c r="W115" i="38"/>
  <c r="W175" i="38" s="1"/>
  <c r="W121" i="38"/>
  <c r="W120" i="38"/>
  <c r="W186" i="38"/>
  <c r="X112" i="38"/>
  <c r="S273" i="35"/>
  <c r="S305" i="35"/>
  <c r="U257" i="38"/>
  <c r="U289" i="38"/>
  <c r="Y119" i="34"/>
  <c r="Y120" i="34"/>
  <c r="Y121" i="34"/>
  <c r="Y115" i="34"/>
  <c r="Z112" i="34"/>
  <c r="S259" i="34"/>
  <c r="S264" i="34" s="1"/>
  <c r="S265" i="34" s="1"/>
  <c r="S276" i="34" s="1"/>
  <c r="S277" i="34" s="1"/>
  <c r="S291" i="34"/>
  <c r="T225" i="3"/>
  <c r="T239" i="3"/>
  <c r="U259" i="9"/>
  <c r="U291" i="9"/>
  <c r="T291" i="38"/>
  <c r="T259" i="38"/>
  <c r="T273" i="34"/>
  <c r="T305" i="34"/>
  <c r="V107" i="35"/>
  <c r="S259" i="35"/>
  <c r="S264" i="35" s="1"/>
  <c r="S265" i="35" s="1"/>
  <c r="S276" i="35" s="1"/>
  <c r="S277" i="35" s="1"/>
  <c r="S291" i="35"/>
  <c r="T257" i="35"/>
  <c r="T289" i="35"/>
  <c r="T259" i="36"/>
  <c r="T291" i="36"/>
  <c r="Z98" i="9"/>
  <c r="Z94" i="9"/>
  <c r="Z100" i="9"/>
  <c r="Z99" i="9"/>
  <c r="AA91" i="9"/>
  <c r="R304" i="35"/>
  <c r="R272" i="35"/>
  <c r="T258" i="3"/>
  <c r="T290" i="3"/>
  <c r="T238" i="3"/>
  <c r="T272" i="34"/>
  <c r="T304" i="34"/>
  <c r="U225" i="6"/>
  <c r="U239" i="6"/>
  <c r="T291" i="34"/>
  <c r="T259" i="34"/>
  <c r="Y94" i="3"/>
  <c r="Y99" i="3"/>
  <c r="Y100" i="3"/>
  <c r="Y98" i="3"/>
  <c r="Z91" i="3"/>
  <c r="T305" i="36"/>
  <c r="T273" i="36"/>
  <c r="S225" i="36"/>
  <c r="S239" i="36"/>
  <c r="X128" i="33"/>
  <c r="T272" i="6"/>
  <c r="T304" i="6"/>
  <c r="U225" i="38"/>
  <c r="U239" i="38"/>
  <c r="S272" i="34"/>
  <c r="S304" i="34"/>
  <c r="V129" i="3"/>
  <c r="V177" i="3" s="1"/>
  <c r="T271" i="34"/>
  <c r="T303" i="34"/>
  <c r="V237" i="9"/>
  <c r="V223" i="9"/>
  <c r="V181" i="9"/>
  <c r="V180" i="9"/>
  <c r="S290" i="36"/>
  <c r="S238" i="36"/>
  <c r="S258" i="36"/>
  <c r="W99" i="36"/>
  <c r="W100" i="36"/>
  <c r="W98" i="36"/>
  <c r="W94" i="36"/>
  <c r="X91" i="36"/>
  <c r="U257" i="9"/>
  <c r="U289" i="9"/>
  <c r="U219" i="16"/>
  <c r="V218" i="16"/>
  <c r="S278" i="6"/>
  <c r="U259" i="33"/>
  <c r="U291" i="33"/>
  <c r="U187" i="36"/>
  <c r="U224" i="36" s="1"/>
  <c r="U179" i="36"/>
  <c r="V239" i="6"/>
  <c r="U200" i="36"/>
  <c r="Y108" i="38"/>
  <c r="U303" i="9"/>
  <c r="U271" i="9"/>
  <c r="U290" i="33"/>
  <c r="U258" i="33"/>
  <c r="U238" i="33"/>
  <c r="T228" i="16"/>
  <c r="T247" i="16"/>
  <c r="U273" i="33"/>
  <c r="U305" i="33"/>
  <c r="T271" i="36"/>
  <c r="T303" i="36"/>
  <c r="X94" i="33"/>
  <c r="X175" i="33" s="1"/>
  <c r="X99" i="33"/>
  <c r="X98" i="33"/>
  <c r="X100" i="33"/>
  <c r="Y91" i="33"/>
  <c r="Z94" i="38"/>
  <c r="Z100" i="38"/>
  <c r="Z98" i="38"/>
  <c r="Z99" i="38"/>
  <c r="AA91" i="38"/>
  <c r="T259" i="6"/>
  <c r="T264" i="6" s="1"/>
  <c r="T265" i="6" s="1"/>
  <c r="T276" i="6" s="1"/>
  <c r="T277" i="6" s="1"/>
  <c r="T291" i="6"/>
  <c r="V107" i="34"/>
  <c r="V176" i="34" s="1"/>
  <c r="V179" i="34" s="1"/>
  <c r="U176" i="35"/>
  <c r="U181" i="35" s="1"/>
  <c r="U187" i="38"/>
  <c r="U224" i="38" s="1"/>
  <c r="U179" i="38"/>
  <c r="W121" i="36"/>
  <c r="W186" i="36"/>
  <c r="W120" i="36"/>
  <c r="W115" i="36"/>
  <c r="W119" i="36"/>
  <c r="X112" i="36"/>
  <c r="V128" i="38"/>
  <c r="V176" i="38" s="1"/>
  <c r="T259" i="35"/>
  <c r="T291" i="35"/>
  <c r="X186" i="33"/>
  <c r="W107" i="33"/>
  <c r="W176" i="33" s="1"/>
  <c r="W200" i="33" s="1"/>
  <c r="X94" i="6"/>
  <c r="X99" i="6"/>
  <c r="X100" i="6"/>
  <c r="X98" i="6"/>
  <c r="Y91" i="6"/>
  <c r="X186" i="6"/>
  <c r="U200" i="34"/>
  <c r="T264" i="9"/>
  <c r="T265" i="9" s="1"/>
  <c r="T276" i="9" s="1"/>
  <c r="T277" i="9" s="1"/>
  <c r="T273" i="6"/>
  <c r="T305" i="6"/>
  <c r="R291" i="35"/>
  <c r="R259" i="35"/>
  <c r="R264" i="35" s="1"/>
  <c r="R265" i="35" s="1"/>
  <c r="R276" i="35" s="1"/>
  <c r="R277" i="35" s="1"/>
  <c r="U179" i="3"/>
  <c r="W94" i="35"/>
  <c r="W100" i="35"/>
  <c r="W99" i="35"/>
  <c r="W98" i="35"/>
  <c r="X91" i="35"/>
  <c r="T290" i="35"/>
  <c r="T238" i="35"/>
  <c r="U271" i="34"/>
  <c r="U303" i="34"/>
  <c r="T271" i="35"/>
  <c r="T303" i="35"/>
  <c r="U223" i="3"/>
  <c r="U181" i="3"/>
  <c r="U180" i="3"/>
  <c r="U237" i="3"/>
  <c r="V237" i="33"/>
  <c r="V181" i="33"/>
  <c r="V180" i="33"/>
  <c r="V223" i="33"/>
  <c r="X119" i="9"/>
  <c r="X121" i="9"/>
  <c r="X120" i="9"/>
  <c r="X115" i="9"/>
  <c r="X175" i="9" s="1"/>
  <c r="X186" i="9"/>
  <c r="Y112" i="9"/>
  <c r="X128" i="34"/>
  <c r="Y107" i="9"/>
  <c r="T238" i="36"/>
  <c r="T290" i="36"/>
  <c r="T258" i="36"/>
  <c r="W186" i="3"/>
  <c r="W119" i="3"/>
  <c r="X112" i="3"/>
  <c r="W121" i="3"/>
  <c r="W115" i="3"/>
  <c r="W175" i="3" s="1"/>
  <c r="W120" i="3"/>
  <c r="U238" i="9"/>
  <c r="U258" i="9"/>
  <c r="U290" i="9"/>
  <c r="V179" i="33"/>
  <c r="V187" i="33"/>
  <c r="V224" i="33" s="1"/>
  <c r="T304" i="33"/>
  <c r="T272" i="33"/>
  <c r="V187" i="34"/>
  <c r="V224" i="34" s="1"/>
  <c r="R305" i="35"/>
  <c r="R273" i="35"/>
  <c r="S272" i="35"/>
  <c r="S304" i="35"/>
  <c r="U180" i="35"/>
  <c r="U223" i="35"/>
  <c r="U237" i="35"/>
  <c r="W119" i="35"/>
  <c r="W186" i="35"/>
  <c r="W120" i="35"/>
  <c r="W121" i="35"/>
  <c r="W115" i="35"/>
  <c r="X112" i="35"/>
  <c r="V200" i="33"/>
  <c r="V108" i="35"/>
  <c r="U181" i="34"/>
  <c r="U181" i="38"/>
  <c r="T257" i="36"/>
  <c r="T289" i="36"/>
  <c r="V223" i="6" l="1"/>
  <c r="V237" i="6"/>
  <c r="V303" i="6" s="1"/>
  <c r="V180" i="6"/>
  <c r="V181" i="6"/>
  <c r="X115" i="6"/>
  <c r="X175" i="6" s="1"/>
  <c r="X121" i="6"/>
  <c r="Y112" i="6"/>
  <c r="X119" i="6"/>
  <c r="X120" i="6"/>
  <c r="W128" i="6"/>
  <c r="W176" i="6" s="1"/>
  <c r="T273" i="35"/>
  <c r="U289" i="34"/>
  <c r="W187" i="9"/>
  <c r="W224" i="9" s="1"/>
  <c r="U303" i="38"/>
  <c r="V181" i="38"/>
  <c r="V180" i="38"/>
  <c r="V223" i="38"/>
  <c r="V290" i="6"/>
  <c r="V258" i="6"/>
  <c r="T272" i="38"/>
  <c r="U239" i="3"/>
  <c r="U273" i="9"/>
  <c r="S278" i="9"/>
  <c r="W237" i="6"/>
  <c r="T278" i="33"/>
  <c r="W237" i="33"/>
  <c r="W303" i="33" s="1"/>
  <c r="W223" i="33"/>
  <c r="W289" i="33" s="1"/>
  <c r="W180" i="33"/>
  <c r="W180" i="6"/>
  <c r="U264" i="33"/>
  <c r="U265" i="33" s="1"/>
  <c r="U276" i="33" s="1"/>
  <c r="U277" i="33" s="1"/>
  <c r="T264" i="38"/>
  <c r="T265" i="38" s="1"/>
  <c r="T276" i="38" s="1"/>
  <c r="T277" i="38" s="1"/>
  <c r="V188" i="9"/>
  <c r="V200" i="3"/>
  <c r="V225" i="3" s="1"/>
  <c r="V187" i="3"/>
  <c r="V224" i="3" s="1"/>
  <c r="V290" i="3" s="1"/>
  <c r="Y108" i="3"/>
  <c r="W107" i="36"/>
  <c r="S278" i="3"/>
  <c r="V176" i="35"/>
  <c r="V200" i="35" s="1"/>
  <c r="V225" i="35" s="1"/>
  <c r="X108" i="6"/>
  <c r="X108" i="33"/>
  <c r="X177" i="33" s="1"/>
  <c r="X237" i="33" s="1"/>
  <c r="Y129" i="34"/>
  <c r="V271" i="6"/>
  <c r="W129" i="35"/>
  <c r="X129" i="9"/>
  <c r="X177" i="9" s="1"/>
  <c r="W108" i="35"/>
  <c r="V200" i="38"/>
  <c r="V225" i="38" s="1"/>
  <c r="T273" i="38"/>
  <c r="V223" i="34"/>
  <c r="V289" i="34" s="1"/>
  <c r="V180" i="34"/>
  <c r="W200" i="9"/>
  <c r="W239" i="9" s="1"/>
  <c r="V225" i="9"/>
  <c r="T264" i="36"/>
  <c r="T265" i="36" s="1"/>
  <c r="T276" i="36" s="1"/>
  <c r="T277" i="36" s="1"/>
  <c r="W129" i="36"/>
  <c r="V177" i="35"/>
  <c r="V223" i="35" s="1"/>
  <c r="X107" i="6"/>
  <c r="W129" i="3"/>
  <c r="W177" i="3" s="1"/>
  <c r="W223" i="3" s="1"/>
  <c r="U237" i="36"/>
  <c r="U223" i="36"/>
  <c r="Z108" i="9"/>
  <c r="Z109" i="9" s="1"/>
  <c r="W107" i="35"/>
  <c r="V176" i="36"/>
  <c r="V200" i="36" s="1"/>
  <c r="V225" i="36" s="1"/>
  <c r="U180" i="36"/>
  <c r="T278" i="9"/>
  <c r="S278" i="35"/>
  <c r="W225" i="33"/>
  <c r="W239" i="33"/>
  <c r="U289" i="35"/>
  <c r="U257" i="35"/>
  <c r="V258" i="34"/>
  <c r="V238" i="34"/>
  <c r="V290" i="34"/>
  <c r="V259" i="6"/>
  <c r="V291" i="6"/>
  <c r="W108" i="36"/>
  <c r="S273" i="36"/>
  <c r="S305" i="36"/>
  <c r="Y128" i="34"/>
  <c r="W107" i="34"/>
  <c r="W176" i="34" s="1"/>
  <c r="W179" i="34" s="1"/>
  <c r="T264" i="34"/>
  <c r="T265" i="34" s="1"/>
  <c r="T276" i="34" s="1"/>
  <c r="T277" i="34" s="1"/>
  <c r="Y128" i="33"/>
  <c r="V289" i="38"/>
  <c r="V257" i="38"/>
  <c r="U304" i="9"/>
  <c r="U272" i="9"/>
  <c r="X237" i="9"/>
  <c r="X180" i="9"/>
  <c r="X223" i="9"/>
  <c r="V303" i="33"/>
  <c r="V271" i="33"/>
  <c r="X94" i="35"/>
  <c r="X98" i="35"/>
  <c r="X99" i="35"/>
  <c r="X100" i="35"/>
  <c r="Y91" i="35"/>
  <c r="Z107" i="38"/>
  <c r="W257" i="6"/>
  <c r="W289" i="6"/>
  <c r="U239" i="36"/>
  <c r="U225" i="36"/>
  <c r="V219" i="16"/>
  <c r="W218" i="16"/>
  <c r="W175" i="36"/>
  <c r="T278" i="6"/>
  <c r="S259" i="36"/>
  <c r="S264" i="36" s="1"/>
  <c r="S265" i="36" s="1"/>
  <c r="S276" i="36" s="1"/>
  <c r="S277" i="36" s="1"/>
  <c r="S291" i="36"/>
  <c r="V200" i="34"/>
  <c r="U303" i="3"/>
  <c r="U271" i="3"/>
  <c r="W179" i="33"/>
  <c r="W187" i="33"/>
  <c r="W224" i="33" s="1"/>
  <c r="V180" i="36"/>
  <c r="V223" i="36"/>
  <c r="V237" i="36"/>
  <c r="U258" i="36"/>
  <c r="U238" i="36"/>
  <c r="U290" i="36"/>
  <c r="U228" i="16"/>
  <c r="U247" i="16"/>
  <c r="V223" i="3"/>
  <c r="V181" i="3"/>
  <c r="V180" i="3"/>
  <c r="V237" i="3"/>
  <c r="U273" i="38"/>
  <c r="U305" i="38"/>
  <c r="T272" i="3"/>
  <c r="T304" i="3"/>
  <c r="V238" i="9"/>
  <c r="V290" i="9"/>
  <c r="V258" i="9"/>
  <c r="W181" i="33"/>
  <c r="T264" i="35"/>
  <c r="T265" i="35" s="1"/>
  <c r="T276" i="35" s="1"/>
  <c r="T277" i="35" s="1"/>
  <c r="T305" i="3"/>
  <c r="T273" i="3"/>
  <c r="Z119" i="34"/>
  <c r="Z115" i="34"/>
  <c r="Z121" i="34"/>
  <c r="Z120" i="34"/>
  <c r="AA112" i="34"/>
  <c r="Z119" i="33"/>
  <c r="Z120" i="33"/>
  <c r="Z121" i="33"/>
  <c r="Z115" i="33"/>
  <c r="AA112" i="33"/>
  <c r="Y98" i="6"/>
  <c r="Y99" i="6"/>
  <c r="Y100" i="6"/>
  <c r="Y94" i="6"/>
  <c r="Z91" i="6"/>
  <c r="Y186" i="6"/>
  <c r="V187" i="38"/>
  <c r="V224" i="38" s="1"/>
  <c r="V179" i="38"/>
  <c r="Y98" i="33"/>
  <c r="Y99" i="33"/>
  <c r="Y100" i="33"/>
  <c r="Y94" i="33"/>
  <c r="Y175" i="33" s="1"/>
  <c r="Z91" i="33"/>
  <c r="Z186" i="33" s="1"/>
  <c r="U259" i="38"/>
  <c r="U291" i="38"/>
  <c r="T259" i="3"/>
  <c r="T264" i="3" s="1"/>
  <c r="T265" i="3" s="1"/>
  <c r="T276" i="3" s="1"/>
  <c r="T277" i="3" s="1"/>
  <c r="T291" i="3"/>
  <c r="W128" i="38"/>
  <c r="W176" i="38" s="1"/>
  <c r="X94" i="34"/>
  <c r="X175" i="34" s="1"/>
  <c r="X100" i="34"/>
  <c r="X98" i="34"/>
  <c r="X99" i="34"/>
  <c r="Y91" i="34"/>
  <c r="X186" i="34"/>
  <c r="Y186" i="33"/>
  <c r="W128" i="35"/>
  <c r="W176" i="35" s="1"/>
  <c r="V290" i="33"/>
  <c r="V258" i="33"/>
  <c r="V238" i="33"/>
  <c r="T304" i="36"/>
  <c r="T272" i="36"/>
  <c r="U273" i="3"/>
  <c r="U305" i="3"/>
  <c r="X119" i="36"/>
  <c r="X186" i="36"/>
  <c r="X115" i="36"/>
  <c r="X120" i="36"/>
  <c r="X121" i="36"/>
  <c r="Y112" i="36"/>
  <c r="U272" i="33"/>
  <c r="U278" i="33" s="1"/>
  <c r="U304" i="33"/>
  <c r="V257" i="9"/>
  <c r="V289" i="9"/>
  <c r="Z94" i="3"/>
  <c r="Z98" i="3"/>
  <c r="Z100" i="3"/>
  <c r="Z99" i="3"/>
  <c r="AA91" i="3"/>
  <c r="Z107" i="9"/>
  <c r="U272" i="6"/>
  <c r="U304" i="6"/>
  <c r="V239" i="33"/>
  <c r="V225" i="33"/>
  <c r="X128" i="9"/>
  <c r="X176" i="9" s="1"/>
  <c r="X179" i="9" s="1"/>
  <c r="U257" i="3"/>
  <c r="U289" i="3"/>
  <c r="U291" i="3"/>
  <c r="U259" i="3"/>
  <c r="U238" i="38"/>
  <c r="U258" i="38"/>
  <c r="U290" i="38"/>
  <c r="X107" i="33"/>
  <c r="X176" i="33" s="1"/>
  <c r="X179" i="33" s="1"/>
  <c r="V303" i="9"/>
  <c r="V271" i="9"/>
  <c r="S278" i="34"/>
  <c r="U273" i="6"/>
  <c r="U305" i="6"/>
  <c r="V259" i="9"/>
  <c r="V291" i="9"/>
  <c r="X120" i="38"/>
  <c r="X121" i="38"/>
  <c r="X119" i="38"/>
  <c r="X115" i="38"/>
  <c r="X175" i="38" s="1"/>
  <c r="X186" i="38"/>
  <c r="Y112" i="38"/>
  <c r="U290" i="34"/>
  <c r="U258" i="34"/>
  <c r="U238" i="34"/>
  <c r="V181" i="34"/>
  <c r="X115" i="35"/>
  <c r="X186" i="35"/>
  <c r="Y112" i="35"/>
  <c r="X121" i="35"/>
  <c r="X120" i="35"/>
  <c r="X119" i="35"/>
  <c r="U303" i="35"/>
  <c r="U271" i="35"/>
  <c r="X120" i="3"/>
  <c r="X121" i="3"/>
  <c r="X186" i="3"/>
  <c r="X119" i="3"/>
  <c r="X115" i="3"/>
  <c r="X175" i="3" s="1"/>
  <c r="Y112" i="3"/>
  <c r="V257" i="33"/>
  <c r="V289" i="33"/>
  <c r="T304" i="35"/>
  <c r="T272" i="35"/>
  <c r="W175" i="35"/>
  <c r="W128" i="36"/>
  <c r="W176" i="36" s="1"/>
  <c r="V239" i="36"/>
  <c r="Z108" i="38"/>
  <c r="V304" i="6"/>
  <c r="V272" i="6"/>
  <c r="U264" i="9"/>
  <c r="U265" i="9" s="1"/>
  <c r="U276" i="9" s="1"/>
  <c r="U277" i="9" s="1"/>
  <c r="Y107" i="3"/>
  <c r="U259" i="6"/>
  <c r="U264" i="6" s="1"/>
  <c r="U265" i="6" s="1"/>
  <c r="U276" i="6" s="1"/>
  <c r="U277" i="6" s="1"/>
  <c r="U291" i="6"/>
  <c r="V305" i="9"/>
  <c r="V273" i="9"/>
  <c r="W129" i="38"/>
  <c r="W177" i="38" s="1"/>
  <c r="W237" i="9"/>
  <c r="W180" i="9"/>
  <c r="W181" i="9"/>
  <c r="W223" i="9"/>
  <c r="V271" i="38"/>
  <c r="V303" i="38"/>
  <c r="W128" i="3"/>
  <c r="W176" i="3" s="1"/>
  <c r="W187" i="3" s="1"/>
  <c r="Y186" i="9"/>
  <c r="Y121" i="9"/>
  <c r="Y115" i="9"/>
  <c r="Y175" i="9" s="1"/>
  <c r="Y120" i="9"/>
  <c r="Y119" i="9"/>
  <c r="Z112" i="9"/>
  <c r="U238" i="3"/>
  <c r="U290" i="3"/>
  <c r="U258" i="3"/>
  <c r="U225" i="34"/>
  <c r="U239" i="34"/>
  <c r="U187" i="35"/>
  <c r="U224" i="35" s="1"/>
  <c r="U179" i="35"/>
  <c r="U200" i="35"/>
  <c r="AA98" i="38"/>
  <c r="AA99" i="38"/>
  <c r="AA100" i="38"/>
  <c r="AA94" i="38"/>
  <c r="AB91" i="38"/>
  <c r="W303" i="6"/>
  <c r="W271" i="6"/>
  <c r="V305" i="6"/>
  <c r="V273" i="6"/>
  <c r="V239" i="35"/>
  <c r="X94" i="36"/>
  <c r="X99" i="36"/>
  <c r="X100" i="36"/>
  <c r="X98" i="36"/>
  <c r="Y91" i="36"/>
  <c r="S272" i="36"/>
  <c r="S304" i="36"/>
  <c r="R278" i="35"/>
  <c r="AA98" i="9"/>
  <c r="AA99" i="9"/>
  <c r="AA100" i="9"/>
  <c r="AA94" i="9"/>
  <c r="AB91" i="9"/>
  <c r="W108" i="34"/>
  <c r="W177" i="34" s="1"/>
  <c r="Y129" i="33"/>
  <c r="V271" i="34"/>
  <c r="V303" i="34"/>
  <c r="X129" i="6" l="1"/>
  <c r="W179" i="6"/>
  <c r="W200" i="6"/>
  <c r="W225" i="6" s="1"/>
  <c r="W181" i="6"/>
  <c r="W187" i="6"/>
  <c r="W224" i="6" s="1"/>
  <c r="Y115" i="6"/>
  <c r="Y119" i="6"/>
  <c r="Y120" i="6"/>
  <c r="Z112" i="6"/>
  <c r="Y121" i="6"/>
  <c r="Y175" i="6"/>
  <c r="X177" i="6"/>
  <c r="X223" i="6" s="1"/>
  <c r="X128" i="6"/>
  <c r="X176" i="6" s="1"/>
  <c r="V257" i="6"/>
  <c r="V264" i="6" s="1"/>
  <c r="V265" i="6" s="1"/>
  <c r="V276" i="6" s="1"/>
  <c r="V289" i="6"/>
  <c r="V257" i="34"/>
  <c r="W188" i="9"/>
  <c r="X175" i="36"/>
  <c r="W271" i="33"/>
  <c r="V238" i="3"/>
  <c r="T278" i="36"/>
  <c r="V187" i="35"/>
  <c r="V224" i="35" s="1"/>
  <c r="W257" i="33"/>
  <c r="V258" i="3"/>
  <c r="V179" i="35"/>
  <c r="V239" i="38"/>
  <c r="V305" i="38" s="1"/>
  <c r="W225" i="9"/>
  <c r="W259" i="9" s="1"/>
  <c r="T278" i="38"/>
  <c r="W200" i="34"/>
  <c r="W239" i="34" s="1"/>
  <c r="V239" i="3"/>
  <c r="V273" i="3" s="1"/>
  <c r="W187" i="34"/>
  <c r="W224" i="34" s="1"/>
  <c r="W258" i="34" s="1"/>
  <c r="X223" i="33"/>
  <c r="X257" i="33" s="1"/>
  <c r="X180" i="33"/>
  <c r="X181" i="33"/>
  <c r="X108" i="35"/>
  <c r="X237" i="6"/>
  <c r="X303" i="6" s="1"/>
  <c r="X180" i="6"/>
  <c r="X108" i="34"/>
  <c r="X177" i="34" s="1"/>
  <c r="X223" i="34" s="1"/>
  <c r="W177" i="35"/>
  <c r="W181" i="35" s="1"/>
  <c r="X108" i="36"/>
  <c r="Y108" i="6"/>
  <c r="Y128" i="9"/>
  <c r="Y176" i="9" s="1"/>
  <c r="Y179" i="9" s="1"/>
  <c r="Y108" i="33"/>
  <c r="Y177" i="33" s="1"/>
  <c r="Z129" i="33"/>
  <c r="W239" i="6"/>
  <c r="W273" i="6" s="1"/>
  <c r="AA108" i="9"/>
  <c r="AA109" i="9" s="1"/>
  <c r="U264" i="38"/>
  <c r="U265" i="38" s="1"/>
  <c r="U276" i="38" s="1"/>
  <c r="U277" i="38" s="1"/>
  <c r="V179" i="36"/>
  <c r="V187" i="36"/>
  <c r="V224" i="36" s="1"/>
  <c r="V238" i="36" s="1"/>
  <c r="W177" i="36"/>
  <c r="W237" i="36" s="1"/>
  <c r="V181" i="36"/>
  <c r="X129" i="35"/>
  <c r="V237" i="35"/>
  <c r="V303" i="35" s="1"/>
  <c r="V181" i="35"/>
  <c r="V180" i="35"/>
  <c r="Z128" i="34"/>
  <c r="Z108" i="3"/>
  <c r="U271" i="36"/>
  <c r="U303" i="36"/>
  <c r="AA108" i="38"/>
  <c r="W237" i="3"/>
  <c r="W271" i="3" s="1"/>
  <c r="W258" i="6"/>
  <c r="W238" i="6"/>
  <c r="W290" i="6"/>
  <c r="X107" i="35"/>
  <c r="W180" i="3"/>
  <c r="Z129" i="34"/>
  <c r="T278" i="34"/>
  <c r="U257" i="36"/>
  <c r="U289" i="36"/>
  <c r="U278" i="9"/>
  <c r="S278" i="36"/>
  <c r="T278" i="35"/>
  <c r="W187" i="35"/>
  <c r="W224" i="35" s="1"/>
  <c r="W179" i="35"/>
  <c r="W179" i="36"/>
  <c r="W187" i="36"/>
  <c r="W224" i="36" s="1"/>
  <c r="U272" i="3"/>
  <c r="U304" i="3"/>
  <c r="V273" i="36"/>
  <c r="V305" i="36"/>
  <c r="W238" i="9"/>
  <c r="W258" i="9"/>
  <c r="W290" i="9"/>
  <c r="V291" i="38"/>
  <c r="V259" i="38"/>
  <c r="W291" i="33"/>
  <c r="W259" i="33"/>
  <c r="W303" i="9"/>
  <c r="W271" i="9"/>
  <c r="Y119" i="35"/>
  <c r="Y120" i="35"/>
  <c r="Y115" i="35"/>
  <c r="Y121" i="35"/>
  <c r="Y186" i="35"/>
  <c r="Z112" i="35"/>
  <c r="V259" i="33"/>
  <c r="V264" i="33" s="1"/>
  <c r="V265" i="33" s="1"/>
  <c r="V276" i="33" s="1"/>
  <c r="V277" i="33" s="1"/>
  <c r="V291" i="33"/>
  <c r="Z94" i="6"/>
  <c r="Z98" i="6"/>
  <c r="Z100" i="6"/>
  <c r="Z99" i="6"/>
  <c r="AA91" i="6"/>
  <c r="Z186" i="6"/>
  <c r="AA119" i="34"/>
  <c r="AA115" i="34"/>
  <c r="AA121" i="34"/>
  <c r="AA120" i="34"/>
  <c r="AB112" i="34"/>
  <c r="T278" i="3"/>
  <c r="W200" i="36"/>
  <c r="V238" i="35"/>
  <c r="V290" i="35"/>
  <c r="V258" i="35"/>
  <c r="X200" i="33"/>
  <c r="V304" i="34"/>
  <c r="V272" i="34"/>
  <c r="V259" i="35"/>
  <c r="V291" i="35"/>
  <c r="W223" i="38"/>
  <c r="W181" i="38"/>
  <c r="W180" i="38"/>
  <c r="W237" i="38"/>
  <c r="Y186" i="38"/>
  <c r="Y119" i="38"/>
  <c r="Y121" i="38"/>
  <c r="Y120" i="38"/>
  <c r="Y115" i="38"/>
  <c r="Y175" i="38" s="1"/>
  <c r="Z112" i="38"/>
  <c r="V273" i="33"/>
  <c r="V305" i="33"/>
  <c r="X107" i="34"/>
  <c r="X176" i="34" s="1"/>
  <c r="X179" i="34" s="1"/>
  <c r="V257" i="3"/>
  <c r="V289" i="3"/>
  <c r="W238" i="33"/>
  <c r="W290" i="33"/>
  <c r="W258" i="33"/>
  <c r="W219" i="16"/>
  <c r="X218" i="16"/>
  <c r="Y98" i="35"/>
  <c r="Y99" i="35"/>
  <c r="Y100" i="35"/>
  <c r="Y94" i="35"/>
  <c r="Z91" i="35"/>
  <c r="Y121" i="3"/>
  <c r="Y186" i="3"/>
  <c r="Y119" i="3"/>
  <c r="Y120" i="3"/>
  <c r="Y115" i="3"/>
  <c r="Y175" i="3" s="1"/>
  <c r="Z112" i="3"/>
  <c r="Z107" i="3"/>
  <c r="V264" i="9"/>
  <c r="V265" i="9" s="1"/>
  <c r="V276" i="9" s="1"/>
  <c r="V277" i="9" s="1"/>
  <c r="X128" i="36"/>
  <c r="Z128" i="33"/>
  <c r="V247" i="16"/>
  <c r="V228" i="16"/>
  <c r="X257" i="9"/>
  <c r="X289" i="9"/>
  <c r="V305" i="35"/>
  <c r="V273" i="35"/>
  <c r="Y98" i="36"/>
  <c r="Y100" i="36"/>
  <c r="Y99" i="36"/>
  <c r="Y94" i="36"/>
  <c r="Z91" i="36"/>
  <c r="U305" i="34"/>
  <c r="U273" i="34"/>
  <c r="W200" i="35"/>
  <c r="X187" i="33"/>
  <c r="X224" i="33" s="1"/>
  <c r="X200" i="9"/>
  <c r="Y107" i="33"/>
  <c r="Y176" i="33" s="1"/>
  <c r="Y179" i="33" s="1"/>
  <c r="W273" i="9"/>
  <c r="W305" i="9"/>
  <c r="V291" i="3"/>
  <c r="V259" i="3"/>
  <c r="U291" i="36"/>
  <c r="U259" i="36"/>
  <c r="V304" i="3"/>
  <c r="V272" i="3"/>
  <c r="X181" i="9"/>
  <c r="W224" i="3"/>
  <c r="W179" i="3"/>
  <c r="X303" i="33"/>
  <c r="X271" i="33"/>
  <c r="X289" i="6"/>
  <c r="X257" i="6"/>
  <c r="U239" i="35"/>
  <c r="U225" i="35"/>
  <c r="U291" i="34"/>
  <c r="U259" i="34"/>
  <c r="U264" i="34" s="1"/>
  <c r="U265" i="34" s="1"/>
  <c r="U276" i="34" s="1"/>
  <c r="U277" i="34" s="1"/>
  <c r="X128" i="3"/>
  <c r="X176" i="3" s="1"/>
  <c r="X187" i="3" s="1"/>
  <c r="X128" i="38"/>
  <c r="X176" i="38" s="1"/>
  <c r="X200" i="38" s="1"/>
  <c r="Y186" i="36"/>
  <c r="Y119" i="36"/>
  <c r="Y121" i="36"/>
  <c r="Y115" i="36"/>
  <c r="Y120" i="36"/>
  <c r="Z112" i="36"/>
  <c r="W200" i="3"/>
  <c r="W179" i="38"/>
  <c r="W187" i="38"/>
  <c r="W224" i="38" s="1"/>
  <c r="AA115" i="33"/>
  <c r="AA120" i="33"/>
  <c r="AA121" i="33"/>
  <c r="AA119" i="33"/>
  <c r="AB112" i="33"/>
  <c r="W200" i="38"/>
  <c r="V303" i="36"/>
  <c r="V271" i="36"/>
  <c r="U305" i="36"/>
  <c r="U273" i="36"/>
  <c r="W181" i="3"/>
  <c r="AA107" i="38"/>
  <c r="AA107" i="9"/>
  <c r="X107" i="36"/>
  <c r="Y129" i="9"/>
  <c r="Y177" i="9" s="1"/>
  <c r="W257" i="9"/>
  <c r="W289" i="9"/>
  <c r="X129" i="3"/>
  <c r="X177" i="3" s="1"/>
  <c r="X128" i="35"/>
  <c r="U272" i="38"/>
  <c r="U304" i="38"/>
  <c r="V257" i="35"/>
  <c r="V289" i="35"/>
  <c r="U278" i="6"/>
  <c r="X129" i="36"/>
  <c r="V304" i="33"/>
  <c r="V272" i="33"/>
  <c r="Y107" i="6"/>
  <c r="V272" i="9"/>
  <c r="V304" i="9"/>
  <c r="V289" i="36"/>
  <c r="V257" i="36"/>
  <c r="X175" i="35"/>
  <c r="X271" i="9"/>
  <c r="X303" i="9"/>
  <c r="X187" i="9"/>
  <c r="AB98" i="9"/>
  <c r="AB100" i="9"/>
  <c r="AB99" i="9"/>
  <c r="AB94" i="9"/>
  <c r="AC91" i="9"/>
  <c r="W259" i="6"/>
  <c r="W291" i="6"/>
  <c r="Z186" i="9"/>
  <c r="Z115" i="9"/>
  <c r="Z175" i="9" s="1"/>
  <c r="Z121" i="9"/>
  <c r="Z120" i="9"/>
  <c r="AA112" i="9"/>
  <c r="Z119" i="9"/>
  <c r="W237" i="34"/>
  <c r="W181" i="34"/>
  <c r="W180" i="34"/>
  <c r="W223" i="34"/>
  <c r="AB98" i="38"/>
  <c r="AB99" i="38"/>
  <c r="AB100" i="38"/>
  <c r="AB94" i="38"/>
  <c r="AC91" i="38"/>
  <c r="U290" i="35"/>
  <c r="U238" i="35"/>
  <c r="U258" i="35"/>
  <c r="V291" i="36"/>
  <c r="V259" i="36"/>
  <c r="U272" i="34"/>
  <c r="U304" i="34"/>
  <c r="X129" i="38"/>
  <c r="X177" i="38" s="1"/>
  <c r="U264" i="3"/>
  <c r="U265" i="3" s="1"/>
  <c r="U276" i="3" s="1"/>
  <c r="U277" i="3" s="1"/>
  <c r="AA99" i="3"/>
  <c r="AA100" i="3"/>
  <c r="AA98" i="3"/>
  <c r="AA94" i="3"/>
  <c r="AB91" i="3"/>
  <c r="Y94" i="34"/>
  <c r="Y175" i="34" s="1"/>
  <c r="Y99" i="34"/>
  <c r="Y98" i="34"/>
  <c r="Y100" i="34"/>
  <c r="Z91" i="34"/>
  <c r="Y186" i="34"/>
  <c r="Z94" i="33"/>
  <c r="Z175" i="33" s="1"/>
  <c r="Z98" i="33"/>
  <c r="Z99" i="33"/>
  <c r="AA91" i="33"/>
  <c r="Z100" i="33"/>
  <c r="V238" i="38"/>
  <c r="V290" i="38"/>
  <c r="V258" i="38"/>
  <c r="V271" i="3"/>
  <c r="V303" i="3"/>
  <c r="U304" i="36"/>
  <c r="U272" i="36"/>
  <c r="V225" i="34"/>
  <c r="V239" i="34"/>
  <c r="W273" i="33"/>
  <c r="W305" i="33"/>
  <c r="W257" i="3"/>
  <c r="W289" i="3"/>
  <c r="V277" i="6" l="1"/>
  <c r="V278" i="6"/>
  <c r="X187" i="6"/>
  <c r="X224" i="6" s="1"/>
  <c r="X181" i="6"/>
  <c r="X179" i="6"/>
  <c r="X200" i="6"/>
  <c r="Z120" i="6"/>
  <c r="Z121" i="6"/>
  <c r="Z115" i="6"/>
  <c r="AA112" i="6"/>
  <c r="Z119" i="6"/>
  <c r="Z129" i="6" s="1"/>
  <c r="Y128" i="6"/>
  <c r="Y176" i="6"/>
  <c r="Y179" i="6" s="1"/>
  <c r="Z175" i="6"/>
  <c r="Y129" i="6"/>
  <c r="Y177" i="6" s="1"/>
  <c r="Y180" i="6" s="1"/>
  <c r="W238" i="34"/>
  <c r="V271" i="35"/>
  <c r="W223" i="35"/>
  <c r="X177" i="36"/>
  <c r="V258" i="36"/>
  <c r="Y200" i="9"/>
  <c r="Y239" i="9" s="1"/>
  <c r="X289" i="33"/>
  <c r="V290" i="36"/>
  <c r="V305" i="3"/>
  <c r="V264" i="38"/>
  <c r="V265" i="38" s="1"/>
  <c r="V276" i="38" s="1"/>
  <c r="V277" i="38" s="1"/>
  <c r="W225" i="34"/>
  <c r="W259" i="34" s="1"/>
  <c r="Y223" i="6"/>
  <c r="Y175" i="35"/>
  <c r="X187" i="34"/>
  <c r="X224" i="34" s="1"/>
  <c r="Y237" i="6"/>
  <c r="Y303" i="6" s="1"/>
  <c r="X177" i="35"/>
  <c r="W290" i="34"/>
  <c r="W305" i="6"/>
  <c r="X237" i="34"/>
  <c r="X271" i="34" s="1"/>
  <c r="W237" i="35"/>
  <c r="X180" i="34"/>
  <c r="W180" i="35"/>
  <c r="W291" i="9"/>
  <c r="V273" i="38"/>
  <c r="U264" i="36"/>
  <c r="U265" i="36" s="1"/>
  <c r="U276" i="36" s="1"/>
  <c r="U277" i="36" s="1"/>
  <c r="X271" i="6"/>
  <c r="W223" i="36"/>
  <c r="W257" i="36" s="1"/>
  <c r="V264" i="35"/>
  <c r="V265" i="35" s="1"/>
  <c r="V276" i="35" s="1"/>
  <c r="V277" i="35" s="1"/>
  <c r="W264" i="9"/>
  <c r="W265" i="9" s="1"/>
  <c r="W276" i="9" s="1"/>
  <c r="W277" i="9" s="1"/>
  <c r="U278" i="38"/>
  <c r="Y108" i="36"/>
  <c r="W181" i="36"/>
  <c r="W180" i="36"/>
  <c r="Y187" i="9"/>
  <c r="Y224" i="9" s="1"/>
  <c r="AB107" i="38"/>
  <c r="AA108" i="3"/>
  <c r="Y128" i="3"/>
  <c r="Y176" i="3" s="1"/>
  <c r="Y187" i="3" s="1"/>
  <c r="Y224" i="3" s="1"/>
  <c r="Y108" i="34"/>
  <c r="Y177" i="34" s="1"/>
  <c r="Y237" i="34" s="1"/>
  <c r="W264" i="33"/>
  <c r="W265" i="33" s="1"/>
  <c r="W276" i="33" s="1"/>
  <c r="W277" i="33" s="1"/>
  <c r="W264" i="6"/>
  <c r="W265" i="6" s="1"/>
  <c r="W276" i="6" s="1"/>
  <c r="W277" i="6" s="1"/>
  <c r="U278" i="34"/>
  <c r="Z108" i="33"/>
  <c r="Z177" i="33" s="1"/>
  <c r="Z237" i="33" s="1"/>
  <c r="AA129" i="34"/>
  <c r="V278" i="9"/>
  <c r="AB108" i="9"/>
  <c r="AB109" i="9" s="1"/>
  <c r="X176" i="35"/>
  <c r="X179" i="35" s="1"/>
  <c r="Y128" i="35"/>
  <c r="W303" i="3"/>
  <c r="AA129" i="33"/>
  <c r="X200" i="34"/>
  <c r="X239" i="34" s="1"/>
  <c r="X176" i="36"/>
  <c r="X200" i="36" s="1"/>
  <c r="X239" i="36" s="1"/>
  <c r="X225" i="6"/>
  <c r="X239" i="6"/>
  <c r="Y187" i="33"/>
  <c r="Y224" i="33" s="1"/>
  <c r="Y290" i="33" s="1"/>
  <c r="Y175" i="36"/>
  <c r="Y129" i="3"/>
  <c r="Y177" i="3" s="1"/>
  <c r="Y223" i="3" s="1"/>
  <c r="Z108" i="6"/>
  <c r="W304" i="6"/>
  <c r="W272" i="6"/>
  <c r="AA107" i="3"/>
  <c r="Z129" i="9"/>
  <c r="Z177" i="9" s="1"/>
  <c r="Z223" i="9" s="1"/>
  <c r="AA128" i="33"/>
  <c r="Y128" i="38"/>
  <c r="Y176" i="38" s="1"/>
  <c r="Y187" i="38" s="1"/>
  <c r="Y224" i="38" s="1"/>
  <c r="V278" i="33"/>
  <c r="U278" i="3"/>
  <c r="Y179" i="3"/>
  <c r="X180" i="36"/>
  <c r="X223" i="36"/>
  <c r="X237" i="36"/>
  <c r="V305" i="34"/>
  <c r="V273" i="34"/>
  <c r="AC98" i="38"/>
  <c r="AC99" i="38"/>
  <c r="AC100" i="38"/>
  <c r="AC94" i="38"/>
  <c r="AD91" i="38"/>
  <c r="W303" i="34"/>
  <c r="W271" i="34"/>
  <c r="AB107" i="9"/>
  <c r="W225" i="38"/>
  <c r="W239" i="38"/>
  <c r="Z94" i="36"/>
  <c r="Z100" i="36"/>
  <c r="Z99" i="36"/>
  <c r="Z98" i="36"/>
  <c r="AA91" i="36"/>
  <c r="Z94" i="35"/>
  <c r="Z99" i="35"/>
  <c r="Z100" i="35"/>
  <c r="Z98" i="35"/>
  <c r="AA91" i="35"/>
  <c r="W289" i="38"/>
  <c r="W257" i="38"/>
  <c r="AB119" i="34"/>
  <c r="AB120" i="34"/>
  <c r="AB121" i="34"/>
  <c r="AB115" i="34"/>
  <c r="AC112" i="34"/>
  <c r="AA98" i="6"/>
  <c r="AA100" i="6"/>
  <c r="AA99" i="6"/>
  <c r="AA94" i="6"/>
  <c r="AB91" i="6"/>
  <c r="AA186" i="6"/>
  <c r="V264" i="36"/>
  <c r="V265" i="36" s="1"/>
  <c r="V276" i="36" s="1"/>
  <c r="V277" i="36" s="1"/>
  <c r="AB119" i="33"/>
  <c r="AB120" i="33"/>
  <c r="AB121" i="33"/>
  <c r="AB115" i="33"/>
  <c r="AC112" i="33"/>
  <c r="W290" i="38"/>
  <c r="W258" i="38"/>
  <c r="W238" i="38"/>
  <c r="X179" i="3"/>
  <c r="X224" i="3"/>
  <c r="X239" i="9"/>
  <c r="X225" i="9"/>
  <c r="X225" i="38"/>
  <c r="X239" i="38"/>
  <c r="Z119" i="3"/>
  <c r="Z120" i="3"/>
  <c r="Z186" i="3"/>
  <c r="Z115" i="3"/>
  <c r="Z175" i="3" s="1"/>
  <c r="Z121" i="3"/>
  <c r="AA112" i="3"/>
  <c r="Y181" i="6"/>
  <c r="X303" i="34"/>
  <c r="Z98" i="34"/>
  <c r="Z99" i="34"/>
  <c r="Z100" i="34"/>
  <c r="Z94" i="34"/>
  <c r="Z175" i="34" s="1"/>
  <c r="AA91" i="34"/>
  <c r="Z186" i="34"/>
  <c r="W271" i="35"/>
  <c r="W303" i="35"/>
  <c r="W305" i="34"/>
  <c r="W273" i="34"/>
  <c r="Z128" i="9"/>
  <c r="Z176" i="9" s="1"/>
  <c r="Z179" i="9" s="1"/>
  <c r="Y128" i="36"/>
  <c r="W290" i="3"/>
  <c r="W258" i="3"/>
  <c r="W238" i="3"/>
  <c r="X238" i="33"/>
  <c r="X290" i="33"/>
  <c r="X258" i="33"/>
  <c r="V304" i="35"/>
  <c r="V272" i="35"/>
  <c r="Z115" i="35"/>
  <c r="Z119" i="35"/>
  <c r="Z186" i="35"/>
  <c r="Z120" i="35"/>
  <c r="Z121" i="35"/>
  <c r="AA112" i="35"/>
  <c r="Y187" i="6"/>
  <c r="Y224" i="6" s="1"/>
  <c r="W272" i="9"/>
  <c r="W304" i="9"/>
  <c r="W238" i="36"/>
  <c r="W258" i="36"/>
  <c r="W290" i="36"/>
  <c r="V291" i="34"/>
  <c r="V259" i="34"/>
  <c r="V264" i="34" s="1"/>
  <c r="V265" i="34" s="1"/>
  <c r="V276" i="34" s="1"/>
  <c r="V277" i="34" s="1"/>
  <c r="AA98" i="33"/>
  <c r="AA99" i="33"/>
  <c r="AA100" i="33"/>
  <c r="AA94" i="33"/>
  <c r="AA175" i="33" s="1"/>
  <c r="AB91" i="33"/>
  <c r="AB186" i="33" s="1"/>
  <c r="Z107" i="33"/>
  <c r="Z176" i="33" s="1"/>
  <c r="Z200" i="33" s="1"/>
  <c r="Y107" i="34"/>
  <c r="Y176" i="34" s="1"/>
  <c r="Y179" i="34" s="1"/>
  <c r="AB94" i="3"/>
  <c r="AB100" i="3"/>
  <c r="AB99" i="3"/>
  <c r="AB98" i="3"/>
  <c r="AC91" i="3"/>
  <c r="AA186" i="9"/>
  <c r="AA120" i="9"/>
  <c r="AA121" i="9"/>
  <c r="AA119" i="9"/>
  <c r="AB112" i="9"/>
  <c r="AA115" i="9"/>
  <c r="AA175" i="9" s="1"/>
  <c r="AC94" i="9"/>
  <c r="AC99" i="9"/>
  <c r="AC98" i="9"/>
  <c r="AC100" i="9"/>
  <c r="AD91" i="9"/>
  <c r="X200" i="3"/>
  <c r="Y257" i="6"/>
  <c r="Y289" i="6"/>
  <c r="X180" i="35"/>
  <c r="X223" i="35"/>
  <c r="X237" i="35"/>
  <c r="Z107" i="6"/>
  <c r="Y129" i="35"/>
  <c r="Y200" i="33"/>
  <c r="X181" i="34"/>
  <c r="X181" i="38"/>
  <c r="X223" i="38"/>
  <c r="X180" i="38"/>
  <c r="X237" i="38"/>
  <c r="Y223" i="9"/>
  <c r="Y181" i="9"/>
  <c r="Y180" i="9"/>
  <c r="Y237" i="9"/>
  <c r="W271" i="36"/>
  <c r="W303" i="36"/>
  <c r="W239" i="3"/>
  <c r="W225" i="3"/>
  <c r="W304" i="34"/>
  <c r="W272" i="34"/>
  <c r="W239" i="35"/>
  <c r="W225" i="35"/>
  <c r="Y107" i="36"/>
  <c r="V272" i="36"/>
  <c r="V304" i="36"/>
  <c r="Y107" i="35"/>
  <c r="W272" i="33"/>
  <c r="W304" i="33"/>
  <c r="Z120" i="38"/>
  <c r="Z115" i="38"/>
  <c r="Z175" i="38" s="1"/>
  <c r="Z186" i="38"/>
  <c r="Z121" i="38"/>
  <c r="Z119" i="38"/>
  <c r="AA112" i="38"/>
  <c r="X257" i="34"/>
  <c r="X289" i="34"/>
  <c r="U272" i="35"/>
  <c r="U304" i="35"/>
  <c r="W257" i="34"/>
  <c r="W289" i="34"/>
  <c r="Z186" i="36"/>
  <c r="Z121" i="36"/>
  <c r="Z120" i="36"/>
  <c r="Z119" i="36"/>
  <c r="AA112" i="36"/>
  <c r="Z115" i="36"/>
  <c r="Y200" i="6"/>
  <c r="W303" i="38"/>
  <c r="W271" i="38"/>
  <c r="W225" i="36"/>
  <c r="W239" i="36"/>
  <c r="W238" i="35"/>
  <c r="W290" i="35"/>
  <c r="W258" i="35"/>
  <c r="W289" i="35"/>
  <c r="W257" i="35"/>
  <c r="X238" i="34"/>
  <c r="X258" i="34"/>
  <c r="X290" i="34"/>
  <c r="X179" i="36"/>
  <c r="U259" i="35"/>
  <c r="U264" i="35" s="1"/>
  <c r="U265" i="35" s="1"/>
  <c r="U276" i="35" s="1"/>
  <c r="U277" i="35" s="1"/>
  <c r="U291" i="35"/>
  <c r="X219" i="16"/>
  <c r="Y218" i="16"/>
  <c r="AA128" i="34"/>
  <c r="Y237" i="33"/>
  <c r="Y223" i="33"/>
  <c r="Y180" i="33"/>
  <c r="Y181" i="33"/>
  <c r="V304" i="38"/>
  <c r="V272" i="38"/>
  <c r="V278" i="38" s="1"/>
  <c r="AB108" i="38"/>
  <c r="X188" i="9"/>
  <c r="X224" i="9"/>
  <c r="X223" i="3"/>
  <c r="X180" i="3"/>
  <c r="X237" i="3"/>
  <c r="X181" i="3"/>
  <c r="AA186" i="33"/>
  <c r="Y129" i="36"/>
  <c r="X179" i="38"/>
  <c r="X187" i="38"/>
  <c r="X224" i="38" s="1"/>
  <c r="U273" i="35"/>
  <c r="U305" i="35"/>
  <c r="Y108" i="35"/>
  <c r="W228" i="16"/>
  <c r="W247" i="16"/>
  <c r="V264" i="3"/>
  <c r="V265" i="3" s="1"/>
  <c r="V276" i="3" s="1"/>
  <c r="V277" i="3" s="1"/>
  <c r="Y129" i="38"/>
  <c r="Y177" i="38" s="1"/>
  <c r="X239" i="33"/>
  <c r="X225" i="33"/>
  <c r="Z177" i="6" l="1"/>
  <c r="Z223" i="6" s="1"/>
  <c r="Z128" i="6"/>
  <c r="Z176" i="6" s="1"/>
  <c r="X238" i="6"/>
  <c r="X290" i="6"/>
  <c r="X258" i="6"/>
  <c r="AA115" i="6"/>
  <c r="AA175" i="6" s="1"/>
  <c r="AB112" i="6"/>
  <c r="AA119" i="6"/>
  <c r="AA121" i="6"/>
  <c r="AA120" i="6"/>
  <c r="AA129" i="6"/>
  <c r="Y225" i="9"/>
  <c r="Y188" i="9"/>
  <c r="Y200" i="38"/>
  <c r="Y176" i="35"/>
  <c r="Y200" i="35" s="1"/>
  <c r="W289" i="36"/>
  <c r="W291" i="34"/>
  <c r="Y179" i="38"/>
  <c r="X187" i="36"/>
  <c r="X224" i="36" s="1"/>
  <c r="X258" i="36" s="1"/>
  <c r="Y271" i="6"/>
  <c r="Y177" i="35"/>
  <c r="X181" i="35"/>
  <c r="X200" i="35"/>
  <c r="X239" i="35" s="1"/>
  <c r="Y238" i="33"/>
  <c r="Y304" i="33" s="1"/>
  <c r="Z180" i="33"/>
  <c r="U278" i="36"/>
  <c r="Y200" i="3"/>
  <c r="Y225" i="3" s="1"/>
  <c r="W278" i="9"/>
  <c r="V278" i="35"/>
  <c r="W278" i="33"/>
  <c r="Y177" i="36"/>
  <c r="Y223" i="36" s="1"/>
  <c r="Y223" i="34"/>
  <c r="Y257" i="34" s="1"/>
  <c r="Y180" i="34"/>
  <c r="Z200" i="9"/>
  <c r="Z225" i="9" s="1"/>
  <c r="Z223" i="33"/>
  <c r="Z257" i="33" s="1"/>
  <c r="V278" i="36"/>
  <c r="Z181" i="33"/>
  <c r="Z129" i="36"/>
  <c r="AC108" i="38"/>
  <c r="X187" i="35"/>
  <c r="X224" i="35" s="1"/>
  <c r="X238" i="35" s="1"/>
  <c r="X225" i="36"/>
  <c r="X291" i="36" s="1"/>
  <c r="Z108" i="35"/>
  <c r="X181" i="36"/>
  <c r="AB108" i="3"/>
  <c r="Z108" i="34"/>
  <c r="Z177" i="34" s="1"/>
  <c r="Z237" i="34" s="1"/>
  <c r="Z180" i="6"/>
  <c r="Y237" i="3"/>
  <c r="Y303" i="3" s="1"/>
  <c r="Y181" i="3"/>
  <c r="Y180" i="3"/>
  <c r="Z129" i="3"/>
  <c r="Z177" i="3" s="1"/>
  <c r="Z180" i="3" s="1"/>
  <c r="Z129" i="35"/>
  <c r="X225" i="34"/>
  <c r="X291" i="34" s="1"/>
  <c r="Y258" i="33"/>
  <c r="W278" i="6"/>
  <c r="Z237" i="6"/>
  <c r="Y181" i="34"/>
  <c r="X259" i="6"/>
  <c r="X264" i="6" s="1"/>
  <c r="X265" i="6" s="1"/>
  <c r="X276" i="6" s="1"/>
  <c r="X277" i="6" s="1"/>
  <c r="X291" i="6"/>
  <c r="Z237" i="9"/>
  <c r="Z271" i="9" s="1"/>
  <c r="X273" i="6"/>
  <c r="X305" i="6"/>
  <c r="Z180" i="9"/>
  <c r="Z129" i="38"/>
  <c r="Z177" i="38" s="1"/>
  <c r="Z223" i="38" s="1"/>
  <c r="Y176" i="36"/>
  <c r="Y200" i="36" s="1"/>
  <c r="Y225" i="36" s="1"/>
  <c r="Y200" i="34"/>
  <c r="Y225" i="34" s="1"/>
  <c r="AB129" i="34"/>
  <c r="AA107" i="6"/>
  <c r="AA108" i="33"/>
  <c r="AA177" i="33" s="1"/>
  <c r="AA180" i="33" s="1"/>
  <c r="W264" i="34"/>
  <c r="W265" i="34" s="1"/>
  <c r="W276" i="34" s="1"/>
  <c r="W277" i="34" s="1"/>
  <c r="X258" i="9"/>
  <c r="X290" i="9"/>
  <c r="X238" i="9"/>
  <c r="Y257" i="33"/>
  <c r="Y289" i="33"/>
  <c r="Y225" i="33"/>
  <c r="Y239" i="33"/>
  <c r="AC107" i="9"/>
  <c r="Y305" i="9"/>
  <c r="Y273" i="9"/>
  <c r="AA98" i="34"/>
  <c r="AA99" i="34"/>
  <c r="AA100" i="34"/>
  <c r="AA94" i="34"/>
  <c r="AA175" i="34" s="1"/>
  <c r="AB91" i="34"/>
  <c r="AA186" i="34"/>
  <c r="AA119" i="3"/>
  <c r="AA121" i="3"/>
  <c r="AA115" i="3"/>
  <c r="AA175" i="3" s="1"/>
  <c r="AA186" i="3"/>
  <c r="AA120" i="3"/>
  <c r="AB112" i="3"/>
  <c r="W272" i="38"/>
  <c r="W304" i="38"/>
  <c r="Z107" i="36"/>
  <c r="W259" i="38"/>
  <c r="W264" i="38" s="1"/>
  <c r="W265" i="38" s="1"/>
  <c r="W276" i="38" s="1"/>
  <c r="W277" i="38" s="1"/>
  <c r="W291" i="38"/>
  <c r="V278" i="34"/>
  <c r="Y303" i="33"/>
  <c r="Y271" i="33"/>
  <c r="Z179" i="33"/>
  <c r="Z187" i="33"/>
  <c r="Z224" i="33" s="1"/>
  <c r="Y291" i="9"/>
  <c r="Y259" i="9"/>
  <c r="AB128" i="33"/>
  <c r="AC119" i="34"/>
  <c r="AC120" i="34"/>
  <c r="AC115" i="34"/>
  <c r="AC121" i="34"/>
  <c r="AD112" i="34"/>
  <c r="X273" i="36"/>
  <c r="X305" i="36"/>
  <c r="Y225" i="38"/>
  <c r="Y239" i="38"/>
  <c r="Y303" i="9"/>
  <c r="Y271" i="9"/>
  <c r="X303" i="38"/>
  <c r="X271" i="38"/>
  <c r="Y271" i="34"/>
  <c r="Y303" i="34"/>
  <c r="AC94" i="3"/>
  <c r="AC99" i="3"/>
  <c r="AC100" i="3"/>
  <c r="AC98" i="3"/>
  <c r="AD91" i="3"/>
  <c r="V278" i="3"/>
  <c r="W272" i="36"/>
  <c r="W304" i="36"/>
  <c r="X304" i="33"/>
  <c r="X272" i="33"/>
  <c r="Z180" i="34"/>
  <c r="Y258" i="38"/>
  <c r="Y290" i="38"/>
  <c r="Y238" i="38"/>
  <c r="X305" i="38"/>
  <c r="X273" i="38"/>
  <c r="X258" i="35"/>
  <c r="Z181" i="9"/>
  <c r="W272" i="35"/>
  <c r="W304" i="35"/>
  <c r="U278" i="35"/>
  <c r="X303" i="35"/>
  <c r="X271" i="35"/>
  <c r="AA107" i="33"/>
  <c r="AA176" i="33" s="1"/>
  <c r="AA179" i="33" s="1"/>
  <c r="Z128" i="35"/>
  <c r="W272" i="3"/>
  <c r="W304" i="3"/>
  <c r="X291" i="38"/>
  <c r="X259" i="38"/>
  <c r="AC119" i="33"/>
  <c r="AC115" i="33"/>
  <c r="AC121" i="33"/>
  <c r="AC120" i="33"/>
  <c r="AD112" i="33"/>
  <c r="AB94" i="6"/>
  <c r="AC91" i="6"/>
  <c r="AB99" i="6"/>
  <c r="AB100" i="6"/>
  <c r="AB98" i="6"/>
  <c r="AB186" i="6"/>
  <c r="Z175" i="35"/>
  <c r="Z108" i="36"/>
  <c r="Z187" i="9"/>
  <c r="Z225" i="33"/>
  <c r="Z239" i="33"/>
  <c r="Z218" i="16"/>
  <c r="Y219" i="16"/>
  <c r="AA115" i="38"/>
  <c r="AA175" i="38" s="1"/>
  <c r="AA121" i="38"/>
  <c r="AA186" i="38"/>
  <c r="AA120" i="38"/>
  <c r="AA119" i="38"/>
  <c r="AB112" i="38"/>
  <c r="W291" i="3"/>
  <c r="W259" i="3"/>
  <c r="W264" i="3" s="1"/>
  <c r="W265" i="3" s="1"/>
  <c r="W276" i="3" s="1"/>
  <c r="W277" i="3" s="1"/>
  <c r="X257" i="38"/>
  <c r="X289" i="38"/>
  <c r="X257" i="35"/>
  <c r="X289" i="35"/>
  <c r="AB119" i="9"/>
  <c r="AB186" i="9"/>
  <c r="AB121" i="9"/>
  <c r="AB115" i="9"/>
  <c r="AB175" i="9" s="1"/>
  <c r="AB120" i="9"/>
  <c r="AC112" i="9"/>
  <c r="AB107" i="3"/>
  <c r="X291" i="9"/>
  <c r="X259" i="9"/>
  <c r="AA108" i="6"/>
  <c r="AA177" i="6" s="1"/>
  <c r="Z175" i="36"/>
  <c r="AC107" i="38"/>
  <c r="Z289" i="9"/>
  <c r="Z257" i="9"/>
  <c r="X291" i="33"/>
  <c r="X259" i="33"/>
  <c r="X264" i="33" s="1"/>
  <c r="X265" i="33" s="1"/>
  <c r="X276" i="33" s="1"/>
  <c r="X277" i="33" s="1"/>
  <c r="X303" i="3"/>
  <c r="X271" i="3"/>
  <c r="Y290" i="9"/>
  <c r="Y258" i="9"/>
  <c r="Y238" i="9"/>
  <c r="X228" i="16"/>
  <c r="X247" i="16"/>
  <c r="Z303" i="33"/>
  <c r="Z271" i="33"/>
  <c r="W305" i="36"/>
  <c r="W273" i="36"/>
  <c r="Z128" i="38"/>
  <c r="Z176" i="38" s="1"/>
  <c r="W259" i="35"/>
  <c r="W264" i="35" s="1"/>
  <c r="W265" i="35" s="1"/>
  <c r="W276" i="35" s="1"/>
  <c r="W277" i="35" s="1"/>
  <c r="W291" i="35"/>
  <c r="W305" i="3"/>
  <c r="W273" i="3"/>
  <c r="Y289" i="9"/>
  <c r="Y257" i="9"/>
  <c r="AD98" i="9"/>
  <c r="AD99" i="9"/>
  <c r="AD100" i="9"/>
  <c r="AD94" i="9"/>
  <c r="AE91" i="9"/>
  <c r="AA128" i="9"/>
  <c r="AA176" i="9" s="1"/>
  <c r="AA179" i="9" s="1"/>
  <c r="Y238" i="6"/>
  <c r="Y290" i="6"/>
  <c r="Y258" i="6"/>
  <c r="Z107" i="34"/>
  <c r="Z176" i="34" s="1"/>
  <c r="Z179" i="34" s="1"/>
  <c r="X273" i="9"/>
  <c r="X305" i="9"/>
  <c r="Y187" i="34"/>
  <c r="Y224" i="34" s="1"/>
  <c r="X271" i="36"/>
  <c r="X303" i="36"/>
  <c r="Z303" i="6"/>
  <c r="Z271" i="6"/>
  <c r="Y223" i="38"/>
  <c r="Y181" i="38"/>
  <c r="Y180" i="38"/>
  <c r="Y237" i="38"/>
  <c r="X305" i="33"/>
  <c r="X273" i="33"/>
  <c r="X272" i="34"/>
  <c r="X304" i="34"/>
  <c r="W291" i="36"/>
  <c r="W259" i="36"/>
  <c r="W264" i="36" s="1"/>
  <c r="W265" i="36" s="1"/>
  <c r="W276" i="36" s="1"/>
  <c r="W277" i="36" s="1"/>
  <c r="Y257" i="3"/>
  <c r="Y289" i="3"/>
  <c r="AA120" i="36"/>
  <c r="AB112" i="36"/>
  <c r="AA121" i="36"/>
  <c r="AA119" i="36"/>
  <c r="AA115" i="36"/>
  <c r="AA186" i="36"/>
  <c r="Y179" i="35"/>
  <c r="Y187" i="35"/>
  <c r="Y224" i="35" s="1"/>
  <c r="W305" i="35"/>
  <c r="W273" i="35"/>
  <c r="AA129" i="9"/>
  <c r="AA177" i="9" s="1"/>
  <c r="AB98" i="33"/>
  <c r="AB100" i="33"/>
  <c r="AB99" i="33"/>
  <c r="AB94" i="33"/>
  <c r="AB175" i="33" s="1"/>
  <c r="AC91" i="33"/>
  <c r="AC186" i="33" s="1"/>
  <c r="AA119" i="35"/>
  <c r="AA186" i="35"/>
  <c r="AA121" i="35"/>
  <c r="AA120" i="35"/>
  <c r="AA115" i="35"/>
  <c r="AB112" i="35"/>
  <c r="Z128" i="3"/>
  <c r="Z176" i="3" s="1"/>
  <c r="Z187" i="3" s="1"/>
  <c r="AB129" i="33"/>
  <c r="AA98" i="35"/>
  <c r="AA99" i="35"/>
  <c r="AA100" i="35"/>
  <c r="AA94" i="35"/>
  <c r="AB91" i="35"/>
  <c r="X273" i="34"/>
  <c r="X305" i="34"/>
  <c r="X289" i="36"/>
  <c r="X257" i="36"/>
  <c r="Z257" i="6"/>
  <c r="Z289" i="6"/>
  <c r="Y238" i="3"/>
  <c r="Y290" i="3"/>
  <c r="Y258" i="3"/>
  <c r="X290" i="38"/>
  <c r="X258" i="38"/>
  <c r="X238" i="38"/>
  <c r="X289" i="3"/>
  <c r="X257" i="3"/>
  <c r="Y239" i="6"/>
  <c r="Y225" i="6"/>
  <c r="Z128" i="36"/>
  <c r="X225" i="3"/>
  <c r="X239" i="3"/>
  <c r="Y272" i="33"/>
  <c r="AC108" i="9"/>
  <c r="X238" i="3"/>
  <c r="X290" i="3"/>
  <c r="X258" i="3"/>
  <c r="AB128" i="34"/>
  <c r="Z107" i="35"/>
  <c r="AA94" i="36"/>
  <c r="AA100" i="36"/>
  <c r="AA99" i="36"/>
  <c r="AA98" i="36"/>
  <c r="AB91" i="36"/>
  <c r="W273" i="38"/>
  <c r="W305" i="38"/>
  <c r="AD98" i="38"/>
  <c r="AD94" i="38"/>
  <c r="AD99" i="38"/>
  <c r="AD100" i="38"/>
  <c r="AE91" i="38"/>
  <c r="Z179" i="6" l="1"/>
  <c r="Z181" i="6"/>
  <c r="Z200" i="6"/>
  <c r="Z225" i="6" s="1"/>
  <c r="Z187" i="6"/>
  <c r="Z224" i="6" s="1"/>
  <c r="Z290" i="6" s="1"/>
  <c r="AB115" i="6"/>
  <c r="AB175" i="6" s="1"/>
  <c r="AB119" i="6"/>
  <c r="AB120" i="6"/>
  <c r="AB121" i="6"/>
  <c r="AC112" i="6"/>
  <c r="X272" i="6"/>
  <c r="X304" i="6"/>
  <c r="AA128" i="6"/>
  <c r="AA176" i="6" s="1"/>
  <c r="Y181" i="35"/>
  <c r="X290" i="35"/>
  <c r="Z223" i="34"/>
  <c r="Y180" i="35"/>
  <c r="X238" i="36"/>
  <c r="Y237" i="36"/>
  <c r="Y271" i="36" s="1"/>
  <c r="Y289" i="34"/>
  <c r="Y239" i="35"/>
  <c r="Y225" i="35"/>
  <c r="X290" i="36"/>
  <c r="Y223" i="35"/>
  <c r="Y237" i="35"/>
  <c r="Y271" i="35" s="1"/>
  <c r="X225" i="35"/>
  <c r="X291" i="35" s="1"/>
  <c r="Y180" i="36"/>
  <c r="Y187" i="36"/>
  <c r="Y224" i="36" s="1"/>
  <c r="Y290" i="36" s="1"/>
  <c r="Y179" i="36"/>
  <c r="Y239" i="3"/>
  <c r="Z177" i="35"/>
  <c r="Z237" i="35" s="1"/>
  <c r="Z289" i="33"/>
  <c r="X259" i="36"/>
  <c r="X264" i="36" s="1"/>
  <c r="X265" i="36" s="1"/>
  <c r="X276" i="36" s="1"/>
  <c r="X277" i="36" s="1"/>
  <c r="Z239" i="9"/>
  <c r="Z305" i="9" s="1"/>
  <c r="Z303" i="9"/>
  <c r="Z177" i="36"/>
  <c r="AA129" i="36"/>
  <c r="AC107" i="3"/>
  <c r="AA108" i="36"/>
  <c r="AD108" i="38"/>
  <c r="Y239" i="36"/>
  <c r="Y305" i="36" s="1"/>
  <c r="AA128" i="38"/>
  <c r="AA176" i="38" s="1"/>
  <c r="AA179" i="38" s="1"/>
  <c r="Y271" i="3"/>
  <c r="Z176" i="35"/>
  <c r="Z181" i="3"/>
  <c r="Z237" i="3"/>
  <c r="Z303" i="3" s="1"/>
  <c r="Z238" i="6"/>
  <c r="Z272" i="6" s="1"/>
  <c r="Z258" i="6"/>
  <c r="AA200" i="33"/>
  <c r="AA239" i="33" s="1"/>
  <c r="AA107" i="34"/>
  <c r="AA176" i="34" s="1"/>
  <c r="AA179" i="34" s="1"/>
  <c r="AA187" i="33"/>
  <c r="AA224" i="33" s="1"/>
  <c r="X278" i="6"/>
  <c r="X259" i="34"/>
  <c r="X264" i="34" s="1"/>
  <c r="X265" i="34" s="1"/>
  <c r="X276" i="34" s="1"/>
  <c r="X277" i="34" s="1"/>
  <c r="AC128" i="34"/>
  <c r="AA108" i="35"/>
  <c r="AD108" i="9"/>
  <c r="AD109" i="9" s="1"/>
  <c r="Y181" i="36"/>
  <c r="Z223" i="3"/>
  <c r="Z289" i="3" s="1"/>
  <c r="AA128" i="3"/>
  <c r="AA176" i="3" s="1"/>
  <c r="AA187" i="3" s="1"/>
  <c r="AA224" i="3" s="1"/>
  <c r="Y239" i="34"/>
  <c r="Y305" i="34" s="1"/>
  <c r="AA237" i="33"/>
  <c r="W278" i="34"/>
  <c r="Z237" i="38"/>
  <c r="Z303" i="38" s="1"/>
  <c r="W278" i="35"/>
  <c r="Z180" i="38"/>
  <c r="W278" i="38"/>
  <c r="AA223" i="33"/>
  <c r="AA289" i="33" s="1"/>
  <c r="AB129" i="9"/>
  <c r="AB177" i="9" s="1"/>
  <c r="AB223" i="9" s="1"/>
  <c r="AB107" i="33"/>
  <c r="AB176" i="33" s="1"/>
  <c r="AB179" i="33" s="1"/>
  <c r="AB108" i="6"/>
  <c r="AA128" i="35"/>
  <c r="AA129" i="38"/>
  <c r="AA177" i="38" s="1"/>
  <c r="AA223" i="38" s="1"/>
  <c r="AA129" i="35"/>
  <c r="AA129" i="3"/>
  <c r="AA177" i="3" s="1"/>
  <c r="W278" i="36"/>
  <c r="X304" i="38"/>
  <c r="X272" i="38"/>
  <c r="Y258" i="35"/>
  <c r="Y290" i="35"/>
  <c r="Y238" i="35"/>
  <c r="Y304" i="6"/>
  <c r="Y272" i="6"/>
  <c r="X304" i="36"/>
  <c r="X272" i="36"/>
  <c r="AA107" i="36"/>
  <c r="X272" i="3"/>
  <c r="X304" i="3"/>
  <c r="AA175" i="35"/>
  <c r="AB108" i="33"/>
  <c r="AB177" i="33" s="1"/>
  <c r="W278" i="3"/>
  <c r="X278" i="33"/>
  <c r="Y289" i="38"/>
  <c r="Y257" i="38"/>
  <c r="AB98" i="34"/>
  <c r="AB99" i="34"/>
  <c r="AB100" i="34"/>
  <c r="AB94" i="34"/>
  <c r="AB175" i="34" s="1"/>
  <c r="AC91" i="34"/>
  <c r="AB186" i="34"/>
  <c r="Z187" i="34"/>
  <c r="Z224" i="34" s="1"/>
  <c r="Z179" i="3"/>
  <c r="Z224" i="3"/>
  <c r="AA223" i="9"/>
  <c r="AA181" i="9"/>
  <c r="AA180" i="9"/>
  <c r="AA237" i="9"/>
  <c r="Z187" i="38"/>
  <c r="Z224" i="38" s="1"/>
  <c r="Z179" i="38"/>
  <c r="Y304" i="9"/>
  <c r="Y272" i="9"/>
  <c r="AB119" i="38"/>
  <c r="AB115" i="38"/>
  <c r="AB175" i="38" s="1"/>
  <c r="AB120" i="38"/>
  <c r="AB186" i="38"/>
  <c r="AB121" i="38"/>
  <c r="AC112" i="38"/>
  <c r="Z291" i="6"/>
  <c r="Z259" i="6"/>
  <c r="Z224" i="9"/>
  <c r="Z188" i="9"/>
  <c r="AC98" i="6"/>
  <c r="AC100" i="6"/>
  <c r="AC99" i="6"/>
  <c r="AC94" i="6"/>
  <c r="AD91" i="6"/>
  <c r="AC186" i="6"/>
  <c r="AC128" i="33"/>
  <c r="Z200" i="34"/>
  <c r="Z176" i="36"/>
  <c r="Z181" i="36" s="1"/>
  <c r="AA108" i="34"/>
  <c r="AA177" i="34" s="1"/>
  <c r="Y305" i="33"/>
  <c r="Y273" i="33"/>
  <c r="X272" i="9"/>
  <c r="X304" i="9"/>
  <c r="Y303" i="36"/>
  <c r="Z181" i="38"/>
  <c r="AA181" i="33"/>
  <c r="AC109" i="9"/>
  <c r="Y289" i="35"/>
  <c r="Y257" i="35"/>
  <c r="AE98" i="9"/>
  <c r="AE99" i="9"/>
  <c r="AE100" i="9"/>
  <c r="AE94" i="9"/>
  <c r="AF91" i="9"/>
  <c r="X264" i="38"/>
  <c r="X265" i="38" s="1"/>
  <c r="X276" i="38" s="1"/>
  <c r="X277" i="38" s="1"/>
  <c r="Z223" i="36"/>
  <c r="Z237" i="36"/>
  <c r="Z180" i="36"/>
  <c r="Z181" i="34"/>
  <c r="AD121" i="34"/>
  <c r="AD120" i="34"/>
  <c r="AD119" i="34"/>
  <c r="AD115" i="34"/>
  <c r="AE112" i="34"/>
  <c r="Z200" i="38"/>
  <c r="Z223" i="35"/>
  <c r="Y291" i="33"/>
  <c r="Y259" i="33"/>
  <c r="Y264" i="33" s="1"/>
  <c r="Y265" i="33" s="1"/>
  <c r="Y276" i="33" s="1"/>
  <c r="Y277" i="33" s="1"/>
  <c r="Y289" i="36"/>
  <c r="Y257" i="36"/>
  <c r="Z257" i="38"/>
  <c r="Z289" i="38"/>
  <c r="AA303" i="33"/>
  <c r="AA271" i="33"/>
  <c r="AB115" i="36"/>
  <c r="AB120" i="36"/>
  <c r="AB186" i="36"/>
  <c r="AB119" i="36"/>
  <c r="AB121" i="36"/>
  <c r="AC112" i="36"/>
  <c r="Y272" i="38"/>
  <c r="Y304" i="38"/>
  <c r="Y291" i="38"/>
  <c r="Y259" i="38"/>
  <c r="X273" i="3"/>
  <c r="X305" i="3"/>
  <c r="AD107" i="38"/>
  <c r="AA175" i="36"/>
  <c r="Y273" i="3"/>
  <c r="Y305" i="3"/>
  <c r="X291" i="3"/>
  <c r="X259" i="3"/>
  <c r="X264" i="3" s="1"/>
  <c r="X265" i="3" s="1"/>
  <c r="X276" i="3" s="1"/>
  <c r="X277" i="3" s="1"/>
  <c r="AA107" i="35"/>
  <c r="AC112" i="35"/>
  <c r="AB186" i="35"/>
  <c r="AB115" i="35"/>
  <c r="AB120" i="35"/>
  <c r="AB119" i="35"/>
  <c r="AB121" i="35"/>
  <c r="AC94" i="33"/>
  <c r="AC175" i="33" s="1"/>
  <c r="AC98" i="33"/>
  <c r="AC99" i="33"/>
  <c r="AC100" i="33"/>
  <c r="AD91" i="33"/>
  <c r="AD186" i="33" s="1"/>
  <c r="AA238" i="33"/>
  <c r="AA290" i="33"/>
  <c r="AA258" i="33"/>
  <c r="Y290" i="34"/>
  <c r="Y238" i="34"/>
  <c r="Y258" i="34"/>
  <c r="Y264" i="9"/>
  <c r="Y265" i="9" s="1"/>
  <c r="Y276" i="9" s="1"/>
  <c r="Y277" i="9" s="1"/>
  <c r="AB128" i="9"/>
  <c r="AB176" i="9" s="1"/>
  <c r="AB179" i="9" s="1"/>
  <c r="Y247" i="16"/>
  <c r="Y228" i="16"/>
  <c r="Z259" i="9"/>
  <c r="Z291" i="9"/>
  <c r="Z200" i="35"/>
  <c r="AD119" i="33"/>
  <c r="AE112" i="33"/>
  <c r="AD121" i="33"/>
  <c r="AD120" i="33"/>
  <c r="AD115" i="33"/>
  <c r="X304" i="35"/>
  <c r="X272" i="35"/>
  <c r="X264" i="9"/>
  <c r="X265" i="9" s="1"/>
  <c r="X276" i="9" s="1"/>
  <c r="X277" i="9" s="1"/>
  <c r="Z179" i="35"/>
  <c r="Z187" i="35"/>
  <c r="Z224" i="35" s="1"/>
  <c r="Z219" i="16"/>
  <c r="AA218" i="16"/>
  <c r="AA200" i="9"/>
  <c r="Z257" i="34"/>
  <c r="Z289" i="34"/>
  <c r="Z290" i="33"/>
  <c r="Z238" i="33"/>
  <c r="Z258" i="33"/>
  <c r="Y291" i="35"/>
  <c r="Y259" i="35"/>
  <c r="Y259" i="3"/>
  <c r="Y264" i="3" s="1"/>
  <c r="Y265" i="3" s="1"/>
  <c r="Y276" i="3" s="1"/>
  <c r="Y277" i="3" s="1"/>
  <c r="Y291" i="3"/>
  <c r="Y272" i="3"/>
  <c r="Y304" i="3"/>
  <c r="Y303" i="38"/>
  <c r="Y271" i="38"/>
  <c r="Y273" i="6"/>
  <c r="Y305" i="6"/>
  <c r="AA128" i="36"/>
  <c r="AC186" i="9"/>
  <c r="AC115" i="9"/>
  <c r="AC175" i="9" s="1"/>
  <c r="AC120" i="9"/>
  <c r="AC121" i="9"/>
  <c r="AC119" i="9"/>
  <c r="AD112" i="9"/>
  <c r="Z273" i="33"/>
  <c r="Z305" i="33"/>
  <c r="AB107" i="6"/>
  <c r="Z271" i="34"/>
  <c r="Z303" i="34"/>
  <c r="AD94" i="3"/>
  <c r="AE91" i="3"/>
  <c r="AD99" i="3"/>
  <c r="AD100" i="3"/>
  <c r="AD98" i="3"/>
  <c r="AC129" i="34"/>
  <c r="Y305" i="35"/>
  <c r="Y273" i="35"/>
  <c r="Y291" i="36"/>
  <c r="Y259" i="36"/>
  <c r="Y259" i="6"/>
  <c r="Y264" i="6" s="1"/>
  <c r="Y265" i="6" s="1"/>
  <c r="Y276" i="6" s="1"/>
  <c r="Y277" i="6" s="1"/>
  <c r="Y291" i="6"/>
  <c r="AE98" i="38"/>
  <c r="AE99" i="38"/>
  <c r="AE94" i="38"/>
  <c r="AE100" i="38"/>
  <c r="AF91" i="38"/>
  <c r="AB99" i="36"/>
  <c r="AB100" i="36"/>
  <c r="AB98" i="36"/>
  <c r="AB94" i="36"/>
  <c r="AC91" i="36"/>
  <c r="AB94" i="35"/>
  <c r="AB99" i="35"/>
  <c r="AB100" i="35"/>
  <c r="AB98" i="35"/>
  <c r="AC91" i="35"/>
  <c r="Y291" i="34"/>
  <c r="Y259" i="34"/>
  <c r="AD107" i="9"/>
  <c r="AA180" i="6"/>
  <c r="AA223" i="6"/>
  <c r="AA237" i="6"/>
  <c r="Z259" i="33"/>
  <c r="Z291" i="33"/>
  <c r="AC129" i="33"/>
  <c r="X273" i="35"/>
  <c r="X305" i="35"/>
  <c r="Z200" i="3"/>
  <c r="AC108" i="3"/>
  <c r="Y305" i="38"/>
  <c r="Y273" i="38"/>
  <c r="AA187" i="9"/>
  <c r="AB120" i="3"/>
  <c r="AB121" i="3"/>
  <c r="AB119" i="3"/>
  <c r="AB115" i="3"/>
  <c r="AB175" i="3" s="1"/>
  <c r="AC112" i="3"/>
  <c r="AB186" i="3"/>
  <c r="AB128" i="6" l="1"/>
  <c r="AB176" i="6" s="1"/>
  <c r="AA179" i="6"/>
  <c r="AA200" i="6"/>
  <c r="AA181" i="6"/>
  <c r="AA187" i="6"/>
  <c r="AA224" i="6" s="1"/>
  <c r="AA238" i="6" s="1"/>
  <c r="AB179" i="6"/>
  <c r="AB129" i="6"/>
  <c r="AB177" i="6" s="1"/>
  <c r="AC115" i="6"/>
  <c r="AC175" i="6" s="1"/>
  <c r="AC121" i="6"/>
  <c r="AD112" i="6"/>
  <c r="AC120" i="6"/>
  <c r="AC119" i="6"/>
  <c r="AC128" i="6" s="1"/>
  <c r="AC129" i="6"/>
  <c r="Z239" i="6"/>
  <c r="Y303" i="35"/>
  <c r="Z180" i="35"/>
  <c r="Z181" i="35"/>
  <c r="Y238" i="36"/>
  <c r="X259" i="35"/>
  <c r="X264" i="35" s="1"/>
  <c r="X265" i="35" s="1"/>
  <c r="X276" i="35" s="1"/>
  <c r="X277" i="35" s="1"/>
  <c r="Y258" i="36"/>
  <c r="Y264" i="36" s="1"/>
  <c r="Y265" i="36" s="1"/>
  <c r="Y276" i="36" s="1"/>
  <c r="Y277" i="36" s="1"/>
  <c r="Y273" i="34"/>
  <c r="Z273" i="9"/>
  <c r="AA177" i="36"/>
  <c r="AA223" i="36" s="1"/>
  <c r="AA289" i="36" s="1"/>
  <c r="X278" i="36"/>
  <c r="Z271" i="3"/>
  <c r="AB175" i="36"/>
  <c r="AA200" i="34"/>
  <c r="AA239" i="34" s="1"/>
  <c r="AA187" i="34"/>
  <c r="AA224" i="34" s="1"/>
  <c r="AA290" i="34" s="1"/>
  <c r="AA179" i="3"/>
  <c r="AA237" i="38"/>
  <c r="AA271" i="38" s="1"/>
  <c r="AA200" i="3"/>
  <c r="AA225" i="3" s="1"/>
  <c r="AA181" i="38"/>
  <c r="AA225" i="33"/>
  <c r="AA291" i="33" s="1"/>
  <c r="AA200" i="38"/>
  <c r="AA187" i="38"/>
  <c r="AA224" i="38" s="1"/>
  <c r="AA238" i="38" s="1"/>
  <c r="Z264" i="6"/>
  <c r="Z265" i="6" s="1"/>
  <c r="Z276" i="6" s="1"/>
  <c r="Z277" i="6" s="1"/>
  <c r="Y273" i="36"/>
  <c r="AE108" i="38"/>
  <c r="Z304" i="6"/>
  <c r="Z257" i="3"/>
  <c r="AB187" i="33"/>
  <c r="AB224" i="33" s="1"/>
  <c r="AB290" i="33" s="1"/>
  <c r="Z200" i="36"/>
  <c r="Z225" i="36" s="1"/>
  <c r="AD108" i="3"/>
  <c r="AA176" i="35"/>
  <c r="AA200" i="35" s="1"/>
  <c r="AA177" i="35"/>
  <c r="AA180" i="35" s="1"/>
  <c r="AA181" i="3"/>
  <c r="X278" i="34"/>
  <c r="AC108" i="6"/>
  <c r="AB108" i="34"/>
  <c r="AB177" i="34" s="1"/>
  <c r="AB237" i="34" s="1"/>
  <c r="AB200" i="33"/>
  <c r="AB239" i="33" s="1"/>
  <c r="AA257" i="33"/>
  <c r="AA258" i="6"/>
  <c r="AA290" i="6"/>
  <c r="AB180" i="9"/>
  <c r="AB108" i="35"/>
  <c r="AB237" i="9"/>
  <c r="AB271" i="9" s="1"/>
  <c r="Z271" i="38"/>
  <c r="AA223" i="3"/>
  <c r="AA289" i="3" s="1"/>
  <c r="AB129" i="3"/>
  <c r="AB177" i="3" s="1"/>
  <c r="AB223" i="3" s="1"/>
  <c r="AA237" i="3"/>
  <c r="AA271" i="3" s="1"/>
  <c r="AA180" i="3"/>
  <c r="Y264" i="34"/>
  <c r="Y265" i="34" s="1"/>
  <c r="Y276" i="34" s="1"/>
  <c r="Y277" i="34" s="1"/>
  <c r="AC128" i="9"/>
  <c r="AC176" i="9" s="1"/>
  <c r="AC200" i="9" s="1"/>
  <c r="AA180" i="38"/>
  <c r="Z264" i="33"/>
  <c r="Z265" i="33" s="1"/>
  <c r="Z276" i="33" s="1"/>
  <c r="Z277" i="33" s="1"/>
  <c r="AD129" i="34"/>
  <c r="AD128" i="33"/>
  <c r="AB128" i="35"/>
  <c r="AB128" i="3"/>
  <c r="AB176" i="3" s="1"/>
  <c r="AE107" i="9"/>
  <c r="AE107" i="38"/>
  <c r="AB129" i="38"/>
  <c r="AB177" i="38" s="1"/>
  <c r="AB223" i="38" s="1"/>
  <c r="X278" i="3"/>
  <c r="Y278" i="9"/>
  <c r="Y278" i="33"/>
  <c r="X278" i="35"/>
  <c r="Y278" i="3"/>
  <c r="AC115" i="3"/>
  <c r="AC175" i="3" s="1"/>
  <c r="AC120" i="3"/>
  <c r="AC119" i="3"/>
  <c r="AC186" i="3"/>
  <c r="AC121" i="3"/>
  <c r="AD112" i="3"/>
  <c r="AA271" i="6"/>
  <c r="AA303" i="6"/>
  <c r="AB107" i="36"/>
  <c r="AA289" i="38"/>
  <c r="AA257" i="38"/>
  <c r="AA273" i="33"/>
  <c r="AA305" i="33"/>
  <c r="Z272" i="33"/>
  <c r="Z304" i="33"/>
  <c r="AB187" i="6"/>
  <c r="AB224" i="6" s="1"/>
  <c r="AE119" i="33"/>
  <c r="AE120" i="33"/>
  <c r="AE121" i="33"/>
  <c r="AE115" i="33"/>
  <c r="AF112" i="33"/>
  <c r="AD94" i="33"/>
  <c r="AD175" i="33" s="1"/>
  <c r="AD100" i="33"/>
  <c r="AD99" i="33"/>
  <c r="AD98" i="33"/>
  <c r="AE91" i="33"/>
  <c r="AE186" i="33" s="1"/>
  <c r="AA239" i="3"/>
  <c r="X278" i="9"/>
  <c r="Z258" i="9"/>
  <c r="Z264" i="9" s="1"/>
  <c r="Z265" i="9" s="1"/>
  <c r="Z276" i="9" s="1"/>
  <c r="Z277" i="9" s="1"/>
  <c r="Z238" i="9"/>
  <c r="Z290" i="9"/>
  <c r="AA289" i="9"/>
  <c r="AA257" i="9"/>
  <c r="AA289" i="6"/>
  <c r="AA257" i="6"/>
  <c r="AB175" i="35"/>
  <c r="Z228" i="16"/>
  <c r="Z247" i="16"/>
  <c r="Z225" i="35"/>
  <c r="Z239" i="35"/>
  <c r="AB129" i="35"/>
  <c r="AC120" i="36"/>
  <c r="AC115" i="36"/>
  <c r="AC186" i="36"/>
  <c r="AC121" i="36"/>
  <c r="AC119" i="36"/>
  <c r="AD112" i="36"/>
  <c r="Z289" i="35"/>
  <c r="Z257" i="35"/>
  <c r="AD128" i="34"/>
  <c r="AB200" i="6"/>
  <c r="AD98" i="6"/>
  <c r="AD94" i="6"/>
  <c r="AD99" i="6"/>
  <c r="AD100" i="6"/>
  <c r="AE91" i="6"/>
  <c r="AD186" i="6"/>
  <c r="Z238" i="3"/>
  <c r="Z290" i="3"/>
  <c r="Z258" i="3"/>
  <c r="AA219" i="16"/>
  <c r="AB218" i="16"/>
  <c r="Y272" i="34"/>
  <c r="Y304" i="34"/>
  <c r="Z303" i="35"/>
  <c r="Z271" i="35"/>
  <c r="AC98" i="34"/>
  <c r="AC99" i="34"/>
  <c r="AC100" i="34"/>
  <c r="AC94" i="34"/>
  <c r="AC175" i="34" s="1"/>
  <c r="AD91" i="34"/>
  <c r="AC186" i="34"/>
  <c r="AF94" i="38"/>
  <c r="AF99" i="38"/>
  <c r="AF100" i="38"/>
  <c r="AF98" i="38"/>
  <c r="AG91" i="38"/>
  <c r="AA225" i="9"/>
  <c r="AA239" i="9"/>
  <c r="AC107" i="33"/>
  <c r="AC176" i="33" s="1"/>
  <c r="AC200" i="33" s="1"/>
  <c r="AA237" i="34"/>
  <c r="AA223" i="34"/>
  <c r="AA180" i="34"/>
  <c r="AA181" i="34"/>
  <c r="AB128" i="38"/>
  <c r="AB176" i="38" s="1"/>
  <c r="Z290" i="38"/>
  <c r="Z258" i="38"/>
  <c r="Z238" i="38"/>
  <c r="Y264" i="38"/>
  <c r="Y265" i="38" s="1"/>
  <c r="Y276" i="38" s="1"/>
  <c r="Y277" i="38" s="1"/>
  <c r="AA176" i="36"/>
  <c r="AA200" i="36" s="1"/>
  <c r="Y278" i="6"/>
  <c r="AD107" i="3"/>
  <c r="AD186" i="9"/>
  <c r="AD119" i="9"/>
  <c r="AD115" i="9"/>
  <c r="AD175" i="9" s="1"/>
  <c r="AD120" i="9"/>
  <c r="AD121" i="9"/>
  <c r="AE112" i="9"/>
  <c r="AC119" i="35"/>
  <c r="AC121" i="35"/>
  <c r="AC115" i="35"/>
  <c r="AC186" i="35"/>
  <c r="AC120" i="35"/>
  <c r="AD112" i="35"/>
  <c r="AB128" i="36"/>
  <c r="AB187" i="9"/>
  <c r="AF98" i="9"/>
  <c r="AF100" i="9"/>
  <c r="AF99" i="9"/>
  <c r="AF94" i="9"/>
  <c r="AG91" i="9"/>
  <c r="Z179" i="36"/>
  <c r="Z187" i="36"/>
  <c r="Z224" i="36" s="1"/>
  <c r="AB237" i="33"/>
  <c r="AB180" i="33"/>
  <c r="AB181" i="33"/>
  <c r="AB223" i="33"/>
  <c r="Z239" i="3"/>
  <c r="Z225" i="3"/>
  <c r="AC94" i="35"/>
  <c r="AC98" i="35"/>
  <c r="AC100" i="35"/>
  <c r="AC99" i="35"/>
  <c r="AD91" i="35"/>
  <c r="AC94" i="36"/>
  <c r="AC99" i="36"/>
  <c r="AC100" i="36"/>
  <c r="AC98" i="36"/>
  <c r="AD91" i="36"/>
  <c r="AA238" i="3"/>
  <c r="AA258" i="3"/>
  <c r="AA290" i="3"/>
  <c r="AD129" i="33"/>
  <c r="AA304" i="33"/>
  <c r="AA272" i="33"/>
  <c r="AC108" i="33"/>
  <c r="AC177" i="33" s="1"/>
  <c r="Z271" i="36"/>
  <c r="Z303" i="36"/>
  <c r="AE108" i="9"/>
  <c r="Y264" i="35"/>
  <c r="Y265" i="35" s="1"/>
  <c r="Y276" i="35" s="1"/>
  <c r="Y277" i="35" s="1"/>
  <c r="AC186" i="38"/>
  <c r="AC115" i="38"/>
  <c r="AC175" i="38" s="1"/>
  <c r="AC119" i="38"/>
  <c r="AC121" i="38"/>
  <c r="AC120" i="38"/>
  <c r="AD112" i="38"/>
  <c r="Y304" i="35"/>
  <c r="Y272" i="35"/>
  <c r="AB181" i="9"/>
  <c r="AA239" i="38"/>
  <c r="AA225" i="38"/>
  <c r="Y304" i="36"/>
  <c r="Y272" i="36"/>
  <c r="AA224" i="9"/>
  <c r="AA188" i="9"/>
  <c r="AB108" i="36"/>
  <c r="AC129" i="9"/>
  <c r="AC177" i="9" s="1"/>
  <c r="Z258" i="35"/>
  <c r="Z290" i="35"/>
  <c r="Z238" i="35"/>
  <c r="AB129" i="36"/>
  <c r="Z225" i="38"/>
  <c r="Z239" i="38"/>
  <c r="AE119" i="34"/>
  <c r="AE120" i="34"/>
  <c r="AE115" i="34"/>
  <c r="AE121" i="34"/>
  <c r="AF112" i="34"/>
  <c r="Z289" i="36"/>
  <c r="Z257" i="36"/>
  <c r="AC107" i="6"/>
  <c r="AC176" i="6" s="1"/>
  <c r="AC179" i="6" s="1"/>
  <c r="AA271" i="9"/>
  <c r="AA303" i="9"/>
  <c r="Z238" i="34"/>
  <c r="Z258" i="34"/>
  <c r="Z290" i="34"/>
  <c r="AB107" i="34"/>
  <c r="AB176" i="34" s="1"/>
  <c r="AB179" i="34" s="1"/>
  <c r="AB200" i="9"/>
  <c r="AB257" i="9"/>
  <c r="AB289" i="9"/>
  <c r="AB107" i="35"/>
  <c r="AE94" i="3"/>
  <c r="AE100" i="3"/>
  <c r="AE99" i="3"/>
  <c r="AE98" i="3"/>
  <c r="AF91" i="3"/>
  <c r="Z239" i="34"/>
  <c r="Z225" i="34"/>
  <c r="X278" i="38"/>
  <c r="AA304" i="6"/>
  <c r="AA272" i="6"/>
  <c r="AB223" i="6" l="1"/>
  <c r="AB237" i="6"/>
  <c r="AB271" i="6" s="1"/>
  <c r="AB180" i="6"/>
  <c r="AB181" i="6"/>
  <c r="Z305" i="6"/>
  <c r="Z273" i="6"/>
  <c r="Z278" i="6" s="1"/>
  <c r="AE112" i="6"/>
  <c r="AD115" i="6"/>
  <c r="AD175" i="6" s="1"/>
  <c r="AD121" i="6"/>
  <c r="AD119" i="6"/>
  <c r="AD120" i="6"/>
  <c r="AD129" i="6"/>
  <c r="AA225" i="6"/>
  <c r="AA239" i="6"/>
  <c r="AC177" i="6"/>
  <c r="AC223" i="6" s="1"/>
  <c r="AA257" i="3"/>
  <c r="AA225" i="34"/>
  <c r="AA258" i="34"/>
  <c r="AA238" i="34"/>
  <c r="AA303" i="38"/>
  <c r="AB303" i="6"/>
  <c r="AA179" i="35"/>
  <c r="AA187" i="35"/>
  <c r="AA224" i="35" s="1"/>
  <c r="AA258" i="35" s="1"/>
  <c r="AB176" i="35"/>
  <c r="AA237" i="36"/>
  <c r="AA303" i="36" s="1"/>
  <c r="AA180" i="36"/>
  <c r="AA303" i="3"/>
  <c r="AA259" i="33"/>
  <c r="AA264" i="33" s="1"/>
  <c r="AA265" i="33" s="1"/>
  <c r="AA276" i="33" s="1"/>
  <c r="AA277" i="33" s="1"/>
  <c r="AC187" i="9"/>
  <c r="AC224" i="9" s="1"/>
  <c r="AA258" i="38"/>
  <c r="AA257" i="36"/>
  <c r="AB225" i="33"/>
  <c r="AB291" i="33" s="1"/>
  <c r="Y278" i="36"/>
  <c r="AB303" i="9"/>
  <c r="AA290" i="38"/>
  <c r="AB258" i="33"/>
  <c r="AB238" i="33"/>
  <c r="AB304" i="33" s="1"/>
  <c r="AC175" i="36"/>
  <c r="AC179" i="9"/>
  <c r="Z239" i="36"/>
  <c r="Z273" i="36" s="1"/>
  <c r="AB180" i="34"/>
  <c r="AB223" i="34"/>
  <c r="AB289" i="34" s="1"/>
  <c r="AB187" i="3"/>
  <c r="AB224" i="3" s="1"/>
  <c r="AB181" i="3"/>
  <c r="AC237" i="6"/>
  <c r="AC303" i="6" s="1"/>
  <c r="AC180" i="6"/>
  <c r="AA223" i="35"/>
  <c r="AA257" i="35" s="1"/>
  <c r="AA237" i="35"/>
  <c r="AA303" i="35" s="1"/>
  <c r="AA181" i="35"/>
  <c r="AC108" i="36"/>
  <c r="AF108" i="38"/>
  <c r="AB177" i="35"/>
  <c r="AB181" i="35" s="1"/>
  <c r="AE107" i="3"/>
  <c r="AB237" i="3"/>
  <c r="AB303" i="3" s="1"/>
  <c r="AB180" i="3"/>
  <c r="AD107" i="33"/>
  <c r="AD176" i="33" s="1"/>
  <c r="AD187" i="33" s="1"/>
  <c r="AD224" i="33" s="1"/>
  <c r="AD238" i="33" s="1"/>
  <c r="AD108" i="33"/>
  <c r="AD177" i="33" s="1"/>
  <c r="AC108" i="34"/>
  <c r="AC177" i="34" s="1"/>
  <c r="AC180" i="34" s="1"/>
  <c r="Y278" i="34"/>
  <c r="AF108" i="9"/>
  <c r="AF109" i="9" s="1"/>
  <c r="AC129" i="35"/>
  <c r="AC108" i="35"/>
  <c r="AB180" i="38"/>
  <c r="AB179" i="3"/>
  <c r="AB200" i="3"/>
  <c r="AB225" i="3" s="1"/>
  <c r="Z278" i="33"/>
  <c r="AC181" i="6"/>
  <c r="AC107" i="34"/>
  <c r="AC176" i="34" s="1"/>
  <c r="AC179" i="34" s="1"/>
  <c r="AE128" i="33"/>
  <c r="AC128" i="3"/>
  <c r="AC176" i="3" s="1"/>
  <c r="AE129" i="34"/>
  <c r="AB176" i="36"/>
  <c r="AB179" i="36" s="1"/>
  <c r="AB237" i="38"/>
  <c r="AB271" i="38" s="1"/>
  <c r="AC129" i="38"/>
  <c r="AC177" i="38" s="1"/>
  <c r="AC180" i="38" s="1"/>
  <c r="AC128" i="36"/>
  <c r="Y278" i="35"/>
  <c r="AA305" i="38"/>
  <c r="AA273" i="38"/>
  <c r="Z304" i="38"/>
  <c r="Z272" i="38"/>
  <c r="AA272" i="34"/>
  <c r="AA304" i="34"/>
  <c r="AD98" i="35"/>
  <c r="AD100" i="35"/>
  <c r="AD99" i="35"/>
  <c r="AD94" i="35"/>
  <c r="AE91" i="35"/>
  <c r="Y278" i="38"/>
  <c r="AA259" i="34"/>
  <c r="AA291" i="34"/>
  <c r="AC187" i="6"/>
  <c r="AC224" i="6" s="1"/>
  <c r="AB289" i="38"/>
  <c r="AB257" i="38"/>
  <c r="Z291" i="36"/>
  <c r="Z259" i="36"/>
  <c r="AA271" i="34"/>
  <c r="AA303" i="34"/>
  <c r="AB225" i="9"/>
  <c r="AB239" i="9"/>
  <c r="AB289" i="3"/>
  <c r="AB257" i="3"/>
  <c r="AD119" i="38"/>
  <c r="AD115" i="38"/>
  <c r="AD175" i="38" s="1"/>
  <c r="AD120" i="38"/>
  <c r="AD121" i="38"/>
  <c r="AD186" i="38"/>
  <c r="AE112" i="38"/>
  <c r="AA272" i="3"/>
  <c r="AA304" i="3"/>
  <c r="AD94" i="36"/>
  <c r="AD98" i="36"/>
  <c r="AD100" i="36"/>
  <c r="AD99" i="36"/>
  <c r="AE91" i="36"/>
  <c r="AC128" i="35"/>
  <c r="AB219" i="16"/>
  <c r="AC218" i="16"/>
  <c r="AC188" i="9"/>
  <c r="AA273" i="34"/>
  <c r="AA305" i="34"/>
  <c r="AA273" i="3"/>
  <c r="AA305" i="3"/>
  <c r="AF119" i="33"/>
  <c r="AF115" i="33"/>
  <c r="AF121" i="33"/>
  <c r="AF120" i="33"/>
  <c r="AG112" i="33"/>
  <c r="AA238" i="9"/>
  <c r="AA258" i="9"/>
  <c r="AA290" i="9"/>
  <c r="AB303" i="33"/>
  <c r="AB271" i="33"/>
  <c r="AC181" i="33"/>
  <c r="AC180" i="33"/>
  <c r="AC237" i="33"/>
  <c r="AC223" i="33"/>
  <c r="AG98" i="9"/>
  <c r="AG100" i="9"/>
  <c r="AG99" i="9"/>
  <c r="AG94" i="9"/>
  <c r="AH91" i="9"/>
  <c r="AC239" i="33"/>
  <c r="AC225" i="33"/>
  <c r="AD128" i="9"/>
  <c r="AD176" i="9" s="1"/>
  <c r="AD179" i="9" s="1"/>
  <c r="AB179" i="38"/>
  <c r="AB187" i="38"/>
  <c r="AB224" i="38" s="1"/>
  <c r="AA239" i="36"/>
  <c r="AA225" i="36"/>
  <c r="AA273" i="9"/>
  <c r="AA305" i="9"/>
  <c r="AA228" i="16"/>
  <c r="AA247" i="16"/>
  <c r="Z304" i="3"/>
  <c r="Z272" i="3"/>
  <c r="AD107" i="6"/>
  <c r="AC129" i="36"/>
  <c r="Z305" i="35"/>
  <c r="Z273" i="35"/>
  <c r="AA259" i="3"/>
  <c r="AA264" i="3" s="1"/>
  <c r="AA265" i="3" s="1"/>
  <c r="AA276" i="3" s="1"/>
  <c r="AA277" i="3" s="1"/>
  <c r="AA291" i="3"/>
  <c r="AC129" i="3"/>
  <c r="AC177" i="3" s="1"/>
  <c r="AA272" i="38"/>
  <c r="AA304" i="38"/>
  <c r="AB181" i="38"/>
  <c r="AE108" i="3"/>
  <c r="AC180" i="9"/>
  <c r="AC181" i="9"/>
  <c r="AC223" i="9"/>
  <c r="AC237" i="9"/>
  <c r="AC107" i="36"/>
  <c r="AC107" i="35"/>
  <c r="AD119" i="35"/>
  <c r="AD186" i="35"/>
  <c r="AD121" i="35"/>
  <c r="AD120" i="35"/>
  <c r="AD115" i="35"/>
  <c r="AE112" i="35"/>
  <c r="AD129" i="9"/>
  <c r="AD177" i="9" s="1"/>
  <c r="AC200" i="6"/>
  <c r="AC179" i="33"/>
  <c r="AC187" i="33"/>
  <c r="AC224" i="33" s="1"/>
  <c r="AA291" i="9"/>
  <c r="AA259" i="9"/>
  <c r="AC239" i="9"/>
  <c r="AC225" i="9"/>
  <c r="AB200" i="38"/>
  <c r="Z259" i="35"/>
  <c r="Z264" i="35" s="1"/>
  <c r="Z265" i="35" s="1"/>
  <c r="Z276" i="35" s="1"/>
  <c r="Z277" i="35" s="1"/>
  <c r="Z291" i="35"/>
  <c r="AB200" i="35"/>
  <c r="AB187" i="34"/>
  <c r="AB224" i="34" s="1"/>
  <c r="AE98" i="33"/>
  <c r="AE99" i="33"/>
  <c r="AE100" i="33"/>
  <c r="AE94" i="33"/>
  <c r="AE175" i="33" s="1"/>
  <c r="AF91" i="33"/>
  <c r="AF186" i="33" s="1"/>
  <c r="AB188" i="9"/>
  <c r="AB224" i="9"/>
  <c r="AE128" i="34"/>
  <c r="AE109" i="9"/>
  <c r="AC175" i="35"/>
  <c r="AB289" i="33"/>
  <c r="AB257" i="33"/>
  <c r="Z238" i="36"/>
  <c r="Z290" i="36"/>
  <c r="Z258" i="36"/>
  <c r="AA179" i="36"/>
  <c r="AA187" i="36"/>
  <c r="AA224" i="36" s="1"/>
  <c r="AA181" i="36"/>
  <c r="AC187" i="34"/>
  <c r="AC224" i="34" s="1"/>
  <c r="AB258" i="6"/>
  <c r="AB290" i="6"/>
  <c r="AB238" i="6"/>
  <c r="AB181" i="34"/>
  <c r="Z304" i="34"/>
  <c r="Z272" i="34"/>
  <c r="Z305" i="38"/>
  <c r="Z273" i="38"/>
  <c r="AB177" i="36"/>
  <c r="AB305" i="33"/>
  <c r="AB273" i="33"/>
  <c r="AC128" i="38"/>
  <c r="AC176" i="38" s="1"/>
  <c r="AC200" i="38" s="1"/>
  <c r="Z259" i="3"/>
  <c r="Z264" i="3" s="1"/>
  <c r="Z265" i="3" s="1"/>
  <c r="Z276" i="3" s="1"/>
  <c r="Z277" i="3" s="1"/>
  <c r="Z291" i="3"/>
  <c r="AG94" i="38"/>
  <c r="AG99" i="38"/>
  <c r="AG100" i="38"/>
  <c r="AG98" i="38"/>
  <c r="AH91" i="38"/>
  <c r="AD98" i="34"/>
  <c r="AD100" i="34"/>
  <c r="AD99" i="34"/>
  <c r="AD94" i="34"/>
  <c r="AD175" i="34" s="1"/>
  <c r="AE91" i="34"/>
  <c r="AD186" i="34"/>
  <c r="AD108" i="6"/>
  <c r="AD177" i="6" s="1"/>
  <c r="AA239" i="35"/>
  <c r="AA225" i="35"/>
  <c r="AD115" i="3"/>
  <c r="AD175" i="3" s="1"/>
  <c r="AD120" i="3"/>
  <c r="AD121" i="3"/>
  <c r="AD186" i="3"/>
  <c r="AD119" i="3"/>
  <c r="AE112" i="3"/>
  <c r="AB303" i="34"/>
  <c r="AB271" i="34"/>
  <c r="Z272" i="35"/>
  <c r="Z304" i="35"/>
  <c r="Z291" i="34"/>
  <c r="Z259" i="34"/>
  <c r="Z264" i="34" s="1"/>
  <c r="Z265" i="34" s="1"/>
  <c r="Z276" i="34" s="1"/>
  <c r="Z277" i="34" s="1"/>
  <c r="Z305" i="34"/>
  <c r="Z273" i="34"/>
  <c r="AF99" i="3"/>
  <c r="AF100" i="3"/>
  <c r="AF98" i="3"/>
  <c r="AF94" i="3"/>
  <c r="AG91" i="3"/>
  <c r="AB179" i="35"/>
  <c r="AB187" i="35"/>
  <c r="AB224" i="35" s="1"/>
  <c r="AF119" i="34"/>
  <c r="AF120" i="34"/>
  <c r="AF115" i="34"/>
  <c r="AF121" i="34"/>
  <c r="AG112" i="34"/>
  <c r="Z259" i="38"/>
  <c r="Z264" i="38" s="1"/>
  <c r="Z265" i="38" s="1"/>
  <c r="Z276" i="38" s="1"/>
  <c r="Z277" i="38" s="1"/>
  <c r="Z291" i="38"/>
  <c r="AA291" i="38"/>
  <c r="AA259" i="38"/>
  <c r="AA264" i="38" s="1"/>
  <c r="AA265" i="38" s="1"/>
  <c r="AA276" i="38" s="1"/>
  <c r="Z273" i="3"/>
  <c r="Z305" i="3"/>
  <c r="AF107" i="9"/>
  <c r="AE186" i="9"/>
  <c r="AE120" i="9"/>
  <c r="AE115" i="9"/>
  <c r="AE175" i="9" s="1"/>
  <c r="AE119" i="9"/>
  <c r="AE121" i="9"/>
  <c r="AF112" i="9"/>
  <c r="AB200" i="34"/>
  <c r="AA257" i="34"/>
  <c r="AA289" i="34"/>
  <c r="AF107" i="38"/>
  <c r="AE98" i="6"/>
  <c r="AE94" i="6"/>
  <c r="AE100" i="6"/>
  <c r="AE99" i="6"/>
  <c r="AF91" i="6"/>
  <c r="AE186" i="6"/>
  <c r="AB225" i="6"/>
  <c r="AB239" i="6"/>
  <c r="AD186" i="36"/>
  <c r="AD121" i="36"/>
  <c r="AD115" i="36"/>
  <c r="AD119" i="36"/>
  <c r="AD120" i="36"/>
  <c r="AE112" i="36"/>
  <c r="Z272" i="9"/>
  <c r="Z278" i="9" s="1"/>
  <c r="Z304" i="9"/>
  <c r="AE129" i="33"/>
  <c r="AC289" i="6"/>
  <c r="AC257" i="6"/>
  <c r="AA305" i="6" l="1"/>
  <c r="AA273" i="6"/>
  <c r="AF112" i="6"/>
  <c r="AE119" i="6"/>
  <c r="AE115" i="6"/>
  <c r="AE175" i="6" s="1"/>
  <c r="AE121" i="6"/>
  <c r="AE120" i="6"/>
  <c r="AA291" i="6"/>
  <c r="AA259" i="6"/>
  <c r="AA264" i="6" s="1"/>
  <c r="AA265" i="6" s="1"/>
  <c r="AA276" i="6" s="1"/>
  <c r="AA277" i="6" s="1"/>
  <c r="AD128" i="6"/>
  <c r="AD176" i="6" s="1"/>
  <c r="AB257" i="6"/>
  <c r="AB289" i="6"/>
  <c r="AB259" i="33"/>
  <c r="AA278" i="33"/>
  <c r="AC271" i="6"/>
  <c r="AA238" i="35"/>
  <c r="AA290" i="35"/>
  <c r="AA271" i="36"/>
  <c r="AD290" i="33"/>
  <c r="AC200" i="34"/>
  <c r="AC239" i="34" s="1"/>
  <c r="AB257" i="34"/>
  <c r="AC177" i="36"/>
  <c r="AC180" i="36" s="1"/>
  <c r="AC181" i="34"/>
  <c r="Z264" i="36"/>
  <c r="Z265" i="36" s="1"/>
  <c r="Z276" i="36" s="1"/>
  <c r="Z277" i="36" s="1"/>
  <c r="AA278" i="6"/>
  <c r="AB200" i="36"/>
  <c r="AD258" i="33"/>
  <c r="AC177" i="35"/>
  <c r="AC223" i="35" s="1"/>
  <c r="AC257" i="35" s="1"/>
  <c r="AD179" i="33"/>
  <c r="AA264" i="34"/>
  <c r="AA265" i="34" s="1"/>
  <c r="AA276" i="34" s="1"/>
  <c r="AA277" i="34" s="1"/>
  <c r="AC237" i="34"/>
  <c r="AA264" i="9"/>
  <c r="AA265" i="9" s="1"/>
  <c r="AA276" i="9" s="1"/>
  <c r="AA277" i="9" s="1"/>
  <c r="AC223" i="34"/>
  <c r="AC176" i="36"/>
  <c r="AC200" i="36" s="1"/>
  <c r="AB272" i="33"/>
  <c r="Z305" i="36"/>
  <c r="AB223" i="35"/>
  <c r="AB289" i="35" s="1"/>
  <c r="AB271" i="3"/>
  <c r="AA289" i="35"/>
  <c r="AB238" i="3"/>
  <c r="AB272" i="3" s="1"/>
  <c r="AB258" i="3"/>
  <c r="AB290" i="3"/>
  <c r="AA271" i="35"/>
  <c r="AD108" i="36"/>
  <c r="AC200" i="3"/>
  <c r="AC225" i="3" s="1"/>
  <c r="AC187" i="3"/>
  <c r="AC224" i="3" s="1"/>
  <c r="AD200" i="33"/>
  <c r="AB187" i="36"/>
  <c r="AB224" i="36" s="1"/>
  <c r="AB239" i="3"/>
  <c r="AB273" i="3" s="1"/>
  <c r="AB180" i="35"/>
  <c r="AB237" i="35"/>
  <c r="AG108" i="38"/>
  <c r="AE107" i="33"/>
  <c r="AE176" i="33" s="1"/>
  <c r="AE179" i="33" s="1"/>
  <c r="Z278" i="35"/>
  <c r="AF107" i="3"/>
  <c r="AC176" i="35"/>
  <c r="AD129" i="38"/>
  <c r="AD177" i="38" s="1"/>
  <c r="AD223" i="38" s="1"/>
  <c r="AD129" i="3"/>
  <c r="AD177" i="3" s="1"/>
  <c r="AD223" i="3" s="1"/>
  <c r="AD129" i="35"/>
  <c r="AB303" i="38"/>
  <c r="AC223" i="38"/>
  <c r="AC289" i="38" s="1"/>
  <c r="AC237" i="38"/>
  <c r="AC303" i="38" s="1"/>
  <c r="AC179" i="3"/>
  <c r="AD187" i="9"/>
  <c r="AD188" i="9" s="1"/>
  <c r="AF129" i="33"/>
  <c r="AD128" i="36"/>
  <c r="AE108" i="6"/>
  <c r="AF128" i="34"/>
  <c r="AD107" i="35"/>
  <c r="AD107" i="34"/>
  <c r="AD176" i="34" s="1"/>
  <c r="AD179" i="34" s="1"/>
  <c r="AE129" i="9"/>
  <c r="AE177" i="9" s="1"/>
  <c r="AE180" i="9" s="1"/>
  <c r="AF108" i="3"/>
  <c r="AG108" i="9"/>
  <c r="AG109" i="9" s="1"/>
  <c r="AA278" i="3"/>
  <c r="AA277" i="38"/>
  <c r="AA278" i="38" s="1"/>
  <c r="AC237" i="36"/>
  <c r="AB239" i="34"/>
  <c r="AB225" i="34"/>
  <c r="AB273" i="6"/>
  <c r="AB305" i="6"/>
  <c r="AE107" i="6"/>
  <c r="AF121" i="9"/>
  <c r="AF119" i="9"/>
  <c r="AF120" i="9"/>
  <c r="AF115" i="9"/>
  <c r="AF175" i="9" s="1"/>
  <c r="AF186" i="9"/>
  <c r="AG112" i="9"/>
  <c r="AF112" i="3"/>
  <c r="AE186" i="3"/>
  <c r="AE119" i="3"/>
  <c r="AE120" i="3"/>
  <c r="AE115" i="3"/>
  <c r="AE175" i="3" s="1"/>
  <c r="AE121" i="3"/>
  <c r="AD108" i="34"/>
  <c r="AD177" i="34" s="1"/>
  <c r="AB239" i="36"/>
  <c r="AB225" i="36"/>
  <c r="AB264" i="33"/>
  <c r="AB265" i="33" s="1"/>
  <c r="AB276" i="33" s="1"/>
  <c r="AB277" i="33" s="1"/>
  <c r="AC290" i="33"/>
  <c r="AC258" i="33"/>
  <c r="AC238" i="33"/>
  <c r="Z278" i="3"/>
  <c r="AA273" i="36"/>
  <c r="AA305" i="36"/>
  <c r="AC271" i="33"/>
  <c r="AC303" i="33"/>
  <c r="AF128" i="33"/>
  <c r="AD128" i="38"/>
  <c r="AD176" i="38" s="1"/>
  <c r="AD200" i="38" s="1"/>
  <c r="AE119" i="36"/>
  <c r="AE115" i="36"/>
  <c r="AE121" i="36"/>
  <c r="AE120" i="36"/>
  <c r="AE186" i="36"/>
  <c r="AF112" i="36"/>
  <c r="AB291" i="6"/>
  <c r="AB259" i="6"/>
  <c r="AB264" i="6" s="1"/>
  <c r="AB265" i="6" s="1"/>
  <c r="AB276" i="6" s="1"/>
  <c r="AB277" i="6" s="1"/>
  <c r="AB290" i="35"/>
  <c r="AB238" i="35"/>
  <c r="AB258" i="35"/>
  <c r="AD223" i="6"/>
  <c r="AD180" i="6"/>
  <c r="AD237" i="6"/>
  <c r="AC258" i="34"/>
  <c r="AC238" i="34"/>
  <c r="AC290" i="34"/>
  <c r="AB238" i="38"/>
  <c r="AB258" i="38"/>
  <c r="AB290" i="38"/>
  <c r="AB291" i="3"/>
  <c r="AB259" i="3"/>
  <c r="AB264" i="3" s="1"/>
  <c r="AB265" i="3" s="1"/>
  <c r="AB276" i="3" s="1"/>
  <c r="AB277" i="3" s="1"/>
  <c r="AE128" i="9"/>
  <c r="AE176" i="9" s="1"/>
  <c r="AE179" i="9" s="1"/>
  <c r="AD128" i="3"/>
  <c r="AD176" i="3" s="1"/>
  <c r="AD200" i="3" s="1"/>
  <c r="AA291" i="35"/>
  <c r="AA259" i="35"/>
  <c r="AA264" i="35" s="1"/>
  <c r="AA265" i="35" s="1"/>
  <c r="AA276" i="35" s="1"/>
  <c r="AA277" i="35" s="1"/>
  <c r="AB223" i="36"/>
  <c r="AB180" i="36"/>
  <c r="AB181" i="36"/>
  <c r="AB237" i="36"/>
  <c r="AD272" i="33"/>
  <c r="AD304" i="33"/>
  <c r="AC257" i="34"/>
  <c r="AC289" i="34"/>
  <c r="AE108" i="33"/>
  <c r="AE177" i="33" s="1"/>
  <c r="AC239" i="6"/>
  <c r="AC225" i="6"/>
  <c r="AC271" i="9"/>
  <c r="AC303" i="9"/>
  <c r="AG119" i="33"/>
  <c r="AG115" i="33"/>
  <c r="AG120" i="33"/>
  <c r="AG121" i="33"/>
  <c r="AH112" i="33"/>
  <c r="AC219" i="16"/>
  <c r="AD218" i="16"/>
  <c r="AE94" i="36"/>
  <c r="AE99" i="36"/>
  <c r="AE100" i="36"/>
  <c r="AE98" i="36"/>
  <c r="AF91" i="36"/>
  <c r="AE115" i="38"/>
  <c r="AE175" i="38" s="1"/>
  <c r="AE121" i="38"/>
  <c r="AE186" i="38"/>
  <c r="AE120" i="38"/>
  <c r="AE119" i="38"/>
  <c r="AF112" i="38"/>
  <c r="AF98" i="6"/>
  <c r="AF100" i="6"/>
  <c r="AF99" i="6"/>
  <c r="AF94" i="6"/>
  <c r="AG91" i="6"/>
  <c r="AF186" i="6"/>
  <c r="AG98" i="3"/>
  <c r="AG94" i="3"/>
  <c r="AG100" i="3"/>
  <c r="AG99" i="3"/>
  <c r="AH91" i="3"/>
  <c r="AA273" i="35"/>
  <c r="AA305" i="35"/>
  <c r="AB225" i="38"/>
  <c r="AB239" i="38"/>
  <c r="AC289" i="9"/>
  <c r="AC257" i="9"/>
  <c r="AB228" i="16"/>
  <c r="AB247" i="16"/>
  <c r="AC239" i="36"/>
  <c r="AC225" i="36"/>
  <c r="AF129" i="34"/>
  <c r="AH98" i="38"/>
  <c r="AH99" i="38"/>
  <c r="AH100" i="38"/>
  <c r="AH94" i="38"/>
  <c r="AI91" i="38"/>
  <c r="AB290" i="34"/>
  <c r="AB258" i="34"/>
  <c r="AB238" i="34"/>
  <c r="AC291" i="9"/>
  <c r="AC259" i="9"/>
  <c r="AD180" i="9"/>
  <c r="AD181" i="9"/>
  <c r="AD223" i="9"/>
  <c r="AD237" i="9"/>
  <c r="AD128" i="35"/>
  <c r="AG107" i="9"/>
  <c r="AE98" i="35"/>
  <c r="AE100" i="35"/>
  <c r="AE99" i="35"/>
  <c r="AE94" i="35"/>
  <c r="AF91" i="35"/>
  <c r="Z278" i="38"/>
  <c r="Z278" i="34"/>
  <c r="AC271" i="34"/>
  <c r="AC303" i="34"/>
  <c r="AC273" i="9"/>
  <c r="AC305" i="9"/>
  <c r="AC223" i="3"/>
  <c r="AC180" i="3"/>
  <c r="AC181" i="3"/>
  <c r="AC237" i="3"/>
  <c r="AC291" i="33"/>
  <c r="AC259" i="33"/>
  <c r="AA304" i="9"/>
  <c r="AA272" i="9"/>
  <c r="AB273" i="9"/>
  <c r="AB305" i="9"/>
  <c r="AD237" i="33"/>
  <c r="AD180" i="33"/>
  <c r="AD181" i="33"/>
  <c r="AD223" i="33"/>
  <c r="AD108" i="35"/>
  <c r="AA304" i="35"/>
  <c r="AA272" i="35"/>
  <c r="AB303" i="35"/>
  <c r="AB271" i="35"/>
  <c r="AD129" i="36"/>
  <c r="AD177" i="36" s="1"/>
  <c r="AC225" i="38"/>
  <c r="AC239" i="38"/>
  <c r="AE98" i="34"/>
  <c r="AE100" i="34"/>
  <c r="AE99" i="34"/>
  <c r="AE94" i="34"/>
  <c r="AE175" i="34" s="1"/>
  <c r="AF91" i="34"/>
  <c r="AE186" i="34"/>
  <c r="AG107" i="38"/>
  <c r="AA238" i="36"/>
  <c r="AA258" i="36"/>
  <c r="AA290" i="36"/>
  <c r="Z304" i="36"/>
  <c r="Z272" i="36"/>
  <c r="AB290" i="9"/>
  <c r="AB258" i="9"/>
  <c r="AB238" i="9"/>
  <c r="AF98" i="33"/>
  <c r="AF99" i="33"/>
  <c r="AF100" i="33"/>
  <c r="AF94" i="33"/>
  <c r="AF175" i="33" s="1"/>
  <c r="AG91" i="33"/>
  <c r="AG186" i="33" s="1"/>
  <c r="AE120" i="35"/>
  <c r="AE115" i="35"/>
  <c r="AE186" i="35"/>
  <c r="AE119" i="35"/>
  <c r="AE121" i="35"/>
  <c r="AF112" i="35"/>
  <c r="AC273" i="33"/>
  <c r="AC305" i="33"/>
  <c r="AB238" i="36"/>
  <c r="AB258" i="36"/>
  <c r="AB290" i="36"/>
  <c r="AD107" i="36"/>
  <c r="AD176" i="36" s="1"/>
  <c r="AB259" i="9"/>
  <c r="AB291" i="9"/>
  <c r="AC238" i="6"/>
  <c r="AC290" i="6"/>
  <c r="AC258" i="6"/>
  <c r="AD175" i="35"/>
  <c r="AG119" i="34"/>
  <c r="AG121" i="34"/>
  <c r="AG120" i="34"/>
  <c r="AG115" i="34"/>
  <c r="AH112" i="34"/>
  <c r="AC179" i="38"/>
  <c r="AC187" i="38"/>
  <c r="AC224" i="38" s="1"/>
  <c r="AB272" i="6"/>
  <c r="AB304" i="6"/>
  <c r="AB225" i="35"/>
  <c r="AB239" i="35"/>
  <c r="AC187" i="36"/>
  <c r="AC224" i="36" s="1"/>
  <c r="AC179" i="36"/>
  <c r="AA259" i="36"/>
  <c r="AA291" i="36"/>
  <c r="AH98" i="9"/>
  <c r="AH99" i="9"/>
  <c r="AH100" i="9"/>
  <c r="AH94" i="9"/>
  <c r="AI91" i="9"/>
  <c r="AC289" i="33"/>
  <c r="AC257" i="33"/>
  <c r="AC258" i="9"/>
  <c r="AC290" i="9"/>
  <c r="AC238" i="9"/>
  <c r="AD200" i="9"/>
  <c r="AD175" i="36"/>
  <c r="AC181" i="38"/>
  <c r="AD179" i="6" l="1"/>
  <c r="AD187" i="6"/>
  <c r="AD224" i="6" s="1"/>
  <c r="AD238" i="6" s="1"/>
  <c r="AD181" i="6"/>
  <c r="AD200" i="6"/>
  <c r="AE128" i="6"/>
  <c r="AE176" i="6" s="1"/>
  <c r="AE179" i="6" s="1"/>
  <c r="AF119" i="6"/>
  <c r="AG112" i="6"/>
  <c r="AF121" i="6"/>
  <c r="AF115" i="6"/>
  <c r="AF175" i="6" s="1"/>
  <c r="AF120" i="6"/>
  <c r="AF129" i="6"/>
  <c r="AE129" i="6"/>
  <c r="AE177" i="6" s="1"/>
  <c r="AB304" i="3"/>
  <c r="AC223" i="36"/>
  <c r="AC271" i="38"/>
  <c r="AC225" i="34"/>
  <c r="AB257" i="35"/>
  <c r="Z278" i="36"/>
  <c r="AE187" i="33"/>
  <c r="AE224" i="33" s="1"/>
  <c r="AD237" i="3"/>
  <c r="AD303" i="3" s="1"/>
  <c r="AB278" i="33"/>
  <c r="AE200" i="33"/>
  <c r="AE225" i="33" s="1"/>
  <c r="AC181" i="36"/>
  <c r="AC180" i="35"/>
  <c r="AC181" i="35"/>
  <c r="AC237" i="35"/>
  <c r="AC271" i="35" s="1"/>
  <c r="AA278" i="34"/>
  <c r="AC289" i="35"/>
  <c r="AA278" i="9"/>
  <c r="AC187" i="35"/>
  <c r="AC224" i="35" s="1"/>
  <c r="AC238" i="35" s="1"/>
  <c r="AC179" i="35"/>
  <c r="AD180" i="3"/>
  <c r="AB305" i="3"/>
  <c r="AD187" i="34"/>
  <c r="AD224" i="34" s="1"/>
  <c r="AD290" i="34" s="1"/>
  <c r="AC259" i="3"/>
  <c r="AC291" i="3"/>
  <c r="AC239" i="3"/>
  <c r="AE107" i="36"/>
  <c r="AD258" i="6"/>
  <c r="AD290" i="6"/>
  <c r="AC238" i="3"/>
  <c r="AC304" i="3" s="1"/>
  <c r="AC258" i="3"/>
  <c r="AD225" i="33"/>
  <c r="AD239" i="33"/>
  <c r="AD181" i="3"/>
  <c r="AD187" i="3"/>
  <c r="AD224" i="3" s="1"/>
  <c r="AC257" i="38"/>
  <c r="AD180" i="38"/>
  <c r="AE175" i="36"/>
  <c r="AE128" i="38"/>
  <c r="AE176" i="38" s="1"/>
  <c r="AE200" i="38" s="1"/>
  <c r="AC200" i="35"/>
  <c r="AC239" i="35" s="1"/>
  <c r="AC273" i="35" s="1"/>
  <c r="AD237" i="38"/>
  <c r="AD271" i="38" s="1"/>
  <c r="AE237" i="9"/>
  <c r="AE303" i="9" s="1"/>
  <c r="AE129" i="3"/>
  <c r="AE177" i="3" s="1"/>
  <c r="AE223" i="3" s="1"/>
  <c r="AB278" i="3"/>
  <c r="AC290" i="3"/>
  <c r="AE187" i="6"/>
  <c r="AE224" i="6" s="1"/>
  <c r="AE290" i="6" s="1"/>
  <c r="AF108" i="33"/>
  <c r="AF177" i="33" s="1"/>
  <c r="AF237" i="33" s="1"/>
  <c r="AE108" i="34"/>
  <c r="AE177" i="34" s="1"/>
  <c r="AE180" i="34" s="1"/>
  <c r="AE187" i="9"/>
  <c r="AE224" i="9" s="1"/>
  <c r="AD176" i="35"/>
  <c r="AD179" i="35" s="1"/>
  <c r="AD177" i="35"/>
  <c r="AD223" i="35" s="1"/>
  <c r="AH107" i="9"/>
  <c r="AE128" i="35"/>
  <c r="AE200" i="9"/>
  <c r="AE239" i="9" s="1"/>
  <c r="AA278" i="35"/>
  <c r="AD224" i="9"/>
  <c r="AD290" i="9" s="1"/>
  <c r="AD200" i="34"/>
  <c r="AD225" i="34" s="1"/>
  <c r="AC264" i="33"/>
  <c r="AC265" i="33" s="1"/>
  <c r="AC276" i="33" s="1"/>
  <c r="AC277" i="33" s="1"/>
  <c r="AD200" i="36"/>
  <c r="AD225" i="36" s="1"/>
  <c r="AE223" i="9"/>
  <c r="AE257" i="9" s="1"/>
  <c r="AG128" i="34"/>
  <c r="AF128" i="9"/>
  <c r="AF176" i="9" s="1"/>
  <c r="AF179" i="9" s="1"/>
  <c r="AF107" i="6"/>
  <c r="AE129" i="36"/>
  <c r="AH107" i="38"/>
  <c r="AG107" i="3"/>
  <c r="AD223" i="36"/>
  <c r="AD181" i="36"/>
  <c r="AD180" i="36"/>
  <c r="AD237" i="36"/>
  <c r="AB291" i="35"/>
  <c r="AB259" i="35"/>
  <c r="AC257" i="3"/>
  <c r="AC289" i="3"/>
  <c r="AC264" i="9"/>
  <c r="AC265" i="9" s="1"/>
  <c r="AC276" i="9" s="1"/>
  <c r="AC277" i="9" s="1"/>
  <c r="AF108" i="6"/>
  <c r="AF177" i="6" s="1"/>
  <c r="AE129" i="38"/>
  <c r="AE177" i="38" s="1"/>
  <c r="AD219" i="16"/>
  <c r="AE218" i="16"/>
  <c r="AG128" i="33"/>
  <c r="AC305" i="6"/>
  <c r="AC273" i="6"/>
  <c r="AB257" i="36"/>
  <c r="AB289" i="36"/>
  <c r="AE258" i="33"/>
  <c r="AE290" i="33"/>
  <c r="AE238" i="33"/>
  <c r="AC304" i="33"/>
  <c r="AC272" i="33"/>
  <c r="AB305" i="34"/>
  <c r="AB273" i="34"/>
  <c r="AE181" i="9"/>
  <c r="AC272" i="6"/>
  <c r="AC304" i="6"/>
  <c r="AB272" i="36"/>
  <c r="AB304" i="36"/>
  <c r="AF98" i="34"/>
  <c r="AF99" i="34"/>
  <c r="AF100" i="34"/>
  <c r="AF94" i="34"/>
  <c r="AF175" i="34" s="1"/>
  <c r="AG91" i="34"/>
  <c r="AF186" i="34"/>
  <c r="AE108" i="36"/>
  <c r="AC247" i="16"/>
  <c r="AC228" i="16"/>
  <c r="AE180" i="33"/>
  <c r="AE181" i="33"/>
  <c r="AE237" i="33"/>
  <c r="AE223" i="33"/>
  <c r="AD225" i="6"/>
  <c r="AD239" i="6"/>
  <c r="AC291" i="34"/>
  <c r="AC259" i="34"/>
  <c r="AC264" i="34" s="1"/>
  <c r="AC265" i="34" s="1"/>
  <c r="AC276" i="34" s="1"/>
  <c r="AC277" i="34" s="1"/>
  <c r="AG119" i="9"/>
  <c r="AG115" i="9"/>
  <c r="AG175" i="9" s="1"/>
  <c r="AG120" i="9"/>
  <c r="AG121" i="9"/>
  <c r="AG186" i="9"/>
  <c r="AH112" i="9"/>
  <c r="AH119" i="34"/>
  <c r="AH120" i="34"/>
  <c r="AH121" i="34"/>
  <c r="AH115" i="34"/>
  <c r="AI112" i="34"/>
  <c r="AE129" i="35"/>
  <c r="AF107" i="33"/>
  <c r="AF176" i="33" s="1"/>
  <c r="AF200" i="33" s="1"/>
  <c r="AD257" i="33"/>
  <c r="AD289" i="33"/>
  <c r="AE107" i="35"/>
  <c r="AF119" i="38"/>
  <c r="AF120" i="38"/>
  <c r="AF186" i="38"/>
  <c r="AF121" i="38"/>
  <c r="AF115" i="38"/>
  <c r="AF175" i="38" s="1"/>
  <c r="AG112" i="38"/>
  <c r="AF99" i="36"/>
  <c r="AF100" i="36"/>
  <c r="AF98" i="36"/>
  <c r="AF94" i="36"/>
  <c r="AG91" i="36"/>
  <c r="AH119" i="33"/>
  <c r="AH115" i="33"/>
  <c r="AH120" i="33"/>
  <c r="AI112" i="33"/>
  <c r="AH121" i="33"/>
  <c r="AC305" i="34"/>
  <c r="AC273" i="34"/>
  <c r="AC271" i="36"/>
  <c r="AC303" i="36"/>
  <c r="AC272" i="9"/>
  <c r="AC304" i="9"/>
  <c r="AC273" i="38"/>
  <c r="AC305" i="38"/>
  <c r="AD272" i="6"/>
  <c r="AD304" i="6"/>
  <c r="AB273" i="38"/>
  <c r="AB305" i="38"/>
  <c r="AD289" i="3"/>
  <c r="AD257" i="3"/>
  <c r="AD187" i="38"/>
  <c r="AD224" i="38" s="1"/>
  <c r="AD179" i="38"/>
  <c r="AC289" i="36"/>
  <c r="AC257" i="36"/>
  <c r="AI98" i="9"/>
  <c r="AI99" i="9"/>
  <c r="AI100" i="9"/>
  <c r="AI94" i="9"/>
  <c r="AJ91" i="9"/>
  <c r="AH108" i="9"/>
  <c r="AG129" i="34"/>
  <c r="AD187" i="36"/>
  <c r="AD224" i="36" s="1"/>
  <c r="AD179" i="36"/>
  <c r="AC290" i="35"/>
  <c r="AB304" i="9"/>
  <c r="AB272" i="9"/>
  <c r="AA264" i="36"/>
  <c r="AA265" i="36" s="1"/>
  <c r="AA276" i="36" s="1"/>
  <c r="AA277" i="36" s="1"/>
  <c r="AC291" i="38"/>
  <c r="AC259" i="38"/>
  <c r="AB272" i="34"/>
  <c r="AB304" i="34"/>
  <c r="AB259" i="38"/>
  <c r="AB264" i="38" s="1"/>
  <c r="AB265" i="38" s="1"/>
  <c r="AB276" i="38" s="1"/>
  <c r="AB277" i="38" s="1"/>
  <c r="AB291" i="38"/>
  <c r="AD179" i="3"/>
  <c r="AD303" i="6"/>
  <c r="AD271" i="6"/>
  <c r="AE128" i="36"/>
  <c r="AB291" i="36"/>
  <c r="AB259" i="36"/>
  <c r="AE128" i="3"/>
  <c r="AE176" i="3" s="1"/>
  <c r="AD225" i="9"/>
  <c r="AD239" i="9"/>
  <c r="AB278" i="6"/>
  <c r="AG98" i="33"/>
  <c r="AG100" i="33"/>
  <c r="AG99" i="33"/>
  <c r="AG94" i="33"/>
  <c r="AG175" i="33" s="1"/>
  <c r="AH91" i="33"/>
  <c r="AB264" i="9"/>
  <c r="AB265" i="9" s="1"/>
  <c r="AB276" i="9" s="1"/>
  <c r="AB277" i="9" s="1"/>
  <c r="AA272" i="36"/>
  <c r="AA304" i="36"/>
  <c r="AD303" i="33"/>
  <c r="AD271" i="33"/>
  <c r="AC303" i="3"/>
  <c r="AC271" i="3"/>
  <c r="AF99" i="35"/>
  <c r="AF100" i="35"/>
  <c r="AF94" i="35"/>
  <c r="AF98" i="35"/>
  <c r="AG91" i="35"/>
  <c r="AB303" i="36"/>
  <c r="AB271" i="36"/>
  <c r="AB272" i="35"/>
  <c r="AB304" i="35"/>
  <c r="AB273" i="36"/>
  <c r="AB305" i="36"/>
  <c r="AE200" i="6"/>
  <c r="AD181" i="38"/>
  <c r="AC238" i="36"/>
  <c r="AC258" i="36"/>
  <c r="AC290" i="36"/>
  <c r="AF121" i="35"/>
  <c r="AF119" i="35"/>
  <c r="AF115" i="35"/>
  <c r="AF120" i="35"/>
  <c r="AF186" i="35"/>
  <c r="AG112" i="35"/>
  <c r="AE107" i="34"/>
  <c r="AE176" i="34" s="1"/>
  <c r="AE179" i="34" s="1"/>
  <c r="AE108" i="35"/>
  <c r="AD303" i="9"/>
  <c r="AD271" i="9"/>
  <c r="AI99" i="38"/>
  <c r="AI98" i="38"/>
  <c r="AI100" i="38"/>
  <c r="AI94" i="38"/>
  <c r="AJ91" i="38"/>
  <c r="AC291" i="36"/>
  <c r="AC259" i="36"/>
  <c r="AH94" i="3"/>
  <c r="AH98" i="3"/>
  <c r="AH100" i="3"/>
  <c r="AH99" i="3"/>
  <c r="AI91" i="3"/>
  <c r="AG98" i="6"/>
  <c r="AG94" i="6"/>
  <c r="AG100" i="6"/>
  <c r="AG99" i="6"/>
  <c r="AH91" i="6"/>
  <c r="AG186" i="6"/>
  <c r="AB272" i="38"/>
  <c r="AB304" i="38"/>
  <c r="AF186" i="36"/>
  <c r="AF121" i="36"/>
  <c r="AF119" i="36"/>
  <c r="AF115" i="36"/>
  <c r="AF120" i="36"/>
  <c r="AG112" i="36"/>
  <c r="AF115" i="3"/>
  <c r="AF175" i="3" s="1"/>
  <c r="AG112" i="3"/>
  <c r="AF121" i="3"/>
  <c r="AF119" i="3"/>
  <c r="AF120" i="3"/>
  <c r="AF186" i="3"/>
  <c r="AF129" i="9"/>
  <c r="AF177" i="9" s="1"/>
  <c r="AD225" i="38"/>
  <c r="AD239" i="38"/>
  <c r="AB273" i="35"/>
  <c r="AB305" i="35"/>
  <c r="AC238" i="38"/>
  <c r="AC258" i="38"/>
  <c r="AC290" i="38"/>
  <c r="AD239" i="3"/>
  <c r="AD225" i="3"/>
  <c r="AE175" i="35"/>
  <c r="AD257" i="9"/>
  <c r="AD289" i="9"/>
  <c r="AH108" i="38"/>
  <c r="AC305" i="36"/>
  <c r="AC273" i="36"/>
  <c r="AG108" i="3"/>
  <c r="AG129" i="33"/>
  <c r="AC291" i="6"/>
  <c r="AC259" i="6"/>
  <c r="AC264" i="6" s="1"/>
  <c r="AC265" i="6" s="1"/>
  <c r="AC276" i="6" s="1"/>
  <c r="AC277" i="6" s="1"/>
  <c r="AC304" i="34"/>
  <c r="AC272" i="34"/>
  <c r="AD257" i="6"/>
  <c r="AD289" i="6"/>
  <c r="AD237" i="34"/>
  <c r="AD180" i="34"/>
  <c r="AD223" i="34"/>
  <c r="AD181" i="34"/>
  <c r="AB291" i="34"/>
  <c r="AB259" i="34"/>
  <c r="AB264" i="34" s="1"/>
  <c r="AB265" i="34" s="1"/>
  <c r="AB276" i="34" s="1"/>
  <c r="AB277" i="34" s="1"/>
  <c r="AD289" i="38"/>
  <c r="AD257" i="38"/>
  <c r="AE223" i="6" l="1"/>
  <c r="AE181" i="6"/>
  <c r="AE180" i="6"/>
  <c r="AE237" i="6"/>
  <c r="AE271" i="6" s="1"/>
  <c r="AG121" i="6"/>
  <c r="AH112" i="6"/>
  <c r="AG120" i="6"/>
  <c r="AG115" i="6"/>
  <c r="AG175" i="6" s="1"/>
  <c r="AG119" i="6"/>
  <c r="AF128" i="6"/>
  <c r="AF176" i="6" s="1"/>
  <c r="AE177" i="36"/>
  <c r="AE289" i="9"/>
  <c r="AB264" i="35"/>
  <c r="AB265" i="35" s="1"/>
  <c r="AB276" i="35" s="1"/>
  <c r="AB277" i="35" s="1"/>
  <c r="AD271" i="3"/>
  <c r="AC303" i="35"/>
  <c r="AE239" i="33"/>
  <c r="AC258" i="35"/>
  <c r="AF200" i="9"/>
  <c r="AE225" i="9"/>
  <c r="AE291" i="9" s="1"/>
  <c r="AE237" i="34"/>
  <c r="AD303" i="38"/>
  <c r="AC272" i="3"/>
  <c r="AD239" i="36"/>
  <c r="AD305" i="36" s="1"/>
  <c r="AE303" i="6"/>
  <c r="AE188" i="9"/>
  <c r="AD239" i="34"/>
  <c r="AC278" i="9"/>
  <c r="AC264" i="3"/>
  <c r="AC265" i="3" s="1"/>
  <c r="AC276" i="3" s="1"/>
  <c r="AC277" i="3" s="1"/>
  <c r="AC264" i="38"/>
  <c r="AC265" i="38" s="1"/>
  <c r="AC276" i="38" s="1"/>
  <c r="AC277" i="38" s="1"/>
  <c r="AD238" i="34"/>
  <c r="AD272" i="34" s="1"/>
  <c r="AE179" i="38"/>
  <c r="AD258" i="34"/>
  <c r="AE187" i="38"/>
  <c r="AE224" i="38" s="1"/>
  <c r="AE238" i="38" s="1"/>
  <c r="AE176" i="35"/>
  <c r="AE179" i="35" s="1"/>
  <c r="AC305" i="35"/>
  <c r="AE176" i="36"/>
  <c r="AE187" i="36" s="1"/>
  <c r="AE224" i="36" s="1"/>
  <c r="AF180" i="33"/>
  <c r="AC278" i="33"/>
  <c r="AC225" i="35"/>
  <c r="AF223" i="33"/>
  <c r="AF257" i="33" s="1"/>
  <c r="AE223" i="34"/>
  <c r="AE257" i="34" s="1"/>
  <c r="AC305" i="3"/>
  <c r="AC273" i="3"/>
  <c r="AH107" i="3"/>
  <c r="AD305" i="33"/>
  <c r="AD273" i="33"/>
  <c r="AE200" i="3"/>
  <c r="AE239" i="3" s="1"/>
  <c r="AE187" i="3"/>
  <c r="AE224" i="3" s="1"/>
  <c r="AD259" i="33"/>
  <c r="AD264" i="33" s="1"/>
  <c r="AD265" i="33" s="1"/>
  <c r="AD276" i="33" s="1"/>
  <c r="AD277" i="33" s="1"/>
  <c r="AD291" i="33"/>
  <c r="AE271" i="9"/>
  <c r="AD238" i="9"/>
  <c r="AD304" i="9" s="1"/>
  <c r="AE238" i="6"/>
  <c r="AE272" i="6" s="1"/>
  <c r="AE258" i="6"/>
  <c r="AF129" i="38"/>
  <c r="AF177" i="38" s="1"/>
  <c r="AF223" i="38" s="1"/>
  <c r="AF129" i="36"/>
  <c r="AF108" i="36"/>
  <c r="AE237" i="3"/>
  <c r="AE303" i="3" s="1"/>
  <c r="AE180" i="3"/>
  <c r="AD200" i="35"/>
  <c r="AD225" i="35" s="1"/>
  <c r="AD237" i="35"/>
  <c r="AD180" i="35"/>
  <c r="AD181" i="35"/>
  <c r="AD187" i="35"/>
  <c r="AD224" i="35" s="1"/>
  <c r="AD290" i="35" s="1"/>
  <c r="AG108" i="33"/>
  <c r="AG177" i="33" s="1"/>
  <c r="AF108" i="34"/>
  <c r="AF177" i="34" s="1"/>
  <c r="AF223" i="34" s="1"/>
  <c r="AF187" i="9"/>
  <c r="AF224" i="9" s="1"/>
  <c r="AD258" i="9"/>
  <c r="AE177" i="35"/>
  <c r="AE180" i="35" s="1"/>
  <c r="AC278" i="34"/>
  <c r="AF129" i="3"/>
  <c r="AF177" i="3" s="1"/>
  <c r="AF223" i="3" s="1"/>
  <c r="AI108" i="38"/>
  <c r="AF108" i="35"/>
  <c r="AF128" i="38"/>
  <c r="AF176" i="38" s="1"/>
  <c r="AF187" i="38" s="1"/>
  <c r="AF224" i="38" s="1"/>
  <c r="AH128" i="34"/>
  <c r="AF128" i="3"/>
  <c r="AF176" i="3" s="1"/>
  <c r="AF128" i="35"/>
  <c r="AI107" i="9"/>
  <c r="AH128" i="33"/>
  <c r="AG129" i="9"/>
  <c r="AG177" i="9" s="1"/>
  <c r="AG237" i="9" s="1"/>
  <c r="AB278" i="38"/>
  <c r="AA278" i="36"/>
  <c r="AB278" i="35"/>
  <c r="AC272" i="38"/>
  <c r="AC304" i="38"/>
  <c r="AG121" i="3"/>
  <c r="AG115" i="3"/>
  <c r="AG175" i="3" s="1"/>
  <c r="AG120" i="3"/>
  <c r="AG119" i="3"/>
  <c r="AG186" i="3"/>
  <c r="AH112" i="3"/>
  <c r="AF128" i="36"/>
  <c r="AI107" i="38"/>
  <c r="AF129" i="35"/>
  <c r="AF175" i="35"/>
  <c r="AD238" i="3"/>
  <c r="AD258" i="3"/>
  <c r="AD290" i="3"/>
  <c r="AJ112" i="33"/>
  <c r="AI115" i="33"/>
  <c r="AI121" i="33"/>
  <c r="AI120" i="33"/>
  <c r="AI119" i="33"/>
  <c r="AE219" i="16"/>
  <c r="AF218" i="16"/>
  <c r="AC304" i="35"/>
  <c r="AC272" i="35"/>
  <c r="AD238" i="38"/>
  <c r="AD290" i="38"/>
  <c r="AD258" i="38"/>
  <c r="AF179" i="33"/>
  <c r="AF187" i="33"/>
  <c r="AF224" i="33" s="1"/>
  <c r="AH186" i="9"/>
  <c r="AH119" i="9"/>
  <c r="AH115" i="9"/>
  <c r="AH175" i="9" s="1"/>
  <c r="AH121" i="9"/>
  <c r="AH120" i="9"/>
  <c r="AI112" i="9"/>
  <c r="AE272" i="33"/>
  <c r="AE304" i="33"/>
  <c r="AD228" i="16"/>
  <c r="AD247" i="16"/>
  <c r="AD257" i="36"/>
  <c r="AD289" i="36"/>
  <c r="AF223" i="9"/>
  <c r="AF181" i="9"/>
  <c r="AF180" i="9"/>
  <c r="AF237" i="9"/>
  <c r="AH98" i="33"/>
  <c r="AH100" i="33"/>
  <c r="AH99" i="33"/>
  <c r="AH94" i="33"/>
  <c r="AH175" i="33" s="1"/>
  <c r="AI91" i="33"/>
  <c r="AI186" i="33" s="1"/>
  <c r="AB278" i="34"/>
  <c r="AG115" i="38"/>
  <c r="AG175" i="38" s="1"/>
  <c r="AG121" i="38"/>
  <c r="AG119" i="38"/>
  <c r="AG120" i="38"/>
  <c r="AG186" i="38"/>
  <c r="AH112" i="38"/>
  <c r="AD305" i="6"/>
  <c r="AD273" i="6"/>
  <c r="AE223" i="36"/>
  <c r="AE180" i="36"/>
  <c r="AE237" i="36"/>
  <c r="AD303" i="35"/>
  <c r="AD271" i="35"/>
  <c r="AG98" i="34"/>
  <c r="AG100" i="34"/>
  <c r="AG99" i="34"/>
  <c r="AG94" i="34"/>
  <c r="AG175" i="34" s="1"/>
  <c r="AH91" i="34"/>
  <c r="AG186" i="34"/>
  <c r="AE223" i="38"/>
  <c r="AE180" i="38"/>
  <c r="AE181" i="38"/>
  <c r="AE237" i="38"/>
  <c r="AF289" i="33"/>
  <c r="AD305" i="38"/>
  <c r="AD273" i="38"/>
  <c r="AG107" i="6"/>
  <c r="AF225" i="33"/>
  <c r="AF239" i="33"/>
  <c r="AD273" i="34"/>
  <c r="AD305" i="34"/>
  <c r="AH109" i="9"/>
  <c r="AJ112" i="34"/>
  <c r="AI121" i="34"/>
  <c r="AI115" i="34"/>
  <c r="AI119" i="34"/>
  <c r="AI120" i="34"/>
  <c r="AD259" i="6"/>
  <c r="AD264" i="6" s="1"/>
  <c r="AD265" i="6" s="1"/>
  <c r="AD276" i="6" s="1"/>
  <c r="AD277" i="6" s="1"/>
  <c r="AD291" i="6"/>
  <c r="AC278" i="6"/>
  <c r="AF223" i="6"/>
  <c r="AF180" i="6"/>
  <c r="AF237" i="6"/>
  <c r="AF181" i="33"/>
  <c r="AD291" i="3"/>
  <c r="AD259" i="3"/>
  <c r="AD289" i="34"/>
  <c r="AD257" i="34"/>
  <c r="AE225" i="38"/>
  <c r="AE239" i="38"/>
  <c r="AD305" i="3"/>
  <c r="AD273" i="3"/>
  <c r="AD291" i="38"/>
  <c r="AD259" i="38"/>
  <c r="AI94" i="3"/>
  <c r="AI99" i="3"/>
  <c r="AI100" i="3"/>
  <c r="AI98" i="3"/>
  <c r="AJ91" i="3"/>
  <c r="AG119" i="35"/>
  <c r="AG120" i="35"/>
  <c r="AG186" i="35"/>
  <c r="AG115" i="35"/>
  <c r="AG121" i="35"/>
  <c r="AH112" i="35"/>
  <c r="AD305" i="9"/>
  <c r="AD273" i="9"/>
  <c r="AD259" i="34"/>
  <c r="AD291" i="34"/>
  <c r="AE305" i="9"/>
  <c r="AE273" i="9"/>
  <c r="AJ94" i="9"/>
  <c r="AK91" i="9"/>
  <c r="AJ100" i="9"/>
  <c r="AJ98" i="9"/>
  <c r="AJ99" i="9"/>
  <c r="AE257" i="33"/>
  <c r="AE289" i="33"/>
  <c r="AE273" i="33"/>
  <c r="AE305" i="33"/>
  <c r="AB264" i="36"/>
  <c r="AB265" i="36" s="1"/>
  <c r="AB276" i="36" s="1"/>
  <c r="AB277" i="36" s="1"/>
  <c r="AF303" i="33"/>
  <c r="AF271" i="33"/>
  <c r="AE181" i="34"/>
  <c r="AG119" i="36"/>
  <c r="AG186" i="36"/>
  <c r="AG121" i="36"/>
  <c r="AG115" i="36"/>
  <c r="AG120" i="36"/>
  <c r="AH112" i="36"/>
  <c r="AH108" i="3"/>
  <c r="AJ94" i="38"/>
  <c r="AJ100" i="38"/>
  <c r="AJ99" i="38"/>
  <c r="AJ98" i="38"/>
  <c r="AK91" i="38"/>
  <c r="AE238" i="9"/>
  <c r="AE290" i="9"/>
  <c r="AE258" i="9"/>
  <c r="AD259" i="9"/>
  <c r="AD291" i="9"/>
  <c r="AE179" i="3"/>
  <c r="AE181" i="3"/>
  <c r="AD238" i="36"/>
  <c r="AD258" i="36"/>
  <c r="AD290" i="36"/>
  <c r="AI108" i="9"/>
  <c r="AC264" i="36"/>
  <c r="AC265" i="36" s="1"/>
  <c r="AC276" i="36" s="1"/>
  <c r="AC277" i="36" s="1"/>
  <c r="AH129" i="33"/>
  <c r="AG99" i="36"/>
  <c r="AG100" i="36"/>
  <c r="AG94" i="36"/>
  <c r="AG98" i="36"/>
  <c r="AH91" i="36"/>
  <c r="AE303" i="33"/>
  <c r="AE271" i="33"/>
  <c r="AD289" i="35"/>
  <c r="AD257" i="35"/>
  <c r="AE259" i="33"/>
  <c r="AE291" i="33"/>
  <c r="AE187" i="34"/>
  <c r="AE224" i="34" s="1"/>
  <c r="AE271" i="34"/>
  <c r="AE303" i="34"/>
  <c r="AH94" i="6"/>
  <c r="AH100" i="6"/>
  <c r="AH99" i="6"/>
  <c r="AH98" i="6"/>
  <c r="AI91" i="6"/>
  <c r="AH186" i="6"/>
  <c r="AG99" i="35"/>
  <c r="AG100" i="35"/>
  <c r="AG98" i="35"/>
  <c r="AG94" i="35"/>
  <c r="AH91" i="35"/>
  <c r="AE289" i="3"/>
  <c r="AE257" i="3"/>
  <c r="AF175" i="36"/>
  <c r="AH129" i="34"/>
  <c r="AD271" i="36"/>
  <c r="AD303" i="36"/>
  <c r="AD303" i="34"/>
  <c r="AD271" i="34"/>
  <c r="AG108" i="6"/>
  <c r="AC304" i="36"/>
  <c r="AC272" i="36"/>
  <c r="AE225" i="6"/>
  <c r="AE239" i="6"/>
  <c r="AF107" i="35"/>
  <c r="AG107" i="33"/>
  <c r="AG176" i="33" s="1"/>
  <c r="AG200" i="33" s="1"/>
  <c r="AB278" i="9"/>
  <c r="AF239" i="9"/>
  <c r="AF225" i="9"/>
  <c r="AF188" i="9"/>
  <c r="AH186" i="33"/>
  <c r="AF107" i="36"/>
  <c r="AE200" i="34"/>
  <c r="AG128" i="9"/>
  <c r="AG176" i="9" s="1"/>
  <c r="AG179" i="9" s="1"/>
  <c r="AF107" i="34"/>
  <c r="AF176" i="34" s="1"/>
  <c r="AF179" i="34" s="1"/>
  <c r="AD291" i="36"/>
  <c r="AD259" i="36"/>
  <c r="AG129" i="6" l="1"/>
  <c r="AF179" i="6"/>
  <c r="AF181" i="6"/>
  <c r="AF187" i="6"/>
  <c r="AF224" i="6" s="1"/>
  <c r="AF200" i="6"/>
  <c r="AF225" i="6" s="1"/>
  <c r="AH119" i="6"/>
  <c r="AH120" i="6"/>
  <c r="AH115" i="6"/>
  <c r="AH175" i="6" s="1"/>
  <c r="AH121" i="6"/>
  <c r="AI112" i="6"/>
  <c r="AG128" i="6"/>
  <c r="AG176" i="6" s="1"/>
  <c r="AG179" i="6" s="1"/>
  <c r="AG177" i="6"/>
  <c r="AE289" i="6"/>
  <c r="AE257" i="6"/>
  <c r="AF237" i="34"/>
  <c r="AE259" i="9"/>
  <c r="AE304" i="6"/>
  <c r="AF176" i="35"/>
  <c r="AF180" i="34"/>
  <c r="AF237" i="38"/>
  <c r="AC278" i="3"/>
  <c r="AG175" i="35"/>
  <c r="AD273" i="36"/>
  <c r="AF200" i="38"/>
  <c r="AF239" i="38" s="1"/>
  <c r="AF180" i="3"/>
  <c r="AD272" i="9"/>
  <c r="AD264" i="9"/>
  <c r="AD265" i="9" s="1"/>
  <c r="AD276" i="9" s="1"/>
  <c r="AD277" i="9" s="1"/>
  <c r="AE200" i="35"/>
  <c r="AE225" i="35" s="1"/>
  <c r="AE291" i="35" s="1"/>
  <c r="AE187" i="35"/>
  <c r="AE224" i="35" s="1"/>
  <c r="AE290" i="35" s="1"/>
  <c r="AC278" i="38"/>
  <c r="AE264" i="9"/>
  <c r="AE265" i="9" s="1"/>
  <c r="AE276" i="9" s="1"/>
  <c r="AE277" i="9" s="1"/>
  <c r="AD304" i="34"/>
  <c r="AD239" i="35"/>
  <c r="AD305" i="35" s="1"/>
  <c r="AD264" i="38"/>
  <c r="AD265" i="38" s="1"/>
  <c r="AD276" i="38" s="1"/>
  <c r="AD277" i="38" s="1"/>
  <c r="AF180" i="38"/>
  <c r="AE181" i="36"/>
  <c r="AE200" i="36"/>
  <c r="AE239" i="36" s="1"/>
  <c r="AF177" i="36"/>
  <c r="AF223" i="36" s="1"/>
  <c r="AE271" i="3"/>
  <c r="AE179" i="36"/>
  <c r="AE290" i="38"/>
  <c r="AE225" i="3"/>
  <c r="AE259" i="3" s="1"/>
  <c r="AE258" i="38"/>
  <c r="AE289" i="34"/>
  <c r="AD258" i="35"/>
  <c r="AD238" i="35"/>
  <c r="AD304" i="35" s="1"/>
  <c r="AD278" i="33"/>
  <c r="AC259" i="35"/>
  <c r="AC264" i="35" s="1"/>
  <c r="AC265" i="35" s="1"/>
  <c r="AC276" i="35" s="1"/>
  <c r="AC277" i="35" s="1"/>
  <c r="AC291" i="35"/>
  <c r="AG108" i="35"/>
  <c r="AJ108" i="9"/>
  <c r="AJ109" i="9" s="1"/>
  <c r="AJ107" i="9"/>
  <c r="AF200" i="3"/>
  <c r="AF239" i="3" s="1"/>
  <c r="AF187" i="3"/>
  <c r="AF224" i="3" s="1"/>
  <c r="AI108" i="3"/>
  <c r="AF237" i="3"/>
  <c r="AF271" i="3" s="1"/>
  <c r="AF239" i="6"/>
  <c r="AF305" i="6" s="1"/>
  <c r="AG107" i="36"/>
  <c r="AG129" i="36"/>
  <c r="AE237" i="35"/>
  <c r="AE303" i="35" s="1"/>
  <c r="AE181" i="35"/>
  <c r="AE223" i="35"/>
  <c r="AE257" i="35" s="1"/>
  <c r="AF181" i="3"/>
  <c r="AF179" i="3"/>
  <c r="AD264" i="3"/>
  <c r="AD265" i="3" s="1"/>
  <c r="AD276" i="3" s="1"/>
  <c r="AD277" i="3" s="1"/>
  <c r="AG187" i="6"/>
  <c r="AG224" i="6" s="1"/>
  <c r="AG238" i="6" s="1"/>
  <c r="AG128" i="3"/>
  <c r="AG176" i="3" s="1"/>
  <c r="AF177" i="35"/>
  <c r="AF181" i="35" s="1"/>
  <c r="AC278" i="36"/>
  <c r="AF179" i="38"/>
  <c r="AG129" i="38"/>
  <c r="AG177" i="38" s="1"/>
  <c r="AG223" i="38" s="1"/>
  <c r="AF176" i="36"/>
  <c r="AF187" i="36" s="1"/>
  <c r="AF224" i="36" s="1"/>
  <c r="AG180" i="9"/>
  <c r="AF181" i="38"/>
  <c r="AG223" i="9"/>
  <c r="AG289" i="9" s="1"/>
  <c r="AH107" i="6"/>
  <c r="AH108" i="33"/>
  <c r="AH177" i="33" s="1"/>
  <c r="AH180" i="33" s="1"/>
  <c r="AG129" i="35"/>
  <c r="AH129" i="9"/>
  <c r="AH177" i="9" s="1"/>
  <c r="AH180" i="9" s="1"/>
  <c r="AG107" i="35"/>
  <c r="AG107" i="34"/>
  <c r="AG176" i="34" s="1"/>
  <c r="AG179" i="34" s="1"/>
  <c r="AD278" i="6"/>
  <c r="AG225" i="33"/>
  <c r="AG239" i="33"/>
  <c r="AH108" i="6"/>
  <c r="AK100" i="38"/>
  <c r="AK98" i="38"/>
  <c r="AK99" i="38"/>
  <c r="AK94" i="38"/>
  <c r="AI112" i="36"/>
  <c r="AH115" i="36"/>
  <c r="AH120" i="36"/>
  <c r="AH186" i="36"/>
  <c r="AH119" i="36"/>
  <c r="AH121" i="36"/>
  <c r="AE264" i="33"/>
  <c r="AE265" i="33" s="1"/>
  <c r="AE276" i="33" s="1"/>
  <c r="AE277" i="33" s="1"/>
  <c r="AF257" i="6"/>
  <c r="AF289" i="6"/>
  <c r="AG108" i="34"/>
  <c r="AG177" i="34" s="1"/>
  <c r="AE289" i="36"/>
  <c r="AE257" i="36"/>
  <c r="AF187" i="34"/>
  <c r="AF224" i="34" s="1"/>
  <c r="AF258" i="33"/>
  <c r="AF290" i="33"/>
  <c r="AF238" i="33"/>
  <c r="AE239" i="34"/>
  <c r="AE225" i="34"/>
  <c r="AF179" i="35"/>
  <c r="AF187" i="35"/>
  <c r="AF224" i="35" s="1"/>
  <c r="AI94" i="6"/>
  <c r="AI100" i="6"/>
  <c r="AI99" i="6"/>
  <c r="AI98" i="6"/>
  <c r="AJ91" i="6"/>
  <c r="AI186" i="6"/>
  <c r="AF257" i="3"/>
  <c r="AF289" i="3"/>
  <c r="AE238" i="34"/>
  <c r="AE290" i="34"/>
  <c r="AE258" i="34"/>
  <c r="AH98" i="36"/>
  <c r="AH100" i="36"/>
  <c r="AH99" i="36"/>
  <c r="AH94" i="36"/>
  <c r="AI91" i="36"/>
  <c r="AJ107" i="38"/>
  <c r="AE273" i="38"/>
  <c r="AE305" i="38"/>
  <c r="AD291" i="35"/>
  <c r="AD259" i="35"/>
  <c r="AE257" i="38"/>
  <c r="AE289" i="38"/>
  <c r="AI112" i="38"/>
  <c r="AH115" i="38"/>
  <c r="AH175" i="38" s="1"/>
  <c r="AH120" i="38"/>
  <c r="AH119" i="38"/>
  <c r="AH186" i="38"/>
  <c r="AH121" i="38"/>
  <c r="AI119" i="9"/>
  <c r="AI115" i="9"/>
  <c r="AI175" i="9" s="1"/>
  <c r="AI120" i="9"/>
  <c r="AI121" i="9"/>
  <c r="AI186" i="9"/>
  <c r="AJ112" i="9"/>
  <c r="AD304" i="38"/>
  <c r="AD272" i="38"/>
  <c r="AG303" i="9"/>
  <c r="AG271" i="9"/>
  <c r="AD304" i="36"/>
  <c r="AD272" i="36"/>
  <c r="AF181" i="34"/>
  <c r="AE291" i="38"/>
  <c r="AE259" i="38"/>
  <c r="AF273" i="33"/>
  <c r="AF305" i="33"/>
  <c r="AD264" i="36"/>
  <c r="AD265" i="36" s="1"/>
  <c r="AD276" i="36" s="1"/>
  <c r="AD277" i="36" s="1"/>
  <c r="AF238" i="38"/>
  <c r="AF258" i="38"/>
  <c r="AF290" i="38"/>
  <c r="AJ119" i="33"/>
  <c r="AJ120" i="33"/>
  <c r="AJ121" i="33"/>
  <c r="AJ115" i="33"/>
  <c r="AK112" i="33"/>
  <c r="AE258" i="36"/>
  <c r="AE290" i="36"/>
  <c r="AE238" i="36"/>
  <c r="AF291" i="9"/>
  <c r="AF259" i="9"/>
  <c r="AG175" i="36"/>
  <c r="AE272" i="9"/>
  <c r="AE304" i="9"/>
  <c r="AI128" i="34"/>
  <c r="AF259" i="33"/>
  <c r="AF291" i="33"/>
  <c r="AG187" i="9"/>
  <c r="AF271" i="9"/>
  <c r="AF303" i="9"/>
  <c r="AF219" i="16"/>
  <c r="AG218" i="16"/>
  <c r="AG181" i="9"/>
  <c r="AF305" i="9"/>
  <c r="AF273" i="9"/>
  <c r="AG200" i="9"/>
  <c r="AH94" i="35"/>
  <c r="AH99" i="35"/>
  <c r="AH100" i="35"/>
  <c r="AH98" i="35"/>
  <c r="AI91" i="35"/>
  <c r="AG108" i="36"/>
  <c r="AF259" i="6"/>
  <c r="AF291" i="6"/>
  <c r="AF257" i="34"/>
  <c r="AF289" i="34"/>
  <c r="AG128" i="35"/>
  <c r="AG176" i="35" s="1"/>
  <c r="AD264" i="34"/>
  <c r="AD265" i="34" s="1"/>
  <c r="AD276" i="34" s="1"/>
  <c r="AD277" i="34" s="1"/>
  <c r="AF271" i="38"/>
  <c r="AF303" i="38"/>
  <c r="AG181" i="33"/>
  <c r="AG180" i="33"/>
  <c r="AG223" i="33"/>
  <c r="AG237" i="33"/>
  <c r="AH98" i="34"/>
  <c r="AH100" i="34"/>
  <c r="AH99" i="34"/>
  <c r="AH94" i="34"/>
  <c r="AH175" i="34" s="1"/>
  <c r="AI91" i="34"/>
  <c r="AH186" i="34"/>
  <c r="AH107" i="33"/>
  <c r="AH176" i="33" s="1"/>
  <c r="AH179" i="33" s="1"/>
  <c r="AE228" i="16"/>
  <c r="AE247" i="16"/>
  <c r="AI128" i="33"/>
  <c r="AE305" i="3"/>
  <c r="AE273" i="3"/>
  <c r="AE238" i="3"/>
  <c r="AE258" i="3"/>
  <c r="AE290" i="3"/>
  <c r="AF271" i="34"/>
  <c r="AF303" i="34"/>
  <c r="AJ98" i="3"/>
  <c r="AJ94" i="3"/>
  <c r="AJ100" i="3"/>
  <c r="AJ99" i="3"/>
  <c r="AK91" i="3"/>
  <c r="AF271" i="6"/>
  <c r="AF303" i="6"/>
  <c r="AI129" i="34"/>
  <c r="AE303" i="36"/>
  <c r="AE271" i="36"/>
  <c r="AG128" i="38"/>
  <c r="AG176" i="38" s="1"/>
  <c r="AB278" i="36"/>
  <c r="AF200" i="35"/>
  <c r="AH119" i="3"/>
  <c r="AH186" i="3"/>
  <c r="AH115" i="3"/>
  <c r="AH175" i="3" s="1"/>
  <c r="AH120" i="3"/>
  <c r="AH121" i="3"/>
  <c r="AI112" i="3"/>
  <c r="AE273" i="6"/>
  <c r="AE305" i="6"/>
  <c r="AG237" i="6"/>
  <c r="AG180" i="6"/>
  <c r="AG181" i="6"/>
  <c r="AG223" i="6"/>
  <c r="AE238" i="35"/>
  <c r="AG128" i="36"/>
  <c r="AH119" i="35"/>
  <c r="AH120" i="35"/>
  <c r="AH186" i="35"/>
  <c r="AH121" i="35"/>
  <c r="AH115" i="35"/>
  <c r="AI112" i="35"/>
  <c r="AF257" i="38"/>
  <c r="AF289" i="38"/>
  <c r="AE271" i="38"/>
  <c r="AE303" i="38"/>
  <c r="AG200" i="6"/>
  <c r="AF257" i="9"/>
  <c r="AF289" i="9"/>
  <c r="AH128" i="9"/>
  <c r="AH176" i="9" s="1"/>
  <c r="AH179" i="9" s="1"/>
  <c r="AE304" i="38"/>
  <c r="AE272" i="38"/>
  <c r="AF290" i="9"/>
  <c r="AF258" i="9"/>
  <c r="AF238" i="9"/>
  <c r="AG179" i="33"/>
  <c r="AG187" i="33"/>
  <c r="AG224" i="33" s="1"/>
  <c r="AE259" i="6"/>
  <c r="AE264" i="6" s="1"/>
  <c r="AE265" i="6" s="1"/>
  <c r="AE276" i="6" s="1"/>
  <c r="AE277" i="6" s="1"/>
  <c r="AE291" i="6"/>
  <c r="AI109" i="9"/>
  <c r="AJ108" i="38"/>
  <c r="AK98" i="9"/>
  <c r="AK99" i="9"/>
  <c r="AK100" i="9"/>
  <c r="AK94" i="9"/>
  <c r="AI107" i="3"/>
  <c r="AF200" i="34"/>
  <c r="AJ119" i="34"/>
  <c r="AK112" i="34"/>
  <c r="AJ115" i="34"/>
  <c r="AJ121" i="34"/>
  <c r="AJ120" i="34"/>
  <c r="AJ91" i="33"/>
  <c r="AI94" i="33"/>
  <c r="AI175" i="33" s="1"/>
  <c r="AI100" i="33"/>
  <c r="AI98" i="33"/>
  <c r="AI99" i="33"/>
  <c r="AI129" i="33"/>
  <c r="AD272" i="3"/>
  <c r="AD304" i="3"/>
  <c r="AG129" i="3"/>
  <c r="AG177" i="3" s="1"/>
  <c r="AH128" i="6" l="1"/>
  <c r="AH176" i="6" s="1"/>
  <c r="AF290" i="6"/>
  <c r="AF258" i="6"/>
  <c r="AF238" i="6"/>
  <c r="AH129" i="6"/>
  <c r="AH177" i="6" s="1"/>
  <c r="AI119" i="6"/>
  <c r="AI121" i="6"/>
  <c r="AI120" i="6"/>
  <c r="AI115" i="6"/>
  <c r="AI175" i="6" s="1"/>
  <c r="AJ112" i="6"/>
  <c r="AI129" i="6"/>
  <c r="AF273" i="6"/>
  <c r="AD278" i="3"/>
  <c r="AG181" i="38"/>
  <c r="AF225" i="38"/>
  <c r="AF259" i="38" s="1"/>
  <c r="AF264" i="38" s="1"/>
  <c r="AF265" i="38" s="1"/>
  <c r="AF276" i="38" s="1"/>
  <c r="AG176" i="36"/>
  <c r="AD278" i="9"/>
  <c r="AE271" i="35"/>
  <c r="AE259" i="35"/>
  <c r="AG258" i="6"/>
  <c r="AF180" i="36"/>
  <c r="AG177" i="36"/>
  <c r="AF179" i="36"/>
  <c r="AE225" i="36"/>
  <c r="AE278" i="9"/>
  <c r="AD264" i="35"/>
  <c r="AD265" i="35" s="1"/>
  <c r="AD276" i="35" s="1"/>
  <c r="AD277" i="35" s="1"/>
  <c r="AF181" i="36"/>
  <c r="AE239" i="35"/>
  <c r="AF303" i="3"/>
  <c r="AE258" i="35"/>
  <c r="AD273" i="35"/>
  <c r="AD278" i="38"/>
  <c r="AF257" i="36"/>
  <c r="AF289" i="36"/>
  <c r="AE291" i="3"/>
  <c r="AF237" i="36"/>
  <c r="AF225" i="3"/>
  <c r="AG290" i="6"/>
  <c r="AD272" i="35"/>
  <c r="AG177" i="35"/>
  <c r="AG180" i="35" s="1"/>
  <c r="AC278" i="35"/>
  <c r="AF238" i="3"/>
  <c r="AF304" i="3" s="1"/>
  <c r="AF258" i="3"/>
  <c r="AF290" i="3"/>
  <c r="AF273" i="3"/>
  <c r="AF305" i="3"/>
  <c r="AJ108" i="3"/>
  <c r="AG187" i="3"/>
  <c r="AG224" i="3" s="1"/>
  <c r="AH107" i="35"/>
  <c r="AK108" i="9"/>
  <c r="AK109" i="9" s="1"/>
  <c r="AK108" i="38"/>
  <c r="AE289" i="35"/>
  <c r="AG200" i="3"/>
  <c r="AG225" i="3" s="1"/>
  <c r="AG179" i="3"/>
  <c r="AF237" i="35"/>
  <c r="AF271" i="35" s="1"/>
  <c r="AF223" i="35"/>
  <c r="AF289" i="35" s="1"/>
  <c r="AH108" i="34"/>
  <c r="AH177" i="34" s="1"/>
  <c r="AH237" i="34" s="1"/>
  <c r="AI107" i="33"/>
  <c r="AI176" i="33" s="1"/>
  <c r="AI200" i="33" s="1"/>
  <c r="AI107" i="6"/>
  <c r="AG200" i="34"/>
  <c r="AG225" i="34" s="1"/>
  <c r="AG187" i="34"/>
  <c r="AG224" i="34" s="1"/>
  <c r="AG258" i="34" s="1"/>
  <c r="AF180" i="35"/>
  <c r="AH128" i="35"/>
  <c r="AG237" i="38"/>
  <c r="AG303" i="38" s="1"/>
  <c r="AG180" i="38"/>
  <c r="AG200" i="38"/>
  <c r="AG239" i="38" s="1"/>
  <c r="AF200" i="36"/>
  <c r="AF225" i="36" s="1"/>
  <c r="AH175" i="36"/>
  <c r="AH129" i="36"/>
  <c r="AJ129" i="34"/>
  <c r="AF264" i="33"/>
  <c r="AF265" i="33" s="1"/>
  <c r="AF276" i="33" s="1"/>
  <c r="AF277" i="33" s="1"/>
  <c r="AH237" i="33"/>
  <c r="AH271" i="33" s="1"/>
  <c r="AH223" i="33"/>
  <c r="AH289" i="33" s="1"/>
  <c r="AI129" i="9"/>
  <c r="AI177" i="9" s="1"/>
  <c r="AI223" i="9" s="1"/>
  <c r="AH237" i="9"/>
  <c r="AH303" i="9" s="1"/>
  <c r="AH223" i="9"/>
  <c r="AH257" i="9" s="1"/>
  <c r="AG257" i="9"/>
  <c r="AH128" i="3"/>
  <c r="AH176" i="3" s="1"/>
  <c r="AH107" i="36"/>
  <c r="AH129" i="35"/>
  <c r="AH107" i="34"/>
  <c r="AH176" i="34" s="1"/>
  <c r="AH187" i="34" s="1"/>
  <c r="AH224" i="34" s="1"/>
  <c r="AH187" i="9"/>
  <c r="AH188" i="9" s="1"/>
  <c r="AH128" i="38"/>
  <c r="AH176" i="38" s="1"/>
  <c r="AH200" i="38" s="1"/>
  <c r="AF264" i="9"/>
  <c r="AF265" i="9" s="1"/>
  <c r="AF276" i="9" s="1"/>
  <c r="AF277" i="9" s="1"/>
  <c r="AE264" i="3"/>
  <c r="AE265" i="3" s="1"/>
  <c r="AE276" i="3" s="1"/>
  <c r="AE277" i="3" s="1"/>
  <c r="AD278" i="36"/>
  <c r="AE278" i="6"/>
  <c r="AG187" i="36"/>
  <c r="AG224" i="36" s="1"/>
  <c r="AG179" i="36"/>
  <c r="AG180" i="3"/>
  <c r="AG223" i="3"/>
  <c r="AG181" i="3"/>
  <c r="AG237" i="3"/>
  <c r="AG289" i="6"/>
  <c r="AG257" i="6"/>
  <c r="AH200" i="9"/>
  <c r="AG188" i="9"/>
  <c r="AG224" i="9"/>
  <c r="AF290" i="36"/>
  <c r="AF258" i="36"/>
  <c r="AF238" i="36"/>
  <c r="AD278" i="34"/>
  <c r="AE273" i="36"/>
  <c r="AE305" i="36"/>
  <c r="AI108" i="6"/>
  <c r="AI177" i="6" s="1"/>
  <c r="AE259" i="34"/>
  <c r="AE264" i="34" s="1"/>
  <c r="AE265" i="34" s="1"/>
  <c r="AE276" i="34" s="1"/>
  <c r="AE277" i="34" s="1"/>
  <c r="AE291" i="34"/>
  <c r="AH181" i="33"/>
  <c r="AG291" i="33"/>
  <c r="AG259" i="33"/>
  <c r="AG238" i="33"/>
  <c r="AG258" i="33"/>
  <c r="AG290" i="33"/>
  <c r="AG239" i="6"/>
  <c r="AG225" i="6"/>
  <c r="AK94" i="3"/>
  <c r="AK100" i="3"/>
  <c r="AK98" i="3"/>
  <c r="AK99" i="3"/>
  <c r="AH180" i="34"/>
  <c r="AH223" i="34"/>
  <c r="AI98" i="35"/>
  <c r="AI94" i="35"/>
  <c r="AI99" i="35"/>
  <c r="AI100" i="35"/>
  <c r="AJ91" i="35"/>
  <c r="AG200" i="36"/>
  <c r="AG289" i="38"/>
  <c r="AG257" i="38"/>
  <c r="AI115" i="38"/>
  <c r="AI175" i="38" s="1"/>
  <c r="AI120" i="38"/>
  <c r="AI119" i="38"/>
  <c r="AI121" i="38"/>
  <c r="AI186" i="38"/>
  <c r="AJ112" i="38"/>
  <c r="AE305" i="34"/>
  <c r="AE273" i="34"/>
  <c r="AG187" i="35"/>
  <c r="AG224" i="35" s="1"/>
  <c r="AG179" i="35"/>
  <c r="AI119" i="35"/>
  <c r="AI121" i="35"/>
  <c r="AI186" i="35"/>
  <c r="AI115" i="35"/>
  <c r="AI120" i="35"/>
  <c r="AJ112" i="35"/>
  <c r="AH129" i="3"/>
  <c r="AH177" i="3" s="1"/>
  <c r="AE304" i="3"/>
  <c r="AE272" i="3"/>
  <c r="AH108" i="35"/>
  <c r="AH218" i="16"/>
  <c r="AG219" i="16"/>
  <c r="AJ128" i="33"/>
  <c r="AH200" i="33"/>
  <c r="AI98" i="36"/>
  <c r="AI100" i="36"/>
  <c r="AI99" i="36"/>
  <c r="AI94" i="36"/>
  <c r="AJ91" i="36"/>
  <c r="AE272" i="34"/>
  <c r="AE304" i="34"/>
  <c r="AG223" i="34"/>
  <c r="AG181" i="34"/>
  <c r="AG180" i="34"/>
  <c r="AG237" i="34"/>
  <c r="AI120" i="36"/>
  <c r="AI121" i="36"/>
  <c r="AI115" i="36"/>
  <c r="AI186" i="36"/>
  <c r="AI119" i="36"/>
  <c r="AJ112" i="36"/>
  <c r="AG303" i="6"/>
  <c r="AG271" i="6"/>
  <c r="AF247" i="16"/>
  <c r="AF228" i="16"/>
  <c r="AF272" i="33"/>
  <c r="AF304" i="33"/>
  <c r="AH181" i="9"/>
  <c r="AJ94" i="33"/>
  <c r="AJ175" i="33" s="1"/>
  <c r="AK91" i="33"/>
  <c r="AK186" i="33" s="1"/>
  <c r="AJ99" i="33"/>
  <c r="AJ100" i="33"/>
  <c r="AJ98" i="33"/>
  <c r="AK119" i="34"/>
  <c r="AK121" i="34"/>
  <c r="AK115" i="34"/>
  <c r="AK120" i="34"/>
  <c r="AG272" i="6"/>
  <c r="AG304" i="6"/>
  <c r="AF239" i="35"/>
  <c r="AF225" i="35"/>
  <c r="AG303" i="33"/>
  <c r="AG271" i="33"/>
  <c r="AJ186" i="33"/>
  <c r="AE264" i="38"/>
  <c r="AE265" i="38" s="1"/>
  <c r="AE276" i="38" s="1"/>
  <c r="AE277" i="38" s="1"/>
  <c r="AF305" i="38"/>
  <c r="AF273" i="38"/>
  <c r="AF257" i="35"/>
  <c r="AF272" i="9"/>
  <c r="AF304" i="9"/>
  <c r="AI108" i="33"/>
  <c r="AI177" i="33" s="1"/>
  <c r="AJ128" i="34"/>
  <c r="AI121" i="3"/>
  <c r="AI120" i="3"/>
  <c r="AI119" i="3"/>
  <c r="AI186" i="3"/>
  <c r="AI115" i="3"/>
  <c r="AI175" i="3" s="1"/>
  <c r="AJ112" i="3"/>
  <c r="AJ107" i="3"/>
  <c r="AI94" i="34"/>
  <c r="AI175" i="34" s="1"/>
  <c r="AJ91" i="34"/>
  <c r="AI98" i="34"/>
  <c r="AI99" i="34"/>
  <c r="AI100" i="34"/>
  <c r="AI186" i="34"/>
  <c r="AG289" i="33"/>
  <c r="AG257" i="33"/>
  <c r="AJ129" i="33"/>
  <c r="AF304" i="38"/>
  <c r="AF272" i="38"/>
  <c r="AI128" i="9"/>
  <c r="AI176" i="9" s="1"/>
  <c r="AI179" i="9" s="1"/>
  <c r="AH129" i="38"/>
  <c r="AH177" i="38" s="1"/>
  <c r="AH128" i="36"/>
  <c r="AG200" i="35"/>
  <c r="AG179" i="38"/>
  <c r="AG187" i="38"/>
  <c r="AG224" i="38" s="1"/>
  <c r="AH175" i="35"/>
  <c r="AH187" i="33"/>
  <c r="AH224" i="33" s="1"/>
  <c r="AE304" i="36"/>
  <c r="AE272" i="36"/>
  <c r="AK119" i="33"/>
  <c r="AK115" i="33"/>
  <c r="AK120" i="33"/>
  <c r="AK121" i="33"/>
  <c r="AH179" i="38"/>
  <c r="AF258" i="35"/>
  <c r="AF290" i="35"/>
  <c r="AF238" i="35"/>
  <c r="AF290" i="34"/>
  <c r="AF258" i="34"/>
  <c r="AF238" i="34"/>
  <c r="AK107" i="38"/>
  <c r="AE278" i="33"/>
  <c r="AF239" i="34"/>
  <c r="AF225" i="34"/>
  <c r="AK107" i="9"/>
  <c r="AE272" i="35"/>
  <c r="AE304" i="35"/>
  <c r="AG225" i="9"/>
  <c r="AG239" i="9"/>
  <c r="AE291" i="36"/>
  <c r="AE259" i="36"/>
  <c r="AE264" i="36" s="1"/>
  <c r="AE265" i="36" s="1"/>
  <c r="AE276" i="36" s="1"/>
  <c r="AE277" i="36" s="1"/>
  <c r="AK112" i="9"/>
  <c r="AJ186" i="9"/>
  <c r="AJ120" i="9"/>
  <c r="AJ119" i="9"/>
  <c r="AJ121" i="9"/>
  <c r="AJ115" i="9"/>
  <c r="AJ175" i="9" s="1"/>
  <c r="AH108" i="36"/>
  <c r="AJ94" i="6"/>
  <c r="AJ99" i="6"/>
  <c r="AJ98" i="6"/>
  <c r="AJ100" i="6"/>
  <c r="AK91" i="6"/>
  <c r="AJ186" i="6"/>
  <c r="AF264" i="6"/>
  <c r="AF265" i="6" s="1"/>
  <c r="AF276" i="6" s="1"/>
  <c r="AG273" i="33"/>
  <c r="AG305" i="33"/>
  <c r="AH223" i="6" l="1"/>
  <c r="AH237" i="6"/>
  <c r="AH180" i="6"/>
  <c r="AH181" i="6"/>
  <c r="AH179" i="6"/>
  <c r="AH187" i="6"/>
  <c r="AH224" i="6" s="1"/>
  <c r="AH238" i="6" s="1"/>
  <c r="AH200" i="6"/>
  <c r="AH225" i="6" s="1"/>
  <c r="AF304" i="6"/>
  <c r="AF272" i="6"/>
  <c r="AK112" i="6"/>
  <c r="AJ120" i="6"/>
  <c r="AJ121" i="6"/>
  <c r="AJ115" i="6"/>
  <c r="AJ175" i="6" s="1"/>
  <c r="AJ119" i="6"/>
  <c r="AJ128" i="6" s="1"/>
  <c r="AG181" i="36"/>
  <c r="AI128" i="6"/>
  <c r="AI176" i="6" s="1"/>
  <c r="AI179" i="6" s="1"/>
  <c r="AH187" i="38"/>
  <c r="AH224" i="38" s="1"/>
  <c r="AG225" i="38"/>
  <c r="AF291" i="38"/>
  <c r="AE264" i="35"/>
  <c r="AE265" i="35" s="1"/>
  <c r="AE276" i="35" s="1"/>
  <c r="AE277" i="35" s="1"/>
  <c r="AH257" i="33"/>
  <c r="AD278" i="35"/>
  <c r="AG237" i="36"/>
  <c r="AG271" i="36" s="1"/>
  <c r="AG223" i="36"/>
  <c r="AG289" i="36" s="1"/>
  <c r="AG180" i="36"/>
  <c r="AG239" i="3"/>
  <c r="AG273" i="3" s="1"/>
  <c r="AH177" i="36"/>
  <c r="AE273" i="35"/>
  <c r="AE305" i="35"/>
  <c r="AG181" i="35"/>
  <c r="AG223" i="35"/>
  <c r="AG289" i="35" s="1"/>
  <c r="AG237" i="35"/>
  <c r="AG271" i="35" s="1"/>
  <c r="AH290" i="6"/>
  <c r="AH258" i="6"/>
  <c r="AG290" i="34"/>
  <c r="AF272" i="3"/>
  <c r="AF259" i="3"/>
  <c r="AF264" i="3" s="1"/>
  <c r="AF265" i="3" s="1"/>
  <c r="AF276" i="3" s="1"/>
  <c r="AF277" i="3" s="1"/>
  <c r="AF291" i="3"/>
  <c r="AF303" i="36"/>
  <c r="AF271" i="36"/>
  <c r="AG271" i="38"/>
  <c r="AH239" i="6"/>
  <c r="AH305" i="6" s="1"/>
  <c r="AH179" i="34"/>
  <c r="AH176" i="35"/>
  <c r="AH187" i="35" s="1"/>
  <c r="AH224" i="35" s="1"/>
  <c r="AF239" i="36"/>
  <c r="AF305" i="36" s="1"/>
  <c r="AG290" i="3"/>
  <c r="AG258" i="3"/>
  <c r="AG238" i="3"/>
  <c r="AG272" i="3" s="1"/>
  <c r="AH224" i="9"/>
  <c r="AH258" i="9" s="1"/>
  <c r="AH303" i="33"/>
  <c r="AH179" i="3"/>
  <c r="AH187" i="3"/>
  <c r="AH224" i="3" s="1"/>
  <c r="AH238" i="3" s="1"/>
  <c r="AI187" i="33"/>
  <c r="AI224" i="33" s="1"/>
  <c r="AI258" i="33" s="1"/>
  <c r="AH289" i="9"/>
  <c r="AE278" i="3"/>
  <c r="AG239" i="34"/>
  <c r="AG305" i="34" s="1"/>
  <c r="AH176" i="36"/>
  <c r="AH200" i="36" s="1"/>
  <c r="AH225" i="36" s="1"/>
  <c r="AH177" i="35"/>
  <c r="AH237" i="35" s="1"/>
  <c r="AF303" i="35"/>
  <c r="AI225" i="33"/>
  <c r="AI291" i="33" s="1"/>
  <c r="AI239" i="33"/>
  <c r="AI273" i="33" s="1"/>
  <c r="AG238" i="34"/>
  <c r="AG272" i="34" s="1"/>
  <c r="AI107" i="34"/>
  <c r="AI176" i="34" s="1"/>
  <c r="AI179" i="34" s="1"/>
  <c r="AI179" i="33"/>
  <c r="AJ107" i="6"/>
  <c r="AJ176" i="6" s="1"/>
  <c r="AJ107" i="33"/>
  <c r="AJ176" i="33" s="1"/>
  <c r="AJ187" i="33" s="1"/>
  <c r="AJ224" i="33" s="1"/>
  <c r="AH271" i="9"/>
  <c r="AI237" i="9"/>
  <c r="AI180" i="9"/>
  <c r="AH200" i="3"/>
  <c r="AH225" i="3" s="1"/>
  <c r="AI129" i="35"/>
  <c r="AK129" i="34"/>
  <c r="AF278" i="9"/>
  <c r="AH181" i="34"/>
  <c r="AH200" i="34"/>
  <c r="AK129" i="33"/>
  <c r="AI175" i="36"/>
  <c r="AI128" i="3"/>
  <c r="AI176" i="3" s="1"/>
  <c r="AI128" i="38"/>
  <c r="AI176" i="38" s="1"/>
  <c r="AI187" i="38" s="1"/>
  <c r="AI224" i="38" s="1"/>
  <c r="AI107" i="36"/>
  <c r="AI108" i="35"/>
  <c r="AI129" i="3"/>
  <c r="AI177" i="3" s="1"/>
  <c r="AI180" i="3" s="1"/>
  <c r="AJ108" i="33"/>
  <c r="AJ177" i="33" s="1"/>
  <c r="AG264" i="33"/>
  <c r="AG265" i="33" s="1"/>
  <c r="AG276" i="33" s="1"/>
  <c r="AG277" i="33" s="1"/>
  <c r="AE278" i="34"/>
  <c r="AE278" i="36"/>
  <c r="AF277" i="38"/>
  <c r="AF278" i="38" s="1"/>
  <c r="AF277" i="6"/>
  <c r="AF278" i="6" s="1"/>
  <c r="AK119" i="9"/>
  <c r="AK115" i="9"/>
  <c r="AK175" i="9" s="1"/>
  <c r="AK120" i="9"/>
  <c r="AK121" i="9"/>
  <c r="AK186" i="9"/>
  <c r="AH238" i="33"/>
  <c r="AH258" i="33"/>
  <c r="AH290" i="33"/>
  <c r="AG273" i="38"/>
  <c r="AG305" i="38"/>
  <c r="AK112" i="3"/>
  <c r="AJ119" i="3"/>
  <c r="AJ186" i="3"/>
  <c r="AJ120" i="3"/>
  <c r="AJ121" i="3"/>
  <c r="AJ115" i="3"/>
  <c r="AJ175" i="3" s="1"/>
  <c r="AE278" i="38"/>
  <c r="AF305" i="35"/>
  <c r="AF273" i="35"/>
  <c r="AI108" i="36"/>
  <c r="AH289" i="6"/>
  <c r="AH257" i="6"/>
  <c r="AH271" i="34"/>
  <c r="AH303" i="34"/>
  <c r="AK107" i="3"/>
  <c r="AH237" i="36"/>
  <c r="AH180" i="36"/>
  <c r="AH223" i="36"/>
  <c r="AF291" i="34"/>
  <c r="AF259" i="34"/>
  <c r="AF264" i="34" s="1"/>
  <c r="AF265" i="34" s="1"/>
  <c r="AF276" i="34" s="1"/>
  <c r="AG291" i="38"/>
  <c r="AG259" i="38"/>
  <c r="AI108" i="34"/>
  <c r="AI177" i="34" s="1"/>
  <c r="AK99" i="33"/>
  <c r="AK98" i="33"/>
  <c r="AK100" i="33"/>
  <c r="AK94" i="33"/>
  <c r="AK175" i="33" s="1"/>
  <c r="AH273" i="6"/>
  <c r="AJ94" i="36"/>
  <c r="AJ99" i="36"/>
  <c r="AJ100" i="36"/>
  <c r="AJ98" i="36"/>
  <c r="AK91" i="36"/>
  <c r="AJ119" i="35"/>
  <c r="AK112" i="35"/>
  <c r="AJ115" i="35"/>
  <c r="AJ120" i="35"/>
  <c r="AJ186" i="35"/>
  <c r="AJ121" i="35"/>
  <c r="AG238" i="35"/>
  <c r="AG258" i="35"/>
  <c r="AG290" i="35"/>
  <c r="AG304" i="33"/>
  <c r="AG272" i="33"/>
  <c r="AF273" i="34"/>
  <c r="AF305" i="34"/>
  <c r="AF273" i="36"/>
  <c r="AI237" i="33"/>
  <c r="AI223" i="33"/>
  <c r="AI181" i="33"/>
  <c r="AI180" i="33"/>
  <c r="AI200" i="9"/>
  <c r="AH259" i="6"/>
  <c r="AH291" i="6"/>
  <c r="AG228" i="16"/>
  <c r="AG247" i="16"/>
  <c r="AH225" i="9"/>
  <c r="AH239" i="9"/>
  <c r="AG258" i="36"/>
  <c r="AG290" i="36"/>
  <c r="AG238" i="36"/>
  <c r="AK94" i="6"/>
  <c r="AK98" i="6"/>
  <c r="AK100" i="6"/>
  <c r="AK99" i="6"/>
  <c r="AK186" i="6"/>
  <c r="AF291" i="36"/>
  <c r="AF259" i="36"/>
  <c r="AF264" i="36" s="1"/>
  <c r="AF265" i="36" s="1"/>
  <c r="AF276" i="36" s="1"/>
  <c r="AK128" i="33"/>
  <c r="AJ98" i="34"/>
  <c r="AJ99" i="34"/>
  <c r="AJ100" i="34"/>
  <c r="AJ94" i="34"/>
  <c r="AJ175" i="34" s="1"/>
  <c r="AK91" i="34"/>
  <c r="AJ186" i="34"/>
  <c r="AH219" i="16"/>
  <c r="AI218" i="16"/>
  <c r="AG259" i="3"/>
  <c r="AG291" i="3"/>
  <c r="AI175" i="35"/>
  <c r="AI223" i="6"/>
  <c r="AI181" i="6"/>
  <c r="AI180" i="6"/>
  <c r="AI237" i="6"/>
  <c r="AF272" i="36"/>
  <c r="AF304" i="36"/>
  <c r="AI271" i="9"/>
  <c r="AI303" i="9"/>
  <c r="AJ128" i="9"/>
  <c r="AJ176" i="9" s="1"/>
  <c r="AJ179" i="9" s="1"/>
  <c r="AG273" i="9"/>
  <c r="AG305" i="9"/>
  <c r="AF272" i="34"/>
  <c r="AF304" i="34"/>
  <c r="AG271" i="34"/>
  <c r="AG303" i="34"/>
  <c r="AI129" i="38"/>
  <c r="AI177" i="38" s="1"/>
  <c r="AI107" i="35"/>
  <c r="AH304" i="6"/>
  <c r="AH272" i="6"/>
  <c r="AG271" i="3"/>
  <c r="AG303" i="3"/>
  <c r="AJ108" i="6"/>
  <c r="AJ129" i="9"/>
  <c r="AJ177" i="9" s="1"/>
  <c r="AG259" i="9"/>
  <c r="AG291" i="9"/>
  <c r="AK128" i="34"/>
  <c r="AJ119" i="36"/>
  <c r="AJ115" i="36"/>
  <c r="AJ120" i="36"/>
  <c r="AJ121" i="36"/>
  <c r="AJ186" i="36"/>
  <c r="AK112" i="36"/>
  <c r="AH223" i="35"/>
  <c r="AG291" i="34"/>
  <c r="AG259" i="34"/>
  <c r="AG239" i="36"/>
  <c r="AG225" i="36"/>
  <c r="AG291" i="6"/>
  <c r="AG259" i="6"/>
  <c r="AG264" i="6" s="1"/>
  <c r="AG265" i="6" s="1"/>
  <c r="AG276" i="6" s="1"/>
  <c r="AG277" i="6" s="1"/>
  <c r="AH239" i="38"/>
  <c r="AH225" i="38"/>
  <c r="AI181" i="9"/>
  <c r="AH223" i="38"/>
  <c r="AH181" i="38"/>
  <c r="AH180" i="38"/>
  <c r="AH237" i="38"/>
  <c r="AI305" i="33"/>
  <c r="AF278" i="33"/>
  <c r="AI128" i="36"/>
  <c r="AH239" i="33"/>
  <c r="AH225" i="33"/>
  <c r="AK108" i="3"/>
  <c r="AG305" i="6"/>
  <c r="AG273" i="6"/>
  <c r="AG289" i="3"/>
  <c r="AG257" i="3"/>
  <c r="AI257" i="9"/>
  <c r="AI289" i="9"/>
  <c r="AF272" i="35"/>
  <c r="AF304" i="35"/>
  <c r="AH290" i="38"/>
  <c r="AH258" i="38"/>
  <c r="AH238" i="38"/>
  <c r="AG290" i="38"/>
  <c r="AG258" i="38"/>
  <c r="AG238" i="38"/>
  <c r="AG239" i="35"/>
  <c r="AG225" i="35"/>
  <c r="AH238" i="34"/>
  <c r="AH258" i="34"/>
  <c r="AH290" i="34"/>
  <c r="AF259" i="35"/>
  <c r="AF264" i="35" s="1"/>
  <c r="AF265" i="35" s="1"/>
  <c r="AF276" i="35" s="1"/>
  <c r="AF291" i="35"/>
  <c r="AI129" i="36"/>
  <c r="AG289" i="34"/>
  <c r="AG257" i="34"/>
  <c r="AH223" i="3"/>
  <c r="AH181" i="3"/>
  <c r="AH180" i="3"/>
  <c r="AH237" i="3"/>
  <c r="AI128" i="35"/>
  <c r="AH271" i="6"/>
  <c r="AH303" i="6"/>
  <c r="AJ119" i="38"/>
  <c r="AJ121" i="38"/>
  <c r="AJ120" i="38"/>
  <c r="AJ115" i="38"/>
  <c r="AJ175" i="38" s="1"/>
  <c r="AJ186" i="38"/>
  <c r="AK112" i="38"/>
  <c r="AJ98" i="35"/>
  <c r="AJ94" i="35"/>
  <c r="AJ100" i="35"/>
  <c r="AJ99" i="35"/>
  <c r="AK91" i="35"/>
  <c r="AH289" i="34"/>
  <c r="AH257" i="34"/>
  <c r="AI187" i="9"/>
  <c r="AG258" i="9"/>
  <c r="AG290" i="9"/>
  <c r="AG238" i="9"/>
  <c r="AJ129" i="6" l="1"/>
  <c r="AJ179" i="6"/>
  <c r="AJ177" i="6"/>
  <c r="AI200" i="6"/>
  <c r="AK121" i="6"/>
  <c r="AK119" i="6"/>
  <c r="AK120" i="6"/>
  <c r="AK115" i="6"/>
  <c r="AK175" i="6" s="1"/>
  <c r="AI187" i="6"/>
  <c r="AI224" i="6" s="1"/>
  <c r="AI238" i="6" s="1"/>
  <c r="AG257" i="36"/>
  <c r="AG303" i="36"/>
  <c r="AG303" i="35"/>
  <c r="AE278" i="35"/>
  <c r="AG304" i="3"/>
  <c r="AG304" i="34"/>
  <c r="AI259" i="33"/>
  <c r="AG305" i="3"/>
  <c r="AI290" i="33"/>
  <c r="AI290" i="6"/>
  <c r="AI258" i="6"/>
  <c r="AI223" i="3"/>
  <c r="AI257" i="3" s="1"/>
  <c r="AG257" i="35"/>
  <c r="AI237" i="3"/>
  <c r="AI303" i="3" s="1"/>
  <c r="AI200" i="34"/>
  <c r="AI225" i="34" s="1"/>
  <c r="AF278" i="3"/>
  <c r="AH179" i="36"/>
  <c r="AH239" i="36"/>
  <c r="AH305" i="36" s="1"/>
  <c r="AH200" i="35"/>
  <c r="AH239" i="35" s="1"/>
  <c r="AH305" i="35" s="1"/>
  <c r="AH187" i="36"/>
  <c r="AH224" i="36" s="1"/>
  <c r="AH179" i="35"/>
  <c r="AH290" i="9"/>
  <c r="AI187" i="34"/>
  <c r="AI224" i="34" s="1"/>
  <c r="AI258" i="34" s="1"/>
  <c r="AI200" i="38"/>
  <c r="AI239" i="38" s="1"/>
  <c r="AI238" i="33"/>
  <c r="AI304" i="33" s="1"/>
  <c r="AG273" i="34"/>
  <c r="AI179" i="38"/>
  <c r="AH238" i="9"/>
  <c r="AH304" i="9" s="1"/>
  <c r="AG278" i="33"/>
  <c r="AH181" i="35"/>
  <c r="AH180" i="35"/>
  <c r="AH239" i="3"/>
  <c r="AH273" i="3" s="1"/>
  <c r="AJ175" i="35"/>
  <c r="AI176" i="36"/>
  <c r="AI179" i="36" s="1"/>
  <c r="AI179" i="3"/>
  <c r="AI187" i="3"/>
  <c r="AI224" i="3" s="1"/>
  <c r="AH181" i="36"/>
  <c r="AJ108" i="35"/>
  <c r="AH290" i="3"/>
  <c r="AH258" i="3"/>
  <c r="AI177" i="35"/>
  <c r="AJ107" i="36"/>
  <c r="AJ128" i="36"/>
  <c r="AJ200" i="33"/>
  <c r="AJ200" i="6"/>
  <c r="AJ225" i="6" s="1"/>
  <c r="AJ187" i="6"/>
  <c r="AJ224" i="6" s="1"/>
  <c r="AJ258" i="6" s="1"/>
  <c r="AJ179" i="33"/>
  <c r="AJ258" i="33"/>
  <c r="AJ290" i="33"/>
  <c r="AJ238" i="33"/>
  <c r="AJ304" i="33" s="1"/>
  <c r="AJ187" i="9"/>
  <c r="AJ188" i="9" s="1"/>
  <c r="AG264" i="38"/>
  <c r="AG265" i="38" s="1"/>
  <c r="AG276" i="38" s="1"/>
  <c r="AG277" i="38" s="1"/>
  <c r="AI181" i="3"/>
  <c r="AI200" i="3"/>
  <c r="AI225" i="3" s="1"/>
  <c r="AJ129" i="3"/>
  <c r="AJ177" i="3" s="1"/>
  <c r="AJ223" i="3" s="1"/>
  <c r="AJ129" i="35"/>
  <c r="AH225" i="34"/>
  <c r="AH239" i="34"/>
  <c r="AK128" i="9"/>
  <c r="AK176" i="9" s="1"/>
  <c r="AK179" i="9" s="1"/>
  <c r="AJ128" i="38"/>
  <c r="AJ176" i="38" s="1"/>
  <c r="AJ179" i="38" s="1"/>
  <c r="AK107" i="6"/>
  <c r="AK108" i="6"/>
  <c r="AJ107" i="35"/>
  <c r="AG264" i="34"/>
  <c r="AG265" i="34" s="1"/>
  <c r="AG276" i="34" s="1"/>
  <c r="AG277" i="34" s="1"/>
  <c r="AG264" i="3"/>
  <c r="AG265" i="3" s="1"/>
  <c r="AG276" i="3" s="1"/>
  <c r="AG277" i="3" s="1"/>
  <c r="AG264" i="9"/>
  <c r="AG265" i="9" s="1"/>
  <c r="AG276" i="9" s="1"/>
  <c r="AG277" i="9" s="1"/>
  <c r="AG278" i="6"/>
  <c r="AF277" i="35"/>
  <c r="AF278" i="35" s="1"/>
  <c r="AF277" i="34"/>
  <c r="AF278" i="34" s="1"/>
  <c r="AI200" i="36"/>
  <c r="AF277" i="36"/>
  <c r="AF278" i="36" s="1"/>
  <c r="AH303" i="3"/>
  <c r="AH271" i="3"/>
  <c r="AI224" i="9"/>
  <c r="AI188" i="9"/>
  <c r="AI289" i="6"/>
  <c r="AI257" i="6"/>
  <c r="AK98" i="34"/>
  <c r="AK99" i="34"/>
  <c r="AK100" i="34"/>
  <c r="AK94" i="34"/>
  <c r="AK175" i="34" s="1"/>
  <c r="AK186" i="34"/>
  <c r="AH305" i="9"/>
  <c r="AH273" i="9"/>
  <c r="AK98" i="36"/>
  <c r="AK99" i="36"/>
  <c r="AK100" i="36"/>
  <c r="AK94" i="36"/>
  <c r="AK107" i="33"/>
  <c r="AK176" i="33" s="1"/>
  <c r="AK200" i="33" s="1"/>
  <c r="AI181" i="34"/>
  <c r="AI180" i="34"/>
  <c r="AI223" i="34"/>
  <c r="AI237" i="34"/>
  <c r="AH303" i="36"/>
  <c r="AH271" i="36"/>
  <c r="AI177" i="36"/>
  <c r="AH272" i="38"/>
  <c r="AH304" i="38"/>
  <c r="AJ237" i="9"/>
  <c r="AJ223" i="9"/>
  <c r="AJ180" i="9"/>
  <c r="AJ181" i="9"/>
  <c r="AH291" i="3"/>
  <c r="AH259" i="3"/>
  <c r="AH291" i="9"/>
  <c r="AH259" i="9"/>
  <c r="AH264" i="9" s="1"/>
  <c r="AH265" i="9" s="1"/>
  <c r="AH276" i="9" s="1"/>
  <c r="AH277" i="9" s="1"/>
  <c r="AH257" i="3"/>
  <c r="AH289" i="3"/>
  <c r="AH291" i="38"/>
  <c r="AH259" i="38"/>
  <c r="AH238" i="36"/>
  <c r="AH290" i="36"/>
  <c r="AH258" i="36"/>
  <c r="AJ223" i="6"/>
  <c r="AJ181" i="6"/>
  <c r="AJ180" i="6"/>
  <c r="AJ237" i="6"/>
  <c r="AJ108" i="36"/>
  <c r="AH304" i="33"/>
  <c r="AH272" i="33"/>
  <c r="AK121" i="38"/>
  <c r="AK115" i="38"/>
  <c r="AK175" i="38" s="1"/>
  <c r="AK120" i="38"/>
  <c r="AK186" i="38"/>
  <c r="AK119" i="38"/>
  <c r="AH305" i="38"/>
  <c r="AH273" i="38"/>
  <c r="AK120" i="36"/>
  <c r="AK186" i="36"/>
  <c r="AK119" i="36"/>
  <c r="AK115" i="36"/>
  <c r="AK121" i="36"/>
  <c r="AH238" i="35"/>
  <c r="AH258" i="35"/>
  <c r="AH290" i="35"/>
  <c r="AK120" i="35"/>
  <c r="AK119" i="35"/>
  <c r="AK186" i="35"/>
  <c r="AK115" i="35"/>
  <c r="AK121" i="35"/>
  <c r="AJ128" i="3"/>
  <c r="AJ176" i="3" s="1"/>
  <c r="AJ187" i="3" s="1"/>
  <c r="AH272" i="34"/>
  <c r="AH304" i="34"/>
  <c r="AG259" i="35"/>
  <c r="AG291" i="35"/>
  <c r="AH271" i="38"/>
  <c r="AH303" i="38"/>
  <c r="AH257" i="35"/>
  <c r="AH289" i="35"/>
  <c r="AH304" i="3"/>
  <c r="AH272" i="3"/>
  <c r="AI176" i="35"/>
  <c r="AI181" i="35" s="1"/>
  <c r="AI304" i="6"/>
  <c r="AI272" i="6"/>
  <c r="AJ181" i="33"/>
  <c r="AJ223" i="33"/>
  <c r="AJ180" i="33"/>
  <c r="AJ237" i="33"/>
  <c r="AJ107" i="34"/>
  <c r="AJ176" i="34" s="1"/>
  <c r="AJ179" i="34" s="1"/>
  <c r="AI289" i="33"/>
  <c r="AI257" i="33"/>
  <c r="AI264" i="33" s="1"/>
  <c r="AI265" i="33" s="1"/>
  <c r="AI276" i="33" s="1"/>
  <c r="AI277" i="33" s="1"/>
  <c r="AH264" i="6"/>
  <c r="AH265" i="6" s="1"/>
  <c r="AH276" i="6" s="1"/>
  <c r="AH277" i="6" s="1"/>
  <c r="AK119" i="3"/>
  <c r="AK186" i="3"/>
  <c r="AK115" i="3"/>
  <c r="AK175" i="3" s="1"/>
  <c r="AK120" i="3"/>
  <c r="AK121" i="3"/>
  <c r="AG304" i="9"/>
  <c r="AG272" i="9"/>
  <c r="AK98" i="35"/>
  <c r="AK99" i="35"/>
  <c r="AK100" i="35"/>
  <c r="AK94" i="35"/>
  <c r="AG305" i="35"/>
  <c r="AG273" i="35"/>
  <c r="AI271" i="6"/>
  <c r="AI303" i="6"/>
  <c r="AI258" i="38"/>
  <c r="AI290" i="38"/>
  <c r="AI238" i="38"/>
  <c r="AI225" i="9"/>
  <c r="AI239" i="9"/>
  <c r="AI271" i="33"/>
  <c r="AI303" i="33"/>
  <c r="AJ128" i="35"/>
  <c r="AJ175" i="36"/>
  <c r="AK108" i="33"/>
  <c r="AK177" i="33" s="1"/>
  <c r="AH257" i="36"/>
  <c r="AH289" i="36"/>
  <c r="AG272" i="38"/>
  <c r="AG304" i="38"/>
  <c r="AH259" i="33"/>
  <c r="AH264" i="33" s="1"/>
  <c r="AH265" i="33" s="1"/>
  <c r="AH276" i="33" s="1"/>
  <c r="AH277" i="33" s="1"/>
  <c r="AH291" i="33"/>
  <c r="AG259" i="36"/>
  <c r="AG264" i="36" s="1"/>
  <c r="AG265" i="36" s="1"/>
  <c r="AG276" i="36" s="1"/>
  <c r="AG277" i="36" s="1"/>
  <c r="AG291" i="36"/>
  <c r="AJ129" i="36"/>
  <c r="AJ218" i="16"/>
  <c r="AI219" i="16"/>
  <c r="AG304" i="35"/>
  <c r="AG272" i="35"/>
  <c r="AK129" i="9"/>
  <c r="AK177" i="9" s="1"/>
  <c r="AH259" i="36"/>
  <c r="AH291" i="36"/>
  <c r="AJ129" i="38"/>
  <c r="AJ177" i="38" s="1"/>
  <c r="AH305" i="33"/>
  <c r="AH273" i="33"/>
  <c r="AH289" i="38"/>
  <c r="AH257" i="38"/>
  <c r="AH264" i="38" s="1"/>
  <c r="AH265" i="38" s="1"/>
  <c r="AH276" i="38" s="1"/>
  <c r="AH277" i="38" s="1"/>
  <c r="AG305" i="36"/>
  <c r="AG273" i="36"/>
  <c r="AH303" i="35"/>
  <c r="AH271" i="35"/>
  <c r="AI237" i="38"/>
  <c r="AI180" i="38"/>
  <c r="AI223" i="38"/>
  <c r="AI181" i="38"/>
  <c r="AH247" i="16"/>
  <c r="AH228" i="16"/>
  <c r="AJ108" i="34"/>
  <c r="AJ177" i="34" s="1"/>
  <c r="AG272" i="36"/>
  <c r="AG304" i="36"/>
  <c r="AJ200" i="9"/>
  <c r="AI237" i="35"/>
  <c r="AI180" i="35"/>
  <c r="AI223" i="35"/>
  <c r="AK128" i="6" l="1"/>
  <c r="AK176" i="6" s="1"/>
  <c r="AK200" i="6" s="1"/>
  <c r="AK225" i="6" s="1"/>
  <c r="AI225" i="6"/>
  <c r="AI239" i="6"/>
  <c r="AK129" i="6"/>
  <c r="AK177" i="6"/>
  <c r="AK237" i="6" s="1"/>
  <c r="AK175" i="35"/>
  <c r="AH225" i="35"/>
  <c r="AH259" i="35" s="1"/>
  <c r="AH273" i="36"/>
  <c r="AJ239" i="6"/>
  <c r="AJ305" i="6" s="1"/>
  <c r="AH273" i="35"/>
  <c r="AI187" i="36"/>
  <c r="AI224" i="36" s="1"/>
  <c r="AJ200" i="38"/>
  <c r="AJ239" i="38" s="1"/>
  <c r="AH305" i="3"/>
  <c r="AI271" i="3"/>
  <c r="AI225" i="38"/>
  <c r="AI259" i="38" s="1"/>
  <c r="AI272" i="33"/>
  <c r="AI239" i="34"/>
  <c r="AI305" i="34" s="1"/>
  <c r="AG264" i="35"/>
  <c r="AG265" i="35" s="1"/>
  <c r="AG276" i="35" s="1"/>
  <c r="AG277" i="35" s="1"/>
  <c r="AI289" i="3"/>
  <c r="AJ176" i="35"/>
  <c r="AJ177" i="35"/>
  <c r="AJ176" i="36"/>
  <c r="AJ187" i="36" s="1"/>
  <c r="AJ224" i="36" s="1"/>
  <c r="AI290" i="34"/>
  <c r="AI238" i="34"/>
  <c r="AI272" i="34" s="1"/>
  <c r="AK187" i="9"/>
  <c r="AK188" i="9" s="1"/>
  <c r="AH272" i="9"/>
  <c r="AI239" i="3"/>
  <c r="AI273" i="3" s="1"/>
  <c r="AJ200" i="3"/>
  <c r="AJ225" i="3" s="1"/>
  <c r="AH291" i="35"/>
  <c r="AI290" i="3"/>
  <c r="AI258" i="3"/>
  <c r="AG278" i="38"/>
  <c r="AG278" i="9"/>
  <c r="AG278" i="3"/>
  <c r="AJ224" i="9"/>
  <c r="AJ238" i="9" s="1"/>
  <c r="AJ290" i="6"/>
  <c r="AJ187" i="38"/>
  <c r="AJ224" i="38" s="1"/>
  <c r="AJ290" i="38" s="1"/>
  <c r="AJ237" i="3"/>
  <c r="AJ271" i="3" s="1"/>
  <c r="AJ180" i="3"/>
  <c r="AK108" i="36"/>
  <c r="AJ238" i="6"/>
  <c r="AK129" i="3"/>
  <c r="AK177" i="3" s="1"/>
  <c r="AK223" i="3" s="1"/>
  <c r="AI238" i="3"/>
  <c r="AI272" i="3" s="1"/>
  <c r="AJ272" i="33"/>
  <c r="AJ239" i="33"/>
  <c r="AJ225" i="33"/>
  <c r="AJ187" i="34"/>
  <c r="AJ224" i="34" s="1"/>
  <c r="AJ258" i="34" s="1"/>
  <c r="AK187" i="6"/>
  <c r="AK224" i="6" s="1"/>
  <c r="AK179" i="6"/>
  <c r="AK128" i="36"/>
  <c r="AH264" i="3"/>
  <c r="AH265" i="3" s="1"/>
  <c r="AH276" i="3" s="1"/>
  <c r="AH277" i="3" s="1"/>
  <c r="AG278" i="34"/>
  <c r="AK223" i="6"/>
  <c r="F223" i="6" s="1"/>
  <c r="AK239" i="6"/>
  <c r="AL239" i="6" s="1"/>
  <c r="AK180" i="6"/>
  <c r="AK181" i="6"/>
  <c r="AG278" i="36"/>
  <c r="AH264" i="35"/>
  <c r="AH265" i="35" s="1"/>
  <c r="AH276" i="35" s="1"/>
  <c r="AH277" i="35" s="1"/>
  <c r="AK200" i="9"/>
  <c r="AK225" i="9" s="1"/>
  <c r="AH273" i="34"/>
  <c r="AH305" i="34"/>
  <c r="AH259" i="34"/>
  <c r="AH264" i="34" s="1"/>
  <c r="AH265" i="34" s="1"/>
  <c r="AH276" i="34" s="1"/>
  <c r="AH277" i="34" s="1"/>
  <c r="AH291" i="34"/>
  <c r="AK128" i="35"/>
  <c r="AK107" i="35"/>
  <c r="AI278" i="33"/>
  <c r="AJ187" i="35"/>
  <c r="AJ224" i="35" s="1"/>
  <c r="AJ179" i="35"/>
  <c r="AJ200" i="35"/>
  <c r="AJ223" i="38"/>
  <c r="AJ180" i="38"/>
  <c r="AJ181" i="38"/>
  <c r="AJ237" i="38"/>
  <c r="AK225" i="33"/>
  <c r="AK239" i="33"/>
  <c r="AI247" i="16"/>
  <c r="AI228" i="16"/>
  <c r="AJ271" i="33"/>
  <c r="AJ303" i="33"/>
  <c r="AJ224" i="3"/>
  <c r="AJ179" i="3"/>
  <c r="AJ177" i="36"/>
  <c r="AH304" i="36"/>
  <c r="AH272" i="36"/>
  <c r="AK175" i="36"/>
  <c r="AJ181" i="3"/>
  <c r="AK218" i="16"/>
  <c r="AK219" i="16" s="1"/>
  <c r="AJ219" i="16"/>
  <c r="AI179" i="35"/>
  <c r="AI187" i="35"/>
  <c r="AI224" i="35" s="1"/>
  <c r="AK271" i="6"/>
  <c r="AK303" i="6"/>
  <c r="AL237" i="6"/>
  <c r="AJ289" i="9"/>
  <c r="AJ257" i="9"/>
  <c r="AI291" i="3"/>
  <c r="AI259" i="3"/>
  <c r="AI264" i="3" s="1"/>
  <c r="AI265" i="3" s="1"/>
  <c r="AI276" i="3" s="1"/>
  <c r="AJ237" i="34"/>
  <c r="AJ180" i="34"/>
  <c r="AJ181" i="34"/>
  <c r="AJ223" i="34"/>
  <c r="AH264" i="36"/>
  <c r="AH265" i="36" s="1"/>
  <c r="AH276" i="36" s="1"/>
  <c r="AH277" i="36" s="1"/>
  <c r="AK108" i="35"/>
  <c r="AJ289" i="33"/>
  <c r="AJ257" i="33"/>
  <c r="AH278" i="9"/>
  <c r="AJ271" i="6"/>
  <c r="AJ303" i="6"/>
  <c r="AJ200" i="34"/>
  <c r="AJ303" i="9"/>
  <c r="AJ271" i="9"/>
  <c r="AJ289" i="3"/>
  <c r="AJ257" i="3"/>
  <c r="AJ239" i="9"/>
  <c r="AJ225" i="9"/>
  <c r="AI271" i="38"/>
  <c r="AI303" i="38"/>
  <c r="AK223" i="9"/>
  <c r="AK181" i="9"/>
  <c r="AK180" i="9"/>
  <c r="AK237" i="9"/>
  <c r="AI273" i="34"/>
  <c r="AK224" i="9"/>
  <c r="AK290" i="6"/>
  <c r="AK238" i="6"/>
  <c r="AK258" i="6"/>
  <c r="F224" i="6"/>
  <c r="AK128" i="38"/>
  <c r="AK176" i="38" s="1"/>
  <c r="AH278" i="33"/>
  <c r="AI303" i="34"/>
  <c r="AI271" i="34"/>
  <c r="AI305" i="38"/>
  <c r="AI273" i="38"/>
  <c r="AI289" i="38"/>
  <c r="AI257" i="38"/>
  <c r="AI259" i="34"/>
  <c r="AI291" i="34"/>
  <c r="AK180" i="33"/>
  <c r="AK181" i="33"/>
  <c r="AK223" i="33"/>
  <c r="AK237" i="33"/>
  <c r="AI305" i="9"/>
  <c r="AI273" i="9"/>
  <c r="AK128" i="3"/>
  <c r="AK176" i="3" s="1"/>
  <c r="AK259" i="6"/>
  <c r="AK291" i="6"/>
  <c r="F225" i="6"/>
  <c r="AI289" i="34"/>
  <c r="AI257" i="34"/>
  <c r="AK107" i="36"/>
  <c r="AK107" i="34"/>
  <c r="AK176" i="34" s="1"/>
  <c r="AK179" i="34" s="1"/>
  <c r="AI289" i="35"/>
  <c r="AI257" i="35"/>
  <c r="AI259" i="9"/>
  <c r="AI291" i="9"/>
  <c r="AK129" i="36"/>
  <c r="AK177" i="36" s="1"/>
  <c r="AI200" i="35"/>
  <c r="AJ289" i="6"/>
  <c r="AJ257" i="6"/>
  <c r="AI181" i="36"/>
  <c r="AI180" i="36"/>
  <c r="AI223" i="36"/>
  <c r="AI237" i="36"/>
  <c r="AK108" i="34"/>
  <c r="AK177" i="34" s="1"/>
  <c r="AI272" i="38"/>
  <c r="AI304" i="38"/>
  <c r="AH278" i="38"/>
  <c r="AJ273" i="6"/>
  <c r="AH272" i="35"/>
  <c r="AH304" i="35"/>
  <c r="AI304" i="34"/>
  <c r="AK200" i="38"/>
  <c r="AK257" i="6"/>
  <c r="AJ258" i="38"/>
  <c r="AI239" i="36"/>
  <c r="AI225" i="36"/>
  <c r="AI271" i="35"/>
  <c r="AI303" i="35"/>
  <c r="AH278" i="6"/>
  <c r="AJ291" i="6"/>
  <c r="AJ259" i="6"/>
  <c r="AK129" i="35"/>
  <c r="AK129" i="38"/>
  <c r="AK177" i="38" s="1"/>
  <c r="AK179" i="33"/>
  <c r="AK187" i="33"/>
  <c r="AK224" i="33" s="1"/>
  <c r="AI290" i="9"/>
  <c r="AI238" i="9"/>
  <c r="AI258" i="9"/>
  <c r="AI258" i="36"/>
  <c r="AI238" i="36"/>
  <c r="AI290" i="36"/>
  <c r="AI305" i="6" l="1"/>
  <c r="AI273" i="6"/>
  <c r="AI291" i="6"/>
  <c r="AI259" i="6"/>
  <c r="AI264" i="6" s="1"/>
  <c r="AI265" i="6" s="1"/>
  <c r="AI276" i="6" s="1"/>
  <c r="AI277" i="6" s="1"/>
  <c r="AK289" i="6"/>
  <c r="AJ238" i="34"/>
  <c r="AJ200" i="36"/>
  <c r="AJ239" i="36" s="1"/>
  <c r="AJ290" i="34"/>
  <c r="AI291" i="38"/>
  <c r="AK237" i="3"/>
  <c r="AJ181" i="35"/>
  <c r="F239" i="6"/>
  <c r="AK239" i="9"/>
  <c r="AL239" i="9" s="1"/>
  <c r="F239" i="9" s="1"/>
  <c r="AJ225" i="38"/>
  <c r="AJ223" i="35"/>
  <c r="AJ257" i="35" s="1"/>
  <c r="AJ180" i="35"/>
  <c r="AJ237" i="35"/>
  <c r="AJ303" i="35" s="1"/>
  <c r="AG278" i="35"/>
  <c r="AJ179" i="36"/>
  <c r="AJ225" i="36"/>
  <c r="AJ291" i="36" s="1"/>
  <c r="AK180" i="3"/>
  <c r="AK176" i="36"/>
  <c r="AK181" i="36" s="1"/>
  <c r="AJ239" i="3"/>
  <c r="AJ273" i="3" s="1"/>
  <c r="AI305" i="3"/>
  <c r="AJ258" i="9"/>
  <c r="AJ290" i="9"/>
  <c r="AI304" i="3"/>
  <c r="AH278" i="3"/>
  <c r="AJ238" i="38"/>
  <c r="AJ304" i="38" s="1"/>
  <c r="AJ303" i="3"/>
  <c r="AI264" i="38"/>
  <c r="AI265" i="38" s="1"/>
  <c r="AI276" i="38" s="1"/>
  <c r="AI277" i="38" s="1"/>
  <c r="AK273" i="6"/>
  <c r="AL273" i="6" s="1"/>
  <c r="AK305" i="6"/>
  <c r="AL305" i="6" s="1"/>
  <c r="AK200" i="3"/>
  <c r="AK225" i="3" s="1"/>
  <c r="AK187" i="3"/>
  <c r="AK224" i="3" s="1"/>
  <c r="AJ304" i="6"/>
  <c r="AJ272" i="6"/>
  <c r="AJ259" i="33"/>
  <c r="AJ264" i="33" s="1"/>
  <c r="AJ265" i="33" s="1"/>
  <c r="AJ276" i="33" s="1"/>
  <c r="AJ291" i="33"/>
  <c r="AJ273" i="33"/>
  <c r="AJ305" i="33"/>
  <c r="AH278" i="35"/>
  <c r="AK176" i="35"/>
  <c r="AH278" i="34"/>
  <c r="AI264" i="34"/>
  <c r="AI265" i="34" s="1"/>
  <c r="AI276" i="34" s="1"/>
  <c r="AI277" i="34" s="1"/>
  <c r="AI264" i="9"/>
  <c r="AI265" i="9" s="1"/>
  <c r="AI276" i="9" s="1"/>
  <c r="AI277" i="9" s="1"/>
  <c r="AK264" i="6"/>
  <c r="AK265" i="6" s="1"/>
  <c r="AK276" i="6" s="1"/>
  <c r="AK277" i="6" s="1"/>
  <c r="AL277" i="6" s="1"/>
  <c r="AH278" i="36"/>
  <c r="AK223" i="36"/>
  <c r="AK180" i="36"/>
  <c r="AK237" i="36"/>
  <c r="AI277" i="3"/>
  <c r="AI278" i="3" s="1"/>
  <c r="AI271" i="36"/>
  <c r="AI303" i="36"/>
  <c r="AK289" i="33"/>
  <c r="AK257" i="33"/>
  <c r="AK177" i="35"/>
  <c r="AJ228" i="16"/>
  <c r="AJ247" i="16"/>
  <c r="AJ258" i="3"/>
  <c r="AJ290" i="3"/>
  <c r="AJ238" i="3"/>
  <c r="AJ225" i="35"/>
  <c r="AJ239" i="35"/>
  <c r="AI257" i="36"/>
  <c r="AI289" i="36"/>
  <c r="AJ291" i="3"/>
  <c r="AJ259" i="3"/>
  <c r="AJ239" i="34"/>
  <c r="AJ225" i="34"/>
  <c r="AL303" i="6"/>
  <c r="AK247" i="16"/>
  <c r="AK228" i="16"/>
  <c r="AJ291" i="9"/>
  <c r="AJ259" i="9"/>
  <c r="AL271" i="6"/>
  <c r="AK273" i="33"/>
  <c r="AL273" i="33" s="1"/>
  <c r="AK305" i="33"/>
  <c r="AL305" i="33" s="1"/>
  <c r="AL239" i="33"/>
  <c r="AJ238" i="35"/>
  <c r="AJ290" i="35"/>
  <c r="AJ258" i="35"/>
  <c r="AK239" i="38"/>
  <c r="AK225" i="38"/>
  <c r="AI304" i="36"/>
  <c r="AI272" i="36"/>
  <c r="AK258" i="33"/>
  <c r="AK238" i="33"/>
  <c r="AK290" i="33"/>
  <c r="AI259" i="36"/>
  <c r="AI291" i="36"/>
  <c r="AJ271" i="35"/>
  <c r="AK179" i="3"/>
  <c r="AK271" i="9"/>
  <c r="AK303" i="9"/>
  <c r="AL237" i="9"/>
  <c r="AJ305" i="9"/>
  <c r="AJ273" i="9"/>
  <c r="AJ238" i="36"/>
  <c r="AJ258" i="36"/>
  <c r="AJ290" i="36"/>
  <c r="AJ289" i="34"/>
  <c r="AJ257" i="34"/>
  <c r="AK200" i="34"/>
  <c r="AJ305" i="38"/>
  <c r="AJ273" i="38"/>
  <c r="AK259" i="33"/>
  <c r="AK291" i="33"/>
  <c r="AI273" i="36"/>
  <c r="AI305" i="36"/>
  <c r="AJ305" i="36"/>
  <c r="AJ273" i="36"/>
  <c r="AK179" i="38"/>
  <c r="AK187" i="38"/>
  <c r="AK224" i="38" s="1"/>
  <c r="AK272" i="6"/>
  <c r="AL272" i="6" s="1"/>
  <c r="AK304" i="6"/>
  <c r="AL304" i="6" s="1"/>
  <c r="AL238" i="6"/>
  <c r="F238" i="6" s="1"/>
  <c r="AJ291" i="38"/>
  <c r="AJ259" i="38"/>
  <c r="AJ271" i="38"/>
  <c r="AJ303" i="38"/>
  <c r="AK271" i="3"/>
  <c r="AK303" i="3"/>
  <c r="AL237" i="3"/>
  <c r="AI304" i="9"/>
  <c r="AI272" i="9"/>
  <c r="AJ264" i="6"/>
  <c r="AJ265" i="6" s="1"/>
  <c r="AJ276" i="6" s="1"/>
  <c r="AJ277" i="6" s="1"/>
  <c r="AJ223" i="36"/>
  <c r="AJ181" i="36"/>
  <c r="AJ180" i="36"/>
  <c r="AJ237" i="36"/>
  <c r="AK291" i="9"/>
  <c r="AK259" i="9"/>
  <c r="F225" i="9"/>
  <c r="AI278" i="6"/>
  <c r="AK289" i="9"/>
  <c r="AK257" i="9"/>
  <c r="F223" i="9"/>
  <c r="AJ271" i="34"/>
  <c r="AJ303" i="34"/>
  <c r="AK187" i="34"/>
  <c r="AK224" i="34" s="1"/>
  <c r="AK181" i="3"/>
  <c r="AK180" i="38"/>
  <c r="AK181" i="38"/>
  <c r="AK223" i="38"/>
  <c r="AK237" i="38"/>
  <c r="AJ304" i="34"/>
  <c r="AJ272" i="34"/>
  <c r="AK305" i="9"/>
  <c r="AL305" i="9" s="1"/>
  <c r="AK237" i="34"/>
  <c r="AK181" i="34"/>
  <c r="AK180" i="34"/>
  <c r="AK223" i="34"/>
  <c r="AI239" i="35"/>
  <c r="AI225" i="35"/>
  <c r="AJ272" i="9"/>
  <c r="AJ304" i="9"/>
  <c r="AK271" i="33"/>
  <c r="AK303" i="33"/>
  <c r="AL237" i="33"/>
  <c r="AK290" i="9"/>
  <c r="AK258" i="9"/>
  <c r="AK238" i="9"/>
  <c r="F224" i="9"/>
  <c r="F237" i="6"/>
  <c r="AI290" i="35"/>
  <c r="AI258" i="35"/>
  <c r="AI238" i="35"/>
  <c r="AJ257" i="38"/>
  <c r="AJ289" i="38"/>
  <c r="AK257" i="3"/>
  <c r="AK289" i="3"/>
  <c r="F223" i="3"/>
  <c r="AJ289" i="35" l="1"/>
  <c r="AK273" i="9"/>
  <c r="AL273" i="9" s="1"/>
  <c r="AK239" i="3"/>
  <c r="AK305" i="3" s="1"/>
  <c r="AL305" i="3" s="1"/>
  <c r="AJ264" i="9"/>
  <c r="AJ265" i="9" s="1"/>
  <c r="AJ276" i="9" s="1"/>
  <c r="AJ277" i="9" s="1"/>
  <c r="AJ259" i="36"/>
  <c r="AJ305" i="3"/>
  <c r="AK187" i="36"/>
  <c r="AK224" i="36" s="1"/>
  <c r="AK290" i="36" s="1"/>
  <c r="AK200" i="36"/>
  <c r="AK225" i="36" s="1"/>
  <c r="AK179" i="36"/>
  <c r="AJ272" i="38"/>
  <c r="AI278" i="38"/>
  <c r="AJ264" i="3"/>
  <c r="AJ265" i="3" s="1"/>
  <c r="AJ276" i="3" s="1"/>
  <c r="AJ277" i="3" s="1"/>
  <c r="AJ277" i="33"/>
  <c r="AJ278" i="33" s="1"/>
  <c r="AI278" i="34"/>
  <c r="AL276" i="6"/>
  <c r="AL278" i="6" s="1"/>
  <c r="AI278" i="9"/>
  <c r="AK200" i="35"/>
  <c r="AK179" i="35"/>
  <c r="AK187" i="35"/>
  <c r="AK224" i="35" s="1"/>
  <c r="AJ264" i="38"/>
  <c r="AJ265" i="38" s="1"/>
  <c r="AJ276" i="38" s="1"/>
  <c r="AJ277" i="38" s="1"/>
  <c r="AL271" i="3"/>
  <c r="AK238" i="3"/>
  <c r="AK258" i="3"/>
  <c r="AK290" i="3"/>
  <c r="F224" i="3"/>
  <c r="AK271" i="36"/>
  <c r="AK303" i="36"/>
  <c r="AL237" i="36"/>
  <c r="AK271" i="34"/>
  <c r="AK303" i="34"/>
  <c r="AL237" i="34"/>
  <c r="AK303" i="38"/>
  <c r="AK271" i="38"/>
  <c r="AL237" i="38"/>
  <c r="AK290" i="34"/>
  <c r="AK238" i="34"/>
  <c r="AK258" i="34"/>
  <c r="F224" i="34"/>
  <c r="AK264" i="9"/>
  <c r="AK265" i="9" s="1"/>
  <c r="AK276" i="9" s="1"/>
  <c r="AJ272" i="36"/>
  <c r="AJ304" i="36"/>
  <c r="AK291" i="38"/>
  <c r="AK259" i="38"/>
  <c r="F225" i="38"/>
  <c r="AJ259" i="34"/>
  <c r="AJ264" i="34" s="1"/>
  <c r="AJ265" i="34" s="1"/>
  <c r="AJ276" i="34" s="1"/>
  <c r="AJ291" i="34"/>
  <c r="AK257" i="38"/>
  <c r="AK289" i="38"/>
  <c r="F223" i="38"/>
  <c r="AJ257" i="36"/>
  <c r="AJ289" i="36"/>
  <c r="AK305" i="38"/>
  <c r="AL305" i="38" s="1"/>
  <c r="AK273" i="38"/>
  <c r="AL273" i="38" s="1"/>
  <c r="AL239" i="38"/>
  <c r="F239" i="38" s="1"/>
  <c r="AJ273" i="34"/>
  <c r="AJ305" i="34"/>
  <c r="AK225" i="34"/>
  <c r="AK239" i="34"/>
  <c r="AK223" i="35"/>
  <c r="AK181" i="35"/>
  <c r="AK237" i="35"/>
  <c r="AK180" i="35"/>
  <c r="AK264" i="33"/>
  <c r="AK265" i="33" s="1"/>
  <c r="AK276" i="33" s="1"/>
  <c r="AK289" i="36"/>
  <c r="AK257" i="36"/>
  <c r="F223" i="36"/>
  <c r="AI259" i="35"/>
  <c r="AI264" i="35" s="1"/>
  <c r="AI265" i="35" s="1"/>
  <c r="AI276" i="35" s="1"/>
  <c r="AI277" i="35" s="1"/>
  <c r="AI291" i="35"/>
  <c r="AK258" i="38"/>
  <c r="AK290" i="38"/>
  <c r="AK238" i="38"/>
  <c r="F224" i="38"/>
  <c r="F237" i="9"/>
  <c r="AK304" i="33"/>
  <c r="AL304" i="33" s="1"/>
  <c r="AK272" i="33"/>
  <c r="AL272" i="33" s="1"/>
  <c r="AL238" i="33"/>
  <c r="AK278" i="6"/>
  <c r="AJ305" i="35"/>
  <c r="AJ273" i="35"/>
  <c r="AI304" i="35"/>
  <c r="AI272" i="35"/>
  <c r="AL303" i="33"/>
  <c r="AI305" i="35"/>
  <c r="AI273" i="35"/>
  <c r="F237" i="3"/>
  <c r="AL303" i="9"/>
  <c r="AJ272" i="35"/>
  <c r="AJ304" i="35"/>
  <c r="AJ278" i="6"/>
  <c r="AJ291" i="35"/>
  <c r="AJ259" i="35"/>
  <c r="AJ264" i="35" s="1"/>
  <c r="AJ265" i="35" s="1"/>
  <c r="AJ276" i="35" s="1"/>
  <c r="AJ277" i="35" s="1"/>
  <c r="AK304" i="9"/>
  <c r="AL304" i="9" s="1"/>
  <c r="AK272" i="9"/>
  <c r="AL272" i="9" s="1"/>
  <c r="AL238" i="9"/>
  <c r="F238" i="9" s="1"/>
  <c r="AK289" i="34"/>
  <c r="AK257" i="34"/>
  <c r="F223" i="34"/>
  <c r="AL303" i="3"/>
  <c r="AJ272" i="3"/>
  <c r="AJ304" i="3"/>
  <c r="AK259" i="3"/>
  <c r="AK291" i="3"/>
  <c r="F225" i="3"/>
  <c r="AL271" i="33"/>
  <c r="AJ303" i="36"/>
  <c r="AJ271" i="36"/>
  <c r="AL271" i="9"/>
  <c r="AI264" i="36"/>
  <c r="AI265" i="36" s="1"/>
  <c r="AI276" i="36" s="1"/>
  <c r="AI277" i="36" s="1"/>
  <c r="AK238" i="36" l="1"/>
  <c r="AL239" i="3"/>
  <c r="F239" i="3" s="1"/>
  <c r="AJ264" i="36"/>
  <c r="AJ265" i="36" s="1"/>
  <c r="AJ276" i="36" s="1"/>
  <c r="AJ277" i="36" s="1"/>
  <c r="AK258" i="36"/>
  <c r="F224" i="36"/>
  <c r="AJ278" i="9"/>
  <c r="AK239" i="36"/>
  <c r="AK305" i="36" s="1"/>
  <c r="AL305" i="36" s="1"/>
  <c r="AK273" i="3"/>
  <c r="AL273" i="3" s="1"/>
  <c r="AJ278" i="3"/>
  <c r="AK264" i="3"/>
  <c r="AK265" i="3" s="1"/>
  <c r="AK276" i="3" s="1"/>
  <c r="AK277" i="3" s="1"/>
  <c r="AL277" i="3" s="1"/>
  <c r="AJ278" i="38"/>
  <c r="AK258" i="35"/>
  <c r="AK290" i="35"/>
  <c r="AK238" i="35"/>
  <c r="F224" i="35"/>
  <c r="AK225" i="35"/>
  <c r="AK239" i="35"/>
  <c r="AJ277" i="34"/>
  <c r="AJ278" i="34" s="1"/>
  <c r="AJ278" i="35"/>
  <c r="AL239" i="36"/>
  <c r="F239" i="36" s="1"/>
  <c r="AK259" i="36"/>
  <c r="AK291" i="36"/>
  <c r="F225" i="36"/>
  <c r="AK277" i="33"/>
  <c r="AL276" i="33"/>
  <c r="AK304" i="36"/>
  <c r="AL304" i="36" s="1"/>
  <c r="AK272" i="36"/>
  <c r="AL272" i="36" s="1"/>
  <c r="AL238" i="36"/>
  <c r="F238" i="36" s="1"/>
  <c r="F237" i="38"/>
  <c r="F237" i="36"/>
  <c r="AI278" i="35"/>
  <c r="AK303" i="35"/>
  <c r="AK271" i="35"/>
  <c r="AL237" i="35"/>
  <c r="AK264" i="38"/>
  <c r="AK265" i="38" s="1"/>
  <c r="AK276" i="38" s="1"/>
  <c r="AL271" i="38"/>
  <c r="AL303" i="36"/>
  <c r="AK272" i="38"/>
  <c r="AL272" i="38" s="1"/>
  <c r="AK304" i="38"/>
  <c r="AL304" i="38" s="1"/>
  <c r="AL238" i="38"/>
  <c r="F238" i="38" s="1"/>
  <c r="AK273" i="34"/>
  <c r="AL273" i="34" s="1"/>
  <c r="AK305" i="34"/>
  <c r="AL305" i="34" s="1"/>
  <c r="AL239" i="34"/>
  <c r="F239" i="34" s="1"/>
  <c r="AK277" i="9"/>
  <c r="AL276" i="9"/>
  <c r="AL303" i="38"/>
  <c r="AL271" i="36"/>
  <c r="AK257" i="35"/>
  <c r="AK289" i="35"/>
  <c r="F223" i="35"/>
  <c r="AK291" i="34"/>
  <c r="AK259" i="34"/>
  <c r="AK264" i="34" s="1"/>
  <c r="AK265" i="34" s="1"/>
  <c r="AK276" i="34" s="1"/>
  <c r="F225" i="34"/>
  <c r="F237" i="34"/>
  <c r="AK272" i="3"/>
  <c r="AK304" i="3"/>
  <c r="AL238" i="3"/>
  <c r="AL303" i="34"/>
  <c r="AI278" i="36"/>
  <c r="AK272" i="34"/>
  <c r="AL272" i="34" s="1"/>
  <c r="AK304" i="34"/>
  <c r="AL304" i="34" s="1"/>
  <c r="AL238" i="34"/>
  <c r="F238" i="34" s="1"/>
  <c r="AL271" i="34"/>
  <c r="AK273" i="36" l="1"/>
  <c r="AL273" i="36" s="1"/>
  <c r="AJ278" i="36"/>
  <c r="AK264" i="36"/>
  <c r="AK265" i="36" s="1"/>
  <c r="AK276" i="36" s="1"/>
  <c r="AL276" i="36" s="1"/>
  <c r="AL276" i="3"/>
  <c r="AK305" i="35"/>
  <c r="AL305" i="35" s="1"/>
  <c r="AK273" i="35"/>
  <c r="AL273" i="35" s="1"/>
  <c r="AL239" i="35"/>
  <c r="F239" i="35" s="1"/>
  <c r="AK259" i="35"/>
  <c r="AK264" i="35" s="1"/>
  <c r="AK265" i="35" s="1"/>
  <c r="AK276" i="35" s="1"/>
  <c r="AK291" i="35"/>
  <c r="F225" i="35"/>
  <c r="AK304" i="35"/>
  <c r="AL304" i="35" s="1"/>
  <c r="AL238" i="35"/>
  <c r="F238" i="35" s="1"/>
  <c r="AK272" i="35"/>
  <c r="AL272" i="35" s="1"/>
  <c r="AK277" i="34"/>
  <c r="AL277" i="34" s="1"/>
  <c r="AL276" i="34"/>
  <c r="AK277" i="36"/>
  <c r="AL277" i="36" s="1"/>
  <c r="AL277" i="9"/>
  <c r="AL278" i="9" s="1"/>
  <c r="AK278" i="9"/>
  <c r="AL271" i="35"/>
  <c r="AL303" i="35"/>
  <c r="F238" i="3"/>
  <c r="AL304" i="3"/>
  <c r="AL272" i="3"/>
  <c r="AK278" i="3"/>
  <c r="AL277" i="33"/>
  <c r="AL278" i="33" s="1"/>
  <c r="AK278" i="33"/>
  <c r="AK277" i="38"/>
  <c r="AL277" i="38" s="1"/>
  <c r="AL276" i="38"/>
  <c r="F237" i="35"/>
  <c r="AL278" i="3" l="1"/>
  <c r="AK278" i="34"/>
  <c r="AL278" i="36"/>
  <c r="AL278" i="38"/>
  <c r="AK278" i="36"/>
  <c r="AL276" i="35"/>
  <c r="AK277" i="35"/>
  <c r="AL277" i="35" s="1"/>
  <c r="AL278" i="34"/>
  <c r="AK278" i="38"/>
  <c r="AL278" i="35" l="1"/>
  <c r="AK278" i="35"/>
  <c r="G253" i="19"/>
  <c r="G262" i="19"/>
  <c r="G264" i="19"/>
  <c r="G265" i="19"/>
  <c r="G276" i="19"/>
  <c r="G277" i="19"/>
  <c r="G278" i="19"/>
  <c r="G279" i="19"/>
  <c r="G280" i="19"/>
  <c r="G284" i="19"/>
  <c r="H284" i="19"/>
  <c r="I284" i="19"/>
  <c r="J284" i="19"/>
  <c r="K284" i="19"/>
  <c r="L284" i="19"/>
  <c r="M284" i="19"/>
  <c r="N284" i="19"/>
  <c r="O284" i="19"/>
  <c r="P284" i="19"/>
  <c r="Q284" i="19"/>
  <c r="R284" i="19"/>
  <c r="S284" i="19"/>
  <c r="T284" i="19"/>
  <c r="U284" i="19"/>
  <c r="V284" i="19"/>
  <c r="W284" i="19"/>
  <c r="X284" i="19"/>
  <c r="Y284" i="19"/>
  <c r="Z284" i="19"/>
  <c r="AA284" i="19"/>
  <c r="AB284" i="19"/>
  <c r="AC284" i="19"/>
  <c r="AD284" i="19"/>
  <c r="AE284" i="19"/>
  <c r="AF284" i="19"/>
  <c r="AG284" i="19"/>
  <c r="AH284" i="19"/>
  <c r="AI284" i="19"/>
  <c r="AJ284" i="19"/>
  <c r="AK284" i="19"/>
  <c r="G285" i="19"/>
  <c r="H285" i="19"/>
  <c r="I285" i="19"/>
  <c r="J285" i="19"/>
  <c r="K285" i="19"/>
  <c r="L285" i="19"/>
  <c r="M285" i="19"/>
  <c r="N285" i="19"/>
  <c r="O285" i="19"/>
  <c r="P285" i="19"/>
  <c r="Q285" i="19"/>
  <c r="R285" i="19"/>
  <c r="S285" i="19"/>
  <c r="T285" i="19"/>
  <c r="U285" i="19"/>
  <c r="V285" i="19"/>
  <c r="W285" i="19"/>
  <c r="X285" i="19"/>
  <c r="Y285" i="19"/>
  <c r="Z285" i="19"/>
  <c r="AA285" i="19"/>
  <c r="AB285" i="19"/>
  <c r="AC285" i="19"/>
  <c r="AD285" i="19"/>
  <c r="AE285" i="19"/>
  <c r="AF285" i="19"/>
  <c r="AG285" i="19"/>
  <c r="AH285" i="19"/>
  <c r="AI285" i="19"/>
  <c r="AJ285" i="19"/>
  <c r="AK285" i="19"/>
  <c r="G294" i="19"/>
  <c r="H294" i="19"/>
  <c r="I294" i="19"/>
  <c r="J294" i="19"/>
  <c r="K294" i="19"/>
  <c r="L294" i="19"/>
  <c r="M294" i="19"/>
  <c r="N294" i="19"/>
  <c r="O294" i="19"/>
  <c r="P294" i="19"/>
  <c r="Q294" i="19"/>
  <c r="R294" i="19"/>
  <c r="S294" i="19"/>
  <c r="T294" i="19"/>
  <c r="U294" i="19"/>
  <c r="V294" i="19"/>
  <c r="W294" i="19"/>
  <c r="X294" i="19"/>
  <c r="Y294" i="19"/>
  <c r="Z294" i="19"/>
  <c r="AA294" i="19"/>
  <c r="AB294" i="19"/>
  <c r="AC294" i="19"/>
  <c r="AD294" i="19"/>
  <c r="AE294" i="19"/>
  <c r="AF294" i="19"/>
  <c r="AG294" i="19"/>
  <c r="AH294" i="19"/>
  <c r="AI294" i="19"/>
  <c r="AJ294" i="19"/>
  <c r="AK294" i="19"/>
  <c r="G296" i="19"/>
  <c r="G297" i="19"/>
  <c r="G308" i="19"/>
  <c r="G309" i="19"/>
  <c r="G310" i="19"/>
  <c r="G311" i="19"/>
  <c r="G313" i="19"/>
  <c r="H313" i="19"/>
  <c r="I313" i="19"/>
  <c r="J313" i="19"/>
  <c r="K313" i="19"/>
  <c r="L313" i="19"/>
  <c r="M313" i="19"/>
  <c r="N313" i="19"/>
  <c r="O313" i="19"/>
  <c r="P313" i="19"/>
  <c r="Q313" i="19"/>
  <c r="R313" i="19"/>
  <c r="S313" i="19"/>
  <c r="T313" i="19"/>
  <c r="U313" i="19"/>
  <c r="V313" i="19"/>
  <c r="W313" i="19"/>
  <c r="X313" i="19"/>
  <c r="Y313" i="19"/>
  <c r="Z313" i="19"/>
  <c r="AA313" i="19"/>
  <c r="AB313" i="19"/>
  <c r="AC313" i="19"/>
  <c r="AD313" i="19"/>
  <c r="AE313" i="19"/>
  <c r="AF313" i="19"/>
  <c r="AG313" i="19"/>
  <c r="AH313" i="19"/>
  <c r="AI313" i="19"/>
  <c r="AJ313" i="19"/>
  <c r="AK313" i="19"/>
  <c r="G314" i="19"/>
  <c r="G315" i="19"/>
  <c r="G218" i="10"/>
  <c r="H218" i="10"/>
  <c r="I218" i="10"/>
  <c r="J218" i="10"/>
  <c r="K218" i="10"/>
  <c r="L218" i="10"/>
  <c r="M218" i="10"/>
  <c r="N218" i="10"/>
  <c r="O218" i="10"/>
  <c r="P218" i="10"/>
  <c r="Q218" i="10"/>
  <c r="R218" i="10"/>
  <c r="S218" i="10"/>
  <c r="T218" i="10"/>
  <c r="U218" i="10"/>
  <c r="V218" i="10"/>
  <c r="W218" i="10"/>
  <c r="X218" i="10"/>
  <c r="Y218" i="10"/>
  <c r="Z218" i="10"/>
  <c r="AA218" i="10"/>
  <c r="AB218" i="10"/>
  <c r="AC218" i="10"/>
  <c r="AD218" i="10"/>
  <c r="AE218" i="10"/>
  <c r="AF218" i="10"/>
  <c r="AG218" i="10"/>
  <c r="AH218" i="10"/>
  <c r="AI218" i="10"/>
  <c r="AJ218" i="10"/>
  <c r="AK218" i="10"/>
  <c r="H219" i="10"/>
  <c r="I219" i="10"/>
  <c r="J219" i="10"/>
  <c r="K219" i="10"/>
  <c r="L219" i="10"/>
  <c r="M219" i="10"/>
  <c r="N219" i="10"/>
  <c r="O219" i="10"/>
  <c r="P219" i="10"/>
  <c r="Q219" i="10"/>
  <c r="R219" i="10"/>
  <c r="S219" i="10"/>
  <c r="T219" i="10"/>
  <c r="U219" i="10"/>
  <c r="V219" i="10"/>
  <c r="W219" i="10"/>
  <c r="X219" i="10"/>
  <c r="Y219" i="10"/>
  <c r="Z219" i="10"/>
  <c r="AA219" i="10"/>
  <c r="AB219" i="10"/>
  <c r="AC219" i="10"/>
  <c r="AD219" i="10"/>
  <c r="AE219" i="10"/>
  <c r="AF219" i="10"/>
  <c r="AG219" i="10"/>
  <c r="AH219" i="10"/>
  <c r="AI219" i="10"/>
  <c r="AJ219" i="10"/>
  <c r="AK219" i="10"/>
  <c r="H228" i="10"/>
  <c r="I228" i="10"/>
  <c r="J228" i="10"/>
  <c r="K228" i="10"/>
  <c r="L228" i="10"/>
  <c r="M228" i="10"/>
  <c r="N228" i="10"/>
  <c r="O228" i="10"/>
  <c r="P228" i="10"/>
  <c r="Q228" i="10"/>
  <c r="R228" i="10"/>
  <c r="S228" i="10"/>
  <c r="T228" i="10"/>
  <c r="U228" i="10"/>
  <c r="V228" i="10"/>
  <c r="W228" i="10"/>
  <c r="X228" i="10"/>
  <c r="Y228" i="10"/>
  <c r="Z228" i="10"/>
  <c r="AA228" i="10"/>
  <c r="AB228" i="10"/>
  <c r="AC228" i="10"/>
  <c r="AD228" i="10"/>
  <c r="AE228" i="10"/>
  <c r="AF228" i="10"/>
  <c r="AG228" i="10"/>
  <c r="AH228" i="10"/>
  <c r="AI228" i="10"/>
  <c r="AJ228" i="10"/>
  <c r="AK228" i="10"/>
  <c r="H230" i="10"/>
  <c r="I230" i="10"/>
  <c r="J230" i="10"/>
  <c r="K230" i="10"/>
  <c r="L230" i="10"/>
  <c r="M230" i="10"/>
  <c r="N230" i="10"/>
  <c r="O230" i="10"/>
  <c r="P230" i="10"/>
  <c r="Q230" i="10"/>
  <c r="R230" i="10"/>
  <c r="S230" i="10"/>
  <c r="T230" i="10"/>
  <c r="U230" i="10"/>
  <c r="V230" i="10"/>
  <c r="W230" i="10"/>
  <c r="X230" i="10"/>
  <c r="Y230" i="10"/>
  <c r="Z230" i="10"/>
  <c r="AA230" i="10"/>
  <c r="AB230" i="10"/>
  <c r="AC230" i="10"/>
  <c r="AD230" i="10"/>
  <c r="AE230" i="10"/>
  <c r="AF230" i="10"/>
  <c r="AG230" i="10"/>
  <c r="AH230" i="10"/>
  <c r="AI230" i="10"/>
  <c r="AJ230" i="10"/>
  <c r="AK230" i="10"/>
  <c r="H231" i="10"/>
  <c r="I231" i="10"/>
  <c r="J231" i="10"/>
  <c r="K231" i="10"/>
  <c r="L231" i="10"/>
  <c r="M231" i="10"/>
  <c r="N231" i="10"/>
  <c r="O231" i="10"/>
  <c r="P231" i="10"/>
  <c r="Q231" i="10"/>
  <c r="R231" i="10"/>
  <c r="S231" i="10"/>
  <c r="T231" i="10"/>
  <c r="U231" i="10"/>
  <c r="V231" i="10"/>
  <c r="W231" i="10"/>
  <c r="X231" i="10"/>
  <c r="Y231" i="10"/>
  <c r="Z231" i="10"/>
  <c r="AA231" i="10"/>
  <c r="AB231" i="10"/>
  <c r="AC231" i="10"/>
  <c r="AD231" i="10"/>
  <c r="AE231" i="10"/>
  <c r="AF231" i="10"/>
  <c r="AG231" i="10"/>
  <c r="AH231" i="10"/>
  <c r="AI231" i="10"/>
  <c r="AJ231" i="10"/>
  <c r="AK231" i="10"/>
  <c r="H242" i="10"/>
  <c r="I242" i="10"/>
  <c r="J242" i="10"/>
  <c r="K242" i="10"/>
  <c r="L242" i="10"/>
  <c r="M242"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H243" i="10"/>
  <c r="I243" i="10"/>
  <c r="J243" i="10"/>
  <c r="K243" i="10"/>
  <c r="L243" i="10"/>
  <c r="M243" i="10"/>
  <c r="N243" i="10"/>
  <c r="O243" i="10"/>
  <c r="P243" i="10"/>
  <c r="Q243" i="10"/>
  <c r="R243" i="10"/>
  <c r="S243" i="10"/>
  <c r="T243" i="10"/>
  <c r="U243" i="10"/>
  <c r="V243" i="10"/>
  <c r="W243" i="10"/>
  <c r="X243" i="10"/>
  <c r="Y243" i="10"/>
  <c r="Z243" i="10"/>
  <c r="AA243" i="10"/>
  <c r="AB243" i="10"/>
  <c r="AC243" i="10"/>
  <c r="AD243" i="10"/>
  <c r="AE243" i="10"/>
  <c r="AF243" i="10"/>
  <c r="AG243" i="10"/>
  <c r="AH243" i="10"/>
  <c r="AI243" i="10"/>
  <c r="AJ243" i="10"/>
  <c r="AK243" i="10"/>
  <c r="AL243" i="10"/>
  <c r="H244" i="10"/>
  <c r="I244" i="10"/>
  <c r="J244" i="10"/>
  <c r="K244" i="10"/>
  <c r="L244" i="10"/>
  <c r="M244" i="10"/>
  <c r="N244" i="10"/>
  <c r="O244" i="10"/>
  <c r="P244" i="10"/>
  <c r="Q244" i="10"/>
  <c r="R244" i="10"/>
  <c r="S244" i="10"/>
  <c r="T244" i="10"/>
  <c r="U244" i="10"/>
  <c r="V244" i="10"/>
  <c r="W244" i="10"/>
  <c r="X244" i="10"/>
  <c r="Y244" i="10"/>
  <c r="Z244" i="10"/>
  <c r="AA244" i="10"/>
  <c r="AB244" i="10"/>
  <c r="AC244" i="10"/>
  <c r="AD244" i="10"/>
  <c r="AE244" i="10"/>
  <c r="AF244" i="10"/>
  <c r="AG244" i="10"/>
  <c r="AH244" i="10"/>
  <c r="AI244" i="10"/>
  <c r="AJ244" i="10"/>
  <c r="AK244" i="10"/>
  <c r="AL244" i="10"/>
  <c r="G245" i="10"/>
  <c r="H247" i="10"/>
  <c r="I247" i="10"/>
  <c r="J247" i="10"/>
  <c r="K247" i="10"/>
  <c r="L247" i="10"/>
  <c r="M247" i="10"/>
  <c r="N247" i="10"/>
  <c r="O247" i="10"/>
  <c r="P247" i="10"/>
  <c r="Q247" i="10"/>
  <c r="R247" i="10"/>
  <c r="S247" i="10"/>
  <c r="T247" i="10"/>
  <c r="U247" i="10"/>
  <c r="V247" i="10"/>
  <c r="W247" i="10"/>
  <c r="X247" i="10"/>
  <c r="Y247" i="10"/>
  <c r="Z247" i="10"/>
  <c r="AA247" i="10"/>
  <c r="AB247" i="10"/>
  <c r="AC247" i="10"/>
  <c r="AD247" i="10"/>
  <c r="AE247" i="10"/>
  <c r="AF247" i="10"/>
  <c r="AG247" i="10"/>
  <c r="AH247" i="10"/>
  <c r="AI247" i="10"/>
  <c r="AJ247" i="10"/>
  <c r="AK247" i="10"/>
  <c r="G248" i="10"/>
  <c r="G249" i="10"/>
  <c r="G253" i="10"/>
  <c r="G262" i="10"/>
  <c r="G264" i="10"/>
  <c r="G265" i="10"/>
  <c r="G276" i="10"/>
  <c r="G277" i="10"/>
  <c r="G278" i="10"/>
  <c r="G279" i="10"/>
  <c r="G280" i="10"/>
  <c r="G284" i="10"/>
  <c r="H284" i="10"/>
  <c r="I284" i="10"/>
  <c r="J284" i="10"/>
  <c r="K284" i="10"/>
  <c r="L284" i="10"/>
  <c r="M284" i="10"/>
  <c r="N284" i="10"/>
  <c r="O284" i="10"/>
  <c r="P284" i="10"/>
  <c r="Q284" i="10"/>
  <c r="R284" i="10"/>
  <c r="S284" i="10"/>
  <c r="T284" i="10"/>
  <c r="U284" i="10"/>
  <c r="V284" i="10"/>
  <c r="W284" i="10"/>
  <c r="X284" i="10"/>
  <c r="Y284" i="10"/>
  <c r="Z284" i="10"/>
  <c r="AA284" i="10"/>
  <c r="AB284" i="10"/>
  <c r="AC284" i="10"/>
  <c r="AD284" i="10"/>
  <c r="AE284" i="10"/>
  <c r="AF284" i="10"/>
  <c r="AG284" i="10"/>
  <c r="AH284" i="10"/>
  <c r="AI284" i="10"/>
  <c r="AJ284" i="10"/>
  <c r="AK284" i="10"/>
  <c r="G285" i="10"/>
  <c r="H285" i="10"/>
  <c r="I285" i="10"/>
  <c r="J285" i="10"/>
  <c r="K285" i="10"/>
  <c r="L285" i="10"/>
  <c r="M285" i="10"/>
  <c r="N285" i="10"/>
  <c r="O285" i="10"/>
  <c r="P285" i="10"/>
  <c r="Q285" i="10"/>
  <c r="R285" i="10"/>
  <c r="S285" i="10"/>
  <c r="T285" i="10"/>
  <c r="U285" i="10"/>
  <c r="V285" i="10"/>
  <c r="W285" i="10"/>
  <c r="X285" i="10"/>
  <c r="Y285" i="10"/>
  <c r="Z285" i="10"/>
  <c r="AA285" i="10"/>
  <c r="AB285" i="10"/>
  <c r="AC285" i="10"/>
  <c r="AD285" i="10"/>
  <c r="AE285" i="10"/>
  <c r="AF285" i="10"/>
  <c r="AG285" i="10"/>
  <c r="AH285" i="10"/>
  <c r="AI285" i="10"/>
  <c r="AJ285" i="10"/>
  <c r="AK285" i="10"/>
  <c r="G294" i="10"/>
  <c r="H294" i="10"/>
  <c r="I294" i="10"/>
  <c r="J294" i="10"/>
  <c r="K294" i="10"/>
  <c r="L294" i="10"/>
  <c r="M294" i="10"/>
  <c r="N294" i="10"/>
  <c r="O294" i="10"/>
  <c r="P294" i="10"/>
  <c r="Q294" i="10"/>
  <c r="R294" i="10"/>
  <c r="S294" i="10"/>
  <c r="T294" i="10"/>
  <c r="U294" i="10"/>
  <c r="V294" i="10"/>
  <c r="W294" i="10"/>
  <c r="X294" i="10"/>
  <c r="Y294" i="10"/>
  <c r="Z294" i="10"/>
  <c r="AA294" i="10"/>
  <c r="AB294" i="10"/>
  <c r="AC294" i="10"/>
  <c r="AD294" i="10"/>
  <c r="AE294" i="10"/>
  <c r="AF294" i="10"/>
  <c r="AG294" i="10"/>
  <c r="AH294" i="10"/>
  <c r="AI294" i="10"/>
  <c r="AJ294" i="10"/>
  <c r="AK294" i="10"/>
  <c r="G296" i="10"/>
  <c r="H296" i="10"/>
  <c r="I296" i="10"/>
  <c r="J296" i="10"/>
  <c r="K296" i="10"/>
  <c r="L296" i="10"/>
  <c r="M296" i="10"/>
  <c r="N296" i="10"/>
  <c r="O296" i="10"/>
  <c r="P296" i="10"/>
  <c r="Q296" i="10"/>
  <c r="R296" i="10"/>
  <c r="S296" i="10"/>
  <c r="T296" i="10"/>
  <c r="U296" i="10"/>
  <c r="V296" i="10"/>
  <c r="W296" i="10"/>
  <c r="X296" i="10"/>
  <c r="Y296" i="10"/>
  <c r="Z296" i="10"/>
  <c r="AA296" i="10"/>
  <c r="AB296" i="10"/>
  <c r="AC296" i="10"/>
  <c r="AD296" i="10"/>
  <c r="AE296" i="10"/>
  <c r="AF296" i="10"/>
  <c r="AG296" i="10"/>
  <c r="AH296" i="10"/>
  <c r="AI296" i="10"/>
  <c r="AJ296" i="10"/>
  <c r="AK296" i="10"/>
  <c r="G297" i="10"/>
  <c r="H297" i="10"/>
  <c r="I297" i="10"/>
  <c r="J297" i="10"/>
  <c r="K297" i="10"/>
  <c r="L297" i="10"/>
  <c r="M297" i="10"/>
  <c r="N297" i="10"/>
  <c r="O297" i="10"/>
  <c r="P297" i="10"/>
  <c r="Q297" i="10"/>
  <c r="R297" i="10"/>
  <c r="S297" i="10"/>
  <c r="T297" i="10"/>
  <c r="U297" i="10"/>
  <c r="V297" i="10"/>
  <c r="W297" i="10"/>
  <c r="X297" i="10"/>
  <c r="Y297" i="10"/>
  <c r="Z297" i="10"/>
  <c r="AA297" i="10"/>
  <c r="AB297" i="10"/>
  <c r="AC297" i="10"/>
  <c r="AD297" i="10"/>
  <c r="AE297" i="10"/>
  <c r="AF297" i="10"/>
  <c r="AG297" i="10"/>
  <c r="AH297" i="10"/>
  <c r="AI297" i="10"/>
  <c r="AJ297" i="10"/>
  <c r="AK297" i="10"/>
  <c r="G308" i="10"/>
  <c r="H308" i="10"/>
  <c r="I308" i="10"/>
  <c r="J308" i="10"/>
  <c r="K308" i="10"/>
  <c r="L308" i="10"/>
  <c r="M308" i="10"/>
  <c r="N308" i="10"/>
  <c r="O308" i="10"/>
  <c r="P308" i="10"/>
  <c r="Q308" i="10"/>
  <c r="R308" i="10"/>
  <c r="S308" i="10"/>
  <c r="T308" i="10"/>
  <c r="U308" i="10"/>
  <c r="V308" i="10"/>
  <c r="W308" i="10"/>
  <c r="X308" i="10"/>
  <c r="Y308" i="10"/>
  <c r="Z308" i="10"/>
  <c r="AA308" i="10"/>
  <c r="AB308" i="10"/>
  <c r="AC308" i="10"/>
  <c r="AD308" i="10"/>
  <c r="AE308" i="10"/>
  <c r="AF308" i="10"/>
  <c r="AG308" i="10"/>
  <c r="AH308" i="10"/>
  <c r="AI308" i="10"/>
  <c r="AJ308" i="10"/>
  <c r="AK308" i="10"/>
  <c r="AL308" i="10"/>
  <c r="G309" i="10"/>
  <c r="H309" i="10"/>
  <c r="I309" i="10"/>
  <c r="J309" i="10"/>
  <c r="K309" i="10"/>
  <c r="L309" i="10"/>
  <c r="M309" i="10"/>
  <c r="N309" i="10"/>
  <c r="O309" i="10"/>
  <c r="P309" i="10"/>
  <c r="Q309" i="10"/>
  <c r="R309" i="10"/>
  <c r="S309" i="10"/>
  <c r="T309" i="10"/>
  <c r="U309" i="10"/>
  <c r="V309" i="10"/>
  <c r="W309" i="10"/>
  <c r="X309" i="10"/>
  <c r="Y309" i="10"/>
  <c r="Z309" i="10"/>
  <c r="AA309" i="10"/>
  <c r="AB309" i="10"/>
  <c r="AC309" i="10"/>
  <c r="AD309" i="10"/>
  <c r="AE309" i="10"/>
  <c r="AF309" i="10"/>
  <c r="AG309" i="10"/>
  <c r="AH309" i="10"/>
  <c r="AI309" i="10"/>
  <c r="AJ309" i="10"/>
  <c r="AK309" i="10"/>
  <c r="AL309" i="10"/>
  <c r="G310" i="10"/>
  <c r="H310" i="10"/>
  <c r="I310" i="10"/>
  <c r="J310" i="10"/>
  <c r="K310" i="10"/>
  <c r="L310" i="10"/>
  <c r="M310" i="10"/>
  <c r="N310" i="10"/>
  <c r="O310" i="10"/>
  <c r="P310" i="10"/>
  <c r="Q310" i="10"/>
  <c r="R310" i="10"/>
  <c r="S310" i="10"/>
  <c r="T310" i="10"/>
  <c r="U310" i="10"/>
  <c r="V310" i="10"/>
  <c r="W310" i="10"/>
  <c r="X310" i="10"/>
  <c r="Y310" i="10"/>
  <c r="Z310" i="10"/>
  <c r="AA310" i="10"/>
  <c r="AB310" i="10"/>
  <c r="AC310" i="10"/>
  <c r="AD310" i="10"/>
  <c r="AE310" i="10"/>
  <c r="AF310" i="10"/>
  <c r="AG310" i="10"/>
  <c r="AH310" i="10"/>
  <c r="AI310" i="10"/>
  <c r="AJ310" i="10"/>
  <c r="AK310" i="10"/>
  <c r="AL310" i="10"/>
  <c r="G311" i="10"/>
  <c r="G313" i="10"/>
  <c r="H313" i="10"/>
  <c r="I313" i="10"/>
  <c r="J313" i="10"/>
  <c r="K313" i="10"/>
  <c r="L313" i="10"/>
  <c r="M313" i="10"/>
  <c r="N313" i="10"/>
  <c r="O313" i="10"/>
  <c r="P313" i="10"/>
  <c r="Q313" i="10"/>
  <c r="R313" i="10"/>
  <c r="S313" i="10"/>
  <c r="T313" i="10"/>
  <c r="U313" i="10"/>
  <c r="V313" i="10"/>
  <c r="W313" i="10"/>
  <c r="X313" i="10"/>
  <c r="Y313" i="10"/>
  <c r="Z313" i="10"/>
  <c r="AA313" i="10"/>
  <c r="AB313" i="10"/>
  <c r="AC313" i="10"/>
  <c r="AD313" i="10"/>
  <c r="AE313" i="10"/>
  <c r="AF313" i="10"/>
  <c r="AG313" i="10"/>
  <c r="AH313" i="10"/>
  <c r="AI313" i="10"/>
  <c r="AJ313" i="10"/>
  <c r="AK313" i="10"/>
  <c r="G314" i="10"/>
  <c r="G315" i="10"/>
  <c r="G218" i="7"/>
  <c r="H218" i="7"/>
  <c r="I218" i="7"/>
  <c r="J218" i="7"/>
  <c r="K218" i="7"/>
  <c r="L218" i="7"/>
  <c r="M218" i="7"/>
  <c r="N218" i="7"/>
  <c r="O218" i="7"/>
  <c r="P218" i="7"/>
  <c r="Q218" i="7"/>
  <c r="R218" i="7"/>
  <c r="S218" i="7"/>
  <c r="T218" i="7"/>
  <c r="U218" i="7"/>
  <c r="V218" i="7"/>
  <c r="W218" i="7"/>
  <c r="X218" i="7"/>
  <c r="Y218" i="7"/>
  <c r="Z218" i="7"/>
  <c r="AA218" i="7"/>
  <c r="AB218" i="7"/>
  <c r="AC218" i="7"/>
  <c r="AD218" i="7"/>
  <c r="AE218" i="7"/>
  <c r="AF218" i="7"/>
  <c r="AG218" i="7"/>
  <c r="AH218" i="7"/>
  <c r="AI218" i="7"/>
  <c r="AJ218" i="7"/>
  <c r="AK218" i="7"/>
  <c r="H219" i="7"/>
  <c r="I219" i="7"/>
  <c r="J219" i="7"/>
  <c r="K219" i="7"/>
  <c r="L219" i="7"/>
  <c r="M219" i="7"/>
  <c r="N219" i="7"/>
  <c r="O219" i="7"/>
  <c r="P219" i="7"/>
  <c r="Q219" i="7"/>
  <c r="R219" i="7"/>
  <c r="S219" i="7"/>
  <c r="T219" i="7"/>
  <c r="U219" i="7"/>
  <c r="V219" i="7"/>
  <c r="W219" i="7"/>
  <c r="X219" i="7"/>
  <c r="Y219" i="7"/>
  <c r="Z219" i="7"/>
  <c r="AA219" i="7"/>
  <c r="AB219" i="7"/>
  <c r="AC219" i="7"/>
  <c r="AD219" i="7"/>
  <c r="AE219" i="7"/>
  <c r="AF219" i="7"/>
  <c r="AG219" i="7"/>
  <c r="AH219" i="7"/>
  <c r="AI219" i="7"/>
  <c r="AJ219" i="7"/>
  <c r="AK219" i="7"/>
  <c r="H228" i="7"/>
  <c r="I228" i="7"/>
  <c r="J228" i="7"/>
  <c r="K228" i="7"/>
  <c r="L228" i="7"/>
  <c r="M228" i="7"/>
  <c r="N228" i="7"/>
  <c r="O228" i="7"/>
  <c r="P228" i="7"/>
  <c r="Q228" i="7"/>
  <c r="R228" i="7"/>
  <c r="S228" i="7"/>
  <c r="T228" i="7"/>
  <c r="U228" i="7"/>
  <c r="V228" i="7"/>
  <c r="W228" i="7"/>
  <c r="X228" i="7"/>
  <c r="Y228" i="7"/>
  <c r="Z228" i="7"/>
  <c r="AA228" i="7"/>
  <c r="AB228" i="7"/>
  <c r="AC228" i="7"/>
  <c r="AD228" i="7"/>
  <c r="AE228" i="7"/>
  <c r="AF228" i="7"/>
  <c r="AG228" i="7"/>
  <c r="AH228" i="7"/>
  <c r="AI228" i="7"/>
  <c r="AJ228" i="7"/>
  <c r="AK228" i="7"/>
  <c r="H230" i="7"/>
  <c r="I230" i="7"/>
  <c r="J230" i="7"/>
  <c r="K230" i="7"/>
  <c r="L230" i="7"/>
  <c r="M230" i="7"/>
  <c r="N230" i="7"/>
  <c r="O230" i="7"/>
  <c r="P230" i="7"/>
  <c r="Q230" i="7"/>
  <c r="R230" i="7"/>
  <c r="S230" i="7"/>
  <c r="T230" i="7"/>
  <c r="U230" i="7"/>
  <c r="V230" i="7"/>
  <c r="W230" i="7"/>
  <c r="X230" i="7"/>
  <c r="Y230" i="7"/>
  <c r="Z230" i="7"/>
  <c r="AA230" i="7"/>
  <c r="AB230" i="7"/>
  <c r="AC230" i="7"/>
  <c r="AD230" i="7"/>
  <c r="AE230" i="7"/>
  <c r="AF230" i="7"/>
  <c r="AG230" i="7"/>
  <c r="AH230" i="7"/>
  <c r="AI230" i="7"/>
  <c r="AJ230" i="7"/>
  <c r="AK230" i="7"/>
  <c r="H231" i="7"/>
  <c r="I231" i="7"/>
  <c r="J231" i="7"/>
  <c r="K231" i="7"/>
  <c r="L231" i="7"/>
  <c r="M231" i="7"/>
  <c r="N231" i="7"/>
  <c r="O231" i="7"/>
  <c r="P231" i="7"/>
  <c r="Q231" i="7"/>
  <c r="R231" i="7"/>
  <c r="S231" i="7"/>
  <c r="T231" i="7"/>
  <c r="U231" i="7"/>
  <c r="V231" i="7"/>
  <c r="W231" i="7"/>
  <c r="X231" i="7"/>
  <c r="Y231" i="7"/>
  <c r="Z231" i="7"/>
  <c r="AA231" i="7"/>
  <c r="AB231" i="7"/>
  <c r="AC231" i="7"/>
  <c r="AD231" i="7"/>
  <c r="AE231" i="7"/>
  <c r="AF231" i="7"/>
  <c r="AG231" i="7"/>
  <c r="AH231" i="7"/>
  <c r="AI231" i="7"/>
  <c r="AJ231" i="7"/>
  <c r="AK231" i="7"/>
  <c r="H242" i="7"/>
  <c r="I242" i="7"/>
  <c r="J242" i="7"/>
  <c r="K242" i="7"/>
  <c r="L242" i="7"/>
  <c r="M242" i="7"/>
  <c r="N242" i="7"/>
  <c r="O242" i="7"/>
  <c r="P242" i="7"/>
  <c r="Q242" i="7"/>
  <c r="R242" i="7"/>
  <c r="S242" i="7"/>
  <c r="T242" i="7"/>
  <c r="U242" i="7"/>
  <c r="V242" i="7"/>
  <c r="W242" i="7"/>
  <c r="X242" i="7"/>
  <c r="Y242" i="7"/>
  <c r="Z242" i="7"/>
  <c r="AA242" i="7"/>
  <c r="AB242" i="7"/>
  <c r="AC242" i="7"/>
  <c r="AD242" i="7"/>
  <c r="AE242" i="7"/>
  <c r="AF242" i="7"/>
  <c r="AG242" i="7"/>
  <c r="AH242" i="7"/>
  <c r="AI242" i="7"/>
  <c r="AJ242" i="7"/>
  <c r="AK242" i="7"/>
  <c r="AL242" i="7"/>
  <c r="H243" i="7"/>
  <c r="I243" i="7"/>
  <c r="J243" i="7"/>
  <c r="K243" i="7"/>
  <c r="L243" i="7"/>
  <c r="M243" i="7"/>
  <c r="N243" i="7"/>
  <c r="O243" i="7"/>
  <c r="P243" i="7"/>
  <c r="Q243" i="7"/>
  <c r="R243" i="7"/>
  <c r="S243" i="7"/>
  <c r="T243" i="7"/>
  <c r="U243" i="7"/>
  <c r="V243" i="7"/>
  <c r="W243" i="7"/>
  <c r="X243" i="7"/>
  <c r="Y243" i="7"/>
  <c r="Z243" i="7"/>
  <c r="AA243" i="7"/>
  <c r="AB243" i="7"/>
  <c r="AC243" i="7"/>
  <c r="AD243" i="7"/>
  <c r="AE243" i="7"/>
  <c r="AF243" i="7"/>
  <c r="AG243" i="7"/>
  <c r="AH243" i="7"/>
  <c r="AI243" i="7"/>
  <c r="AJ243" i="7"/>
  <c r="AK243" i="7"/>
  <c r="AL243" i="7"/>
  <c r="H244" i="7"/>
  <c r="I244" i="7"/>
  <c r="J244" i="7"/>
  <c r="K244" i="7"/>
  <c r="L244" i="7"/>
  <c r="M244" i="7"/>
  <c r="N244" i="7"/>
  <c r="O244" i="7"/>
  <c r="P244" i="7"/>
  <c r="Q244" i="7"/>
  <c r="R244" i="7"/>
  <c r="S244" i="7"/>
  <c r="T244" i="7"/>
  <c r="U244" i="7"/>
  <c r="V244" i="7"/>
  <c r="W244" i="7"/>
  <c r="X244" i="7"/>
  <c r="Y244" i="7"/>
  <c r="Z244" i="7"/>
  <c r="AA244" i="7"/>
  <c r="AB244" i="7"/>
  <c r="AC244" i="7"/>
  <c r="AD244" i="7"/>
  <c r="AE244" i="7"/>
  <c r="AF244" i="7"/>
  <c r="AG244" i="7"/>
  <c r="AH244" i="7"/>
  <c r="AI244" i="7"/>
  <c r="AJ244" i="7"/>
  <c r="AK244" i="7"/>
  <c r="AL244" i="7"/>
  <c r="G245" i="7"/>
  <c r="H247" i="7"/>
  <c r="I247" i="7"/>
  <c r="J247" i="7"/>
  <c r="K247" i="7"/>
  <c r="L247" i="7"/>
  <c r="M247" i="7"/>
  <c r="N247" i="7"/>
  <c r="O247" i="7"/>
  <c r="P247" i="7"/>
  <c r="Q247" i="7"/>
  <c r="R247" i="7"/>
  <c r="S247" i="7"/>
  <c r="T247" i="7"/>
  <c r="U247" i="7"/>
  <c r="V247" i="7"/>
  <c r="W247" i="7"/>
  <c r="X247" i="7"/>
  <c r="Y247" i="7"/>
  <c r="Z247" i="7"/>
  <c r="AA247" i="7"/>
  <c r="AB247" i="7"/>
  <c r="AC247" i="7"/>
  <c r="AD247" i="7"/>
  <c r="AE247" i="7"/>
  <c r="AF247" i="7"/>
  <c r="AG247" i="7"/>
  <c r="AH247" i="7"/>
  <c r="AI247" i="7"/>
  <c r="AJ247" i="7"/>
  <c r="AK247" i="7"/>
  <c r="G248" i="7"/>
  <c r="G249" i="7"/>
  <c r="G253" i="7"/>
  <c r="G262" i="7"/>
  <c r="G264" i="7"/>
  <c r="G265" i="7"/>
  <c r="G276" i="7"/>
  <c r="G277" i="7"/>
  <c r="G278" i="7"/>
  <c r="G279" i="7"/>
  <c r="G280" i="7"/>
  <c r="G284" i="7"/>
  <c r="H284" i="7"/>
  <c r="I284" i="7"/>
  <c r="J284" i="7"/>
  <c r="K284" i="7"/>
  <c r="L284" i="7"/>
  <c r="M284" i="7"/>
  <c r="N284" i="7"/>
  <c r="O284" i="7"/>
  <c r="P284" i="7"/>
  <c r="Q284" i="7"/>
  <c r="R284" i="7"/>
  <c r="S284" i="7"/>
  <c r="T284" i="7"/>
  <c r="U284" i="7"/>
  <c r="V284" i="7"/>
  <c r="W284" i="7"/>
  <c r="X284" i="7"/>
  <c r="Y284" i="7"/>
  <c r="Z284" i="7"/>
  <c r="AA284" i="7"/>
  <c r="AB284" i="7"/>
  <c r="AC284" i="7"/>
  <c r="AD284" i="7"/>
  <c r="AE284" i="7"/>
  <c r="AF284" i="7"/>
  <c r="AG284" i="7"/>
  <c r="AH284" i="7"/>
  <c r="AI284" i="7"/>
  <c r="AJ284" i="7"/>
  <c r="AK284" i="7"/>
  <c r="G285" i="7"/>
  <c r="H285" i="7"/>
  <c r="I285" i="7"/>
  <c r="J285" i="7"/>
  <c r="K285" i="7"/>
  <c r="L285" i="7"/>
  <c r="M285" i="7"/>
  <c r="N285" i="7"/>
  <c r="O285" i="7"/>
  <c r="P285" i="7"/>
  <c r="Q285" i="7"/>
  <c r="R285" i="7"/>
  <c r="S285" i="7"/>
  <c r="T285" i="7"/>
  <c r="U285" i="7"/>
  <c r="V285" i="7"/>
  <c r="W285" i="7"/>
  <c r="X285" i="7"/>
  <c r="Y285" i="7"/>
  <c r="Z285" i="7"/>
  <c r="AA285" i="7"/>
  <c r="AB285" i="7"/>
  <c r="AC285" i="7"/>
  <c r="AD285" i="7"/>
  <c r="AE285" i="7"/>
  <c r="AF285" i="7"/>
  <c r="AG285" i="7"/>
  <c r="AH285" i="7"/>
  <c r="AI285" i="7"/>
  <c r="AJ285" i="7"/>
  <c r="AK285" i="7"/>
  <c r="G294" i="7"/>
  <c r="H294" i="7"/>
  <c r="I294" i="7"/>
  <c r="J294" i="7"/>
  <c r="K294" i="7"/>
  <c r="L294" i="7"/>
  <c r="M294" i="7"/>
  <c r="N294" i="7"/>
  <c r="O294" i="7"/>
  <c r="P294" i="7"/>
  <c r="Q294" i="7"/>
  <c r="R294" i="7"/>
  <c r="S294" i="7"/>
  <c r="T294" i="7"/>
  <c r="U294" i="7"/>
  <c r="V294" i="7"/>
  <c r="W294" i="7"/>
  <c r="X294" i="7"/>
  <c r="Y294" i="7"/>
  <c r="Z294" i="7"/>
  <c r="AA294" i="7"/>
  <c r="AB294" i="7"/>
  <c r="AC294" i="7"/>
  <c r="AD294" i="7"/>
  <c r="AE294" i="7"/>
  <c r="AF294" i="7"/>
  <c r="AG294" i="7"/>
  <c r="AH294" i="7"/>
  <c r="AI294" i="7"/>
  <c r="AJ294" i="7"/>
  <c r="AK294" i="7"/>
  <c r="G296" i="7"/>
  <c r="H296" i="7"/>
  <c r="I296" i="7"/>
  <c r="J296" i="7"/>
  <c r="K296" i="7"/>
  <c r="L296" i="7"/>
  <c r="M296" i="7"/>
  <c r="N296" i="7"/>
  <c r="O296" i="7"/>
  <c r="P296" i="7"/>
  <c r="Q296" i="7"/>
  <c r="R296" i="7"/>
  <c r="S296" i="7"/>
  <c r="T296" i="7"/>
  <c r="U296" i="7"/>
  <c r="V296" i="7"/>
  <c r="W296" i="7"/>
  <c r="X296" i="7"/>
  <c r="Y296" i="7"/>
  <c r="Z296" i="7"/>
  <c r="AA296" i="7"/>
  <c r="AB296" i="7"/>
  <c r="AC296" i="7"/>
  <c r="AD296" i="7"/>
  <c r="AE296" i="7"/>
  <c r="AF296" i="7"/>
  <c r="AG296" i="7"/>
  <c r="AH296" i="7"/>
  <c r="AI296" i="7"/>
  <c r="AJ296" i="7"/>
  <c r="AK296" i="7"/>
  <c r="G297" i="7"/>
  <c r="H297" i="7"/>
  <c r="I297" i="7"/>
  <c r="J297" i="7"/>
  <c r="K297" i="7"/>
  <c r="L297" i="7"/>
  <c r="M297" i="7"/>
  <c r="N297" i="7"/>
  <c r="O297" i="7"/>
  <c r="P297" i="7"/>
  <c r="Q297" i="7"/>
  <c r="R297" i="7"/>
  <c r="S297" i="7"/>
  <c r="T297" i="7"/>
  <c r="U297" i="7"/>
  <c r="V297" i="7"/>
  <c r="W297" i="7"/>
  <c r="X297" i="7"/>
  <c r="Y297" i="7"/>
  <c r="Z297" i="7"/>
  <c r="AA297" i="7"/>
  <c r="AB297" i="7"/>
  <c r="AC297" i="7"/>
  <c r="AD297" i="7"/>
  <c r="AE297" i="7"/>
  <c r="AF297" i="7"/>
  <c r="AG297" i="7"/>
  <c r="AH297" i="7"/>
  <c r="AI297" i="7"/>
  <c r="AJ297" i="7"/>
  <c r="AK297" i="7"/>
  <c r="G308" i="7"/>
  <c r="H308" i="7"/>
  <c r="I308" i="7"/>
  <c r="J308" i="7"/>
  <c r="K308" i="7"/>
  <c r="L308" i="7"/>
  <c r="M308" i="7"/>
  <c r="N308" i="7"/>
  <c r="O308" i="7"/>
  <c r="P308" i="7"/>
  <c r="Q308" i="7"/>
  <c r="R308" i="7"/>
  <c r="S308" i="7"/>
  <c r="T308" i="7"/>
  <c r="U308" i="7"/>
  <c r="V308" i="7"/>
  <c r="W308" i="7"/>
  <c r="X308" i="7"/>
  <c r="Y308" i="7"/>
  <c r="Z308" i="7"/>
  <c r="AA308" i="7"/>
  <c r="AB308" i="7"/>
  <c r="AC308" i="7"/>
  <c r="AD308" i="7"/>
  <c r="AE308" i="7"/>
  <c r="AF308" i="7"/>
  <c r="AG308" i="7"/>
  <c r="AH308" i="7"/>
  <c r="AI308" i="7"/>
  <c r="AJ308" i="7"/>
  <c r="AK308" i="7"/>
  <c r="AL308" i="7"/>
  <c r="G309" i="7"/>
  <c r="H309" i="7"/>
  <c r="I309" i="7"/>
  <c r="J309" i="7"/>
  <c r="K309" i="7"/>
  <c r="L309" i="7"/>
  <c r="M309" i="7"/>
  <c r="N309" i="7"/>
  <c r="O309" i="7"/>
  <c r="P309" i="7"/>
  <c r="Q309" i="7"/>
  <c r="R309" i="7"/>
  <c r="S309" i="7"/>
  <c r="T309" i="7"/>
  <c r="U309" i="7"/>
  <c r="V309" i="7"/>
  <c r="W309" i="7"/>
  <c r="X309" i="7"/>
  <c r="Y309" i="7"/>
  <c r="Z309" i="7"/>
  <c r="AA309" i="7"/>
  <c r="AB309" i="7"/>
  <c r="AC309" i="7"/>
  <c r="AD309" i="7"/>
  <c r="AE309" i="7"/>
  <c r="AF309" i="7"/>
  <c r="AG309" i="7"/>
  <c r="AH309" i="7"/>
  <c r="AI309" i="7"/>
  <c r="AJ309" i="7"/>
  <c r="AK309" i="7"/>
  <c r="AL309" i="7"/>
  <c r="G310" i="7"/>
  <c r="H310" i="7"/>
  <c r="I310" i="7"/>
  <c r="J310" i="7"/>
  <c r="K310" i="7"/>
  <c r="L310" i="7"/>
  <c r="M310" i="7"/>
  <c r="N310" i="7"/>
  <c r="O310" i="7"/>
  <c r="P310" i="7"/>
  <c r="Q310" i="7"/>
  <c r="R310" i="7"/>
  <c r="S310" i="7"/>
  <c r="T310" i="7"/>
  <c r="U310" i="7"/>
  <c r="V310" i="7"/>
  <c r="W310" i="7"/>
  <c r="X310" i="7"/>
  <c r="Y310" i="7"/>
  <c r="Z310" i="7"/>
  <c r="AA310" i="7"/>
  <c r="AB310" i="7"/>
  <c r="AC310" i="7"/>
  <c r="AD310" i="7"/>
  <c r="AE310" i="7"/>
  <c r="AF310" i="7"/>
  <c r="AG310" i="7"/>
  <c r="AH310" i="7"/>
  <c r="AI310" i="7"/>
  <c r="AJ310" i="7"/>
  <c r="AK310" i="7"/>
  <c r="AL310" i="7"/>
  <c r="G311" i="7"/>
  <c r="G313" i="7"/>
  <c r="H313" i="7"/>
  <c r="I313" i="7"/>
  <c r="J313" i="7"/>
  <c r="K313" i="7"/>
  <c r="L313" i="7"/>
  <c r="M313" i="7"/>
  <c r="N313" i="7"/>
  <c r="O313" i="7"/>
  <c r="P313" i="7"/>
  <c r="Q313" i="7"/>
  <c r="R313" i="7"/>
  <c r="S313" i="7"/>
  <c r="T313" i="7"/>
  <c r="U313" i="7"/>
  <c r="V313" i="7"/>
  <c r="W313" i="7"/>
  <c r="X313" i="7"/>
  <c r="Y313" i="7"/>
  <c r="Z313" i="7"/>
  <c r="AA313" i="7"/>
  <c r="AB313" i="7"/>
  <c r="AC313" i="7"/>
  <c r="AD313" i="7"/>
  <c r="AE313" i="7"/>
  <c r="AF313" i="7"/>
  <c r="AG313" i="7"/>
  <c r="AH313" i="7"/>
  <c r="AI313" i="7"/>
  <c r="AJ313" i="7"/>
  <c r="AK313" i="7"/>
  <c r="G314" i="7"/>
  <c r="G315" i="7"/>
  <c r="G218" i="40"/>
  <c r="H218" i="40"/>
  <c r="I218" i="40"/>
  <c r="J218" i="40"/>
  <c r="K218" i="40"/>
  <c r="L218" i="40"/>
  <c r="M218" i="40"/>
  <c r="N218" i="40"/>
  <c r="O218" i="40"/>
  <c r="P218" i="40"/>
  <c r="Q218" i="40"/>
  <c r="R218" i="40"/>
  <c r="S218" i="40"/>
  <c r="T218" i="40"/>
  <c r="U218" i="40"/>
  <c r="V218" i="40"/>
  <c r="W218" i="40"/>
  <c r="X218" i="40"/>
  <c r="Y218" i="40"/>
  <c r="Z218" i="40"/>
  <c r="AA218" i="40"/>
  <c r="AB218" i="40"/>
  <c r="AC218" i="40"/>
  <c r="AD218" i="40"/>
  <c r="AE218" i="40"/>
  <c r="AF218" i="40"/>
  <c r="AG218" i="40"/>
  <c r="AH218" i="40"/>
  <c r="AI218" i="40"/>
  <c r="AJ218" i="40"/>
  <c r="AK218" i="40"/>
  <c r="H219" i="40"/>
  <c r="I219" i="40"/>
  <c r="J219" i="40"/>
  <c r="K219" i="40"/>
  <c r="L219" i="40"/>
  <c r="M219" i="40"/>
  <c r="N219" i="40"/>
  <c r="O219" i="40"/>
  <c r="P219" i="40"/>
  <c r="Q219" i="40"/>
  <c r="R219" i="40"/>
  <c r="S219" i="40"/>
  <c r="T219" i="40"/>
  <c r="U219" i="40"/>
  <c r="V219" i="40"/>
  <c r="W219" i="40"/>
  <c r="X219" i="40"/>
  <c r="Y219" i="40"/>
  <c r="Z219" i="40"/>
  <c r="AA219" i="40"/>
  <c r="AB219" i="40"/>
  <c r="AC219" i="40"/>
  <c r="AD219" i="40"/>
  <c r="AE219" i="40"/>
  <c r="AF219" i="40"/>
  <c r="AG219" i="40"/>
  <c r="AH219" i="40"/>
  <c r="AI219" i="40"/>
  <c r="AJ219" i="40"/>
  <c r="AK219" i="40"/>
  <c r="H228" i="40"/>
  <c r="I228" i="40"/>
  <c r="J228" i="40"/>
  <c r="K228" i="40"/>
  <c r="L228" i="40"/>
  <c r="M228" i="40"/>
  <c r="N228" i="40"/>
  <c r="O228" i="40"/>
  <c r="P228" i="40"/>
  <c r="Q228" i="40"/>
  <c r="R228" i="40"/>
  <c r="S228" i="40"/>
  <c r="T228" i="40"/>
  <c r="U228" i="40"/>
  <c r="V228" i="40"/>
  <c r="W228" i="40"/>
  <c r="X228" i="40"/>
  <c r="Y228" i="40"/>
  <c r="Z228" i="40"/>
  <c r="AA228" i="40"/>
  <c r="AB228" i="40"/>
  <c r="AC228" i="40"/>
  <c r="AD228" i="40"/>
  <c r="AE228" i="40"/>
  <c r="AF228" i="40"/>
  <c r="AG228" i="40"/>
  <c r="AH228" i="40"/>
  <c r="AI228" i="40"/>
  <c r="AJ228" i="40"/>
  <c r="AK228" i="40"/>
  <c r="H230" i="40"/>
  <c r="I230" i="40"/>
  <c r="J230" i="40"/>
  <c r="K230" i="40"/>
  <c r="L230" i="40"/>
  <c r="M230" i="40"/>
  <c r="N230" i="40"/>
  <c r="O230" i="40"/>
  <c r="P230" i="40"/>
  <c r="Q230" i="40"/>
  <c r="R230" i="40"/>
  <c r="S230" i="40"/>
  <c r="T230" i="40"/>
  <c r="U230" i="40"/>
  <c r="V230" i="40"/>
  <c r="W230" i="40"/>
  <c r="X230" i="40"/>
  <c r="Y230" i="40"/>
  <c r="Z230" i="40"/>
  <c r="AA230" i="40"/>
  <c r="AB230" i="40"/>
  <c r="AC230" i="40"/>
  <c r="AD230" i="40"/>
  <c r="AE230" i="40"/>
  <c r="AF230" i="40"/>
  <c r="AG230" i="40"/>
  <c r="AH230" i="40"/>
  <c r="AI230" i="40"/>
  <c r="AJ230" i="40"/>
  <c r="AK230" i="40"/>
  <c r="H231" i="40"/>
  <c r="I231" i="40"/>
  <c r="J231" i="40"/>
  <c r="K231" i="40"/>
  <c r="L231" i="40"/>
  <c r="M231" i="40"/>
  <c r="N231" i="40"/>
  <c r="O231" i="40"/>
  <c r="P231" i="40"/>
  <c r="Q231" i="40"/>
  <c r="R231" i="40"/>
  <c r="S231" i="40"/>
  <c r="T231" i="40"/>
  <c r="U231" i="40"/>
  <c r="V231" i="40"/>
  <c r="W231" i="40"/>
  <c r="X231" i="40"/>
  <c r="Y231" i="40"/>
  <c r="Z231" i="40"/>
  <c r="AA231" i="40"/>
  <c r="AB231" i="40"/>
  <c r="AC231" i="40"/>
  <c r="AD231" i="40"/>
  <c r="AE231" i="40"/>
  <c r="AF231" i="40"/>
  <c r="AG231" i="40"/>
  <c r="AH231" i="40"/>
  <c r="AI231" i="40"/>
  <c r="AJ231" i="40"/>
  <c r="AK231" i="40"/>
  <c r="H242" i="40"/>
  <c r="I242" i="40"/>
  <c r="J242" i="40"/>
  <c r="K242" i="40"/>
  <c r="L242" i="40"/>
  <c r="M242" i="40"/>
  <c r="N242" i="40"/>
  <c r="O242" i="40"/>
  <c r="P242" i="40"/>
  <c r="Q242" i="40"/>
  <c r="R242" i="40"/>
  <c r="S242" i="40"/>
  <c r="T242" i="40"/>
  <c r="U242" i="40"/>
  <c r="V242" i="40"/>
  <c r="W242" i="40"/>
  <c r="X242" i="40"/>
  <c r="Y242" i="40"/>
  <c r="Z242" i="40"/>
  <c r="AA242" i="40"/>
  <c r="AB242" i="40"/>
  <c r="AC242" i="40"/>
  <c r="AD242" i="40"/>
  <c r="AE242" i="40"/>
  <c r="AF242" i="40"/>
  <c r="AG242" i="40"/>
  <c r="AH242" i="40"/>
  <c r="AI242" i="40"/>
  <c r="AJ242" i="40"/>
  <c r="AK242" i="40"/>
  <c r="AL242" i="40"/>
  <c r="H243" i="40"/>
  <c r="I243" i="40"/>
  <c r="J243" i="40"/>
  <c r="K243" i="40"/>
  <c r="L243" i="40"/>
  <c r="M243" i="40"/>
  <c r="N243" i="40"/>
  <c r="O243" i="40"/>
  <c r="P243" i="40"/>
  <c r="Q243" i="40"/>
  <c r="R243" i="40"/>
  <c r="S243" i="40"/>
  <c r="T243" i="40"/>
  <c r="U243" i="40"/>
  <c r="V243" i="40"/>
  <c r="W243" i="40"/>
  <c r="X243" i="40"/>
  <c r="Y243" i="40"/>
  <c r="Z243" i="40"/>
  <c r="AA243" i="40"/>
  <c r="AB243" i="40"/>
  <c r="AC243" i="40"/>
  <c r="AD243" i="40"/>
  <c r="AE243" i="40"/>
  <c r="AF243" i="40"/>
  <c r="AG243" i="40"/>
  <c r="AH243" i="40"/>
  <c r="AI243" i="40"/>
  <c r="AJ243" i="40"/>
  <c r="AK243" i="40"/>
  <c r="AL243" i="40"/>
  <c r="H244" i="40"/>
  <c r="I244" i="40"/>
  <c r="J244" i="40"/>
  <c r="K244" i="40"/>
  <c r="L244" i="40"/>
  <c r="M244" i="40"/>
  <c r="N244" i="40"/>
  <c r="O244" i="40"/>
  <c r="P244" i="40"/>
  <c r="Q244" i="40"/>
  <c r="R244" i="40"/>
  <c r="S244" i="40"/>
  <c r="T244" i="40"/>
  <c r="U244" i="40"/>
  <c r="V244" i="40"/>
  <c r="W244" i="40"/>
  <c r="X244" i="40"/>
  <c r="Y244" i="40"/>
  <c r="Z244" i="40"/>
  <c r="AA244" i="40"/>
  <c r="AB244" i="40"/>
  <c r="AC244" i="40"/>
  <c r="AD244" i="40"/>
  <c r="AE244" i="40"/>
  <c r="AF244" i="40"/>
  <c r="AG244" i="40"/>
  <c r="AH244" i="40"/>
  <c r="AI244" i="40"/>
  <c r="AJ244" i="40"/>
  <c r="AK244" i="40"/>
  <c r="AL244" i="40"/>
  <c r="G245" i="40"/>
  <c r="H247" i="40"/>
  <c r="I247" i="40"/>
  <c r="J247" i="40"/>
  <c r="K247" i="40"/>
  <c r="L247" i="40"/>
  <c r="M247" i="40"/>
  <c r="N247" i="40"/>
  <c r="O247" i="40"/>
  <c r="P247" i="40"/>
  <c r="Q247" i="40"/>
  <c r="R247" i="40"/>
  <c r="S247" i="40"/>
  <c r="T247" i="40"/>
  <c r="U247" i="40"/>
  <c r="V247" i="40"/>
  <c r="W247" i="40"/>
  <c r="X247" i="40"/>
  <c r="Y247" i="40"/>
  <c r="Z247" i="40"/>
  <c r="AA247" i="40"/>
  <c r="AB247" i="40"/>
  <c r="AC247" i="40"/>
  <c r="AD247" i="40"/>
  <c r="AE247" i="40"/>
  <c r="AF247" i="40"/>
  <c r="AG247" i="40"/>
  <c r="AH247" i="40"/>
  <c r="AI247" i="40"/>
  <c r="AJ247" i="40"/>
  <c r="AK247" i="40"/>
  <c r="G248" i="40"/>
  <c r="G249" i="40"/>
  <c r="G253" i="40"/>
  <c r="G262" i="40"/>
  <c r="G264" i="40"/>
  <c r="G265" i="40"/>
  <c r="G276" i="40"/>
  <c r="G277" i="40"/>
  <c r="G278" i="40"/>
  <c r="G279" i="40"/>
  <c r="G280" i="40"/>
  <c r="G284" i="40"/>
  <c r="H284" i="40"/>
  <c r="I284" i="40"/>
  <c r="J284" i="40"/>
  <c r="K284" i="40"/>
  <c r="L284" i="40"/>
  <c r="M284" i="40"/>
  <c r="N284" i="40"/>
  <c r="O284" i="40"/>
  <c r="P284" i="40"/>
  <c r="Q284" i="40"/>
  <c r="R284" i="40"/>
  <c r="S284" i="40"/>
  <c r="T284" i="40"/>
  <c r="U284" i="40"/>
  <c r="V284" i="40"/>
  <c r="W284" i="40"/>
  <c r="X284" i="40"/>
  <c r="Y284" i="40"/>
  <c r="Z284" i="40"/>
  <c r="AA284" i="40"/>
  <c r="AB284" i="40"/>
  <c r="AC284" i="40"/>
  <c r="AD284" i="40"/>
  <c r="AE284" i="40"/>
  <c r="AF284" i="40"/>
  <c r="AG284" i="40"/>
  <c r="AH284" i="40"/>
  <c r="AI284" i="40"/>
  <c r="AJ284" i="40"/>
  <c r="AK284" i="40"/>
  <c r="G285" i="40"/>
  <c r="H285" i="40"/>
  <c r="I285" i="40"/>
  <c r="J285" i="40"/>
  <c r="K285" i="40"/>
  <c r="L285" i="40"/>
  <c r="M285" i="40"/>
  <c r="N285" i="40"/>
  <c r="O285" i="40"/>
  <c r="P285" i="40"/>
  <c r="Q285" i="40"/>
  <c r="R285" i="40"/>
  <c r="S285" i="40"/>
  <c r="T285" i="40"/>
  <c r="U285" i="40"/>
  <c r="V285" i="40"/>
  <c r="W285" i="40"/>
  <c r="X285" i="40"/>
  <c r="Y285" i="40"/>
  <c r="Z285" i="40"/>
  <c r="AA285" i="40"/>
  <c r="AB285" i="40"/>
  <c r="AC285" i="40"/>
  <c r="AD285" i="40"/>
  <c r="AE285" i="40"/>
  <c r="AF285" i="40"/>
  <c r="AG285" i="40"/>
  <c r="AH285" i="40"/>
  <c r="AI285" i="40"/>
  <c r="AJ285" i="40"/>
  <c r="AK285" i="40"/>
  <c r="G294" i="40"/>
  <c r="H294" i="40"/>
  <c r="I294" i="40"/>
  <c r="J294" i="40"/>
  <c r="K294" i="40"/>
  <c r="L294" i="40"/>
  <c r="M294" i="40"/>
  <c r="N294" i="40"/>
  <c r="O294" i="40"/>
  <c r="P294" i="40"/>
  <c r="Q294" i="40"/>
  <c r="R294" i="40"/>
  <c r="S294" i="40"/>
  <c r="T294" i="40"/>
  <c r="U294" i="40"/>
  <c r="V294" i="40"/>
  <c r="W294" i="40"/>
  <c r="X294" i="40"/>
  <c r="Y294" i="40"/>
  <c r="Z294" i="40"/>
  <c r="AA294" i="40"/>
  <c r="AB294" i="40"/>
  <c r="AC294" i="40"/>
  <c r="AD294" i="40"/>
  <c r="AE294" i="40"/>
  <c r="AF294" i="40"/>
  <c r="AG294" i="40"/>
  <c r="AH294" i="40"/>
  <c r="AI294" i="40"/>
  <c r="AJ294" i="40"/>
  <c r="AK294" i="40"/>
  <c r="G296" i="40"/>
  <c r="H296" i="40"/>
  <c r="I296" i="40"/>
  <c r="J296" i="40"/>
  <c r="K296" i="40"/>
  <c r="L296" i="40"/>
  <c r="M296" i="40"/>
  <c r="N296" i="40"/>
  <c r="O296" i="40"/>
  <c r="P296" i="40"/>
  <c r="Q296" i="40"/>
  <c r="R296" i="40"/>
  <c r="S296" i="40"/>
  <c r="T296" i="40"/>
  <c r="U296" i="40"/>
  <c r="V296" i="40"/>
  <c r="W296" i="40"/>
  <c r="X296" i="40"/>
  <c r="Y296" i="40"/>
  <c r="Z296" i="40"/>
  <c r="AA296" i="40"/>
  <c r="AB296" i="40"/>
  <c r="AC296" i="40"/>
  <c r="AD296" i="40"/>
  <c r="AE296" i="40"/>
  <c r="AF296" i="40"/>
  <c r="AG296" i="40"/>
  <c r="AH296" i="40"/>
  <c r="AI296" i="40"/>
  <c r="AJ296" i="40"/>
  <c r="AK296" i="40"/>
  <c r="G297" i="40"/>
  <c r="H297" i="40"/>
  <c r="I297" i="40"/>
  <c r="J297" i="40"/>
  <c r="K297" i="40"/>
  <c r="L297" i="40"/>
  <c r="M297" i="40"/>
  <c r="N297" i="40"/>
  <c r="O297" i="40"/>
  <c r="P297" i="40"/>
  <c r="Q297" i="40"/>
  <c r="R297" i="40"/>
  <c r="S297" i="40"/>
  <c r="T297" i="40"/>
  <c r="U297" i="40"/>
  <c r="V297" i="40"/>
  <c r="W297" i="40"/>
  <c r="X297" i="40"/>
  <c r="Y297" i="40"/>
  <c r="Z297" i="40"/>
  <c r="AA297" i="40"/>
  <c r="AB297" i="40"/>
  <c r="AC297" i="40"/>
  <c r="AD297" i="40"/>
  <c r="AE297" i="40"/>
  <c r="AF297" i="40"/>
  <c r="AG297" i="40"/>
  <c r="AH297" i="40"/>
  <c r="AI297" i="40"/>
  <c r="AJ297" i="40"/>
  <c r="AK297" i="40"/>
  <c r="G308" i="40"/>
  <c r="H308" i="40"/>
  <c r="I308" i="40"/>
  <c r="J308" i="40"/>
  <c r="K308" i="40"/>
  <c r="L308" i="40"/>
  <c r="M308" i="40"/>
  <c r="N308" i="40"/>
  <c r="O308" i="40"/>
  <c r="P308" i="40"/>
  <c r="Q308" i="40"/>
  <c r="R308" i="40"/>
  <c r="S308" i="40"/>
  <c r="T308" i="40"/>
  <c r="U308" i="40"/>
  <c r="V308" i="40"/>
  <c r="W308" i="40"/>
  <c r="X308" i="40"/>
  <c r="Y308" i="40"/>
  <c r="Z308" i="40"/>
  <c r="AA308" i="40"/>
  <c r="AB308" i="40"/>
  <c r="AC308" i="40"/>
  <c r="AD308" i="40"/>
  <c r="AE308" i="40"/>
  <c r="AF308" i="40"/>
  <c r="AG308" i="40"/>
  <c r="AH308" i="40"/>
  <c r="AI308" i="40"/>
  <c r="AJ308" i="40"/>
  <c r="AK308" i="40"/>
  <c r="AL308" i="40"/>
  <c r="G309" i="40"/>
  <c r="H309" i="40"/>
  <c r="I309" i="40"/>
  <c r="J309" i="40"/>
  <c r="K309" i="40"/>
  <c r="L309" i="40"/>
  <c r="M309" i="40"/>
  <c r="N309" i="40"/>
  <c r="O309" i="40"/>
  <c r="P309" i="40"/>
  <c r="Q309" i="40"/>
  <c r="R309" i="40"/>
  <c r="S309" i="40"/>
  <c r="T309" i="40"/>
  <c r="U309" i="40"/>
  <c r="V309" i="40"/>
  <c r="W309" i="40"/>
  <c r="X309" i="40"/>
  <c r="Y309" i="40"/>
  <c r="Z309" i="40"/>
  <c r="AA309" i="40"/>
  <c r="AB309" i="40"/>
  <c r="AC309" i="40"/>
  <c r="AD309" i="40"/>
  <c r="AE309" i="40"/>
  <c r="AF309" i="40"/>
  <c r="AG309" i="40"/>
  <c r="AH309" i="40"/>
  <c r="AI309" i="40"/>
  <c r="AJ309" i="40"/>
  <c r="AK309" i="40"/>
  <c r="AL309" i="40"/>
  <c r="G310" i="40"/>
  <c r="H310" i="40"/>
  <c r="I310" i="40"/>
  <c r="J310" i="40"/>
  <c r="K310" i="40"/>
  <c r="L310" i="40"/>
  <c r="M310" i="40"/>
  <c r="N310" i="40"/>
  <c r="O310" i="40"/>
  <c r="P310" i="40"/>
  <c r="Q310" i="40"/>
  <c r="R310" i="40"/>
  <c r="S310" i="40"/>
  <c r="T310" i="40"/>
  <c r="U310" i="40"/>
  <c r="V310" i="40"/>
  <c r="W310" i="40"/>
  <c r="X310" i="40"/>
  <c r="Y310" i="40"/>
  <c r="Z310" i="40"/>
  <c r="AA310" i="40"/>
  <c r="AB310" i="40"/>
  <c r="AC310" i="40"/>
  <c r="AD310" i="40"/>
  <c r="AE310" i="40"/>
  <c r="AF310" i="40"/>
  <c r="AG310" i="40"/>
  <c r="AH310" i="40"/>
  <c r="AI310" i="40"/>
  <c r="AJ310" i="40"/>
  <c r="AK310" i="40"/>
  <c r="AL310" i="40"/>
  <c r="G311" i="40"/>
  <c r="G313" i="40"/>
  <c r="H313" i="40"/>
  <c r="I313" i="40"/>
  <c r="J313" i="40"/>
  <c r="K313" i="40"/>
  <c r="L313" i="40"/>
  <c r="M313" i="40"/>
  <c r="N313" i="40"/>
  <c r="O313" i="40"/>
  <c r="P313" i="40"/>
  <c r="Q313" i="40"/>
  <c r="R313" i="40"/>
  <c r="S313" i="40"/>
  <c r="T313" i="40"/>
  <c r="U313" i="40"/>
  <c r="V313" i="40"/>
  <c r="W313" i="40"/>
  <c r="X313" i="40"/>
  <c r="Y313" i="40"/>
  <c r="Z313" i="40"/>
  <c r="AA313" i="40"/>
  <c r="AB313" i="40"/>
  <c r="AC313" i="40"/>
  <c r="AD313" i="40"/>
  <c r="AE313" i="40"/>
  <c r="AF313" i="40"/>
  <c r="AG313" i="40"/>
  <c r="AH313" i="40"/>
  <c r="AI313" i="40"/>
  <c r="AJ313" i="40"/>
  <c r="AK313" i="40"/>
  <c r="G314" i="40"/>
  <c r="G315" i="40"/>
  <c r="G253" i="17"/>
  <c r="G262" i="17"/>
  <c r="G264" i="17"/>
  <c r="G265" i="17"/>
  <c r="G276" i="17"/>
  <c r="G277" i="17"/>
  <c r="G278" i="17"/>
  <c r="G279" i="17"/>
  <c r="G280" i="17"/>
  <c r="G284" i="17"/>
  <c r="H284" i="17"/>
  <c r="I284" i="17"/>
  <c r="J284" i="17"/>
  <c r="K284" i="17"/>
  <c r="L284" i="17"/>
  <c r="M284" i="17"/>
  <c r="N284" i="17"/>
  <c r="O284" i="17"/>
  <c r="P284" i="17"/>
  <c r="Q284" i="17"/>
  <c r="R284" i="17"/>
  <c r="S284" i="17"/>
  <c r="T284" i="17"/>
  <c r="U284" i="17"/>
  <c r="V284" i="17"/>
  <c r="W284" i="17"/>
  <c r="X284" i="17"/>
  <c r="Y284" i="17"/>
  <c r="Z284" i="17"/>
  <c r="AA284" i="17"/>
  <c r="AB284" i="17"/>
  <c r="AC284" i="17"/>
  <c r="AD284" i="17"/>
  <c r="AE284" i="17"/>
  <c r="AF284" i="17"/>
  <c r="AG284" i="17"/>
  <c r="AH284" i="17"/>
  <c r="AI284" i="17"/>
  <c r="AJ284" i="17"/>
  <c r="AK284" i="17"/>
  <c r="G285" i="17"/>
  <c r="H285" i="17"/>
  <c r="I285" i="17"/>
  <c r="J285" i="17"/>
  <c r="K285" i="17"/>
  <c r="L285" i="17"/>
  <c r="M285" i="17"/>
  <c r="N285" i="17"/>
  <c r="O285" i="17"/>
  <c r="P285" i="17"/>
  <c r="Q285" i="17"/>
  <c r="R285" i="17"/>
  <c r="S285" i="17"/>
  <c r="T285" i="17"/>
  <c r="U285" i="17"/>
  <c r="V285" i="17"/>
  <c r="W285" i="17"/>
  <c r="X285" i="17"/>
  <c r="Y285" i="17"/>
  <c r="Z285" i="17"/>
  <c r="AA285" i="17"/>
  <c r="AB285" i="17"/>
  <c r="AC285" i="17"/>
  <c r="AD285" i="17"/>
  <c r="AE285" i="17"/>
  <c r="AF285" i="17"/>
  <c r="AG285" i="17"/>
  <c r="AH285" i="17"/>
  <c r="AI285" i="17"/>
  <c r="AJ285" i="17"/>
  <c r="AK285" i="17"/>
  <c r="G294" i="17"/>
  <c r="H294" i="17"/>
  <c r="I294" i="17"/>
  <c r="J294" i="17"/>
  <c r="K294" i="17"/>
  <c r="L294" i="17"/>
  <c r="M294" i="17"/>
  <c r="N294" i="17"/>
  <c r="O294" i="17"/>
  <c r="P294" i="17"/>
  <c r="Q294" i="17"/>
  <c r="R294" i="17"/>
  <c r="S294" i="17"/>
  <c r="T294" i="17"/>
  <c r="U294" i="17"/>
  <c r="V294" i="17"/>
  <c r="W294" i="17"/>
  <c r="X294" i="17"/>
  <c r="Y294" i="17"/>
  <c r="Z294" i="17"/>
  <c r="AA294" i="17"/>
  <c r="AB294" i="17"/>
  <c r="AC294" i="17"/>
  <c r="AD294" i="17"/>
  <c r="AE294" i="17"/>
  <c r="AF294" i="17"/>
  <c r="AG294" i="17"/>
  <c r="AH294" i="17"/>
  <c r="AI294" i="17"/>
  <c r="AJ294" i="17"/>
  <c r="AK294" i="17"/>
  <c r="G296" i="17"/>
  <c r="G297" i="17"/>
  <c r="G308" i="17"/>
  <c r="G309" i="17"/>
  <c r="G310" i="17"/>
  <c r="G311" i="17"/>
  <c r="G313" i="17"/>
  <c r="H313" i="17"/>
  <c r="I313" i="17"/>
  <c r="J313" i="17"/>
  <c r="K313" i="17"/>
  <c r="L313" i="17"/>
  <c r="M313" i="17"/>
  <c r="N313" i="17"/>
  <c r="O313" i="17"/>
  <c r="P313" i="17"/>
  <c r="Q313" i="17"/>
  <c r="R313" i="17"/>
  <c r="S313" i="17"/>
  <c r="T313" i="17"/>
  <c r="U313" i="17"/>
  <c r="V313" i="17"/>
  <c r="W313" i="17"/>
  <c r="X313" i="17"/>
  <c r="Y313" i="17"/>
  <c r="Z313" i="17"/>
  <c r="AA313" i="17"/>
  <c r="AB313" i="17"/>
  <c r="AC313" i="17"/>
  <c r="AD313" i="17"/>
  <c r="AE313" i="17"/>
  <c r="AF313" i="17"/>
  <c r="AG313" i="17"/>
  <c r="AH313" i="17"/>
  <c r="AI313" i="17"/>
  <c r="AJ313" i="17"/>
  <c r="AK313" i="17"/>
  <c r="G314" i="17"/>
  <c r="G315" i="17"/>
  <c r="G253" i="16"/>
  <c r="G262" i="16"/>
  <c r="G264" i="16"/>
  <c r="G265" i="16"/>
  <c r="G276" i="16"/>
  <c r="G277" i="16"/>
  <c r="G278" i="16"/>
  <c r="G279" i="16"/>
  <c r="G280" i="16"/>
  <c r="G284" i="16"/>
  <c r="H284" i="16"/>
  <c r="I284" i="16"/>
  <c r="J284" i="16"/>
  <c r="K284" i="16"/>
  <c r="L284" i="16"/>
  <c r="M284" i="16"/>
  <c r="N284" i="16"/>
  <c r="O284" i="16"/>
  <c r="P284" i="16"/>
  <c r="Q284" i="16"/>
  <c r="R284" i="16"/>
  <c r="S284" i="16"/>
  <c r="T284" i="16"/>
  <c r="U284" i="16"/>
  <c r="V284" i="16"/>
  <c r="W284" i="16"/>
  <c r="X284" i="16"/>
  <c r="Y284" i="16"/>
  <c r="Z284" i="16"/>
  <c r="AA284" i="16"/>
  <c r="AB284" i="16"/>
  <c r="AC284" i="16"/>
  <c r="AD284" i="16"/>
  <c r="AE284" i="16"/>
  <c r="AF284" i="16"/>
  <c r="AG284" i="16"/>
  <c r="AH284" i="16"/>
  <c r="AI284" i="16"/>
  <c r="AJ284" i="16"/>
  <c r="AK284" i="16"/>
  <c r="G285" i="16"/>
  <c r="H285" i="16"/>
  <c r="I285" i="16"/>
  <c r="J285" i="16"/>
  <c r="K285" i="16"/>
  <c r="L285" i="16"/>
  <c r="M285" i="16"/>
  <c r="N285" i="16"/>
  <c r="O285" i="16"/>
  <c r="P285" i="16"/>
  <c r="Q285" i="16"/>
  <c r="R285" i="16"/>
  <c r="S285" i="16"/>
  <c r="T285" i="16"/>
  <c r="U285" i="16"/>
  <c r="V285" i="16"/>
  <c r="W285" i="16"/>
  <c r="X285" i="16"/>
  <c r="Y285" i="16"/>
  <c r="Z285" i="16"/>
  <c r="AA285" i="16"/>
  <c r="AB285" i="16"/>
  <c r="AC285" i="16"/>
  <c r="AD285" i="16"/>
  <c r="AE285" i="16"/>
  <c r="AF285" i="16"/>
  <c r="AG285" i="16"/>
  <c r="AH285" i="16"/>
  <c r="AI285" i="16"/>
  <c r="AJ285" i="16"/>
  <c r="AK285" i="16"/>
  <c r="G294" i="16"/>
  <c r="H294" i="16"/>
  <c r="I294" i="16"/>
  <c r="J294" i="16"/>
  <c r="K294" i="16"/>
  <c r="L294" i="16"/>
  <c r="M294" i="16"/>
  <c r="N294" i="16"/>
  <c r="O294" i="16"/>
  <c r="P294" i="16"/>
  <c r="Q294" i="16"/>
  <c r="R294" i="16"/>
  <c r="S294" i="16"/>
  <c r="T294" i="16"/>
  <c r="U294" i="16"/>
  <c r="V294" i="16"/>
  <c r="W294" i="16"/>
  <c r="X294" i="16"/>
  <c r="Y294" i="16"/>
  <c r="Z294" i="16"/>
  <c r="AA294" i="16"/>
  <c r="AB294" i="16"/>
  <c r="AC294" i="16"/>
  <c r="AD294" i="16"/>
  <c r="AE294" i="16"/>
  <c r="AF294" i="16"/>
  <c r="AG294" i="16"/>
  <c r="AH294" i="16"/>
  <c r="AI294" i="16"/>
  <c r="AJ294" i="16"/>
  <c r="AK294" i="16"/>
  <c r="G296" i="16"/>
  <c r="G297" i="16"/>
  <c r="G308" i="16"/>
  <c r="G309" i="16"/>
  <c r="G310" i="16"/>
  <c r="G311" i="16"/>
  <c r="G313" i="16"/>
  <c r="H313" i="16"/>
  <c r="I313" i="16"/>
  <c r="J313" i="16"/>
  <c r="K313" i="16"/>
  <c r="L313" i="16"/>
  <c r="M313" i="16"/>
  <c r="N313" i="16"/>
  <c r="O313" i="16"/>
  <c r="P313" i="16"/>
  <c r="Q313" i="16"/>
  <c r="R313" i="16"/>
  <c r="S313" i="16"/>
  <c r="T313" i="16"/>
  <c r="U313" i="16"/>
  <c r="V313" i="16"/>
  <c r="W313" i="16"/>
  <c r="X313" i="16"/>
  <c r="Y313" i="16"/>
  <c r="Z313" i="16"/>
  <c r="AA313" i="16"/>
  <c r="AB313" i="16"/>
  <c r="AC313" i="16"/>
  <c r="AD313" i="16"/>
  <c r="AE313" i="16"/>
  <c r="AF313" i="16"/>
  <c r="AG313" i="16"/>
  <c r="AH313" i="16"/>
  <c r="AI313" i="16"/>
  <c r="AJ313" i="16"/>
  <c r="AK313" i="16"/>
  <c r="G314" i="16"/>
  <c r="G315" i="16"/>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F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F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F231" i="3"/>
  <c r="H231"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F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I242" i="3"/>
  <c r="AJ242" i="3"/>
  <c r="AK242" i="3"/>
  <c r="AL242" i="3"/>
  <c r="F243"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F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L244" i="3"/>
  <c r="F245" i="3"/>
  <c r="G245" i="3"/>
  <c r="H247" i="3"/>
  <c r="I247" i="3"/>
  <c r="J247" i="3"/>
  <c r="K247" i="3"/>
  <c r="L247" i="3"/>
  <c r="M247" i="3"/>
  <c r="N247" i="3"/>
  <c r="O247" i="3"/>
  <c r="P247" i="3"/>
  <c r="Q247" i="3"/>
  <c r="R247" i="3"/>
  <c r="S247" i="3"/>
  <c r="T247" i="3"/>
  <c r="U247" i="3"/>
  <c r="V247" i="3"/>
  <c r="W247" i="3"/>
  <c r="X247" i="3"/>
  <c r="Y247" i="3"/>
  <c r="Z247" i="3"/>
  <c r="AA247" i="3"/>
  <c r="AB247" i="3"/>
  <c r="AC247" i="3"/>
  <c r="AD247" i="3"/>
  <c r="AE247" i="3"/>
  <c r="AF247" i="3"/>
  <c r="AG247" i="3"/>
  <c r="AH247" i="3"/>
  <c r="AI247" i="3"/>
  <c r="AJ247" i="3"/>
  <c r="AK247" i="3"/>
  <c r="G248" i="3"/>
  <c r="G249" i="3"/>
  <c r="G253" i="3"/>
  <c r="G262" i="3"/>
  <c r="G264" i="3"/>
  <c r="G265" i="3"/>
  <c r="G276" i="3"/>
  <c r="G277" i="3"/>
  <c r="G278" i="3"/>
  <c r="G279" i="3"/>
  <c r="G280" i="3"/>
  <c r="G284" i="3"/>
  <c r="H284" i="3"/>
  <c r="I284" i="3"/>
  <c r="J284" i="3"/>
  <c r="K284" i="3"/>
  <c r="L284" i="3"/>
  <c r="M284" i="3"/>
  <c r="N284" i="3"/>
  <c r="O284" i="3"/>
  <c r="P284" i="3"/>
  <c r="Q284" i="3"/>
  <c r="R284" i="3"/>
  <c r="S284" i="3"/>
  <c r="T284" i="3"/>
  <c r="U284" i="3"/>
  <c r="V284" i="3"/>
  <c r="W284" i="3"/>
  <c r="X284" i="3"/>
  <c r="Y284" i="3"/>
  <c r="Z284" i="3"/>
  <c r="AA284" i="3"/>
  <c r="AB284" i="3"/>
  <c r="AC284" i="3"/>
  <c r="AD284" i="3"/>
  <c r="AE284" i="3"/>
  <c r="AF284" i="3"/>
  <c r="AG284" i="3"/>
  <c r="AH284" i="3"/>
  <c r="AI284" i="3"/>
  <c r="AJ284" i="3"/>
  <c r="AK284" i="3"/>
  <c r="G285" i="3"/>
  <c r="H285"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G297"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G297" i="3"/>
  <c r="AH297" i="3"/>
  <c r="AI297" i="3"/>
  <c r="AJ297" i="3"/>
  <c r="AK297"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L308"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L310" i="3"/>
  <c r="G311" i="3"/>
  <c r="G313" i="3"/>
  <c r="H313" i="3"/>
  <c r="I313" i="3"/>
  <c r="J313" i="3"/>
  <c r="K313" i="3"/>
  <c r="L313" i="3"/>
  <c r="M313" i="3"/>
  <c r="N313" i="3"/>
  <c r="O313" i="3"/>
  <c r="P313" i="3"/>
  <c r="Q313" i="3"/>
  <c r="R313" i="3"/>
  <c r="S313" i="3"/>
  <c r="T313" i="3"/>
  <c r="U313" i="3"/>
  <c r="V313" i="3"/>
  <c r="W313" i="3"/>
  <c r="X313" i="3"/>
  <c r="Y313" i="3"/>
  <c r="Z313" i="3"/>
  <c r="AA313" i="3"/>
  <c r="AB313" i="3"/>
  <c r="AC313" i="3"/>
  <c r="AD313" i="3"/>
  <c r="AE313" i="3"/>
  <c r="AF313" i="3"/>
  <c r="AG313" i="3"/>
  <c r="AH313" i="3"/>
  <c r="AI313" i="3"/>
  <c r="AJ313" i="3"/>
  <c r="AK313" i="3"/>
  <c r="G314" i="3"/>
  <c r="G315" i="3"/>
  <c r="G218" i="35"/>
  <c r="H218" i="35"/>
  <c r="I218" i="35"/>
  <c r="J218" i="35"/>
  <c r="K218" i="35"/>
  <c r="L218" i="35"/>
  <c r="M218" i="35"/>
  <c r="N218" i="35"/>
  <c r="O218" i="35"/>
  <c r="P218" i="35"/>
  <c r="Q218" i="35"/>
  <c r="R218" i="35"/>
  <c r="S218" i="35"/>
  <c r="T218" i="35"/>
  <c r="U218" i="35"/>
  <c r="V218" i="35"/>
  <c r="W218" i="35"/>
  <c r="X218" i="35"/>
  <c r="Y218" i="35"/>
  <c r="Z218" i="35"/>
  <c r="AA218" i="35"/>
  <c r="AB218" i="35"/>
  <c r="AC218" i="35"/>
  <c r="AD218" i="35"/>
  <c r="AE218" i="35"/>
  <c r="AF218" i="35"/>
  <c r="AG218" i="35"/>
  <c r="AH218" i="35"/>
  <c r="AI218" i="35"/>
  <c r="AJ218" i="35"/>
  <c r="AK218" i="35"/>
  <c r="H219" i="35"/>
  <c r="I219" i="35"/>
  <c r="J219" i="35"/>
  <c r="K219" i="35"/>
  <c r="L219" i="35"/>
  <c r="M219" i="35"/>
  <c r="N219" i="35"/>
  <c r="O219" i="35"/>
  <c r="P219" i="35"/>
  <c r="Q219" i="35"/>
  <c r="R219" i="35"/>
  <c r="S219" i="35"/>
  <c r="T219" i="35"/>
  <c r="U219" i="35"/>
  <c r="V219" i="35"/>
  <c r="W219" i="35"/>
  <c r="X219" i="35"/>
  <c r="Y219" i="35"/>
  <c r="Z219" i="35"/>
  <c r="AA219" i="35"/>
  <c r="AB219" i="35"/>
  <c r="AC219" i="35"/>
  <c r="AD219" i="35"/>
  <c r="AE219" i="35"/>
  <c r="AF219" i="35"/>
  <c r="AG219" i="35"/>
  <c r="AH219" i="35"/>
  <c r="AI219" i="35"/>
  <c r="AJ219" i="35"/>
  <c r="AK219" i="35"/>
  <c r="F228" i="35"/>
  <c r="H228" i="35"/>
  <c r="I228" i="35"/>
  <c r="J228" i="35"/>
  <c r="K228" i="35"/>
  <c r="L228" i="35"/>
  <c r="M228" i="35"/>
  <c r="N228" i="35"/>
  <c r="O228" i="35"/>
  <c r="P228" i="35"/>
  <c r="Q228" i="35"/>
  <c r="R228" i="35"/>
  <c r="S228" i="35"/>
  <c r="T228" i="35"/>
  <c r="U228" i="35"/>
  <c r="V228" i="35"/>
  <c r="W228" i="35"/>
  <c r="X228" i="35"/>
  <c r="Y228" i="35"/>
  <c r="Z228" i="35"/>
  <c r="AA228" i="35"/>
  <c r="AB228" i="35"/>
  <c r="AC228" i="35"/>
  <c r="AD228" i="35"/>
  <c r="AE228" i="35"/>
  <c r="AF228" i="35"/>
  <c r="AG228" i="35"/>
  <c r="AH228" i="35"/>
  <c r="AI228" i="35"/>
  <c r="AJ228" i="35"/>
  <c r="AK228" i="35"/>
  <c r="F230" i="35"/>
  <c r="H230" i="35"/>
  <c r="I230" i="35"/>
  <c r="J230" i="35"/>
  <c r="K230" i="35"/>
  <c r="L230" i="35"/>
  <c r="M230" i="35"/>
  <c r="N230" i="35"/>
  <c r="O230" i="35"/>
  <c r="P230" i="35"/>
  <c r="Q230" i="35"/>
  <c r="R230" i="35"/>
  <c r="S230" i="35"/>
  <c r="T230" i="35"/>
  <c r="U230" i="35"/>
  <c r="V230" i="35"/>
  <c r="W230" i="35"/>
  <c r="X230" i="35"/>
  <c r="Y230" i="35"/>
  <c r="Z230" i="35"/>
  <c r="AA230" i="35"/>
  <c r="AB230" i="35"/>
  <c r="AC230" i="35"/>
  <c r="AD230" i="35"/>
  <c r="AE230" i="35"/>
  <c r="AF230" i="35"/>
  <c r="AG230" i="35"/>
  <c r="AH230" i="35"/>
  <c r="AI230" i="35"/>
  <c r="AJ230" i="35"/>
  <c r="AK230" i="35"/>
  <c r="F231" i="35"/>
  <c r="H231" i="35"/>
  <c r="I231" i="35"/>
  <c r="J231" i="35"/>
  <c r="K231" i="35"/>
  <c r="L231" i="35"/>
  <c r="M231" i="35"/>
  <c r="N231" i="35"/>
  <c r="O231" i="35"/>
  <c r="P231" i="35"/>
  <c r="Q231" i="35"/>
  <c r="R231" i="35"/>
  <c r="S231" i="35"/>
  <c r="T231" i="35"/>
  <c r="U231" i="35"/>
  <c r="V231" i="35"/>
  <c r="W231" i="35"/>
  <c r="X231" i="35"/>
  <c r="Y231" i="35"/>
  <c r="Z231" i="35"/>
  <c r="AA231" i="35"/>
  <c r="AB231" i="35"/>
  <c r="AC231" i="35"/>
  <c r="AD231" i="35"/>
  <c r="AE231" i="35"/>
  <c r="AF231" i="35"/>
  <c r="AG231" i="35"/>
  <c r="AH231" i="35"/>
  <c r="AI231" i="35"/>
  <c r="AJ231" i="35"/>
  <c r="AK231" i="35"/>
  <c r="F242" i="35"/>
  <c r="H242" i="35"/>
  <c r="I242" i="35"/>
  <c r="J242" i="35"/>
  <c r="K242" i="35"/>
  <c r="L242" i="35"/>
  <c r="M242" i="35"/>
  <c r="N242" i="35"/>
  <c r="O242" i="35"/>
  <c r="P242" i="35"/>
  <c r="Q242" i="35"/>
  <c r="R242" i="35"/>
  <c r="S242" i="35"/>
  <c r="T242" i="35"/>
  <c r="U242" i="35"/>
  <c r="V242" i="35"/>
  <c r="W242" i="35"/>
  <c r="X242" i="35"/>
  <c r="Y242" i="35"/>
  <c r="Z242" i="35"/>
  <c r="AA242" i="35"/>
  <c r="AB242" i="35"/>
  <c r="AC242" i="35"/>
  <c r="AD242" i="35"/>
  <c r="AE242" i="35"/>
  <c r="AF242" i="35"/>
  <c r="AG242" i="35"/>
  <c r="AH242" i="35"/>
  <c r="AI242" i="35"/>
  <c r="AJ242" i="35"/>
  <c r="AK242" i="35"/>
  <c r="AL242" i="35"/>
  <c r="F243" i="35"/>
  <c r="H243" i="35"/>
  <c r="I243" i="35"/>
  <c r="J243" i="35"/>
  <c r="K243" i="35"/>
  <c r="L243" i="35"/>
  <c r="M243" i="35"/>
  <c r="N243" i="35"/>
  <c r="O243" i="35"/>
  <c r="P243" i="35"/>
  <c r="Q243" i="35"/>
  <c r="R243" i="35"/>
  <c r="S243" i="35"/>
  <c r="T243" i="35"/>
  <c r="U243" i="35"/>
  <c r="V243" i="35"/>
  <c r="W243" i="35"/>
  <c r="X243" i="35"/>
  <c r="Y243" i="35"/>
  <c r="Z243" i="35"/>
  <c r="AA243" i="35"/>
  <c r="AB243" i="35"/>
  <c r="AC243" i="35"/>
  <c r="AD243" i="35"/>
  <c r="AE243" i="35"/>
  <c r="AF243" i="35"/>
  <c r="AG243" i="35"/>
  <c r="AH243" i="35"/>
  <c r="AI243" i="35"/>
  <c r="AJ243" i="35"/>
  <c r="AK243" i="35"/>
  <c r="AL243" i="35"/>
  <c r="F244" i="35"/>
  <c r="H244" i="35"/>
  <c r="I244" i="35"/>
  <c r="J244" i="35"/>
  <c r="K244" i="35"/>
  <c r="L244" i="35"/>
  <c r="M244" i="35"/>
  <c r="N244" i="35"/>
  <c r="O244" i="35"/>
  <c r="P244" i="35"/>
  <c r="Q244" i="35"/>
  <c r="R244" i="35"/>
  <c r="S244" i="35"/>
  <c r="T244" i="35"/>
  <c r="U244" i="35"/>
  <c r="V244" i="35"/>
  <c r="W244" i="35"/>
  <c r="X244" i="35"/>
  <c r="Y244" i="35"/>
  <c r="Z244" i="35"/>
  <c r="AA244" i="35"/>
  <c r="AB244" i="35"/>
  <c r="AC244" i="35"/>
  <c r="AD244" i="35"/>
  <c r="AE244" i="35"/>
  <c r="AF244" i="35"/>
  <c r="AG244" i="35"/>
  <c r="AH244" i="35"/>
  <c r="AI244" i="35"/>
  <c r="AJ244" i="35"/>
  <c r="AK244" i="35"/>
  <c r="AL244" i="35"/>
  <c r="F245" i="35"/>
  <c r="G245" i="35"/>
  <c r="H247" i="35"/>
  <c r="I247" i="35"/>
  <c r="J247" i="35"/>
  <c r="K247" i="35"/>
  <c r="L247" i="35"/>
  <c r="M247" i="35"/>
  <c r="N247" i="35"/>
  <c r="O247" i="35"/>
  <c r="P247" i="35"/>
  <c r="Q247" i="35"/>
  <c r="R247" i="35"/>
  <c r="S247" i="35"/>
  <c r="T247" i="35"/>
  <c r="U247" i="35"/>
  <c r="V247" i="35"/>
  <c r="W247" i="35"/>
  <c r="X247" i="35"/>
  <c r="Y247" i="35"/>
  <c r="Z247" i="35"/>
  <c r="AA247" i="35"/>
  <c r="AB247" i="35"/>
  <c r="AC247" i="35"/>
  <c r="AD247" i="35"/>
  <c r="AE247" i="35"/>
  <c r="AF247" i="35"/>
  <c r="AG247" i="35"/>
  <c r="AH247" i="35"/>
  <c r="AI247" i="35"/>
  <c r="AJ247" i="35"/>
  <c r="AK247" i="35"/>
  <c r="G248" i="35"/>
  <c r="G249" i="35"/>
  <c r="G253" i="35"/>
  <c r="G262" i="35"/>
  <c r="G264" i="35"/>
  <c r="G265" i="35"/>
  <c r="G276" i="35"/>
  <c r="G277" i="35"/>
  <c r="G278" i="35"/>
  <c r="G279" i="35"/>
  <c r="G280" i="35"/>
  <c r="G284" i="35"/>
  <c r="H284" i="35"/>
  <c r="I284" i="35"/>
  <c r="J284" i="35"/>
  <c r="K284" i="35"/>
  <c r="L284" i="35"/>
  <c r="M284" i="35"/>
  <c r="N284" i="35"/>
  <c r="O284" i="35"/>
  <c r="P284" i="35"/>
  <c r="Q284" i="35"/>
  <c r="R284" i="35"/>
  <c r="S284" i="35"/>
  <c r="T284" i="35"/>
  <c r="U284" i="35"/>
  <c r="V284" i="35"/>
  <c r="W284" i="35"/>
  <c r="X284" i="35"/>
  <c r="Y284" i="35"/>
  <c r="Z284" i="35"/>
  <c r="AA284" i="35"/>
  <c r="AB284" i="35"/>
  <c r="AC284" i="35"/>
  <c r="AD284" i="35"/>
  <c r="AE284" i="35"/>
  <c r="AF284" i="35"/>
  <c r="AG284" i="35"/>
  <c r="AH284" i="35"/>
  <c r="AI284" i="35"/>
  <c r="AJ284" i="35"/>
  <c r="AK284" i="35"/>
  <c r="G285" i="35"/>
  <c r="H285" i="35"/>
  <c r="I285" i="35"/>
  <c r="J285" i="35"/>
  <c r="K285" i="35"/>
  <c r="L285" i="35"/>
  <c r="M285" i="35"/>
  <c r="N285" i="35"/>
  <c r="O285" i="35"/>
  <c r="P285" i="35"/>
  <c r="Q285" i="35"/>
  <c r="R285" i="35"/>
  <c r="S285" i="35"/>
  <c r="T285" i="35"/>
  <c r="U285" i="35"/>
  <c r="V285" i="35"/>
  <c r="W285" i="35"/>
  <c r="X285" i="35"/>
  <c r="Y285" i="35"/>
  <c r="Z285" i="35"/>
  <c r="AA285" i="35"/>
  <c r="AB285" i="35"/>
  <c r="AC285" i="35"/>
  <c r="AD285" i="35"/>
  <c r="AE285" i="35"/>
  <c r="AF285" i="35"/>
  <c r="AG285" i="35"/>
  <c r="AH285" i="35"/>
  <c r="AI285" i="35"/>
  <c r="AJ285" i="35"/>
  <c r="AK285" i="35"/>
  <c r="G294" i="35"/>
  <c r="H294" i="35"/>
  <c r="I294" i="35"/>
  <c r="J294" i="35"/>
  <c r="K294" i="35"/>
  <c r="L294" i="35"/>
  <c r="M294" i="35"/>
  <c r="N294" i="35"/>
  <c r="O294" i="35"/>
  <c r="P294" i="35"/>
  <c r="Q294" i="35"/>
  <c r="R294" i="35"/>
  <c r="S294" i="35"/>
  <c r="T294" i="35"/>
  <c r="U294" i="35"/>
  <c r="V294" i="35"/>
  <c r="W294" i="35"/>
  <c r="X294" i="35"/>
  <c r="Y294" i="35"/>
  <c r="Z294" i="35"/>
  <c r="AA294" i="35"/>
  <c r="AB294" i="35"/>
  <c r="AC294" i="35"/>
  <c r="AD294" i="35"/>
  <c r="AE294" i="35"/>
  <c r="AF294" i="35"/>
  <c r="AG294" i="35"/>
  <c r="AH294" i="35"/>
  <c r="AI294" i="35"/>
  <c r="AJ294" i="35"/>
  <c r="AK294" i="35"/>
  <c r="G296" i="35"/>
  <c r="H296" i="35"/>
  <c r="I296" i="35"/>
  <c r="J296" i="35"/>
  <c r="K296" i="35"/>
  <c r="L296" i="35"/>
  <c r="M296" i="35"/>
  <c r="N296" i="35"/>
  <c r="O296" i="35"/>
  <c r="P296" i="35"/>
  <c r="Q296" i="35"/>
  <c r="R296" i="35"/>
  <c r="S296" i="35"/>
  <c r="T296" i="35"/>
  <c r="U296" i="35"/>
  <c r="V296" i="35"/>
  <c r="W296" i="35"/>
  <c r="X296" i="35"/>
  <c r="Y296" i="35"/>
  <c r="Z296" i="35"/>
  <c r="AA296" i="35"/>
  <c r="AB296" i="35"/>
  <c r="AC296" i="35"/>
  <c r="AD296" i="35"/>
  <c r="AE296" i="35"/>
  <c r="AF296" i="35"/>
  <c r="AG296" i="35"/>
  <c r="AH296" i="35"/>
  <c r="AI296" i="35"/>
  <c r="AJ296" i="35"/>
  <c r="AK296" i="35"/>
  <c r="G297" i="35"/>
  <c r="H297" i="35"/>
  <c r="I297" i="35"/>
  <c r="J297" i="35"/>
  <c r="K297" i="35"/>
  <c r="L297" i="35"/>
  <c r="M297" i="35"/>
  <c r="N297" i="35"/>
  <c r="O297" i="35"/>
  <c r="P297" i="35"/>
  <c r="Q297" i="35"/>
  <c r="R297" i="35"/>
  <c r="S297" i="35"/>
  <c r="T297" i="35"/>
  <c r="U297" i="35"/>
  <c r="V297" i="35"/>
  <c r="W297" i="35"/>
  <c r="X297" i="35"/>
  <c r="Y297" i="35"/>
  <c r="Z297" i="35"/>
  <c r="AA297" i="35"/>
  <c r="AB297" i="35"/>
  <c r="AC297" i="35"/>
  <c r="AD297" i="35"/>
  <c r="AE297" i="35"/>
  <c r="AF297" i="35"/>
  <c r="AG297" i="35"/>
  <c r="AH297" i="35"/>
  <c r="AI297" i="35"/>
  <c r="AJ297" i="35"/>
  <c r="AK297" i="35"/>
  <c r="G308" i="35"/>
  <c r="H308" i="35"/>
  <c r="I308" i="35"/>
  <c r="J308" i="35"/>
  <c r="K308" i="35"/>
  <c r="L308" i="35"/>
  <c r="M308" i="35"/>
  <c r="N308" i="35"/>
  <c r="O308" i="35"/>
  <c r="P308" i="35"/>
  <c r="Q308" i="35"/>
  <c r="R308" i="35"/>
  <c r="S308" i="35"/>
  <c r="T308" i="35"/>
  <c r="U308" i="35"/>
  <c r="V308" i="35"/>
  <c r="W308" i="35"/>
  <c r="X308" i="35"/>
  <c r="Y308" i="35"/>
  <c r="Z308" i="35"/>
  <c r="AA308" i="35"/>
  <c r="AB308" i="35"/>
  <c r="AC308" i="35"/>
  <c r="AD308" i="35"/>
  <c r="AE308" i="35"/>
  <c r="AF308" i="35"/>
  <c r="AG308" i="35"/>
  <c r="AH308" i="35"/>
  <c r="AI308" i="35"/>
  <c r="AJ308" i="35"/>
  <c r="AK308" i="35"/>
  <c r="AL308" i="35"/>
  <c r="G309" i="35"/>
  <c r="H309" i="35"/>
  <c r="I309" i="35"/>
  <c r="J309" i="35"/>
  <c r="K309" i="35"/>
  <c r="L309" i="35"/>
  <c r="M309" i="35"/>
  <c r="N309" i="35"/>
  <c r="O309" i="35"/>
  <c r="P309" i="35"/>
  <c r="Q309" i="35"/>
  <c r="R309" i="35"/>
  <c r="S309" i="35"/>
  <c r="T309" i="35"/>
  <c r="U309" i="35"/>
  <c r="V309" i="35"/>
  <c r="W309" i="35"/>
  <c r="X309" i="35"/>
  <c r="Y309" i="35"/>
  <c r="Z309" i="35"/>
  <c r="AA309" i="35"/>
  <c r="AB309" i="35"/>
  <c r="AC309" i="35"/>
  <c r="AD309" i="35"/>
  <c r="AE309" i="35"/>
  <c r="AF309" i="35"/>
  <c r="AG309" i="35"/>
  <c r="AH309" i="35"/>
  <c r="AI309" i="35"/>
  <c r="AJ309" i="35"/>
  <c r="AK309" i="35"/>
  <c r="AL309" i="35"/>
  <c r="G310" i="35"/>
  <c r="H310" i="35"/>
  <c r="I310" i="35"/>
  <c r="J310" i="35"/>
  <c r="K310" i="35"/>
  <c r="L310" i="35"/>
  <c r="M310" i="35"/>
  <c r="N310" i="35"/>
  <c r="O310" i="35"/>
  <c r="P310" i="35"/>
  <c r="Q310" i="35"/>
  <c r="R310" i="35"/>
  <c r="S310" i="35"/>
  <c r="T310" i="35"/>
  <c r="U310" i="35"/>
  <c r="V310" i="35"/>
  <c r="W310" i="35"/>
  <c r="X310" i="35"/>
  <c r="Y310" i="35"/>
  <c r="Z310" i="35"/>
  <c r="AA310" i="35"/>
  <c r="AB310" i="35"/>
  <c r="AC310" i="35"/>
  <c r="AD310" i="35"/>
  <c r="AE310" i="35"/>
  <c r="AF310" i="35"/>
  <c r="AG310" i="35"/>
  <c r="AH310" i="35"/>
  <c r="AI310" i="35"/>
  <c r="AJ310" i="35"/>
  <c r="AK310" i="35"/>
  <c r="AL310" i="35"/>
  <c r="G311" i="35"/>
  <c r="G313" i="35"/>
  <c r="H313" i="35"/>
  <c r="I313" i="35"/>
  <c r="J313" i="35"/>
  <c r="K313" i="35"/>
  <c r="L313" i="35"/>
  <c r="M313" i="35"/>
  <c r="N313" i="35"/>
  <c r="O313" i="35"/>
  <c r="P313" i="35"/>
  <c r="Q313" i="35"/>
  <c r="R313" i="35"/>
  <c r="S313" i="35"/>
  <c r="T313" i="35"/>
  <c r="U313" i="35"/>
  <c r="V313" i="35"/>
  <c r="W313" i="35"/>
  <c r="X313" i="35"/>
  <c r="Y313" i="35"/>
  <c r="Z313" i="35"/>
  <c r="AA313" i="35"/>
  <c r="AB313" i="35"/>
  <c r="AC313" i="35"/>
  <c r="AD313" i="35"/>
  <c r="AE313" i="35"/>
  <c r="AF313" i="35"/>
  <c r="AG313" i="35"/>
  <c r="AH313" i="35"/>
  <c r="AI313" i="35"/>
  <c r="AJ313" i="35"/>
  <c r="AK313" i="35"/>
  <c r="G314" i="35"/>
  <c r="G315" i="35"/>
  <c r="G218" i="38"/>
  <c r="H218" i="38"/>
  <c r="I218" i="38"/>
  <c r="J218" i="38"/>
  <c r="K218" i="38"/>
  <c r="L218" i="38"/>
  <c r="M218" i="38"/>
  <c r="N218" i="38"/>
  <c r="O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H219" i="38"/>
  <c r="I219" i="38"/>
  <c r="J219" i="38"/>
  <c r="K219" i="38"/>
  <c r="L219" i="38"/>
  <c r="M219" i="38"/>
  <c r="N219" i="38"/>
  <c r="O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F228" i="38"/>
  <c r="H228" i="38"/>
  <c r="I228" i="38"/>
  <c r="J228" i="38"/>
  <c r="K228" i="38"/>
  <c r="L228" i="38"/>
  <c r="M228" i="38"/>
  <c r="N228" i="38"/>
  <c r="O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F230" i="38"/>
  <c r="H230" i="38"/>
  <c r="I230" i="38"/>
  <c r="J230" i="38"/>
  <c r="K230" i="38"/>
  <c r="L230" i="38"/>
  <c r="M230" i="38"/>
  <c r="N230" i="38"/>
  <c r="O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F231" i="38"/>
  <c r="H231" i="38"/>
  <c r="I231" i="38"/>
  <c r="J231" i="38"/>
  <c r="K231" i="38"/>
  <c r="L231" i="38"/>
  <c r="M231" i="38"/>
  <c r="N231" i="38"/>
  <c r="O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F242" i="38"/>
  <c r="H242" i="38"/>
  <c r="I242" i="38"/>
  <c r="J242" i="38"/>
  <c r="K242" i="38"/>
  <c r="L242" i="38"/>
  <c r="M242" i="38"/>
  <c r="N242" i="38"/>
  <c r="O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F243" i="38"/>
  <c r="H243" i="38"/>
  <c r="I243" i="38"/>
  <c r="J243" i="38"/>
  <c r="K243" i="38"/>
  <c r="L243" i="38"/>
  <c r="M243" i="38"/>
  <c r="N243" i="38"/>
  <c r="O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F244" i="38"/>
  <c r="H244" i="38"/>
  <c r="I244" i="38"/>
  <c r="J244" i="38"/>
  <c r="K244" i="38"/>
  <c r="L244" i="38"/>
  <c r="M244" i="38"/>
  <c r="N244" i="38"/>
  <c r="O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F245" i="38"/>
  <c r="G245" i="38"/>
  <c r="H247" i="38"/>
  <c r="I247" i="38"/>
  <c r="J247" i="38"/>
  <c r="K247" i="38"/>
  <c r="L247" i="38"/>
  <c r="M247" i="38"/>
  <c r="N247" i="38"/>
  <c r="O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G248" i="38"/>
  <c r="G249" i="38"/>
  <c r="G253" i="38"/>
  <c r="G262" i="38"/>
  <c r="G264" i="38"/>
  <c r="G265" i="38"/>
  <c r="G276" i="38"/>
  <c r="G277" i="38"/>
  <c r="G278" i="38"/>
  <c r="G279" i="38"/>
  <c r="G280" i="38"/>
  <c r="G284" i="38"/>
  <c r="H284" i="38"/>
  <c r="I284" i="38"/>
  <c r="J284" i="38"/>
  <c r="K284" i="38"/>
  <c r="L284" i="38"/>
  <c r="M284" i="38"/>
  <c r="N284" i="38"/>
  <c r="O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G285" i="38"/>
  <c r="H285" i="38"/>
  <c r="I285" i="38"/>
  <c r="J285" i="38"/>
  <c r="K285" i="38"/>
  <c r="L285" i="38"/>
  <c r="M285" i="38"/>
  <c r="N285" i="38"/>
  <c r="O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G294" i="38"/>
  <c r="H294" i="38"/>
  <c r="I294" i="38"/>
  <c r="J294" i="38"/>
  <c r="K294" i="38"/>
  <c r="L294" i="38"/>
  <c r="M294" i="38"/>
  <c r="N294" i="38"/>
  <c r="O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G296" i="38"/>
  <c r="H296" i="38"/>
  <c r="I296" i="38"/>
  <c r="J296" i="38"/>
  <c r="K296" i="38"/>
  <c r="L296" i="38"/>
  <c r="M296" i="38"/>
  <c r="N296" i="38"/>
  <c r="O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G297" i="38"/>
  <c r="H297" i="38"/>
  <c r="I297" i="38"/>
  <c r="J297" i="38"/>
  <c r="K297" i="38"/>
  <c r="L297" i="38"/>
  <c r="M297" i="38"/>
  <c r="N297" i="38"/>
  <c r="O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G308" i="38"/>
  <c r="H308" i="38"/>
  <c r="I308" i="38"/>
  <c r="J308" i="38"/>
  <c r="K308" i="38"/>
  <c r="L308" i="38"/>
  <c r="M308" i="38"/>
  <c r="N308" i="38"/>
  <c r="O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G309" i="38"/>
  <c r="H309" i="38"/>
  <c r="I309" i="38"/>
  <c r="J309" i="38"/>
  <c r="K309" i="38"/>
  <c r="L309" i="38"/>
  <c r="M309" i="38"/>
  <c r="N309" i="38"/>
  <c r="O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G310" i="38"/>
  <c r="H310" i="38"/>
  <c r="I310" i="38"/>
  <c r="J310" i="38"/>
  <c r="K310" i="38"/>
  <c r="L310" i="38"/>
  <c r="M310" i="38"/>
  <c r="N310" i="38"/>
  <c r="O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G311" i="38"/>
  <c r="G313" i="38"/>
  <c r="H313" i="38"/>
  <c r="I313" i="38"/>
  <c r="J313" i="38"/>
  <c r="K313" i="38"/>
  <c r="L313" i="38"/>
  <c r="M313" i="38"/>
  <c r="N313" i="38"/>
  <c r="O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G314" i="38"/>
  <c r="G315" i="38"/>
  <c r="G218" i="36"/>
  <c r="H218" i="36"/>
  <c r="I218" i="36"/>
  <c r="J218" i="36"/>
  <c r="K218" i="36"/>
  <c r="L218" i="36"/>
  <c r="M218" i="36"/>
  <c r="N218" i="36"/>
  <c r="O218" i="36"/>
  <c r="P218" i="36"/>
  <c r="Q218" i="36"/>
  <c r="R218" i="36"/>
  <c r="S218" i="36"/>
  <c r="T218" i="36"/>
  <c r="U218" i="36"/>
  <c r="V218" i="36"/>
  <c r="W218" i="36"/>
  <c r="X218" i="36"/>
  <c r="Y218" i="36"/>
  <c r="Z218" i="36"/>
  <c r="AA218" i="36"/>
  <c r="AB218" i="36"/>
  <c r="AC218" i="36"/>
  <c r="AD218" i="36"/>
  <c r="AE218" i="36"/>
  <c r="AF218" i="36"/>
  <c r="AG218" i="36"/>
  <c r="AH218" i="36"/>
  <c r="AI218" i="36"/>
  <c r="AJ218" i="36"/>
  <c r="AK218" i="36"/>
  <c r="H219" i="36"/>
  <c r="I219" i="36"/>
  <c r="J219" i="36"/>
  <c r="K219" i="36"/>
  <c r="L219" i="36"/>
  <c r="M219" i="36"/>
  <c r="N219" i="36"/>
  <c r="O219" i="36"/>
  <c r="P219" i="36"/>
  <c r="Q219" i="36"/>
  <c r="R219" i="36"/>
  <c r="S219" i="36"/>
  <c r="T219" i="36"/>
  <c r="U219" i="36"/>
  <c r="V219" i="36"/>
  <c r="W219" i="36"/>
  <c r="X219" i="36"/>
  <c r="Y219" i="36"/>
  <c r="Z219" i="36"/>
  <c r="AA219" i="36"/>
  <c r="AB219" i="36"/>
  <c r="AC219" i="36"/>
  <c r="AD219" i="36"/>
  <c r="AE219" i="36"/>
  <c r="AF219" i="36"/>
  <c r="AG219" i="36"/>
  <c r="AH219" i="36"/>
  <c r="AI219" i="36"/>
  <c r="AJ219" i="36"/>
  <c r="AK219" i="36"/>
  <c r="F228" i="36"/>
  <c r="H228" i="36"/>
  <c r="I228" i="36"/>
  <c r="J228" i="36"/>
  <c r="K228" i="36"/>
  <c r="L228" i="36"/>
  <c r="M228" i="36"/>
  <c r="N228" i="36"/>
  <c r="O228" i="36"/>
  <c r="P228" i="36"/>
  <c r="Q228" i="36"/>
  <c r="R228" i="36"/>
  <c r="S228" i="36"/>
  <c r="T228" i="36"/>
  <c r="U228" i="36"/>
  <c r="V228" i="36"/>
  <c r="W228" i="36"/>
  <c r="X228" i="36"/>
  <c r="Y228" i="36"/>
  <c r="Z228" i="36"/>
  <c r="AA228" i="36"/>
  <c r="AB228" i="36"/>
  <c r="AC228" i="36"/>
  <c r="AD228" i="36"/>
  <c r="AE228" i="36"/>
  <c r="AF228" i="36"/>
  <c r="AG228" i="36"/>
  <c r="AH228" i="36"/>
  <c r="AI228" i="36"/>
  <c r="AJ228" i="36"/>
  <c r="AK228" i="36"/>
  <c r="F230" i="36"/>
  <c r="H230" i="36"/>
  <c r="I230" i="36"/>
  <c r="J230" i="36"/>
  <c r="K230" i="36"/>
  <c r="L230" i="36"/>
  <c r="M230" i="36"/>
  <c r="N230" i="36"/>
  <c r="O230" i="36"/>
  <c r="P230" i="36"/>
  <c r="Q230" i="36"/>
  <c r="R230" i="36"/>
  <c r="S230" i="36"/>
  <c r="T230" i="36"/>
  <c r="U230" i="36"/>
  <c r="V230" i="36"/>
  <c r="W230" i="36"/>
  <c r="X230" i="36"/>
  <c r="Y230" i="36"/>
  <c r="Z230" i="36"/>
  <c r="AA230" i="36"/>
  <c r="AB230" i="36"/>
  <c r="AC230" i="36"/>
  <c r="AD230" i="36"/>
  <c r="AE230" i="36"/>
  <c r="AF230" i="36"/>
  <c r="AG230" i="36"/>
  <c r="AH230" i="36"/>
  <c r="AI230" i="36"/>
  <c r="AJ230" i="36"/>
  <c r="AK230" i="36"/>
  <c r="F231" i="36"/>
  <c r="H231" i="36"/>
  <c r="I231" i="36"/>
  <c r="J231" i="36"/>
  <c r="K231" i="36"/>
  <c r="L231" i="36"/>
  <c r="M231" i="36"/>
  <c r="N231" i="36"/>
  <c r="O231" i="36"/>
  <c r="P231" i="36"/>
  <c r="Q231" i="36"/>
  <c r="R231" i="36"/>
  <c r="S231" i="36"/>
  <c r="T231" i="36"/>
  <c r="U231" i="36"/>
  <c r="V231" i="36"/>
  <c r="W231" i="36"/>
  <c r="X231" i="36"/>
  <c r="Y231" i="36"/>
  <c r="Z231" i="36"/>
  <c r="AA231" i="36"/>
  <c r="AB231" i="36"/>
  <c r="AC231" i="36"/>
  <c r="AD231" i="36"/>
  <c r="AE231" i="36"/>
  <c r="AF231" i="36"/>
  <c r="AG231" i="36"/>
  <c r="AH231" i="36"/>
  <c r="AI231" i="36"/>
  <c r="AJ231" i="36"/>
  <c r="AK231" i="36"/>
  <c r="F242" i="36"/>
  <c r="H242" i="36"/>
  <c r="I242" i="36"/>
  <c r="J242" i="36"/>
  <c r="K242" i="36"/>
  <c r="L242" i="36"/>
  <c r="M242" i="36"/>
  <c r="N242" i="36"/>
  <c r="O242" i="36"/>
  <c r="P242" i="36"/>
  <c r="Q242" i="36"/>
  <c r="R242" i="36"/>
  <c r="S242" i="36"/>
  <c r="T242" i="36"/>
  <c r="U242" i="36"/>
  <c r="V242" i="36"/>
  <c r="W242" i="36"/>
  <c r="X242" i="36"/>
  <c r="Y242" i="36"/>
  <c r="Z242" i="36"/>
  <c r="AA242" i="36"/>
  <c r="AB242" i="36"/>
  <c r="AC242" i="36"/>
  <c r="AD242" i="36"/>
  <c r="AE242" i="36"/>
  <c r="AF242" i="36"/>
  <c r="AG242" i="36"/>
  <c r="AH242" i="36"/>
  <c r="AI242" i="36"/>
  <c r="AJ242" i="36"/>
  <c r="AK242" i="36"/>
  <c r="AL242" i="36"/>
  <c r="F243" i="36"/>
  <c r="H243" i="36"/>
  <c r="I243" i="36"/>
  <c r="J243" i="36"/>
  <c r="K243" i="36"/>
  <c r="L243" i="36"/>
  <c r="M243" i="36"/>
  <c r="N243" i="36"/>
  <c r="O243" i="36"/>
  <c r="P243" i="36"/>
  <c r="Q243" i="36"/>
  <c r="R243" i="36"/>
  <c r="S243" i="36"/>
  <c r="T243" i="36"/>
  <c r="U243" i="36"/>
  <c r="V243" i="36"/>
  <c r="W243" i="36"/>
  <c r="X243" i="36"/>
  <c r="Y243" i="36"/>
  <c r="Z243" i="36"/>
  <c r="AA243" i="36"/>
  <c r="AB243" i="36"/>
  <c r="AC243" i="36"/>
  <c r="AD243" i="36"/>
  <c r="AE243" i="36"/>
  <c r="AF243" i="36"/>
  <c r="AG243" i="36"/>
  <c r="AH243" i="36"/>
  <c r="AI243" i="36"/>
  <c r="AJ243" i="36"/>
  <c r="AK243" i="36"/>
  <c r="AL243" i="36"/>
  <c r="F244" i="36"/>
  <c r="H244" i="36"/>
  <c r="I244" i="36"/>
  <c r="J244" i="36"/>
  <c r="K244" i="36"/>
  <c r="L244" i="36"/>
  <c r="M244" i="36"/>
  <c r="N244" i="36"/>
  <c r="O244" i="36"/>
  <c r="P244" i="36"/>
  <c r="Q244" i="36"/>
  <c r="R244" i="36"/>
  <c r="S244" i="36"/>
  <c r="T244" i="36"/>
  <c r="U244" i="36"/>
  <c r="V244" i="36"/>
  <c r="W244" i="36"/>
  <c r="X244" i="36"/>
  <c r="Y244" i="36"/>
  <c r="Z244" i="36"/>
  <c r="AA244" i="36"/>
  <c r="AB244" i="36"/>
  <c r="AC244" i="36"/>
  <c r="AD244" i="36"/>
  <c r="AE244" i="36"/>
  <c r="AF244" i="36"/>
  <c r="AG244" i="36"/>
  <c r="AH244" i="36"/>
  <c r="AI244" i="36"/>
  <c r="AJ244" i="36"/>
  <c r="AK244" i="36"/>
  <c r="AL244" i="36"/>
  <c r="F245" i="36"/>
  <c r="G245" i="36"/>
  <c r="H247" i="36"/>
  <c r="I247" i="36"/>
  <c r="J247" i="36"/>
  <c r="K247" i="36"/>
  <c r="L247" i="36"/>
  <c r="M247" i="36"/>
  <c r="N247" i="36"/>
  <c r="O247" i="36"/>
  <c r="P247" i="36"/>
  <c r="Q247" i="36"/>
  <c r="R247" i="36"/>
  <c r="S247" i="36"/>
  <c r="T247" i="36"/>
  <c r="U247" i="36"/>
  <c r="V247" i="36"/>
  <c r="W247" i="36"/>
  <c r="X247" i="36"/>
  <c r="Y247" i="36"/>
  <c r="Z247" i="36"/>
  <c r="AA247" i="36"/>
  <c r="AB247" i="36"/>
  <c r="AC247" i="36"/>
  <c r="AD247" i="36"/>
  <c r="AE247" i="36"/>
  <c r="AF247" i="36"/>
  <c r="AG247" i="36"/>
  <c r="AH247" i="36"/>
  <c r="AI247" i="36"/>
  <c r="AJ247" i="36"/>
  <c r="AK247" i="36"/>
  <c r="G248" i="36"/>
  <c r="G249" i="36"/>
  <c r="G253" i="36"/>
  <c r="G262" i="36"/>
  <c r="G264" i="36"/>
  <c r="G265" i="36"/>
  <c r="G276" i="36"/>
  <c r="G277" i="36"/>
  <c r="G278" i="36"/>
  <c r="G279" i="36"/>
  <c r="G280" i="36"/>
  <c r="G284" i="36"/>
  <c r="H284" i="36"/>
  <c r="I284" i="36"/>
  <c r="J284" i="36"/>
  <c r="K284" i="36"/>
  <c r="L284" i="36"/>
  <c r="M284" i="36"/>
  <c r="N284" i="36"/>
  <c r="O284" i="36"/>
  <c r="P284" i="36"/>
  <c r="Q284" i="36"/>
  <c r="R284" i="36"/>
  <c r="S284" i="36"/>
  <c r="T284" i="36"/>
  <c r="U284" i="36"/>
  <c r="V284" i="36"/>
  <c r="W284" i="36"/>
  <c r="X284" i="36"/>
  <c r="Y284" i="36"/>
  <c r="Z284" i="36"/>
  <c r="AA284" i="36"/>
  <c r="AB284" i="36"/>
  <c r="AC284" i="36"/>
  <c r="AD284" i="36"/>
  <c r="AE284" i="36"/>
  <c r="AF284" i="36"/>
  <c r="AG284" i="36"/>
  <c r="AH284" i="36"/>
  <c r="AI284" i="36"/>
  <c r="AJ284" i="36"/>
  <c r="AK284" i="36"/>
  <c r="G285" i="36"/>
  <c r="H285" i="36"/>
  <c r="I285" i="36"/>
  <c r="J285" i="36"/>
  <c r="K285" i="36"/>
  <c r="L285" i="36"/>
  <c r="M285" i="36"/>
  <c r="N285" i="36"/>
  <c r="O285" i="36"/>
  <c r="P285" i="36"/>
  <c r="Q285" i="36"/>
  <c r="R285" i="36"/>
  <c r="S285" i="36"/>
  <c r="T285" i="36"/>
  <c r="U285" i="36"/>
  <c r="V285" i="36"/>
  <c r="W285" i="36"/>
  <c r="X285" i="36"/>
  <c r="Y285" i="36"/>
  <c r="Z285" i="36"/>
  <c r="AA285" i="36"/>
  <c r="AB285" i="36"/>
  <c r="AC285" i="36"/>
  <c r="AD285" i="36"/>
  <c r="AE285" i="36"/>
  <c r="AF285" i="36"/>
  <c r="AG285" i="36"/>
  <c r="AH285" i="36"/>
  <c r="AI285" i="36"/>
  <c r="AJ285" i="36"/>
  <c r="AK285" i="36"/>
  <c r="G294" i="36"/>
  <c r="H294" i="36"/>
  <c r="I294" i="36"/>
  <c r="J294" i="36"/>
  <c r="K294" i="36"/>
  <c r="L294" i="36"/>
  <c r="M294" i="36"/>
  <c r="N294" i="36"/>
  <c r="O294" i="36"/>
  <c r="P294" i="36"/>
  <c r="Q294" i="36"/>
  <c r="R294" i="36"/>
  <c r="S294" i="36"/>
  <c r="T294" i="36"/>
  <c r="U294" i="36"/>
  <c r="V294" i="36"/>
  <c r="W294" i="36"/>
  <c r="X294" i="36"/>
  <c r="Y294" i="36"/>
  <c r="Z294" i="36"/>
  <c r="AA294" i="36"/>
  <c r="AB294" i="36"/>
  <c r="AC294" i="36"/>
  <c r="AD294" i="36"/>
  <c r="AE294" i="36"/>
  <c r="AF294" i="36"/>
  <c r="AG294" i="36"/>
  <c r="AH294" i="36"/>
  <c r="AI294" i="36"/>
  <c r="AJ294" i="36"/>
  <c r="AK294" i="36"/>
  <c r="G296" i="36"/>
  <c r="H296" i="36"/>
  <c r="I296" i="36"/>
  <c r="J296" i="36"/>
  <c r="K296" i="36"/>
  <c r="L296" i="36"/>
  <c r="M296" i="36"/>
  <c r="N296" i="36"/>
  <c r="O296" i="36"/>
  <c r="P296" i="36"/>
  <c r="Q296" i="36"/>
  <c r="R296" i="36"/>
  <c r="S296" i="36"/>
  <c r="T296" i="36"/>
  <c r="U296" i="36"/>
  <c r="V296" i="36"/>
  <c r="W296" i="36"/>
  <c r="X296" i="36"/>
  <c r="Y296" i="36"/>
  <c r="Z296" i="36"/>
  <c r="AA296" i="36"/>
  <c r="AB296" i="36"/>
  <c r="AC296" i="36"/>
  <c r="AD296" i="36"/>
  <c r="AE296" i="36"/>
  <c r="AF296" i="36"/>
  <c r="AG296" i="36"/>
  <c r="AH296" i="36"/>
  <c r="AI296" i="36"/>
  <c r="AJ296" i="36"/>
  <c r="AK296" i="36"/>
  <c r="G297" i="36"/>
  <c r="H297" i="36"/>
  <c r="I297" i="36"/>
  <c r="J297" i="36"/>
  <c r="K297" i="36"/>
  <c r="L297" i="36"/>
  <c r="M297" i="36"/>
  <c r="N297" i="36"/>
  <c r="O297" i="36"/>
  <c r="P297" i="36"/>
  <c r="Q297" i="36"/>
  <c r="R297" i="36"/>
  <c r="S297" i="36"/>
  <c r="T297" i="36"/>
  <c r="U297" i="36"/>
  <c r="V297" i="36"/>
  <c r="W297" i="36"/>
  <c r="X297" i="36"/>
  <c r="Y297" i="36"/>
  <c r="Z297" i="36"/>
  <c r="AA297" i="36"/>
  <c r="AB297" i="36"/>
  <c r="AC297" i="36"/>
  <c r="AD297" i="36"/>
  <c r="AE297" i="36"/>
  <c r="AF297" i="36"/>
  <c r="AG297" i="36"/>
  <c r="AH297" i="36"/>
  <c r="AI297" i="36"/>
  <c r="AJ297" i="36"/>
  <c r="AK297" i="36"/>
  <c r="G308" i="36"/>
  <c r="H308" i="36"/>
  <c r="I308" i="36"/>
  <c r="J308" i="36"/>
  <c r="K308" i="36"/>
  <c r="L308" i="36"/>
  <c r="M308" i="36"/>
  <c r="N308" i="36"/>
  <c r="O308" i="36"/>
  <c r="P308" i="36"/>
  <c r="Q308" i="36"/>
  <c r="R308" i="36"/>
  <c r="S308" i="36"/>
  <c r="T308" i="36"/>
  <c r="U308" i="36"/>
  <c r="V308" i="36"/>
  <c r="W308" i="36"/>
  <c r="X308" i="36"/>
  <c r="Y308" i="36"/>
  <c r="Z308" i="36"/>
  <c r="AA308" i="36"/>
  <c r="AB308" i="36"/>
  <c r="AC308" i="36"/>
  <c r="AD308" i="36"/>
  <c r="AE308" i="36"/>
  <c r="AF308" i="36"/>
  <c r="AG308" i="36"/>
  <c r="AH308" i="36"/>
  <c r="AI308" i="36"/>
  <c r="AJ308" i="36"/>
  <c r="AK308" i="36"/>
  <c r="AL308" i="36"/>
  <c r="G309" i="36"/>
  <c r="H309" i="36"/>
  <c r="I309" i="36"/>
  <c r="J309" i="36"/>
  <c r="K309" i="36"/>
  <c r="L309" i="36"/>
  <c r="M309" i="36"/>
  <c r="N309" i="36"/>
  <c r="O309" i="36"/>
  <c r="P309" i="36"/>
  <c r="Q309" i="36"/>
  <c r="R309" i="36"/>
  <c r="S309" i="36"/>
  <c r="T309" i="36"/>
  <c r="U309" i="36"/>
  <c r="V309" i="36"/>
  <c r="W309" i="36"/>
  <c r="X309" i="36"/>
  <c r="Y309" i="36"/>
  <c r="Z309" i="36"/>
  <c r="AA309" i="36"/>
  <c r="AB309" i="36"/>
  <c r="AC309" i="36"/>
  <c r="AD309" i="36"/>
  <c r="AE309" i="36"/>
  <c r="AF309" i="36"/>
  <c r="AG309" i="36"/>
  <c r="AH309" i="36"/>
  <c r="AI309" i="36"/>
  <c r="AJ309" i="36"/>
  <c r="AK309" i="36"/>
  <c r="AL309" i="36"/>
  <c r="G310" i="36"/>
  <c r="H310" i="36"/>
  <c r="I310" i="36"/>
  <c r="J310" i="36"/>
  <c r="K310" i="36"/>
  <c r="L310" i="36"/>
  <c r="M310" i="36"/>
  <c r="N310" i="36"/>
  <c r="O310" i="36"/>
  <c r="P310" i="36"/>
  <c r="Q310" i="36"/>
  <c r="R310" i="36"/>
  <c r="S310" i="36"/>
  <c r="T310" i="36"/>
  <c r="U310" i="36"/>
  <c r="V310" i="36"/>
  <c r="W310" i="36"/>
  <c r="X310" i="36"/>
  <c r="Y310" i="36"/>
  <c r="Z310" i="36"/>
  <c r="AA310" i="36"/>
  <c r="AB310" i="36"/>
  <c r="AC310" i="36"/>
  <c r="AD310" i="36"/>
  <c r="AE310" i="36"/>
  <c r="AF310" i="36"/>
  <c r="AG310" i="36"/>
  <c r="AH310" i="36"/>
  <c r="AI310" i="36"/>
  <c r="AJ310" i="36"/>
  <c r="AK310" i="36"/>
  <c r="AL310" i="36"/>
  <c r="G311" i="36"/>
  <c r="G313" i="36"/>
  <c r="H313" i="36"/>
  <c r="I313" i="36"/>
  <c r="J313" i="36"/>
  <c r="K313" i="36"/>
  <c r="L313" i="36"/>
  <c r="M313" i="36"/>
  <c r="N313" i="36"/>
  <c r="O313" i="36"/>
  <c r="P313" i="36"/>
  <c r="Q313" i="36"/>
  <c r="R313" i="36"/>
  <c r="S313" i="36"/>
  <c r="T313" i="36"/>
  <c r="U313" i="36"/>
  <c r="V313" i="36"/>
  <c r="W313" i="36"/>
  <c r="X313" i="36"/>
  <c r="Y313" i="36"/>
  <c r="Z313" i="36"/>
  <c r="AA313" i="36"/>
  <c r="AB313" i="36"/>
  <c r="AC313" i="36"/>
  <c r="AD313" i="36"/>
  <c r="AE313" i="36"/>
  <c r="AF313" i="36"/>
  <c r="AG313" i="36"/>
  <c r="AH313" i="36"/>
  <c r="AI313" i="36"/>
  <c r="AJ313" i="36"/>
  <c r="AK313" i="36"/>
  <c r="G314" i="36"/>
  <c r="G315" i="36"/>
  <c r="G253" i="15"/>
  <c r="G262" i="15"/>
  <c r="G264" i="15"/>
  <c r="G265" i="15"/>
  <c r="G276" i="15"/>
  <c r="G277" i="15"/>
  <c r="G278" i="15"/>
  <c r="G279" i="15"/>
  <c r="G280" i="15"/>
  <c r="G284" i="15"/>
  <c r="H284" i="15"/>
  <c r="I284" i="15"/>
  <c r="J284" i="15"/>
  <c r="K284" i="15"/>
  <c r="L284" i="15"/>
  <c r="M284" i="15"/>
  <c r="N284" i="15"/>
  <c r="O284" i="15"/>
  <c r="P284" i="15"/>
  <c r="Q284" i="15"/>
  <c r="R284" i="15"/>
  <c r="S284" i="15"/>
  <c r="T284" i="15"/>
  <c r="U284" i="15"/>
  <c r="V284" i="15"/>
  <c r="W284" i="15"/>
  <c r="X284" i="15"/>
  <c r="Y284" i="15"/>
  <c r="Z284" i="15"/>
  <c r="AA284" i="15"/>
  <c r="AB284" i="15"/>
  <c r="AC284" i="15"/>
  <c r="AD284" i="15"/>
  <c r="AE284" i="15"/>
  <c r="AF284" i="15"/>
  <c r="AG284" i="15"/>
  <c r="AH284" i="15"/>
  <c r="AI284" i="15"/>
  <c r="AJ284" i="15"/>
  <c r="AK284" i="15"/>
  <c r="G285" i="15"/>
  <c r="H285" i="15"/>
  <c r="I285" i="15"/>
  <c r="J285" i="15"/>
  <c r="K285" i="15"/>
  <c r="L285" i="15"/>
  <c r="M285" i="15"/>
  <c r="N285" i="15"/>
  <c r="O285" i="15"/>
  <c r="P285" i="15"/>
  <c r="Q285" i="15"/>
  <c r="R285" i="15"/>
  <c r="S285" i="15"/>
  <c r="T285" i="15"/>
  <c r="U285" i="15"/>
  <c r="V285" i="15"/>
  <c r="W285" i="15"/>
  <c r="X285" i="15"/>
  <c r="Y285" i="15"/>
  <c r="Z285" i="15"/>
  <c r="AA285" i="15"/>
  <c r="AB285" i="15"/>
  <c r="AC285" i="15"/>
  <c r="AD285" i="15"/>
  <c r="AE285" i="15"/>
  <c r="AF285" i="15"/>
  <c r="AG285" i="15"/>
  <c r="AH285" i="15"/>
  <c r="AI285" i="15"/>
  <c r="AJ285" i="15"/>
  <c r="AK285" i="15"/>
  <c r="G294" i="15"/>
  <c r="H294" i="15"/>
  <c r="I294" i="15"/>
  <c r="J294" i="15"/>
  <c r="K294" i="15"/>
  <c r="L294" i="15"/>
  <c r="M294" i="15"/>
  <c r="N294" i="15"/>
  <c r="O294" i="15"/>
  <c r="P294" i="15"/>
  <c r="Q294" i="15"/>
  <c r="R294" i="15"/>
  <c r="S294" i="15"/>
  <c r="T294" i="15"/>
  <c r="U294" i="15"/>
  <c r="V294" i="15"/>
  <c r="W294" i="15"/>
  <c r="X294" i="15"/>
  <c r="Y294" i="15"/>
  <c r="Z294" i="15"/>
  <c r="AA294" i="15"/>
  <c r="AB294" i="15"/>
  <c r="AC294" i="15"/>
  <c r="AD294" i="15"/>
  <c r="AE294" i="15"/>
  <c r="AF294" i="15"/>
  <c r="AG294" i="15"/>
  <c r="AH294" i="15"/>
  <c r="AI294" i="15"/>
  <c r="AJ294" i="15"/>
  <c r="AK294" i="15"/>
  <c r="G296" i="15"/>
  <c r="G297" i="15"/>
  <c r="G308" i="15"/>
  <c r="G309" i="15"/>
  <c r="G310" i="15"/>
  <c r="G311" i="15"/>
  <c r="G313" i="15"/>
  <c r="H313" i="15"/>
  <c r="I313" i="15"/>
  <c r="J313" i="15"/>
  <c r="K313" i="15"/>
  <c r="L313" i="15"/>
  <c r="M313" i="15"/>
  <c r="N313" i="15"/>
  <c r="O313" i="15"/>
  <c r="P313" i="15"/>
  <c r="Q313" i="15"/>
  <c r="R313" i="15"/>
  <c r="S313" i="15"/>
  <c r="T313" i="15"/>
  <c r="U313" i="15"/>
  <c r="V313" i="15"/>
  <c r="W313" i="15"/>
  <c r="X313" i="15"/>
  <c r="Y313" i="15"/>
  <c r="Z313" i="15"/>
  <c r="AA313" i="15"/>
  <c r="AB313" i="15"/>
  <c r="AC313" i="15"/>
  <c r="AD313" i="15"/>
  <c r="AE313" i="15"/>
  <c r="AF313" i="15"/>
  <c r="AG313" i="15"/>
  <c r="AH313" i="15"/>
  <c r="AI313" i="15"/>
  <c r="AJ313" i="15"/>
  <c r="AK313" i="15"/>
  <c r="G314" i="15"/>
  <c r="G315" i="15"/>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F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F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F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F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F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F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F245" i="6"/>
  <c r="G245"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G248" i="6"/>
  <c r="G249" i="6"/>
  <c r="G253" i="6"/>
  <c r="G262" i="6"/>
  <c r="G264" i="6"/>
  <c r="G265" i="6"/>
  <c r="G276" i="6"/>
  <c r="G277" i="6"/>
  <c r="G278" i="6"/>
  <c r="G279" i="6"/>
  <c r="G280"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G311"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G314" i="6"/>
  <c r="G315" i="6"/>
  <c r="G218" i="9"/>
  <c r="H218" i="9"/>
  <c r="I218" i="9"/>
  <c r="J218" i="9"/>
  <c r="K218" i="9"/>
  <c r="L218" i="9"/>
  <c r="M218" i="9"/>
  <c r="N218" i="9"/>
  <c r="O218" i="9"/>
  <c r="P218" i="9"/>
  <c r="Q218" i="9"/>
  <c r="R218" i="9"/>
  <c r="S218" i="9"/>
  <c r="T218" i="9"/>
  <c r="U218" i="9"/>
  <c r="V218" i="9"/>
  <c r="W218" i="9"/>
  <c r="X218" i="9"/>
  <c r="Y218" i="9"/>
  <c r="Z218" i="9"/>
  <c r="AA218" i="9"/>
  <c r="AB218" i="9"/>
  <c r="AC218" i="9"/>
  <c r="AD218" i="9"/>
  <c r="AE218" i="9"/>
  <c r="AF218" i="9"/>
  <c r="AG218" i="9"/>
  <c r="AH218" i="9"/>
  <c r="AI218" i="9"/>
  <c r="AJ218" i="9"/>
  <c r="AK218" i="9"/>
  <c r="H219" i="9"/>
  <c r="I219" i="9"/>
  <c r="J219" i="9"/>
  <c r="K219" i="9"/>
  <c r="L219" i="9"/>
  <c r="M219"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F228" i="9"/>
  <c r="H228" i="9"/>
  <c r="I228" i="9"/>
  <c r="J228" i="9"/>
  <c r="K228" i="9"/>
  <c r="L228" i="9"/>
  <c r="M228" i="9"/>
  <c r="N228" i="9"/>
  <c r="O228" i="9"/>
  <c r="P228" i="9"/>
  <c r="Q228" i="9"/>
  <c r="R228" i="9"/>
  <c r="S228" i="9"/>
  <c r="T228" i="9"/>
  <c r="U228" i="9"/>
  <c r="V228" i="9"/>
  <c r="W228" i="9"/>
  <c r="X228" i="9"/>
  <c r="Y228" i="9"/>
  <c r="Z228" i="9"/>
  <c r="AA228" i="9"/>
  <c r="AB228" i="9"/>
  <c r="AC228" i="9"/>
  <c r="AD228" i="9"/>
  <c r="AE228" i="9"/>
  <c r="AF228" i="9"/>
  <c r="AG228" i="9"/>
  <c r="AH228" i="9"/>
  <c r="AI228" i="9"/>
  <c r="AJ228" i="9"/>
  <c r="AK228" i="9"/>
  <c r="F230" i="9"/>
  <c r="H230" i="9"/>
  <c r="I230" i="9"/>
  <c r="J230" i="9"/>
  <c r="K230" i="9"/>
  <c r="L230" i="9"/>
  <c r="M230" i="9"/>
  <c r="N230" i="9"/>
  <c r="O230" i="9"/>
  <c r="P230" i="9"/>
  <c r="Q230" i="9"/>
  <c r="R230" i="9"/>
  <c r="S230" i="9"/>
  <c r="T230" i="9"/>
  <c r="U230" i="9"/>
  <c r="V230" i="9"/>
  <c r="W230" i="9"/>
  <c r="X230" i="9"/>
  <c r="Y230" i="9"/>
  <c r="Z230" i="9"/>
  <c r="AA230" i="9"/>
  <c r="AB230" i="9"/>
  <c r="AC230" i="9"/>
  <c r="AD230" i="9"/>
  <c r="AE230" i="9"/>
  <c r="AF230" i="9"/>
  <c r="AG230" i="9"/>
  <c r="AH230" i="9"/>
  <c r="AI230" i="9"/>
  <c r="AJ230" i="9"/>
  <c r="AK230" i="9"/>
  <c r="F231" i="9"/>
  <c r="H231" i="9"/>
  <c r="I231" i="9"/>
  <c r="J231" i="9"/>
  <c r="K231" i="9"/>
  <c r="L231" i="9"/>
  <c r="M231" i="9"/>
  <c r="N231" i="9"/>
  <c r="O231" i="9"/>
  <c r="P231" i="9"/>
  <c r="Q231" i="9"/>
  <c r="R231" i="9"/>
  <c r="S231" i="9"/>
  <c r="T231" i="9"/>
  <c r="U231" i="9"/>
  <c r="V231" i="9"/>
  <c r="W231" i="9"/>
  <c r="X231" i="9"/>
  <c r="Y231" i="9"/>
  <c r="Z231" i="9"/>
  <c r="AA231" i="9"/>
  <c r="AB231" i="9"/>
  <c r="AC231" i="9"/>
  <c r="AD231" i="9"/>
  <c r="AE231" i="9"/>
  <c r="AF231" i="9"/>
  <c r="AG231" i="9"/>
  <c r="AH231" i="9"/>
  <c r="AI231" i="9"/>
  <c r="AJ231" i="9"/>
  <c r="AK231" i="9"/>
  <c r="F242" i="9"/>
  <c r="H242" i="9"/>
  <c r="I242" i="9"/>
  <c r="J242" i="9"/>
  <c r="K242" i="9"/>
  <c r="L242" i="9"/>
  <c r="M242" i="9"/>
  <c r="N242" i="9"/>
  <c r="O242" i="9"/>
  <c r="P242" i="9"/>
  <c r="Q242" i="9"/>
  <c r="R242" i="9"/>
  <c r="S242" i="9"/>
  <c r="T242" i="9"/>
  <c r="U242" i="9"/>
  <c r="V242" i="9"/>
  <c r="W242" i="9"/>
  <c r="X242" i="9"/>
  <c r="Y242" i="9"/>
  <c r="Z242" i="9"/>
  <c r="AA242" i="9"/>
  <c r="AB242" i="9"/>
  <c r="AC242" i="9"/>
  <c r="AD242" i="9"/>
  <c r="AE242" i="9"/>
  <c r="AF242" i="9"/>
  <c r="AG242" i="9"/>
  <c r="AH242" i="9"/>
  <c r="AI242" i="9"/>
  <c r="AJ242" i="9"/>
  <c r="AK242" i="9"/>
  <c r="AL242" i="9"/>
  <c r="F243" i="9"/>
  <c r="H243" i="9"/>
  <c r="I243" i="9"/>
  <c r="J243" i="9"/>
  <c r="K243" i="9"/>
  <c r="L243" i="9"/>
  <c r="M243" i="9"/>
  <c r="N243" i="9"/>
  <c r="O243" i="9"/>
  <c r="P243" i="9"/>
  <c r="Q243" i="9"/>
  <c r="R243" i="9"/>
  <c r="S243" i="9"/>
  <c r="T243" i="9"/>
  <c r="U243" i="9"/>
  <c r="V243" i="9"/>
  <c r="W243" i="9"/>
  <c r="X243" i="9"/>
  <c r="Y243" i="9"/>
  <c r="Z243" i="9"/>
  <c r="AA243" i="9"/>
  <c r="AB243" i="9"/>
  <c r="AC243" i="9"/>
  <c r="AD243" i="9"/>
  <c r="AE243" i="9"/>
  <c r="AF243" i="9"/>
  <c r="AG243" i="9"/>
  <c r="AH243" i="9"/>
  <c r="AI243" i="9"/>
  <c r="AJ243" i="9"/>
  <c r="AK243" i="9"/>
  <c r="AL243" i="9"/>
  <c r="F244" i="9"/>
  <c r="H244" i="9"/>
  <c r="I244" i="9"/>
  <c r="J244" i="9"/>
  <c r="K244" i="9"/>
  <c r="L244" i="9"/>
  <c r="M244" i="9"/>
  <c r="N244" i="9"/>
  <c r="O244" i="9"/>
  <c r="P244" i="9"/>
  <c r="Q244" i="9"/>
  <c r="R244" i="9"/>
  <c r="S244" i="9"/>
  <c r="T244" i="9"/>
  <c r="U244" i="9"/>
  <c r="V244" i="9"/>
  <c r="W244" i="9"/>
  <c r="X244" i="9"/>
  <c r="Y244" i="9"/>
  <c r="Z244" i="9"/>
  <c r="AA244" i="9"/>
  <c r="AB244" i="9"/>
  <c r="AC244" i="9"/>
  <c r="AD244" i="9"/>
  <c r="AE244" i="9"/>
  <c r="AF244" i="9"/>
  <c r="AG244" i="9"/>
  <c r="AH244" i="9"/>
  <c r="AI244" i="9"/>
  <c r="AJ244" i="9"/>
  <c r="AK244" i="9"/>
  <c r="AL244" i="9"/>
  <c r="F245" i="9"/>
  <c r="G245" i="9"/>
  <c r="H247" i="9"/>
  <c r="I247" i="9"/>
  <c r="J247" i="9"/>
  <c r="K247" i="9"/>
  <c r="L247" i="9"/>
  <c r="M247" i="9"/>
  <c r="N247" i="9"/>
  <c r="O247" i="9"/>
  <c r="P247" i="9"/>
  <c r="Q247" i="9"/>
  <c r="R247" i="9"/>
  <c r="S247" i="9"/>
  <c r="T247" i="9"/>
  <c r="U247" i="9"/>
  <c r="V247" i="9"/>
  <c r="W247" i="9"/>
  <c r="X247" i="9"/>
  <c r="Y247" i="9"/>
  <c r="Z247" i="9"/>
  <c r="AA247" i="9"/>
  <c r="AB247" i="9"/>
  <c r="AC247" i="9"/>
  <c r="AD247" i="9"/>
  <c r="AE247" i="9"/>
  <c r="AF247" i="9"/>
  <c r="AG247" i="9"/>
  <c r="AH247" i="9"/>
  <c r="AI247" i="9"/>
  <c r="AJ247" i="9"/>
  <c r="AK247" i="9"/>
  <c r="G248" i="9"/>
  <c r="G249" i="9"/>
  <c r="G253" i="9"/>
  <c r="G262" i="9"/>
  <c r="G264" i="9"/>
  <c r="G265" i="9"/>
  <c r="G276" i="9"/>
  <c r="G277" i="9"/>
  <c r="G278" i="9"/>
  <c r="G279" i="9"/>
  <c r="G280" i="9"/>
  <c r="G284" i="9"/>
  <c r="H284" i="9"/>
  <c r="I284" i="9"/>
  <c r="J284" i="9"/>
  <c r="K284" i="9"/>
  <c r="L284" i="9"/>
  <c r="M284" i="9"/>
  <c r="N284" i="9"/>
  <c r="O284" i="9"/>
  <c r="P284" i="9"/>
  <c r="Q284" i="9"/>
  <c r="R284" i="9"/>
  <c r="S284" i="9"/>
  <c r="T284" i="9"/>
  <c r="U284" i="9"/>
  <c r="V284" i="9"/>
  <c r="W284" i="9"/>
  <c r="X284" i="9"/>
  <c r="Y284" i="9"/>
  <c r="Z284" i="9"/>
  <c r="AA284" i="9"/>
  <c r="AB284" i="9"/>
  <c r="AC284" i="9"/>
  <c r="AD284" i="9"/>
  <c r="AE284" i="9"/>
  <c r="AF284" i="9"/>
  <c r="AG284" i="9"/>
  <c r="AH284" i="9"/>
  <c r="AI284" i="9"/>
  <c r="AJ284" i="9"/>
  <c r="AK284" i="9"/>
  <c r="G285" i="9"/>
  <c r="H285" i="9"/>
  <c r="I285" i="9"/>
  <c r="J285" i="9"/>
  <c r="K285" i="9"/>
  <c r="L285" i="9"/>
  <c r="M285" i="9"/>
  <c r="N285" i="9"/>
  <c r="O285" i="9"/>
  <c r="P285" i="9"/>
  <c r="Q285" i="9"/>
  <c r="R285" i="9"/>
  <c r="S285" i="9"/>
  <c r="T285" i="9"/>
  <c r="U285" i="9"/>
  <c r="V285" i="9"/>
  <c r="W285" i="9"/>
  <c r="X285" i="9"/>
  <c r="Y285" i="9"/>
  <c r="Z285" i="9"/>
  <c r="AA285" i="9"/>
  <c r="AB285" i="9"/>
  <c r="AC285" i="9"/>
  <c r="AD285" i="9"/>
  <c r="AE285" i="9"/>
  <c r="AF285" i="9"/>
  <c r="AG285" i="9"/>
  <c r="AH285" i="9"/>
  <c r="AI285" i="9"/>
  <c r="AJ285" i="9"/>
  <c r="AK285" i="9"/>
  <c r="G294" i="9"/>
  <c r="H294" i="9"/>
  <c r="I294" i="9"/>
  <c r="J294" i="9"/>
  <c r="K294" i="9"/>
  <c r="L294" i="9"/>
  <c r="M294" i="9"/>
  <c r="N294" i="9"/>
  <c r="O294" i="9"/>
  <c r="P294" i="9"/>
  <c r="Q294" i="9"/>
  <c r="R294" i="9"/>
  <c r="S294" i="9"/>
  <c r="T294" i="9"/>
  <c r="U294" i="9"/>
  <c r="V294" i="9"/>
  <c r="W294" i="9"/>
  <c r="X294" i="9"/>
  <c r="Y294" i="9"/>
  <c r="Z294" i="9"/>
  <c r="AA294" i="9"/>
  <c r="AB294" i="9"/>
  <c r="AC294" i="9"/>
  <c r="AD294" i="9"/>
  <c r="AE294" i="9"/>
  <c r="AF294" i="9"/>
  <c r="AG294" i="9"/>
  <c r="AH294" i="9"/>
  <c r="AI294" i="9"/>
  <c r="AJ294" i="9"/>
  <c r="AK294" i="9"/>
  <c r="G296" i="9"/>
  <c r="H296" i="9"/>
  <c r="I296" i="9"/>
  <c r="J296" i="9"/>
  <c r="K296" i="9"/>
  <c r="L296" i="9"/>
  <c r="M296" i="9"/>
  <c r="N296" i="9"/>
  <c r="O296" i="9"/>
  <c r="P296" i="9"/>
  <c r="Q296" i="9"/>
  <c r="R296" i="9"/>
  <c r="S296" i="9"/>
  <c r="T296" i="9"/>
  <c r="U296" i="9"/>
  <c r="V296" i="9"/>
  <c r="W296" i="9"/>
  <c r="X296" i="9"/>
  <c r="Y296" i="9"/>
  <c r="Z296" i="9"/>
  <c r="AA296" i="9"/>
  <c r="AB296" i="9"/>
  <c r="AC296" i="9"/>
  <c r="AD296" i="9"/>
  <c r="AE296" i="9"/>
  <c r="AF296" i="9"/>
  <c r="AG296" i="9"/>
  <c r="AH296" i="9"/>
  <c r="AI296" i="9"/>
  <c r="AJ296" i="9"/>
  <c r="AK296" i="9"/>
  <c r="G297" i="9"/>
  <c r="H297" i="9"/>
  <c r="I297" i="9"/>
  <c r="J297" i="9"/>
  <c r="K297" i="9"/>
  <c r="L297" i="9"/>
  <c r="M297" i="9"/>
  <c r="N297" i="9"/>
  <c r="O297" i="9"/>
  <c r="P297" i="9"/>
  <c r="Q297" i="9"/>
  <c r="R297" i="9"/>
  <c r="S297" i="9"/>
  <c r="T297" i="9"/>
  <c r="U297" i="9"/>
  <c r="V297" i="9"/>
  <c r="W297" i="9"/>
  <c r="X297" i="9"/>
  <c r="Y297" i="9"/>
  <c r="Z297" i="9"/>
  <c r="AA297" i="9"/>
  <c r="AB297" i="9"/>
  <c r="AC297" i="9"/>
  <c r="AD297" i="9"/>
  <c r="AE297" i="9"/>
  <c r="AF297" i="9"/>
  <c r="AG297" i="9"/>
  <c r="AH297" i="9"/>
  <c r="AI297" i="9"/>
  <c r="AJ297" i="9"/>
  <c r="AK297" i="9"/>
  <c r="G308" i="9"/>
  <c r="H308" i="9"/>
  <c r="I308" i="9"/>
  <c r="J308" i="9"/>
  <c r="K308" i="9"/>
  <c r="L308" i="9"/>
  <c r="M308" i="9"/>
  <c r="N308" i="9"/>
  <c r="O308" i="9"/>
  <c r="P308" i="9"/>
  <c r="Q308" i="9"/>
  <c r="R308" i="9"/>
  <c r="S308" i="9"/>
  <c r="T308" i="9"/>
  <c r="U308" i="9"/>
  <c r="V308" i="9"/>
  <c r="W308" i="9"/>
  <c r="X308" i="9"/>
  <c r="Y308" i="9"/>
  <c r="Z308" i="9"/>
  <c r="AA308" i="9"/>
  <c r="AB308" i="9"/>
  <c r="AC308" i="9"/>
  <c r="AD308" i="9"/>
  <c r="AE308" i="9"/>
  <c r="AF308" i="9"/>
  <c r="AG308" i="9"/>
  <c r="AH308" i="9"/>
  <c r="AI308" i="9"/>
  <c r="AJ308" i="9"/>
  <c r="AK308" i="9"/>
  <c r="AL308" i="9"/>
  <c r="G309" i="9"/>
  <c r="H309" i="9"/>
  <c r="I309" i="9"/>
  <c r="J309" i="9"/>
  <c r="K309" i="9"/>
  <c r="L309" i="9"/>
  <c r="M309" i="9"/>
  <c r="N309" i="9"/>
  <c r="O309" i="9"/>
  <c r="P309" i="9"/>
  <c r="Q309" i="9"/>
  <c r="R309" i="9"/>
  <c r="S309" i="9"/>
  <c r="T309" i="9"/>
  <c r="U309" i="9"/>
  <c r="V309" i="9"/>
  <c r="W309" i="9"/>
  <c r="X309" i="9"/>
  <c r="Y309" i="9"/>
  <c r="Z309" i="9"/>
  <c r="AA309" i="9"/>
  <c r="AB309" i="9"/>
  <c r="AC309" i="9"/>
  <c r="AD309" i="9"/>
  <c r="AE309" i="9"/>
  <c r="AF309" i="9"/>
  <c r="AG309" i="9"/>
  <c r="AH309" i="9"/>
  <c r="AI309" i="9"/>
  <c r="AJ309" i="9"/>
  <c r="AK309" i="9"/>
  <c r="AL309" i="9"/>
  <c r="G310" i="9"/>
  <c r="H310" i="9"/>
  <c r="I310" i="9"/>
  <c r="J310" i="9"/>
  <c r="K310" i="9"/>
  <c r="L310" i="9"/>
  <c r="M310" i="9"/>
  <c r="N310" i="9"/>
  <c r="O310" i="9"/>
  <c r="P310" i="9"/>
  <c r="Q310" i="9"/>
  <c r="R310" i="9"/>
  <c r="S310" i="9"/>
  <c r="T310" i="9"/>
  <c r="U310" i="9"/>
  <c r="V310" i="9"/>
  <c r="W310" i="9"/>
  <c r="X310" i="9"/>
  <c r="Y310" i="9"/>
  <c r="Z310" i="9"/>
  <c r="AA310" i="9"/>
  <c r="AB310" i="9"/>
  <c r="AC310" i="9"/>
  <c r="AD310" i="9"/>
  <c r="AE310" i="9"/>
  <c r="AF310" i="9"/>
  <c r="AG310" i="9"/>
  <c r="AH310" i="9"/>
  <c r="AI310" i="9"/>
  <c r="AJ310" i="9"/>
  <c r="AK310" i="9"/>
  <c r="AL310" i="9"/>
  <c r="G311" i="9"/>
  <c r="G313" i="9"/>
  <c r="H313" i="9"/>
  <c r="I313" i="9"/>
  <c r="J313" i="9"/>
  <c r="K313" i="9"/>
  <c r="L313" i="9"/>
  <c r="M313" i="9"/>
  <c r="N313" i="9"/>
  <c r="O313" i="9"/>
  <c r="P313" i="9"/>
  <c r="Q313" i="9"/>
  <c r="R313" i="9"/>
  <c r="S313" i="9"/>
  <c r="T313" i="9"/>
  <c r="U313" i="9"/>
  <c r="V313" i="9"/>
  <c r="W313" i="9"/>
  <c r="X313" i="9"/>
  <c r="Y313" i="9"/>
  <c r="Z313" i="9"/>
  <c r="AA313" i="9"/>
  <c r="AB313" i="9"/>
  <c r="AC313" i="9"/>
  <c r="AD313" i="9"/>
  <c r="AE313" i="9"/>
  <c r="AF313" i="9"/>
  <c r="AG313" i="9"/>
  <c r="AH313" i="9"/>
  <c r="AI313" i="9"/>
  <c r="AJ313" i="9"/>
  <c r="AK313" i="9"/>
  <c r="G314" i="9"/>
  <c r="G315" i="9"/>
  <c r="G218" i="33"/>
  <c r="H218" i="33"/>
  <c r="I218" i="33"/>
  <c r="J218" i="33"/>
  <c r="K218" i="33"/>
  <c r="L218" i="33"/>
  <c r="M218" i="33"/>
  <c r="N218" i="33"/>
  <c r="O218" i="33"/>
  <c r="P218" i="33"/>
  <c r="Q218" i="33"/>
  <c r="R218" i="33"/>
  <c r="S218" i="33"/>
  <c r="T218" i="33"/>
  <c r="U218" i="33"/>
  <c r="V218" i="33"/>
  <c r="W218" i="33"/>
  <c r="X218" i="33"/>
  <c r="Y218" i="33"/>
  <c r="Z218" i="33"/>
  <c r="AA218" i="33"/>
  <c r="AB218" i="33"/>
  <c r="AC218" i="33"/>
  <c r="AD218" i="33"/>
  <c r="AE218" i="33"/>
  <c r="AF218" i="33"/>
  <c r="AG218" i="33"/>
  <c r="AH218" i="33"/>
  <c r="AI218" i="33"/>
  <c r="AJ218" i="33"/>
  <c r="AK218" i="33"/>
  <c r="H219" i="33"/>
  <c r="I219" i="33"/>
  <c r="J219" i="33"/>
  <c r="K219" i="33"/>
  <c r="L219" i="33"/>
  <c r="M219" i="33"/>
  <c r="N219" i="33"/>
  <c r="O219" i="33"/>
  <c r="P219" i="33"/>
  <c r="Q219" i="33"/>
  <c r="R219" i="33"/>
  <c r="S219" i="33"/>
  <c r="T219" i="33"/>
  <c r="U219" i="33"/>
  <c r="V219" i="33"/>
  <c r="W219" i="33"/>
  <c r="X219" i="33"/>
  <c r="Y219" i="33"/>
  <c r="Z219" i="33"/>
  <c r="AA219" i="33"/>
  <c r="AB219" i="33"/>
  <c r="AC219" i="33"/>
  <c r="AD219" i="33"/>
  <c r="AE219" i="33"/>
  <c r="AF219" i="33"/>
  <c r="AG219" i="33"/>
  <c r="AH219" i="33"/>
  <c r="AI219" i="33"/>
  <c r="AJ219" i="33"/>
  <c r="AK219" i="33"/>
  <c r="H228" i="33"/>
  <c r="I228" i="33"/>
  <c r="J228" i="33"/>
  <c r="K228" i="33"/>
  <c r="L228" i="33"/>
  <c r="M228" i="33"/>
  <c r="N228" i="33"/>
  <c r="O228" i="33"/>
  <c r="P228" i="33"/>
  <c r="Q228" i="33"/>
  <c r="R228" i="33"/>
  <c r="S228" i="33"/>
  <c r="T228" i="33"/>
  <c r="U228" i="33"/>
  <c r="V228" i="33"/>
  <c r="W228" i="33"/>
  <c r="X228" i="33"/>
  <c r="Y228" i="33"/>
  <c r="Z228" i="33"/>
  <c r="AA228" i="33"/>
  <c r="AB228" i="33"/>
  <c r="AC228" i="33"/>
  <c r="AD228" i="33"/>
  <c r="AE228" i="33"/>
  <c r="AF228" i="33"/>
  <c r="AG228" i="33"/>
  <c r="AH228" i="33"/>
  <c r="AI228" i="33"/>
  <c r="AJ228" i="33"/>
  <c r="AK228" i="33"/>
  <c r="H230" i="33"/>
  <c r="I230" i="33"/>
  <c r="J230" i="33"/>
  <c r="K230" i="33"/>
  <c r="L230" i="33"/>
  <c r="M230" i="33"/>
  <c r="N230" i="33"/>
  <c r="O230" i="33"/>
  <c r="P230" i="33"/>
  <c r="Q230" i="33"/>
  <c r="R230" i="33"/>
  <c r="S230" i="33"/>
  <c r="T230" i="33"/>
  <c r="U230" i="33"/>
  <c r="V230" i="33"/>
  <c r="W230" i="33"/>
  <c r="X230" i="33"/>
  <c r="Y230" i="33"/>
  <c r="Z230" i="33"/>
  <c r="AA230" i="33"/>
  <c r="AB230" i="33"/>
  <c r="AC230" i="33"/>
  <c r="AD230" i="33"/>
  <c r="AE230" i="33"/>
  <c r="AF230" i="33"/>
  <c r="AG230" i="33"/>
  <c r="AH230" i="33"/>
  <c r="AI230" i="33"/>
  <c r="AJ230" i="33"/>
  <c r="AK230" i="33"/>
  <c r="H231" i="33"/>
  <c r="I231" i="33"/>
  <c r="J231" i="33"/>
  <c r="K231" i="33"/>
  <c r="L231" i="33"/>
  <c r="M231" i="33"/>
  <c r="N231" i="33"/>
  <c r="O231" i="33"/>
  <c r="P231" i="33"/>
  <c r="Q231" i="33"/>
  <c r="R231" i="33"/>
  <c r="S231" i="33"/>
  <c r="T231" i="33"/>
  <c r="U231" i="33"/>
  <c r="V231" i="33"/>
  <c r="W231" i="33"/>
  <c r="X231" i="33"/>
  <c r="Y231" i="33"/>
  <c r="Z231" i="33"/>
  <c r="AA231" i="33"/>
  <c r="AB231" i="33"/>
  <c r="AC231" i="33"/>
  <c r="AD231" i="33"/>
  <c r="AE231" i="33"/>
  <c r="AF231" i="33"/>
  <c r="AG231" i="33"/>
  <c r="AH231" i="33"/>
  <c r="AI231" i="33"/>
  <c r="AJ231" i="33"/>
  <c r="AK231" i="33"/>
  <c r="H242" i="33"/>
  <c r="I242" i="33"/>
  <c r="J242" i="33"/>
  <c r="K242" i="33"/>
  <c r="L242" i="33"/>
  <c r="M242" i="33"/>
  <c r="N242" i="33"/>
  <c r="O242" i="33"/>
  <c r="P242" i="33"/>
  <c r="Q242" i="33"/>
  <c r="R242" i="33"/>
  <c r="S242" i="33"/>
  <c r="T242" i="33"/>
  <c r="U242" i="33"/>
  <c r="V242" i="33"/>
  <c r="W242" i="33"/>
  <c r="X242" i="33"/>
  <c r="Y242" i="33"/>
  <c r="Z242" i="33"/>
  <c r="AA242" i="33"/>
  <c r="AB242" i="33"/>
  <c r="AC242" i="33"/>
  <c r="AD242" i="33"/>
  <c r="AE242" i="33"/>
  <c r="AF242" i="33"/>
  <c r="AG242" i="33"/>
  <c r="AH242" i="33"/>
  <c r="AI242" i="33"/>
  <c r="AJ242" i="33"/>
  <c r="AK242" i="33"/>
  <c r="AL242" i="33"/>
  <c r="H243" i="33"/>
  <c r="I243" i="33"/>
  <c r="J243" i="33"/>
  <c r="K243" i="33"/>
  <c r="L243" i="33"/>
  <c r="M243" i="33"/>
  <c r="N243" i="33"/>
  <c r="O243" i="33"/>
  <c r="P243" i="33"/>
  <c r="Q243" i="33"/>
  <c r="R243" i="33"/>
  <c r="S243" i="33"/>
  <c r="T243" i="33"/>
  <c r="U243" i="33"/>
  <c r="V243" i="33"/>
  <c r="W243" i="33"/>
  <c r="X243" i="33"/>
  <c r="Y243" i="33"/>
  <c r="Z243" i="33"/>
  <c r="AA243" i="33"/>
  <c r="AB243" i="33"/>
  <c r="AC243" i="33"/>
  <c r="AD243" i="33"/>
  <c r="AE243" i="33"/>
  <c r="AF243" i="33"/>
  <c r="AG243" i="33"/>
  <c r="AH243" i="33"/>
  <c r="AI243" i="33"/>
  <c r="AJ243" i="33"/>
  <c r="AK243" i="33"/>
  <c r="AL243" i="33"/>
  <c r="H244" i="33"/>
  <c r="I244" i="33"/>
  <c r="J244" i="33"/>
  <c r="K244" i="33"/>
  <c r="L244" i="33"/>
  <c r="M244" i="33"/>
  <c r="N244" i="33"/>
  <c r="O244" i="33"/>
  <c r="P244" i="33"/>
  <c r="Q244" i="33"/>
  <c r="R244" i="33"/>
  <c r="S244" i="33"/>
  <c r="T244" i="33"/>
  <c r="U244" i="33"/>
  <c r="V244" i="33"/>
  <c r="W244" i="33"/>
  <c r="X244" i="33"/>
  <c r="Y244" i="33"/>
  <c r="Z244" i="33"/>
  <c r="AA244" i="33"/>
  <c r="AB244" i="33"/>
  <c r="AC244" i="33"/>
  <c r="AD244" i="33"/>
  <c r="AE244" i="33"/>
  <c r="AF244" i="33"/>
  <c r="AG244" i="33"/>
  <c r="AH244" i="33"/>
  <c r="AI244" i="33"/>
  <c r="AJ244" i="33"/>
  <c r="AK244" i="33"/>
  <c r="AL244" i="33"/>
  <c r="G245" i="33"/>
  <c r="H247" i="33"/>
  <c r="I247" i="33"/>
  <c r="J247" i="33"/>
  <c r="K247" i="33"/>
  <c r="L247" i="33"/>
  <c r="M247" i="33"/>
  <c r="N247" i="33"/>
  <c r="O247" i="33"/>
  <c r="P247" i="33"/>
  <c r="Q247" i="33"/>
  <c r="R247" i="33"/>
  <c r="S247" i="33"/>
  <c r="T247" i="33"/>
  <c r="U247" i="33"/>
  <c r="V247" i="33"/>
  <c r="W247" i="33"/>
  <c r="X247" i="33"/>
  <c r="Y247" i="33"/>
  <c r="Z247" i="33"/>
  <c r="AA247" i="33"/>
  <c r="AB247" i="33"/>
  <c r="AC247" i="33"/>
  <c r="AD247" i="33"/>
  <c r="AE247" i="33"/>
  <c r="AF247" i="33"/>
  <c r="AG247" i="33"/>
  <c r="AH247" i="33"/>
  <c r="AI247" i="33"/>
  <c r="AJ247" i="33"/>
  <c r="AK247" i="33"/>
  <c r="G248" i="33"/>
  <c r="G249" i="33"/>
  <c r="G253" i="33"/>
  <c r="G262" i="33"/>
  <c r="G264" i="33"/>
  <c r="G265" i="33"/>
  <c r="G276" i="33"/>
  <c r="G277" i="33"/>
  <c r="G278" i="33"/>
  <c r="G279" i="33"/>
  <c r="G280" i="33"/>
  <c r="G284" i="33"/>
  <c r="H284" i="33"/>
  <c r="I284" i="33"/>
  <c r="J284" i="33"/>
  <c r="K284" i="33"/>
  <c r="L284" i="33"/>
  <c r="M284" i="33"/>
  <c r="N284" i="33"/>
  <c r="O284" i="33"/>
  <c r="P284" i="33"/>
  <c r="Q284" i="33"/>
  <c r="R284" i="33"/>
  <c r="S284" i="33"/>
  <c r="T284" i="33"/>
  <c r="U284" i="33"/>
  <c r="V284" i="33"/>
  <c r="W284" i="33"/>
  <c r="X284" i="33"/>
  <c r="Y284" i="33"/>
  <c r="Z284" i="33"/>
  <c r="AA284" i="33"/>
  <c r="AB284" i="33"/>
  <c r="AC284" i="33"/>
  <c r="AD284" i="33"/>
  <c r="AE284" i="33"/>
  <c r="AF284" i="33"/>
  <c r="AG284" i="33"/>
  <c r="AH284" i="33"/>
  <c r="AI284" i="33"/>
  <c r="AJ284" i="33"/>
  <c r="AK284" i="33"/>
  <c r="G285" i="33"/>
  <c r="H285" i="33"/>
  <c r="I285" i="33"/>
  <c r="J285" i="33"/>
  <c r="K285" i="33"/>
  <c r="L285" i="33"/>
  <c r="M285" i="33"/>
  <c r="N285" i="33"/>
  <c r="O285" i="33"/>
  <c r="P285" i="33"/>
  <c r="Q285" i="33"/>
  <c r="R285" i="33"/>
  <c r="S285" i="33"/>
  <c r="T285" i="33"/>
  <c r="U285" i="33"/>
  <c r="V285" i="33"/>
  <c r="W285" i="33"/>
  <c r="X285" i="33"/>
  <c r="Y285" i="33"/>
  <c r="Z285" i="33"/>
  <c r="AA285" i="33"/>
  <c r="AB285" i="33"/>
  <c r="AC285" i="33"/>
  <c r="AD285" i="33"/>
  <c r="AE285" i="33"/>
  <c r="AF285" i="33"/>
  <c r="AG285" i="33"/>
  <c r="AH285" i="33"/>
  <c r="AI285" i="33"/>
  <c r="AJ285" i="33"/>
  <c r="AK285" i="33"/>
  <c r="G294" i="33"/>
  <c r="H294" i="33"/>
  <c r="I294" i="33"/>
  <c r="J294" i="33"/>
  <c r="K294" i="33"/>
  <c r="L294" i="33"/>
  <c r="M294" i="33"/>
  <c r="N294" i="33"/>
  <c r="O294" i="33"/>
  <c r="P294" i="33"/>
  <c r="Q294" i="33"/>
  <c r="R294" i="33"/>
  <c r="S294" i="33"/>
  <c r="T294" i="33"/>
  <c r="U294" i="33"/>
  <c r="V294" i="33"/>
  <c r="W294" i="33"/>
  <c r="X294" i="33"/>
  <c r="Y294" i="33"/>
  <c r="Z294" i="33"/>
  <c r="AA294" i="33"/>
  <c r="AB294" i="33"/>
  <c r="AC294" i="33"/>
  <c r="AD294" i="33"/>
  <c r="AE294" i="33"/>
  <c r="AF294" i="33"/>
  <c r="AG294" i="33"/>
  <c r="AH294" i="33"/>
  <c r="AI294" i="33"/>
  <c r="AJ294" i="33"/>
  <c r="AK294" i="33"/>
  <c r="G296" i="33"/>
  <c r="H296" i="33"/>
  <c r="I296" i="33"/>
  <c r="J296" i="33"/>
  <c r="K296" i="33"/>
  <c r="L296" i="33"/>
  <c r="M296" i="33"/>
  <c r="N296" i="33"/>
  <c r="O296" i="33"/>
  <c r="P296" i="33"/>
  <c r="Q296" i="33"/>
  <c r="R296" i="33"/>
  <c r="S296" i="33"/>
  <c r="T296" i="33"/>
  <c r="U296" i="33"/>
  <c r="V296" i="33"/>
  <c r="W296" i="33"/>
  <c r="X296" i="33"/>
  <c r="Y296" i="33"/>
  <c r="Z296" i="33"/>
  <c r="AA296" i="33"/>
  <c r="AB296" i="33"/>
  <c r="AC296" i="33"/>
  <c r="AD296" i="33"/>
  <c r="AE296" i="33"/>
  <c r="AF296" i="33"/>
  <c r="AG296" i="33"/>
  <c r="AH296" i="33"/>
  <c r="AI296" i="33"/>
  <c r="AJ296" i="33"/>
  <c r="AK296" i="33"/>
  <c r="G297" i="33"/>
  <c r="H297" i="33"/>
  <c r="I297" i="33"/>
  <c r="J297" i="33"/>
  <c r="K297" i="33"/>
  <c r="L297" i="33"/>
  <c r="M297" i="33"/>
  <c r="N297" i="33"/>
  <c r="O297" i="33"/>
  <c r="P297" i="33"/>
  <c r="Q297" i="33"/>
  <c r="R297" i="33"/>
  <c r="S297" i="33"/>
  <c r="T297" i="33"/>
  <c r="U297" i="33"/>
  <c r="V297" i="33"/>
  <c r="W297" i="33"/>
  <c r="X297" i="33"/>
  <c r="Y297" i="33"/>
  <c r="Z297" i="33"/>
  <c r="AA297" i="33"/>
  <c r="AB297" i="33"/>
  <c r="AC297" i="33"/>
  <c r="AD297" i="33"/>
  <c r="AE297" i="33"/>
  <c r="AF297" i="33"/>
  <c r="AG297" i="33"/>
  <c r="AH297" i="33"/>
  <c r="AI297" i="33"/>
  <c r="AJ297" i="33"/>
  <c r="AK297" i="33"/>
  <c r="G308" i="33"/>
  <c r="H308" i="33"/>
  <c r="I308" i="33"/>
  <c r="J308" i="33"/>
  <c r="K308" i="33"/>
  <c r="L308" i="33"/>
  <c r="M308" i="33"/>
  <c r="N308" i="33"/>
  <c r="O308" i="33"/>
  <c r="P308" i="33"/>
  <c r="Q308" i="33"/>
  <c r="R308" i="33"/>
  <c r="S308" i="33"/>
  <c r="T308" i="33"/>
  <c r="U308" i="33"/>
  <c r="V308" i="33"/>
  <c r="W308" i="33"/>
  <c r="X308" i="33"/>
  <c r="Y308" i="33"/>
  <c r="Z308" i="33"/>
  <c r="AA308" i="33"/>
  <c r="AB308" i="33"/>
  <c r="AC308" i="33"/>
  <c r="AD308" i="33"/>
  <c r="AE308" i="33"/>
  <c r="AF308" i="33"/>
  <c r="AG308" i="33"/>
  <c r="AH308" i="33"/>
  <c r="AI308" i="33"/>
  <c r="AJ308" i="33"/>
  <c r="AK308" i="33"/>
  <c r="AL308" i="33"/>
  <c r="G309" i="33"/>
  <c r="H309" i="33"/>
  <c r="I309" i="33"/>
  <c r="J309" i="33"/>
  <c r="K309" i="33"/>
  <c r="L309" i="33"/>
  <c r="M309" i="33"/>
  <c r="N309" i="33"/>
  <c r="O309" i="33"/>
  <c r="P309" i="33"/>
  <c r="Q309" i="33"/>
  <c r="R309" i="33"/>
  <c r="S309" i="33"/>
  <c r="T309" i="33"/>
  <c r="U309" i="33"/>
  <c r="V309" i="33"/>
  <c r="W309" i="33"/>
  <c r="X309" i="33"/>
  <c r="Y309" i="33"/>
  <c r="Z309" i="33"/>
  <c r="AA309" i="33"/>
  <c r="AB309" i="33"/>
  <c r="AC309" i="33"/>
  <c r="AD309" i="33"/>
  <c r="AE309" i="33"/>
  <c r="AF309" i="33"/>
  <c r="AG309" i="33"/>
  <c r="AH309" i="33"/>
  <c r="AI309" i="33"/>
  <c r="AJ309" i="33"/>
  <c r="AK309" i="33"/>
  <c r="AL309" i="33"/>
  <c r="G310" i="33"/>
  <c r="H310" i="33"/>
  <c r="I310" i="33"/>
  <c r="J310" i="33"/>
  <c r="K310" i="33"/>
  <c r="L310" i="33"/>
  <c r="M310" i="33"/>
  <c r="N310" i="33"/>
  <c r="O310" i="33"/>
  <c r="P310" i="33"/>
  <c r="Q310" i="33"/>
  <c r="R310" i="33"/>
  <c r="S310" i="33"/>
  <c r="T310" i="33"/>
  <c r="U310" i="33"/>
  <c r="V310" i="33"/>
  <c r="W310" i="33"/>
  <c r="X310" i="33"/>
  <c r="Y310" i="33"/>
  <c r="Z310" i="33"/>
  <c r="AA310" i="33"/>
  <c r="AB310" i="33"/>
  <c r="AC310" i="33"/>
  <c r="AD310" i="33"/>
  <c r="AE310" i="33"/>
  <c r="AF310" i="33"/>
  <c r="AG310" i="33"/>
  <c r="AH310" i="33"/>
  <c r="AI310" i="33"/>
  <c r="AJ310" i="33"/>
  <c r="AK310" i="33"/>
  <c r="AL310" i="33"/>
  <c r="G311" i="33"/>
  <c r="G313" i="33"/>
  <c r="H313" i="33"/>
  <c r="I313" i="33"/>
  <c r="J313" i="33"/>
  <c r="K313" i="33"/>
  <c r="L313" i="33"/>
  <c r="M313" i="33"/>
  <c r="N313" i="33"/>
  <c r="O313" i="33"/>
  <c r="P313" i="33"/>
  <c r="Q313" i="33"/>
  <c r="R313" i="33"/>
  <c r="S313" i="33"/>
  <c r="T313" i="33"/>
  <c r="U313" i="33"/>
  <c r="V313" i="33"/>
  <c r="W313" i="33"/>
  <c r="X313" i="33"/>
  <c r="Y313" i="33"/>
  <c r="Z313" i="33"/>
  <c r="AA313" i="33"/>
  <c r="AB313" i="33"/>
  <c r="AC313" i="33"/>
  <c r="AD313" i="33"/>
  <c r="AE313" i="33"/>
  <c r="AF313" i="33"/>
  <c r="AG313" i="33"/>
  <c r="AH313" i="33"/>
  <c r="AI313" i="33"/>
  <c r="AJ313" i="33"/>
  <c r="AK313" i="33"/>
  <c r="G314" i="33"/>
  <c r="G315" i="33"/>
  <c r="G218" i="34"/>
  <c r="H218" i="34"/>
  <c r="I218" i="34"/>
  <c r="J218" i="34"/>
  <c r="K218" i="34"/>
  <c r="L218" i="34"/>
  <c r="M218" i="34"/>
  <c r="N218" i="34"/>
  <c r="O218" i="34"/>
  <c r="P218" i="34"/>
  <c r="Q218" i="34"/>
  <c r="R218" i="34"/>
  <c r="S218" i="34"/>
  <c r="T218" i="34"/>
  <c r="U218" i="34"/>
  <c r="V218" i="34"/>
  <c r="W218" i="34"/>
  <c r="X218" i="34"/>
  <c r="Y218" i="34"/>
  <c r="Z218" i="34"/>
  <c r="AA218" i="34"/>
  <c r="AB218" i="34"/>
  <c r="AC218" i="34"/>
  <c r="AD218" i="34"/>
  <c r="AE218" i="34"/>
  <c r="AF218" i="34"/>
  <c r="AG218" i="34"/>
  <c r="AH218" i="34"/>
  <c r="AI218" i="34"/>
  <c r="AJ218" i="34"/>
  <c r="AK218" i="34"/>
  <c r="H219" i="34"/>
  <c r="I219" i="34"/>
  <c r="J219" i="34"/>
  <c r="K219" i="34"/>
  <c r="L219" i="34"/>
  <c r="M219" i="34"/>
  <c r="N219" i="34"/>
  <c r="O219" i="34"/>
  <c r="P219" i="34"/>
  <c r="Q219" i="34"/>
  <c r="R219" i="34"/>
  <c r="S219" i="34"/>
  <c r="T219" i="34"/>
  <c r="U219" i="34"/>
  <c r="V219" i="34"/>
  <c r="W219" i="34"/>
  <c r="X219" i="34"/>
  <c r="Y219" i="34"/>
  <c r="Z219" i="34"/>
  <c r="AA219" i="34"/>
  <c r="AB219" i="34"/>
  <c r="AC219" i="34"/>
  <c r="AD219" i="34"/>
  <c r="AE219" i="34"/>
  <c r="AF219" i="34"/>
  <c r="AG219" i="34"/>
  <c r="AH219" i="34"/>
  <c r="AI219" i="34"/>
  <c r="AJ219" i="34"/>
  <c r="AK219" i="34"/>
  <c r="F228" i="34"/>
  <c r="H228" i="34"/>
  <c r="I228" i="34"/>
  <c r="J228" i="34"/>
  <c r="K228" i="34"/>
  <c r="L228" i="34"/>
  <c r="M228" i="34"/>
  <c r="N228" i="34"/>
  <c r="O228" i="34"/>
  <c r="P228" i="34"/>
  <c r="Q228" i="34"/>
  <c r="R228" i="34"/>
  <c r="S228" i="34"/>
  <c r="T228" i="34"/>
  <c r="U228" i="34"/>
  <c r="V228" i="34"/>
  <c r="W228" i="34"/>
  <c r="X228" i="34"/>
  <c r="Y228" i="34"/>
  <c r="Z228" i="34"/>
  <c r="AA228" i="34"/>
  <c r="AB228" i="34"/>
  <c r="AC228" i="34"/>
  <c r="AD228" i="34"/>
  <c r="AE228" i="34"/>
  <c r="AF228" i="34"/>
  <c r="AG228" i="34"/>
  <c r="AH228" i="34"/>
  <c r="AI228" i="34"/>
  <c r="AJ228" i="34"/>
  <c r="AK228" i="34"/>
  <c r="F230" i="34"/>
  <c r="H230" i="34"/>
  <c r="I230" i="34"/>
  <c r="J230" i="34"/>
  <c r="K230" i="34"/>
  <c r="L230" i="34"/>
  <c r="M230" i="34"/>
  <c r="N230" i="34"/>
  <c r="O230" i="34"/>
  <c r="P230" i="34"/>
  <c r="Q230" i="34"/>
  <c r="R230" i="34"/>
  <c r="S230" i="34"/>
  <c r="T230" i="34"/>
  <c r="U230" i="34"/>
  <c r="V230" i="34"/>
  <c r="W230" i="34"/>
  <c r="X230" i="34"/>
  <c r="Y230" i="34"/>
  <c r="Z230" i="34"/>
  <c r="AA230" i="34"/>
  <c r="AB230" i="34"/>
  <c r="AC230" i="34"/>
  <c r="AD230" i="34"/>
  <c r="AE230" i="34"/>
  <c r="AF230" i="34"/>
  <c r="AG230" i="34"/>
  <c r="AH230" i="34"/>
  <c r="AI230" i="34"/>
  <c r="AJ230" i="34"/>
  <c r="AK230" i="34"/>
  <c r="F231" i="34"/>
  <c r="H231" i="34"/>
  <c r="I231" i="34"/>
  <c r="J231" i="34"/>
  <c r="K231" i="34"/>
  <c r="L231" i="34"/>
  <c r="M231" i="34"/>
  <c r="N231" i="34"/>
  <c r="O231" i="34"/>
  <c r="P231" i="34"/>
  <c r="Q231" i="34"/>
  <c r="R231" i="34"/>
  <c r="S231" i="34"/>
  <c r="T231" i="34"/>
  <c r="U231" i="34"/>
  <c r="V231" i="34"/>
  <c r="W231" i="34"/>
  <c r="X231" i="34"/>
  <c r="Y231" i="34"/>
  <c r="Z231" i="34"/>
  <c r="AA231" i="34"/>
  <c r="AB231" i="34"/>
  <c r="AC231" i="34"/>
  <c r="AD231" i="34"/>
  <c r="AE231" i="34"/>
  <c r="AF231" i="34"/>
  <c r="AG231" i="34"/>
  <c r="AH231" i="34"/>
  <c r="AI231" i="34"/>
  <c r="AJ231" i="34"/>
  <c r="AK231" i="34"/>
  <c r="F242" i="34"/>
  <c r="H242" i="34"/>
  <c r="I242" i="34"/>
  <c r="J242" i="34"/>
  <c r="K242" i="34"/>
  <c r="L242" i="34"/>
  <c r="M242" i="34"/>
  <c r="N242" i="34"/>
  <c r="O242" i="34"/>
  <c r="P242" i="34"/>
  <c r="Q242" i="34"/>
  <c r="R242" i="34"/>
  <c r="S242" i="34"/>
  <c r="T242" i="34"/>
  <c r="U242" i="34"/>
  <c r="V242" i="34"/>
  <c r="W242" i="34"/>
  <c r="X242" i="34"/>
  <c r="Y242" i="34"/>
  <c r="Z242" i="34"/>
  <c r="AA242" i="34"/>
  <c r="AB242" i="34"/>
  <c r="AC242" i="34"/>
  <c r="AD242" i="34"/>
  <c r="AE242" i="34"/>
  <c r="AF242" i="34"/>
  <c r="AG242" i="34"/>
  <c r="AH242" i="34"/>
  <c r="AI242" i="34"/>
  <c r="AJ242" i="34"/>
  <c r="AK242" i="34"/>
  <c r="AL242" i="34"/>
  <c r="F243" i="34"/>
  <c r="H243" i="34"/>
  <c r="I243" i="34"/>
  <c r="J243" i="34"/>
  <c r="K243" i="34"/>
  <c r="L243" i="34"/>
  <c r="M243" i="34"/>
  <c r="N243" i="34"/>
  <c r="O243" i="34"/>
  <c r="P243" i="34"/>
  <c r="Q243" i="34"/>
  <c r="R243" i="34"/>
  <c r="S243" i="34"/>
  <c r="T243" i="34"/>
  <c r="U243" i="34"/>
  <c r="V243" i="34"/>
  <c r="W243" i="34"/>
  <c r="X243" i="34"/>
  <c r="Y243" i="34"/>
  <c r="Z243" i="34"/>
  <c r="AA243" i="34"/>
  <c r="AB243" i="34"/>
  <c r="AC243" i="34"/>
  <c r="AD243" i="34"/>
  <c r="AE243" i="34"/>
  <c r="AF243" i="34"/>
  <c r="AG243" i="34"/>
  <c r="AH243" i="34"/>
  <c r="AI243" i="34"/>
  <c r="AJ243" i="34"/>
  <c r="AK243" i="34"/>
  <c r="AL243" i="34"/>
  <c r="F244" i="34"/>
  <c r="H244" i="34"/>
  <c r="I244" i="34"/>
  <c r="J244" i="34"/>
  <c r="K244" i="34"/>
  <c r="L244" i="34"/>
  <c r="M244" i="34"/>
  <c r="N244" i="34"/>
  <c r="O244" i="34"/>
  <c r="P244" i="34"/>
  <c r="Q244" i="34"/>
  <c r="R244" i="34"/>
  <c r="S244" i="34"/>
  <c r="T244" i="34"/>
  <c r="U244" i="34"/>
  <c r="V244" i="34"/>
  <c r="W244" i="34"/>
  <c r="X244" i="34"/>
  <c r="Y244" i="34"/>
  <c r="Z244" i="34"/>
  <c r="AA244" i="34"/>
  <c r="AB244" i="34"/>
  <c r="AC244" i="34"/>
  <c r="AD244" i="34"/>
  <c r="AE244" i="34"/>
  <c r="AF244" i="34"/>
  <c r="AG244" i="34"/>
  <c r="AH244" i="34"/>
  <c r="AI244" i="34"/>
  <c r="AJ244" i="34"/>
  <c r="AK244" i="34"/>
  <c r="AL244" i="34"/>
  <c r="F245" i="34"/>
  <c r="G245" i="34"/>
  <c r="H247" i="34"/>
  <c r="I247" i="34"/>
  <c r="J247" i="34"/>
  <c r="K247" i="34"/>
  <c r="L247" i="34"/>
  <c r="M247" i="34"/>
  <c r="N247" i="34"/>
  <c r="O247" i="34"/>
  <c r="P247" i="34"/>
  <c r="Q247" i="34"/>
  <c r="R247" i="34"/>
  <c r="S247" i="34"/>
  <c r="T247" i="34"/>
  <c r="U247" i="34"/>
  <c r="V247" i="34"/>
  <c r="W247" i="34"/>
  <c r="X247" i="34"/>
  <c r="Y247" i="34"/>
  <c r="Z247" i="34"/>
  <c r="AA247" i="34"/>
  <c r="AB247" i="34"/>
  <c r="AC247" i="34"/>
  <c r="AD247" i="34"/>
  <c r="AE247" i="34"/>
  <c r="AF247" i="34"/>
  <c r="AG247" i="34"/>
  <c r="AH247" i="34"/>
  <c r="AI247" i="34"/>
  <c r="AJ247" i="34"/>
  <c r="AK247" i="34"/>
  <c r="G248" i="34"/>
  <c r="G249" i="34"/>
  <c r="G253" i="34"/>
  <c r="G262" i="34"/>
  <c r="G264" i="34"/>
  <c r="G265" i="34"/>
  <c r="G276" i="34"/>
  <c r="G277" i="34"/>
  <c r="G278" i="34"/>
  <c r="G279" i="34"/>
  <c r="G280" i="34"/>
  <c r="G284" i="34"/>
  <c r="H284" i="34"/>
  <c r="I284" i="34"/>
  <c r="J284" i="34"/>
  <c r="K284" i="34"/>
  <c r="L284" i="34"/>
  <c r="M284" i="34"/>
  <c r="N284" i="34"/>
  <c r="O284" i="34"/>
  <c r="P284" i="34"/>
  <c r="Q284" i="34"/>
  <c r="R284" i="34"/>
  <c r="S284" i="34"/>
  <c r="T284" i="34"/>
  <c r="U284" i="34"/>
  <c r="V284" i="34"/>
  <c r="W284" i="34"/>
  <c r="X284" i="34"/>
  <c r="Y284" i="34"/>
  <c r="Z284" i="34"/>
  <c r="AA284" i="34"/>
  <c r="AB284" i="34"/>
  <c r="AC284" i="34"/>
  <c r="AD284" i="34"/>
  <c r="AE284" i="34"/>
  <c r="AF284" i="34"/>
  <c r="AG284" i="34"/>
  <c r="AH284" i="34"/>
  <c r="AI284" i="34"/>
  <c r="AJ284" i="34"/>
  <c r="AK284" i="34"/>
  <c r="G285" i="34"/>
  <c r="H285" i="34"/>
  <c r="I285" i="34"/>
  <c r="J285" i="34"/>
  <c r="K285" i="34"/>
  <c r="L285" i="34"/>
  <c r="M285" i="34"/>
  <c r="N285" i="34"/>
  <c r="O285" i="34"/>
  <c r="P285" i="34"/>
  <c r="Q285" i="34"/>
  <c r="R285" i="34"/>
  <c r="S285" i="34"/>
  <c r="T285" i="34"/>
  <c r="U285" i="34"/>
  <c r="V285" i="34"/>
  <c r="W285" i="34"/>
  <c r="X285" i="34"/>
  <c r="Y285" i="34"/>
  <c r="Z285" i="34"/>
  <c r="AA285" i="34"/>
  <c r="AB285" i="34"/>
  <c r="AC285" i="34"/>
  <c r="AD285" i="34"/>
  <c r="AE285" i="34"/>
  <c r="AF285" i="34"/>
  <c r="AG285" i="34"/>
  <c r="AH285" i="34"/>
  <c r="AI285" i="34"/>
  <c r="AJ285" i="34"/>
  <c r="AK285" i="34"/>
  <c r="G294" i="34"/>
  <c r="H294" i="34"/>
  <c r="I294" i="34"/>
  <c r="J294" i="34"/>
  <c r="K294" i="34"/>
  <c r="L294" i="34"/>
  <c r="M294" i="34"/>
  <c r="N294" i="34"/>
  <c r="O294" i="34"/>
  <c r="P294" i="34"/>
  <c r="Q294" i="34"/>
  <c r="R294" i="34"/>
  <c r="S294" i="34"/>
  <c r="T294" i="34"/>
  <c r="U294" i="34"/>
  <c r="V294" i="34"/>
  <c r="W294" i="34"/>
  <c r="X294" i="34"/>
  <c r="Y294" i="34"/>
  <c r="Z294" i="34"/>
  <c r="AA294" i="34"/>
  <c r="AB294" i="34"/>
  <c r="AC294" i="34"/>
  <c r="AD294" i="34"/>
  <c r="AE294" i="34"/>
  <c r="AF294" i="34"/>
  <c r="AG294" i="34"/>
  <c r="AH294" i="34"/>
  <c r="AI294" i="34"/>
  <c r="AJ294" i="34"/>
  <c r="AK294" i="34"/>
  <c r="G296" i="34"/>
  <c r="H296" i="34"/>
  <c r="I296" i="34"/>
  <c r="J296" i="34"/>
  <c r="K296" i="34"/>
  <c r="L296" i="34"/>
  <c r="M296" i="34"/>
  <c r="N296" i="34"/>
  <c r="O296" i="34"/>
  <c r="P296" i="34"/>
  <c r="Q296" i="34"/>
  <c r="R296" i="34"/>
  <c r="S296" i="34"/>
  <c r="T296" i="34"/>
  <c r="U296" i="34"/>
  <c r="V296" i="34"/>
  <c r="W296" i="34"/>
  <c r="X296" i="34"/>
  <c r="Y296" i="34"/>
  <c r="Z296" i="34"/>
  <c r="AA296" i="34"/>
  <c r="AB296" i="34"/>
  <c r="AC296" i="34"/>
  <c r="AD296" i="34"/>
  <c r="AE296" i="34"/>
  <c r="AF296" i="34"/>
  <c r="AG296" i="34"/>
  <c r="AH296" i="34"/>
  <c r="AI296" i="34"/>
  <c r="AJ296" i="34"/>
  <c r="AK296" i="34"/>
  <c r="G297" i="34"/>
  <c r="H297" i="34"/>
  <c r="I297" i="34"/>
  <c r="J297" i="34"/>
  <c r="K297" i="34"/>
  <c r="L297" i="34"/>
  <c r="M297" i="34"/>
  <c r="N297" i="34"/>
  <c r="O297" i="34"/>
  <c r="P297" i="34"/>
  <c r="Q297" i="34"/>
  <c r="R297" i="34"/>
  <c r="S297" i="34"/>
  <c r="T297" i="34"/>
  <c r="U297" i="34"/>
  <c r="V297" i="34"/>
  <c r="W297" i="34"/>
  <c r="X297" i="34"/>
  <c r="Y297" i="34"/>
  <c r="Z297" i="34"/>
  <c r="AA297" i="34"/>
  <c r="AB297" i="34"/>
  <c r="AC297" i="34"/>
  <c r="AD297" i="34"/>
  <c r="AE297" i="34"/>
  <c r="AF297" i="34"/>
  <c r="AG297" i="34"/>
  <c r="AH297" i="34"/>
  <c r="AI297" i="34"/>
  <c r="AJ297" i="34"/>
  <c r="AK297" i="34"/>
  <c r="G308" i="34"/>
  <c r="H308" i="34"/>
  <c r="I308" i="34"/>
  <c r="J308" i="34"/>
  <c r="K308" i="34"/>
  <c r="L308" i="34"/>
  <c r="M308" i="34"/>
  <c r="N308" i="34"/>
  <c r="O308" i="34"/>
  <c r="P308" i="34"/>
  <c r="Q308" i="34"/>
  <c r="R308" i="34"/>
  <c r="S308" i="34"/>
  <c r="T308" i="34"/>
  <c r="U308" i="34"/>
  <c r="V308" i="34"/>
  <c r="W308" i="34"/>
  <c r="X308" i="34"/>
  <c r="Y308" i="34"/>
  <c r="Z308" i="34"/>
  <c r="AA308" i="34"/>
  <c r="AB308" i="34"/>
  <c r="AC308" i="34"/>
  <c r="AD308" i="34"/>
  <c r="AE308" i="34"/>
  <c r="AF308" i="34"/>
  <c r="AG308" i="34"/>
  <c r="AH308" i="34"/>
  <c r="AI308" i="34"/>
  <c r="AJ308" i="34"/>
  <c r="AK308" i="34"/>
  <c r="AL308" i="34"/>
  <c r="G309" i="34"/>
  <c r="H309" i="34"/>
  <c r="I309" i="34"/>
  <c r="J309" i="34"/>
  <c r="K309" i="34"/>
  <c r="L309" i="34"/>
  <c r="M309" i="34"/>
  <c r="N309" i="34"/>
  <c r="O309" i="34"/>
  <c r="P309" i="34"/>
  <c r="Q309" i="34"/>
  <c r="R309" i="34"/>
  <c r="S309" i="34"/>
  <c r="T309" i="34"/>
  <c r="U309" i="34"/>
  <c r="V309" i="34"/>
  <c r="W309" i="34"/>
  <c r="X309" i="34"/>
  <c r="Y309" i="34"/>
  <c r="Z309" i="34"/>
  <c r="AA309" i="34"/>
  <c r="AB309" i="34"/>
  <c r="AC309" i="34"/>
  <c r="AD309" i="34"/>
  <c r="AE309" i="34"/>
  <c r="AF309" i="34"/>
  <c r="AG309" i="34"/>
  <c r="AH309" i="34"/>
  <c r="AI309" i="34"/>
  <c r="AJ309" i="34"/>
  <c r="AK309" i="34"/>
  <c r="AL309" i="34"/>
  <c r="G310" i="34"/>
  <c r="H310" i="34"/>
  <c r="I310" i="34"/>
  <c r="J310" i="34"/>
  <c r="K310" i="34"/>
  <c r="L310" i="34"/>
  <c r="M310" i="34"/>
  <c r="N310" i="34"/>
  <c r="O310" i="34"/>
  <c r="P310" i="34"/>
  <c r="Q310" i="34"/>
  <c r="R310" i="34"/>
  <c r="S310" i="34"/>
  <c r="T310" i="34"/>
  <c r="U310" i="34"/>
  <c r="V310" i="34"/>
  <c r="W310" i="34"/>
  <c r="X310" i="34"/>
  <c r="Y310" i="34"/>
  <c r="Z310" i="34"/>
  <c r="AA310" i="34"/>
  <c r="AB310" i="34"/>
  <c r="AC310" i="34"/>
  <c r="AD310" i="34"/>
  <c r="AE310" i="34"/>
  <c r="AF310" i="34"/>
  <c r="AG310" i="34"/>
  <c r="AH310" i="34"/>
  <c r="AI310" i="34"/>
  <c r="AJ310" i="34"/>
  <c r="AK310" i="34"/>
  <c r="AL310" i="34"/>
  <c r="G311" i="34"/>
  <c r="G313" i="34"/>
  <c r="H313" i="34"/>
  <c r="I313" i="34"/>
  <c r="J313" i="34"/>
  <c r="K313" i="34"/>
  <c r="L313" i="34"/>
  <c r="M313" i="34"/>
  <c r="N313" i="34"/>
  <c r="O313" i="34"/>
  <c r="P313" i="34"/>
  <c r="Q313" i="34"/>
  <c r="R313" i="34"/>
  <c r="S313" i="34"/>
  <c r="T313" i="34"/>
  <c r="U313" i="34"/>
  <c r="V313" i="34"/>
  <c r="W313" i="34"/>
  <c r="X313" i="34"/>
  <c r="Y313" i="34"/>
  <c r="Z313" i="34"/>
  <c r="AA313" i="34"/>
  <c r="AB313" i="34"/>
  <c r="AC313" i="34"/>
  <c r="AD313" i="34"/>
  <c r="AE313" i="34"/>
  <c r="AF313" i="34"/>
  <c r="AG313" i="34"/>
  <c r="AH313" i="34"/>
  <c r="AI313" i="34"/>
  <c r="AJ313" i="34"/>
  <c r="AK313" i="34"/>
  <c r="G314" i="34"/>
  <c r="G315" i="34"/>
  <c r="G218" i="56"/>
  <c r="H218" i="56"/>
  <c r="I218" i="56"/>
  <c r="J218" i="56"/>
  <c r="K218" i="56"/>
  <c r="L218" i="56"/>
  <c r="M218" i="56"/>
  <c r="N218" i="56"/>
  <c r="O218" i="56"/>
  <c r="P218" i="56"/>
  <c r="Q218" i="56"/>
  <c r="R218" i="56"/>
  <c r="S218" i="56"/>
  <c r="T218" i="56"/>
  <c r="U218" i="56"/>
  <c r="V218" i="56"/>
  <c r="W218" i="56"/>
  <c r="X218" i="56"/>
  <c r="Y218" i="56"/>
  <c r="Z218" i="56"/>
  <c r="AA218" i="56"/>
  <c r="AB218" i="56"/>
  <c r="AC218" i="56"/>
  <c r="AD218" i="56"/>
  <c r="AE218" i="56"/>
  <c r="AF218" i="56"/>
  <c r="AG218" i="56"/>
  <c r="AH218" i="56"/>
  <c r="AI218" i="56"/>
  <c r="AJ218" i="56"/>
  <c r="AK218" i="56"/>
  <c r="H219" i="56"/>
  <c r="I219" i="56"/>
  <c r="J219" i="56"/>
  <c r="K219" i="56"/>
  <c r="L219" i="56"/>
  <c r="M219" i="56"/>
  <c r="N219" i="56"/>
  <c r="O219" i="56"/>
  <c r="P219" i="56"/>
  <c r="Q219" i="56"/>
  <c r="R219" i="56"/>
  <c r="S219" i="56"/>
  <c r="T219" i="56"/>
  <c r="U219" i="56"/>
  <c r="V219" i="56"/>
  <c r="W219" i="56"/>
  <c r="X219" i="56"/>
  <c r="Y219" i="56"/>
  <c r="Z219" i="56"/>
  <c r="AA219" i="56"/>
  <c r="AB219" i="56"/>
  <c r="AC219" i="56"/>
  <c r="AD219" i="56"/>
  <c r="AE219" i="56"/>
  <c r="AF219" i="56"/>
  <c r="AG219" i="56"/>
  <c r="AH219" i="56"/>
  <c r="AI219" i="56"/>
  <c r="AJ219" i="56"/>
  <c r="AK219" i="56"/>
  <c r="F228" i="56"/>
  <c r="H228" i="56"/>
  <c r="I228" i="56"/>
  <c r="J228" i="56"/>
  <c r="K228" i="56"/>
  <c r="L228" i="56"/>
  <c r="M228" i="56"/>
  <c r="N228" i="56"/>
  <c r="O228" i="56"/>
  <c r="P228" i="56"/>
  <c r="Q228" i="56"/>
  <c r="R228" i="56"/>
  <c r="S228" i="56"/>
  <c r="T228" i="56"/>
  <c r="U228" i="56"/>
  <c r="V228" i="56"/>
  <c r="W228" i="56"/>
  <c r="X228" i="56"/>
  <c r="Y228" i="56"/>
  <c r="Z228" i="56"/>
  <c r="AA228" i="56"/>
  <c r="AB228" i="56"/>
  <c r="AC228" i="56"/>
  <c r="AD228" i="56"/>
  <c r="AE228" i="56"/>
  <c r="AF228" i="56"/>
  <c r="AG228" i="56"/>
  <c r="AH228" i="56"/>
  <c r="AI228" i="56"/>
  <c r="AJ228" i="56"/>
  <c r="AK228" i="56"/>
  <c r="F230" i="56"/>
  <c r="H230" i="56"/>
  <c r="I230" i="56"/>
  <c r="J230" i="56"/>
  <c r="K230" i="56"/>
  <c r="L230" i="56"/>
  <c r="M230" i="56"/>
  <c r="N230" i="56"/>
  <c r="O230" i="56"/>
  <c r="P230" i="56"/>
  <c r="Q230" i="56"/>
  <c r="R230" i="56"/>
  <c r="S230" i="56"/>
  <c r="T230" i="56"/>
  <c r="U230" i="56"/>
  <c r="V230" i="56"/>
  <c r="W230" i="56"/>
  <c r="X230" i="56"/>
  <c r="Y230" i="56"/>
  <c r="Z230" i="56"/>
  <c r="AA230" i="56"/>
  <c r="AB230" i="56"/>
  <c r="AC230" i="56"/>
  <c r="AD230" i="56"/>
  <c r="AE230" i="56"/>
  <c r="AF230" i="56"/>
  <c r="AG230" i="56"/>
  <c r="AH230" i="56"/>
  <c r="AI230" i="56"/>
  <c r="AJ230" i="56"/>
  <c r="AK230" i="56"/>
  <c r="F231" i="56"/>
  <c r="H231" i="56"/>
  <c r="I231" i="56"/>
  <c r="J231" i="56"/>
  <c r="K231" i="56"/>
  <c r="L231" i="56"/>
  <c r="M231" i="56"/>
  <c r="N231" i="56"/>
  <c r="O231" i="56"/>
  <c r="P231" i="56"/>
  <c r="Q231" i="56"/>
  <c r="R231" i="56"/>
  <c r="S231" i="56"/>
  <c r="T231" i="56"/>
  <c r="U231" i="56"/>
  <c r="V231" i="56"/>
  <c r="W231" i="56"/>
  <c r="X231" i="56"/>
  <c r="Y231" i="56"/>
  <c r="Z231" i="56"/>
  <c r="AA231" i="56"/>
  <c r="AB231" i="56"/>
  <c r="AC231" i="56"/>
  <c r="AD231" i="56"/>
  <c r="AE231" i="56"/>
  <c r="AF231" i="56"/>
  <c r="AG231" i="56"/>
  <c r="AH231" i="56"/>
  <c r="AI231" i="56"/>
  <c r="AJ231" i="56"/>
  <c r="AK231" i="56"/>
  <c r="F242" i="56"/>
  <c r="H242" i="56"/>
  <c r="I242" i="56"/>
  <c r="J242" i="56"/>
  <c r="K242" i="56"/>
  <c r="L242" i="56"/>
  <c r="M242" i="56"/>
  <c r="N242" i="56"/>
  <c r="O242" i="56"/>
  <c r="P242" i="56"/>
  <c r="Q242" i="56"/>
  <c r="R242" i="56"/>
  <c r="S242" i="56"/>
  <c r="T242" i="56"/>
  <c r="U242" i="56"/>
  <c r="V242" i="56"/>
  <c r="W242" i="56"/>
  <c r="X242" i="56"/>
  <c r="Y242" i="56"/>
  <c r="Z242" i="56"/>
  <c r="AA242" i="56"/>
  <c r="AB242" i="56"/>
  <c r="AC242" i="56"/>
  <c r="AD242" i="56"/>
  <c r="AE242" i="56"/>
  <c r="AF242" i="56"/>
  <c r="AG242" i="56"/>
  <c r="AH242" i="56"/>
  <c r="AI242" i="56"/>
  <c r="AJ242" i="56"/>
  <c r="AK242" i="56"/>
  <c r="AL242" i="56"/>
  <c r="F243" i="56"/>
  <c r="H243" i="56"/>
  <c r="I243" i="56"/>
  <c r="J243" i="56"/>
  <c r="K243" i="56"/>
  <c r="L243" i="56"/>
  <c r="M243" i="56"/>
  <c r="N243" i="56"/>
  <c r="O243" i="56"/>
  <c r="P243" i="56"/>
  <c r="Q243" i="56"/>
  <c r="R243" i="56"/>
  <c r="S243" i="56"/>
  <c r="T243" i="56"/>
  <c r="U243" i="56"/>
  <c r="V243" i="56"/>
  <c r="W243" i="56"/>
  <c r="X243" i="56"/>
  <c r="Y243" i="56"/>
  <c r="Z243" i="56"/>
  <c r="AA243" i="56"/>
  <c r="AB243" i="56"/>
  <c r="AC243" i="56"/>
  <c r="AD243" i="56"/>
  <c r="AE243" i="56"/>
  <c r="AF243" i="56"/>
  <c r="AG243" i="56"/>
  <c r="AH243" i="56"/>
  <c r="AI243" i="56"/>
  <c r="AJ243" i="56"/>
  <c r="AK243" i="56"/>
  <c r="AL243" i="56"/>
  <c r="F244" i="56"/>
  <c r="H244" i="56"/>
  <c r="I244" i="56"/>
  <c r="J244" i="56"/>
  <c r="K244" i="56"/>
  <c r="L244" i="56"/>
  <c r="M244" i="56"/>
  <c r="N244" i="56"/>
  <c r="O244" i="56"/>
  <c r="P244" i="56"/>
  <c r="Q244" i="56"/>
  <c r="R244" i="56"/>
  <c r="S244" i="56"/>
  <c r="T244" i="56"/>
  <c r="U244" i="56"/>
  <c r="V244" i="56"/>
  <c r="W244" i="56"/>
  <c r="X244" i="56"/>
  <c r="Y244" i="56"/>
  <c r="Z244" i="56"/>
  <c r="AA244" i="56"/>
  <c r="AB244" i="56"/>
  <c r="AC244" i="56"/>
  <c r="AD244" i="56"/>
  <c r="AE244" i="56"/>
  <c r="AF244" i="56"/>
  <c r="AG244" i="56"/>
  <c r="AH244" i="56"/>
  <c r="AI244" i="56"/>
  <c r="AJ244" i="56"/>
  <c r="AK244" i="56"/>
  <c r="AL244" i="56"/>
  <c r="F245" i="56"/>
  <c r="G245" i="56"/>
  <c r="H247" i="56"/>
  <c r="I247" i="56"/>
  <c r="J247" i="56"/>
  <c r="K247" i="56"/>
  <c r="L247" i="56"/>
  <c r="M247" i="56"/>
  <c r="N247" i="56"/>
  <c r="O247" i="56"/>
  <c r="P247" i="56"/>
  <c r="Q247" i="56"/>
  <c r="R247" i="56"/>
  <c r="S247" i="56"/>
  <c r="T247" i="56"/>
  <c r="U247" i="56"/>
  <c r="V247" i="56"/>
  <c r="W247" i="56"/>
  <c r="X247" i="56"/>
  <c r="Y247" i="56"/>
  <c r="Z247" i="56"/>
  <c r="AA247" i="56"/>
  <c r="AB247" i="56"/>
  <c r="AC247" i="56"/>
  <c r="AD247" i="56"/>
  <c r="AE247" i="56"/>
  <c r="AF247" i="56"/>
  <c r="AG247" i="56"/>
  <c r="AH247" i="56"/>
  <c r="AI247" i="56"/>
  <c r="AJ247" i="56"/>
  <c r="AK247" i="56"/>
  <c r="G248" i="56"/>
  <c r="G249" i="56"/>
  <c r="G253" i="56"/>
  <c r="G262" i="56"/>
  <c r="G264" i="56"/>
  <c r="G265" i="56"/>
  <c r="G276" i="56"/>
  <c r="G277" i="56"/>
  <c r="G278" i="56"/>
  <c r="G279" i="56"/>
  <c r="G280" i="56"/>
  <c r="G284" i="56"/>
  <c r="H284" i="56"/>
  <c r="I284" i="56"/>
  <c r="J284" i="56"/>
  <c r="K284" i="56"/>
  <c r="L284" i="56"/>
  <c r="M284" i="56"/>
  <c r="N284" i="56"/>
  <c r="O284" i="56"/>
  <c r="P284" i="56"/>
  <c r="Q284" i="56"/>
  <c r="R284" i="56"/>
  <c r="S284" i="56"/>
  <c r="T284" i="56"/>
  <c r="U284" i="56"/>
  <c r="V284" i="56"/>
  <c r="W284" i="56"/>
  <c r="X284" i="56"/>
  <c r="Y284" i="56"/>
  <c r="Z284" i="56"/>
  <c r="AA284" i="56"/>
  <c r="AB284" i="56"/>
  <c r="AC284" i="56"/>
  <c r="AD284" i="56"/>
  <c r="AE284" i="56"/>
  <c r="AF284" i="56"/>
  <c r="AG284" i="56"/>
  <c r="AH284" i="56"/>
  <c r="AI284" i="56"/>
  <c r="AJ284" i="56"/>
  <c r="AK284" i="56"/>
  <c r="G285" i="56"/>
  <c r="H285" i="56"/>
  <c r="I285" i="56"/>
  <c r="J285" i="56"/>
  <c r="K285" i="56"/>
  <c r="L285" i="56"/>
  <c r="M285" i="56"/>
  <c r="N285" i="56"/>
  <c r="O285" i="56"/>
  <c r="P285" i="56"/>
  <c r="Q285" i="56"/>
  <c r="R285" i="56"/>
  <c r="S285" i="56"/>
  <c r="T285" i="56"/>
  <c r="U285" i="56"/>
  <c r="V285" i="56"/>
  <c r="W285" i="56"/>
  <c r="X285" i="56"/>
  <c r="Y285" i="56"/>
  <c r="Z285" i="56"/>
  <c r="AA285" i="56"/>
  <c r="AB285" i="56"/>
  <c r="AC285" i="56"/>
  <c r="AD285" i="56"/>
  <c r="AE285" i="56"/>
  <c r="AF285" i="56"/>
  <c r="AG285" i="56"/>
  <c r="AH285" i="56"/>
  <c r="AI285" i="56"/>
  <c r="AJ285" i="56"/>
  <c r="AK285" i="56"/>
  <c r="G294" i="56"/>
  <c r="H294" i="56"/>
  <c r="I294" i="56"/>
  <c r="J294" i="56"/>
  <c r="K294" i="56"/>
  <c r="L294" i="56"/>
  <c r="M294" i="56"/>
  <c r="N294" i="56"/>
  <c r="O294" i="56"/>
  <c r="P294" i="56"/>
  <c r="Q294" i="56"/>
  <c r="R294" i="56"/>
  <c r="S294" i="56"/>
  <c r="T294" i="56"/>
  <c r="U294" i="56"/>
  <c r="V294" i="56"/>
  <c r="W294" i="56"/>
  <c r="X294" i="56"/>
  <c r="Y294" i="56"/>
  <c r="Z294" i="56"/>
  <c r="AA294" i="56"/>
  <c r="AB294" i="56"/>
  <c r="AC294" i="56"/>
  <c r="AD294" i="56"/>
  <c r="AE294" i="56"/>
  <c r="AF294" i="56"/>
  <c r="AG294" i="56"/>
  <c r="AH294" i="56"/>
  <c r="AI294" i="56"/>
  <c r="AJ294" i="56"/>
  <c r="AK294" i="56"/>
  <c r="G296" i="56"/>
  <c r="H296" i="56"/>
  <c r="I296" i="56"/>
  <c r="J296" i="56"/>
  <c r="K296" i="56"/>
  <c r="L296" i="56"/>
  <c r="M296" i="56"/>
  <c r="N296" i="56"/>
  <c r="O296" i="56"/>
  <c r="P296" i="56"/>
  <c r="Q296" i="56"/>
  <c r="R296" i="56"/>
  <c r="S296" i="56"/>
  <c r="T296" i="56"/>
  <c r="U296" i="56"/>
  <c r="V296" i="56"/>
  <c r="W296" i="56"/>
  <c r="X296" i="56"/>
  <c r="Y296" i="56"/>
  <c r="Z296" i="56"/>
  <c r="AA296" i="56"/>
  <c r="AB296" i="56"/>
  <c r="AC296" i="56"/>
  <c r="AD296" i="56"/>
  <c r="AE296" i="56"/>
  <c r="AF296" i="56"/>
  <c r="AG296" i="56"/>
  <c r="AH296" i="56"/>
  <c r="AI296" i="56"/>
  <c r="AJ296" i="56"/>
  <c r="AK296" i="56"/>
  <c r="G297" i="56"/>
  <c r="H297" i="56"/>
  <c r="I297" i="56"/>
  <c r="J297" i="56"/>
  <c r="K297" i="56"/>
  <c r="L297" i="56"/>
  <c r="M297" i="56"/>
  <c r="N297" i="56"/>
  <c r="O297" i="56"/>
  <c r="P297" i="56"/>
  <c r="Q297" i="56"/>
  <c r="R297" i="56"/>
  <c r="S297" i="56"/>
  <c r="T297" i="56"/>
  <c r="U297" i="56"/>
  <c r="V297" i="56"/>
  <c r="W297" i="56"/>
  <c r="X297" i="56"/>
  <c r="Y297" i="56"/>
  <c r="Z297" i="56"/>
  <c r="AA297" i="56"/>
  <c r="AB297" i="56"/>
  <c r="AC297" i="56"/>
  <c r="AD297" i="56"/>
  <c r="AE297" i="56"/>
  <c r="AF297" i="56"/>
  <c r="AG297" i="56"/>
  <c r="AH297" i="56"/>
  <c r="AI297" i="56"/>
  <c r="AJ297" i="56"/>
  <c r="AK297" i="56"/>
  <c r="G308" i="56"/>
  <c r="H308" i="56"/>
  <c r="I308" i="56"/>
  <c r="J308" i="56"/>
  <c r="K308" i="56"/>
  <c r="L308" i="56"/>
  <c r="M308" i="56"/>
  <c r="N308" i="56"/>
  <c r="O308" i="56"/>
  <c r="P308" i="56"/>
  <c r="Q308" i="56"/>
  <c r="R308" i="56"/>
  <c r="S308" i="56"/>
  <c r="T308" i="56"/>
  <c r="U308" i="56"/>
  <c r="V308" i="56"/>
  <c r="W308" i="56"/>
  <c r="X308" i="56"/>
  <c r="Y308" i="56"/>
  <c r="Z308" i="56"/>
  <c r="AA308" i="56"/>
  <c r="AB308" i="56"/>
  <c r="AC308" i="56"/>
  <c r="AD308" i="56"/>
  <c r="AE308" i="56"/>
  <c r="AF308" i="56"/>
  <c r="AG308" i="56"/>
  <c r="AH308" i="56"/>
  <c r="AI308" i="56"/>
  <c r="AJ308" i="56"/>
  <c r="AK308" i="56"/>
  <c r="AL308" i="56"/>
  <c r="G309" i="56"/>
  <c r="H309" i="56"/>
  <c r="I309" i="56"/>
  <c r="J309" i="56"/>
  <c r="K309" i="56"/>
  <c r="L309" i="56"/>
  <c r="M309" i="56"/>
  <c r="N309" i="56"/>
  <c r="O309" i="56"/>
  <c r="P309" i="56"/>
  <c r="Q309" i="56"/>
  <c r="R309" i="56"/>
  <c r="S309" i="56"/>
  <c r="T309" i="56"/>
  <c r="U309" i="56"/>
  <c r="V309" i="56"/>
  <c r="W309" i="56"/>
  <c r="X309" i="56"/>
  <c r="Y309" i="56"/>
  <c r="Z309" i="56"/>
  <c r="AA309" i="56"/>
  <c r="AB309" i="56"/>
  <c r="AC309" i="56"/>
  <c r="AD309" i="56"/>
  <c r="AE309" i="56"/>
  <c r="AF309" i="56"/>
  <c r="AG309" i="56"/>
  <c r="AH309" i="56"/>
  <c r="AI309" i="56"/>
  <c r="AJ309" i="56"/>
  <c r="AK309" i="56"/>
  <c r="AL309" i="56"/>
  <c r="G310" i="56"/>
  <c r="H310" i="56"/>
  <c r="I310" i="56"/>
  <c r="J310" i="56"/>
  <c r="K310" i="56"/>
  <c r="L310" i="56"/>
  <c r="M310" i="56"/>
  <c r="N310" i="56"/>
  <c r="O310" i="56"/>
  <c r="P310" i="56"/>
  <c r="Q310" i="56"/>
  <c r="R310" i="56"/>
  <c r="S310" i="56"/>
  <c r="T310" i="56"/>
  <c r="U310" i="56"/>
  <c r="V310" i="56"/>
  <c r="W310" i="56"/>
  <c r="X310" i="56"/>
  <c r="Y310" i="56"/>
  <c r="Z310" i="56"/>
  <c r="AA310" i="56"/>
  <c r="AB310" i="56"/>
  <c r="AC310" i="56"/>
  <c r="AD310" i="56"/>
  <c r="AE310" i="56"/>
  <c r="AF310" i="56"/>
  <c r="AG310" i="56"/>
  <c r="AH310" i="56"/>
  <c r="AI310" i="56"/>
  <c r="AJ310" i="56"/>
  <c r="AK310" i="56"/>
  <c r="AL310" i="56"/>
  <c r="G311" i="56"/>
  <c r="G313" i="56"/>
  <c r="H313" i="56"/>
  <c r="I313" i="56"/>
  <c r="J313" i="56"/>
  <c r="K313" i="56"/>
  <c r="L313" i="56"/>
  <c r="M313" i="56"/>
  <c r="N313" i="56"/>
  <c r="O313" i="56"/>
  <c r="P313" i="56"/>
  <c r="Q313" i="56"/>
  <c r="R313" i="56"/>
  <c r="S313" i="56"/>
  <c r="T313" i="56"/>
  <c r="U313" i="56"/>
  <c r="V313" i="56"/>
  <c r="W313" i="56"/>
  <c r="X313" i="56"/>
  <c r="Y313" i="56"/>
  <c r="Z313" i="56"/>
  <c r="AA313" i="56"/>
  <c r="AB313" i="56"/>
  <c r="AC313" i="56"/>
  <c r="AD313" i="56"/>
  <c r="AE313" i="56"/>
  <c r="AF313" i="56"/>
  <c r="AG313" i="56"/>
  <c r="AH313" i="56"/>
  <c r="AI313" i="56"/>
  <c r="AJ313" i="56"/>
  <c r="AK313" i="56"/>
  <c r="G314" i="56"/>
  <c r="G315" i="56"/>
  <c r="E3" i="42"/>
  <c r="E4" i="42"/>
  <c r="E5" i="42"/>
  <c r="E6" i="42"/>
  <c r="E7" i="42"/>
  <c r="E8" i="42"/>
  <c r="E9" i="42"/>
  <c r="E10" i="42"/>
  <c r="E11" i="42"/>
  <c r="E12" i="42"/>
  <c r="E14" i="42"/>
  <c r="E15" i="42"/>
  <c r="E16" i="42"/>
  <c r="E17" i="42"/>
  <c r="E18" i="42"/>
  <c r="G218" i="54"/>
  <c r="H218" i="54"/>
  <c r="I218" i="54"/>
  <c r="J218" i="54"/>
  <c r="K218" i="54"/>
  <c r="L218" i="54"/>
  <c r="M218" i="54"/>
  <c r="N218" i="54"/>
  <c r="O218" i="54"/>
  <c r="P218" i="54"/>
  <c r="Q218" i="54"/>
  <c r="R218" i="54"/>
  <c r="S218" i="54"/>
  <c r="T218" i="54"/>
  <c r="U218" i="54"/>
  <c r="V218" i="54"/>
  <c r="W218" i="54"/>
  <c r="X218" i="54"/>
  <c r="Y218" i="54"/>
  <c r="Z218" i="54"/>
  <c r="AA218" i="54"/>
  <c r="AB218" i="54"/>
  <c r="AC218" i="54"/>
  <c r="AD218" i="54"/>
  <c r="AE218" i="54"/>
  <c r="AF218" i="54"/>
  <c r="AG218" i="54"/>
  <c r="AH218" i="54"/>
  <c r="AI218" i="54"/>
  <c r="AJ218" i="54"/>
  <c r="AK218" i="54"/>
  <c r="H219" i="54"/>
  <c r="I219" i="54"/>
  <c r="J219" i="54"/>
  <c r="K219" i="54"/>
  <c r="L219" i="54"/>
  <c r="M219" i="54"/>
  <c r="N219" i="54"/>
  <c r="O219" i="54"/>
  <c r="P219" i="54"/>
  <c r="Q219" i="54"/>
  <c r="R219" i="54"/>
  <c r="S219" i="54"/>
  <c r="T219" i="54"/>
  <c r="U219" i="54"/>
  <c r="V219" i="54"/>
  <c r="W219" i="54"/>
  <c r="X219" i="54"/>
  <c r="Y219" i="54"/>
  <c r="Z219" i="54"/>
  <c r="AA219" i="54"/>
  <c r="AB219" i="54"/>
  <c r="AC219" i="54"/>
  <c r="AD219" i="54"/>
  <c r="AE219" i="54"/>
  <c r="AF219" i="54"/>
  <c r="AG219" i="54"/>
  <c r="AH219" i="54"/>
  <c r="AI219" i="54"/>
  <c r="AJ219" i="54"/>
  <c r="AK219" i="54"/>
  <c r="F228" i="54"/>
  <c r="H228" i="54"/>
  <c r="I228" i="54"/>
  <c r="J228" i="54"/>
  <c r="K228" i="54"/>
  <c r="L228" i="54"/>
  <c r="M228" i="54"/>
  <c r="N228" i="54"/>
  <c r="O228" i="54"/>
  <c r="P228" i="54"/>
  <c r="Q228" i="54"/>
  <c r="R228" i="54"/>
  <c r="S228" i="54"/>
  <c r="T228" i="54"/>
  <c r="U228" i="54"/>
  <c r="V228" i="54"/>
  <c r="W228" i="54"/>
  <c r="X228" i="54"/>
  <c r="Y228" i="54"/>
  <c r="Z228" i="54"/>
  <c r="AA228" i="54"/>
  <c r="AB228" i="54"/>
  <c r="AC228" i="54"/>
  <c r="AD228" i="54"/>
  <c r="AE228" i="54"/>
  <c r="AF228" i="54"/>
  <c r="AG228" i="54"/>
  <c r="AH228" i="54"/>
  <c r="AI228" i="54"/>
  <c r="AJ228" i="54"/>
  <c r="AK228" i="54"/>
  <c r="F230" i="54"/>
  <c r="H230" i="54"/>
  <c r="I230" i="54"/>
  <c r="J230" i="54"/>
  <c r="K230" i="54"/>
  <c r="L230" i="54"/>
  <c r="M230" i="54"/>
  <c r="N230" i="54"/>
  <c r="O230" i="54"/>
  <c r="P230" i="54"/>
  <c r="Q230" i="54"/>
  <c r="R230" i="54"/>
  <c r="S230" i="54"/>
  <c r="T230" i="54"/>
  <c r="U230" i="54"/>
  <c r="V230" i="54"/>
  <c r="W230" i="54"/>
  <c r="X230" i="54"/>
  <c r="Y230" i="54"/>
  <c r="Z230" i="54"/>
  <c r="AA230" i="54"/>
  <c r="AB230" i="54"/>
  <c r="AC230" i="54"/>
  <c r="AD230" i="54"/>
  <c r="AE230" i="54"/>
  <c r="AF230" i="54"/>
  <c r="AG230" i="54"/>
  <c r="AH230" i="54"/>
  <c r="AI230" i="54"/>
  <c r="AJ230" i="54"/>
  <c r="AK230" i="54"/>
  <c r="F231" i="54"/>
  <c r="H231" i="54"/>
  <c r="I231" i="54"/>
  <c r="J231" i="54"/>
  <c r="K231" i="54"/>
  <c r="L231" i="54"/>
  <c r="M231" i="54"/>
  <c r="N231" i="54"/>
  <c r="O231" i="54"/>
  <c r="P231" i="54"/>
  <c r="Q231" i="54"/>
  <c r="R231" i="54"/>
  <c r="S231" i="54"/>
  <c r="T231" i="54"/>
  <c r="U231" i="54"/>
  <c r="V231" i="54"/>
  <c r="W231" i="54"/>
  <c r="X231" i="54"/>
  <c r="Y231" i="54"/>
  <c r="Z231" i="54"/>
  <c r="AA231" i="54"/>
  <c r="AB231" i="54"/>
  <c r="AC231" i="54"/>
  <c r="AD231" i="54"/>
  <c r="AE231" i="54"/>
  <c r="AF231" i="54"/>
  <c r="AG231" i="54"/>
  <c r="AH231" i="54"/>
  <c r="AI231" i="54"/>
  <c r="AJ231" i="54"/>
  <c r="AK231" i="54"/>
  <c r="F242" i="54"/>
  <c r="H242" i="54"/>
  <c r="I242" i="54"/>
  <c r="J242" i="54"/>
  <c r="K242" i="54"/>
  <c r="L242" i="54"/>
  <c r="M242" i="54"/>
  <c r="N242" i="54"/>
  <c r="O242" i="54"/>
  <c r="P242" i="54"/>
  <c r="Q242" i="54"/>
  <c r="R242" i="54"/>
  <c r="S242" i="54"/>
  <c r="T242" i="54"/>
  <c r="U242" i="54"/>
  <c r="V242" i="54"/>
  <c r="W242" i="54"/>
  <c r="X242" i="54"/>
  <c r="Y242" i="54"/>
  <c r="Z242" i="54"/>
  <c r="AA242" i="54"/>
  <c r="AB242" i="54"/>
  <c r="AC242" i="54"/>
  <c r="AD242" i="54"/>
  <c r="AE242" i="54"/>
  <c r="AF242" i="54"/>
  <c r="AG242" i="54"/>
  <c r="AH242" i="54"/>
  <c r="AI242" i="54"/>
  <c r="AJ242" i="54"/>
  <c r="AK242" i="54"/>
  <c r="AL242" i="54"/>
  <c r="F243" i="54"/>
  <c r="H243" i="54"/>
  <c r="I243" i="54"/>
  <c r="J243" i="54"/>
  <c r="K243" i="54"/>
  <c r="L243" i="54"/>
  <c r="M243" i="54"/>
  <c r="N243" i="54"/>
  <c r="O243" i="54"/>
  <c r="P243" i="54"/>
  <c r="Q243" i="54"/>
  <c r="R243" i="54"/>
  <c r="S243" i="54"/>
  <c r="T243" i="54"/>
  <c r="U243" i="54"/>
  <c r="V243" i="54"/>
  <c r="W243" i="54"/>
  <c r="X243" i="54"/>
  <c r="Y243" i="54"/>
  <c r="Z243" i="54"/>
  <c r="AA243" i="54"/>
  <c r="AB243" i="54"/>
  <c r="AC243" i="54"/>
  <c r="AD243" i="54"/>
  <c r="AE243" i="54"/>
  <c r="AF243" i="54"/>
  <c r="AG243" i="54"/>
  <c r="AH243" i="54"/>
  <c r="AI243" i="54"/>
  <c r="AJ243" i="54"/>
  <c r="AK243" i="54"/>
  <c r="AL243" i="54"/>
  <c r="F244" i="54"/>
  <c r="H244" i="54"/>
  <c r="I244" i="54"/>
  <c r="J244" i="54"/>
  <c r="K244" i="54"/>
  <c r="L244" i="54"/>
  <c r="M244" i="54"/>
  <c r="N244" i="54"/>
  <c r="O244" i="54"/>
  <c r="P244" i="54"/>
  <c r="Q244" i="54"/>
  <c r="R244" i="54"/>
  <c r="S244" i="54"/>
  <c r="T244" i="54"/>
  <c r="U244" i="54"/>
  <c r="V244" i="54"/>
  <c r="W244" i="54"/>
  <c r="X244" i="54"/>
  <c r="Y244" i="54"/>
  <c r="Z244" i="54"/>
  <c r="AA244" i="54"/>
  <c r="AB244" i="54"/>
  <c r="AC244" i="54"/>
  <c r="AD244" i="54"/>
  <c r="AE244" i="54"/>
  <c r="AF244" i="54"/>
  <c r="AG244" i="54"/>
  <c r="AH244" i="54"/>
  <c r="AI244" i="54"/>
  <c r="AJ244" i="54"/>
  <c r="AK244" i="54"/>
  <c r="AL244" i="54"/>
  <c r="F245" i="54"/>
  <c r="G245" i="54"/>
  <c r="H247" i="54"/>
  <c r="I247" i="54"/>
  <c r="J247" i="54"/>
  <c r="K247" i="54"/>
  <c r="L247" i="54"/>
  <c r="M247" i="54"/>
  <c r="N247" i="54"/>
  <c r="O247" i="54"/>
  <c r="P247" i="54"/>
  <c r="Q247" i="54"/>
  <c r="R247" i="54"/>
  <c r="S247" i="54"/>
  <c r="T247" i="54"/>
  <c r="U247" i="54"/>
  <c r="V247" i="54"/>
  <c r="W247" i="54"/>
  <c r="X247" i="54"/>
  <c r="Y247" i="54"/>
  <c r="Z247" i="54"/>
  <c r="AA247" i="54"/>
  <c r="AB247" i="54"/>
  <c r="AC247" i="54"/>
  <c r="AD247" i="54"/>
  <c r="AE247" i="54"/>
  <c r="AF247" i="54"/>
  <c r="AG247" i="54"/>
  <c r="AH247" i="54"/>
  <c r="AI247" i="54"/>
  <c r="AJ247" i="54"/>
  <c r="AK247" i="54"/>
  <c r="G248" i="54"/>
  <c r="G249" i="54"/>
  <c r="G253" i="54"/>
  <c r="G262" i="54"/>
  <c r="G264" i="54"/>
  <c r="G265" i="54"/>
  <c r="G276" i="54"/>
  <c r="G277" i="54"/>
  <c r="G278" i="54"/>
  <c r="G279" i="54"/>
  <c r="G280" i="54"/>
  <c r="G284" i="54"/>
  <c r="H284" i="54"/>
  <c r="I284" i="54"/>
  <c r="J284" i="54"/>
  <c r="K284" i="54"/>
  <c r="L284" i="54"/>
  <c r="M284" i="54"/>
  <c r="N284" i="54"/>
  <c r="O284" i="54"/>
  <c r="P284" i="54"/>
  <c r="Q284" i="54"/>
  <c r="R284" i="54"/>
  <c r="S284" i="54"/>
  <c r="T284" i="54"/>
  <c r="U284" i="54"/>
  <c r="V284" i="54"/>
  <c r="W284" i="54"/>
  <c r="X284" i="54"/>
  <c r="Y284" i="54"/>
  <c r="Z284" i="54"/>
  <c r="AA284" i="54"/>
  <c r="AB284" i="54"/>
  <c r="AC284" i="54"/>
  <c r="AD284" i="54"/>
  <c r="AE284" i="54"/>
  <c r="AF284" i="54"/>
  <c r="AG284" i="54"/>
  <c r="AH284" i="54"/>
  <c r="AI284" i="54"/>
  <c r="AJ284" i="54"/>
  <c r="AK284" i="54"/>
  <c r="G285" i="54"/>
  <c r="H285" i="54"/>
  <c r="I285" i="54"/>
  <c r="J285" i="54"/>
  <c r="K285" i="54"/>
  <c r="L285" i="54"/>
  <c r="M285" i="54"/>
  <c r="N285" i="54"/>
  <c r="O285" i="54"/>
  <c r="P285" i="54"/>
  <c r="Q285" i="54"/>
  <c r="R285" i="54"/>
  <c r="S285" i="54"/>
  <c r="T285" i="54"/>
  <c r="U285" i="54"/>
  <c r="V285" i="54"/>
  <c r="W285" i="54"/>
  <c r="X285" i="54"/>
  <c r="Y285" i="54"/>
  <c r="Z285" i="54"/>
  <c r="AA285" i="54"/>
  <c r="AB285" i="54"/>
  <c r="AC285" i="54"/>
  <c r="AD285" i="54"/>
  <c r="AE285" i="54"/>
  <c r="AF285" i="54"/>
  <c r="AG285" i="54"/>
  <c r="AH285" i="54"/>
  <c r="AI285" i="54"/>
  <c r="AJ285" i="54"/>
  <c r="AK285" i="54"/>
  <c r="G294" i="54"/>
  <c r="H294" i="54"/>
  <c r="I294" i="54"/>
  <c r="J294" i="54"/>
  <c r="K294" i="54"/>
  <c r="L294" i="54"/>
  <c r="M294" i="54"/>
  <c r="N294" i="54"/>
  <c r="O294" i="54"/>
  <c r="P294" i="54"/>
  <c r="Q294" i="54"/>
  <c r="R294" i="54"/>
  <c r="S294" i="54"/>
  <c r="T294" i="54"/>
  <c r="U294" i="54"/>
  <c r="V294" i="54"/>
  <c r="W294" i="54"/>
  <c r="X294" i="54"/>
  <c r="Y294" i="54"/>
  <c r="Z294" i="54"/>
  <c r="AA294" i="54"/>
  <c r="AB294" i="54"/>
  <c r="AC294" i="54"/>
  <c r="AD294" i="54"/>
  <c r="AE294" i="54"/>
  <c r="AF294" i="54"/>
  <c r="AG294" i="54"/>
  <c r="AH294" i="54"/>
  <c r="AI294" i="54"/>
  <c r="AJ294" i="54"/>
  <c r="AK294" i="54"/>
  <c r="G296" i="54"/>
  <c r="H296" i="54"/>
  <c r="I296" i="54"/>
  <c r="J296" i="54"/>
  <c r="K296" i="54"/>
  <c r="L296" i="54"/>
  <c r="M296" i="54"/>
  <c r="N296" i="54"/>
  <c r="O296" i="54"/>
  <c r="P296" i="54"/>
  <c r="Q296" i="54"/>
  <c r="R296" i="54"/>
  <c r="S296" i="54"/>
  <c r="T296" i="54"/>
  <c r="U296" i="54"/>
  <c r="V296" i="54"/>
  <c r="W296" i="54"/>
  <c r="X296" i="54"/>
  <c r="Y296" i="54"/>
  <c r="Z296" i="54"/>
  <c r="AA296" i="54"/>
  <c r="AB296" i="54"/>
  <c r="AC296" i="54"/>
  <c r="AD296" i="54"/>
  <c r="AE296" i="54"/>
  <c r="AF296" i="54"/>
  <c r="AG296" i="54"/>
  <c r="AH296" i="54"/>
  <c r="AI296" i="54"/>
  <c r="AJ296" i="54"/>
  <c r="AK296" i="54"/>
  <c r="G297" i="54"/>
  <c r="H297" i="54"/>
  <c r="I297" i="54"/>
  <c r="J297" i="54"/>
  <c r="K297" i="54"/>
  <c r="L297" i="54"/>
  <c r="M297" i="54"/>
  <c r="N297" i="54"/>
  <c r="O297" i="54"/>
  <c r="P297" i="54"/>
  <c r="Q297" i="54"/>
  <c r="R297" i="54"/>
  <c r="S297" i="54"/>
  <c r="T297" i="54"/>
  <c r="U297" i="54"/>
  <c r="V297" i="54"/>
  <c r="W297" i="54"/>
  <c r="X297" i="54"/>
  <c r="Y297" i="54"/>
  <c r="Z297" i="54"/>
  <c r="AA297" i="54"/>
  <c r="AB297" i="54"/>
  <c r="AC297" i="54"/>
  <c r="AD297" i="54"/>
  <c r="AE297" i="54"/>
  <c r="AF297" i="54"/>
  <c r="AG297" i="54"/>
  <c r="AH297" i="54"/>
  <c r="AI297" i="54"/>
  <c r="AJ297" i="54"/>
  <c r="AK297" i="54"/>
  <c r="G308" i="54"/>
  <c r="H308" i="54"/>
  <c r="I308" i="54"/>
  <c r="J308" i="54"/>
  <c r="K308" i="54"/>
  <c r="L308" i="54"/>
  <c r="M308" i="54"/>
  <c r="N308" i="54"/>
  <c r="O308" i="54"/>
  <c r="P308" i="54"/>
  <c r="Q308" i="54"/>
  <c r="R308" i="54"/>
  <c r="S308" i="54"/>
  <c r="T308" i="54"/>
  <c r="U308" i="54"/>
  <c r="V308" i="54"/>
  <c r="W308" i="54"/>
  <c r="X308" i="54"/>
  <c r="Y308" i="54"/>
  <c r="Z308" i="54"/>
  <c r="AA308" i="54"/>
  <c r="AB308" i="54"/>
  <c r="AC308" i="54"/>
  <c r="AD308" i="54"/>
  <c r="AE308" i="54"/>
  <c r="AF308" i="54"/>
  <c r="AG308" i="54"/>
  <c r="AH308" i="54"/>
  <c r="AI308" i="54"/>
  <c r="AJ308" i="54"/>
  <c r="AK308" i="54"/>
  <c r="AL308" i="54"/>
  <c r="G309" i="54"/>
  <c r="H309" i="54"/>
  <c r="I309" i="54"/>
  <c r="J309" i="54"/>
  <c r="K309" i="54"/>
  <c r="L309" i="54"/>
  <c r="M309" i="54"/>
  <c r="N309" i="54"/>
  <c r="O309" i="54"/>
  <c r="P309" i="54"/>
  <c r="Q309" i="54"/>
  <c r="R309" i="54"/>
  <c r="S309" i="54"/>
  <c r="T309" i="54"/>
  <c r="U309" i="54"/>
  <c r="V309" i="54"/>
  <c r="W309" i="54"/>
  <c r="X309" i="54"/>
  <c r="Y309" i="54"/>
  <c r="Z309" i="54"/>
  <c r="AA309" i="54"/>
  <c r="AB309" i="54"/>
  <c r="AC309" i="54"/>
  <c r="AD309" i="54"/>
  <c r="AE309" i="54"/>
  <c r="AF309" i="54"/>
  <c r="AG309" i="54"/>
  <c r="AH309" i="54"/>
  <c r="AI309" i="54"/>
  <c r="AJ309" i="54"/>
  <c r="AK309" i="54"/>
  <c r="AL309" i="54"/>
  <c r="G310" i="54"/>
  <c r="H310" i="54"/>
  <c r="I310" i="54"/>
  <c r="J310" i="54"/>
  <c r="K310" i="54"/>
  <c r="L310" i="54"/>
  <c r="M310" i="54"/>
  <c r="N310" i="54"/>
  <c r="O310" i="54"/>
  <c r="P310" i="54"/>
  <c r="Q310" i="54"/>
  <c r="R310" i="54"/>
  <c r="S310" i="54"/>
  <c r="T310" i="54"/>
  <c r="U310" i="54"/>
  <c r="V310" i="54"/>
  <c r="W310" i="54"/>
  <c r="X310" i="54"/>
  <c r="Y310" i="54"/>
  <c r="Z310" i="54"/>
  <c r="AA310" i="54"/>
  <c r="AB310" i="54"/>
  <c r="AC310" i="54"/>
  <c r="AD310" i="54"/>
  <c r="AE310" i="54"/>
  <c r="AF310" i="54"/>
  <c r="AG310" i="54"/>
  <c r="AH310" i="54"/>
  <c r="AI310" i="54"/>
  <c r="AJ310" i="54"/>
  <c r="AK310" i="54"/>
  <c r="AL310" i="54"/>
  <c r="G311" i="54"/>
  <c r="G313" i="54"/>
  <c r="H313" i="54"/>
  <c r="I313" i="54"/>
  <c r="J313" i="54"/>
  <c r="K313" i="54"/>
  <c r="L313" i="54"/>
  <c r="M313" i="54"/>
  <c r="N313" i="54"/>
  <c r="O313" i="54"/>
  <c r="P313" i="54"/>
  <c r="Q313" i="54"/>
  <c r="R313" i="54"/>
  <c r="S313" i="54"/>
  <c r="T313" i="54"/>
  <c r="U313" i="54"/>
  <c r="V313" i="54"/>
  <c r="W313" i="54"/>
  <c r="X313" i="54"/>
  <c r="Y313" i="54"/>
  <c r="Z313" i="54"/>
  <c r="AA313" i="54"/>
  <c r="AB313" i="54"/>
  <c r="AC313" i="54"/>
  <c r="AD313" i="54"/>
  <c r="AE313" i="54"/>
  <c r="AF313" i="54"/>
  <c r="AG313" i="54"/>
  <c r="AH313" i="54"/>
  <c r="AI313" i="54"/>
  <c r="AJ313" i="54"/>
  <c r="AK313" i="54"/>
  <c r="G314" i="54"/>
  <c r="G315"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Low, Clement</author>
  </authors>
  <commentList>
    <comment ref="V41" authorId="0" shapeId="0" xr:uid="{5D374699-5CEC-40BB-9168-EECCFEF667EC}">
      <text>
        <r>
          <rPr>
            <b/>
            <sz val="9"/>
            <color indexed="81"/>
            <rFont val="Tahoma"/>
            <family val="2"/>
          </rPr>
          <t>Low, Clement:</t>
        </r>
        <r>
          <rPr>
            <sz val="9"/>
            <color indexed="81"/>
            <rFont val="Tahoma"/>
            <family val="2"/>
          </rPr>
          <t xml:space="preserve">
"H:\IWM - Fishermans Bend\2022-02-02 Economic evaluation tool - updated.xlsx"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0300-000001000000}">
      <text>
        <r>
          <rPr>
            <b/>
            <sz val="9"/>
            <color indexed="81"/>
            <rFont val="Tahoma"/>
            <family val="2"/>
          </rPr>
          <t>nwatt:</t>
        </r>
        <r>
          <rPr>
            <sz val="9"/>
            <color indexed="81"/>
            <rFont val="Tahoma"/>
            <family val="2"/>
          </rPr>
          <t xml:space="preserve">
From TD advice 2011-12 data</t>
        </r>
      </text>
    </comment>
    <comment ref="G192" authorId="0" shapeId="0" xr:uid="{00000000-0006-0000-0300-000002000000}">
      <text>
        <r>
          <rPr>
            <b/>
            <sz val="9"/>
            <color indexed="81"/>
            <rFont val="Tahoma"/>
            <family val="2"/>
          </rPr>
          <t>nwatt:</t>
        </r>
        <r>
          <rPr>
            <sz val="9"/>
            <color indexed="81"/>
            <rFont val="Tahoma"/>
            <family val="2"/>
          </rPr>
          <t xml:space="preserve">
3 yr average sewer chagne in opex cost per water customer from NPR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0500-000001000000}">
      <text>
        <r>
          <rPr>
            <b/>
            <sz val="9"/>
            <color indexed="81"/>
            <rFont val="Tahoma"/>
            <family val="2"/>
          </rPr>
          <t>nwatt:</t>
        </r>
        <r>
          <rPr>
            <sz val="9"/>
            <color indexed="81"/>
            <rFont val="Tahoma"/>
            <family val="2"/>
          </rPr>
          <t xml:space="preserve">
From TD advice 2011-12 data</t>
        </r>
      </text>
    </comment>
    <comment ref="G192" authorId="0" shapeId="0" xr:uid="{00000000-0006-0000-0500-000002000000}">
      <text>
        <r>
          <rPr>
            <b/>
            <sz val="9"/>
            <color indexed="81"/>
            <rFont val="Tahoma"/>
            <family val="2"/>
          </rPr>
          <t>nwatt:</t>
        </r>
        <r>
          <rPr>
            <sz val="9"/>
            <color indexed="81"/>
            <rFont val="Tahoma"/>
            <family val="2"/>
          </rPr>
          <t xml:space="preserve">
3 yr average sewer chagne in opex cost per water customer from NPR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0700-000001000000}">
      <text>
        <r>
          <rPr>
            <b/>
            <sz val="9"/>
            <color indexed="81"/>
            <rFont val="Tahoma"/>
            <family val="2"/>
          </rPr>
          <t>nwatt:</t>
        </r>
        <r>
          <rPr>
            <sz val="9"/>
            <color indexed="81"/>
            <rFont val="Tahoma"/>
            <family val="2"/>
          </rPr>
          <t xml:space="preserve">
From TD advice 2011-12 data</t>
        </r>
      </text>
    </comment>
    <comment ref="G192" authorId="0" shapeId="0" xr:uid="{00000000-0006-0000-0700-000002000000}">
      <text>
        <r>
          <rPr>
            <b/>
            <sz val="9"/>
            <color indexed="81"/>
            <rFont val="Tahoma"/>
            <family val="2"/>
          </rPr>
          <t>nwatt:</t>
        </r>
        <r>
          <rPr>
            <sz val="9"/>
            <color indexed="81"/>
            <rFont val="Tahoma"/>
            <family val="2"/>
          </rPr>
          <t xml:space="preserve">
3 yr average sewer chagne in opex cost per water customer from NPR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0C00-000001000000}">
      <text>
        <r>
          <rPr>
            <b/>
            <sz val="9"/>
            <color indexed="81"/>
            <rFont val="Tahoma"/>
            <family val="2"/>
          </rPr>
          <t>nwatt:</t>
        </r>
        <r>
          <rPr>
            <sz val="9"/>
            <color indexed="81"/>
            <rFont val="Tahoma"/>
            <family val="2"/>
          </rPr>
          <t xml:space="preserve">
From TD advice 2011-12 data</t>
        </r>
      </text>
    </comment>
    <comment ref="G192" authorId="0" shapeId="0" xr:uid="{00000000-0006-0000-0C00-000002000000}">
      <text>
        <r>
          <rPr>
            <b/>
            <sz val="9"/>
            <color indexed="81"/>
            <rFont val="Tahoma"/>
            <family val="2"/>
          </rPr>
          <t>nwatt:</t>
        </r>
        <r>
          <rPr>
            <sz val="9"/>
            <color indexed="81"/>
            <rFont val="Tahoma"/>
            <family val="2"/>
          </rPr>
          <t xml:space="preserve">
3 yr average sewer chagne in opex cost per water customer from NPR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0F00-000001000000}">
      <text>
        <r>
          <rPr>
            <b/>
            <sz val="9"/>
            <color indexed="81"/>
            <rFont val="Tahoma"/>
            <family val="2"/>
          </rPr>
          <t>nwatt:</t>
        </r>
        <r>
          <rPr>
            <sz val="9"/>
            <color indexed="81"/>
            <rFont val="Tahoma"/>
            <family val="2"/>
          </rPr>
          <t xml:space="preserve">
From TD advice 2011-12 data</t>
        </r>
      </text>
    </comment>
    <comment ref="G192" authorId="0" shapeId="0" xr:uid="{00000000-0006-0000-0F00-000002000000}">
      <text>
        <r>
          <rPr>
            <b/>
            <sz val="9"/>
            <color indexed="81"/>
            <rFont val="Tahoma"/>
            <family val="2"/>
          </rPr>
          <t>nwatt:</t>
        </r>
        <r>
          <rPr>
            <sz val="9"/>
            <color indexed="81"/>
            <rFont val="Tahoma"/>
            <family val="2"/>
          </rPr>
          <t xml:space="preserve">
3 yr average sewer chagne in opex cost per water customer from NPR</t>
        </r>
      </text>
    </comment>
    <comment ref="G209" authorId="0" shapeId="0" xr:uid="{00000000-0006-0000-0F00-000003000000}">
      <text>
        <r>
          <rPr>
            <b/>
            <sz val="9"/>
            <color indexed="81"/>
            <rFont val="Tahoma"/>
            <family val="2"/>
          </rPr>
          <t>nwatt:</t>
        </r>
        <r>
          <rPr>
            <sz val="9"/>
            <color indexed="81"/>
            <rFont val="Tahoma"/>
            <family val="2"/>
          </rPr>
          <t xml:space="preserve">
SEW share of 50GL desal order increment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nwatt</author>
  </authors>
  <commentList>
    <comment ref="H6" authorId="0" shapeId="0" xr:uid="{00000000-0006-0000-1000-000001000000}">
      <text>
        <r>
          <rPr>
            <b/>
            <sz val="9"/>
            <color indexed="81"/>
            <rFont val="Tahoma"/>
            <family val="2"/>
          </rPr>
          <t>nwatt:</t>
        </r>
        <r>
          <rPr>
            <sz val="9"/>
            <color indexed="81"/>
            <rFont val="Tahoma"/>
            <family val="2"/>
          </rPr>
          <t xml:space="preserve">
From TD advice 2011-12 data</t>
        </r>
      </text>
    </comment>
    <comment ref="G185" authorId="0" shapeId="0" xr:uid="{00000000-0006-0000-1000-000002000000}">
      <text>
        <r>
          <rPr>
            <b/>
            <sz val="9"/>
            <color indexed="81"/>
            <rFont val="Tahoma"/>
            <family val="2"/>
          </rPr>
          <t>nwatt:</t>
        </r>
        <r>
          <rPr>
            <sz val="9"/>
            <color indexed="81"/>
            <rFont val="Tahoma"/>
            <family val="2"/>
          </rPr>
          <t xml:space="preserve">
Based on Graham Short Data</t>
        </r>
      </text>
    </comment>
    <comment ref="G192" authorId="0" shapeId="0" xr:uid="{00000000-0006-0000-1000-000003000000}">
      <text>
        <r>
          <rPr>
            <b/>
            <sz val="9"/>
            <color indexed="81"/>
            <rFont val="Tahoma"/>
            <family val="2"/>
          </rPr>
          <t>nwatt:</t>
        </r>
        <r>
          <rPr>
            <sz val="9"/>
            <color indexed="81"/>
            <rFont val="Tahoma"/>
            <family val="2"/>
          </rPr>
          <t xml:space="preserve">
3 yr average sewer chagne in opex cost per water customer from NPR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<sst xmlns="http://schemas.openxmlformats.org/spreadsheetml/2006/main" count="9522" uniqueCount="467">
  <si>
    <t>Capital Contribution Model</t>
  </si>
  <si>
    <t>The model calculates the quantum of capital contribution(s) required for a development.
The model calculates three types of capital contribution:
• a standard per-customer contribution;
• a whole-of-development up front contribution; and
• a “custom” contribution.
The model estimates the net present value (NPV) of development cash flows, excluding capital contributions.  If the NPV of development cash flows is positive, no capital contribution is required.  If the NPV of development cash flows is negative, the model calculates the capital contribution necessary to make the development NPV=0.</t>
  </si>
  <si>
    <t>Colour Codes</t>
  </si>
  <si>
    <t>Red Text</t>
  </si>
  <si>
    <t>Indicates an input cell where the user may insert any value.</t>
  </si>
  <si>
    <t>Brown Text</t>
  </si>
  <si>
    <t>Indicates an input cell where the user must select from a list of options.</t>
  </si>
  <si>
    <t>Black Text</t>
  </si>
  <si>
    <t>Indicates a calculation cell.</t>
  </si>
  <si>
    <t>Blue Text</t>
  </si>
  <si>
    <t>Indicates a reference to a note or assumption, an error check or comment cell.</t>
  </si>
  <si>
    <t>Green Text</t>
  </si>
  <si>
    <t>Indicates an output cell.</t>
  </si>
  <si>
    <t>Notes &amp; Assumptions</t>
  </si>
  <si>
    <t>The notes below are placeholders.  When the model is populated with real data the notes should be overwritten with details of the source of the particular input.  For example, "Discount rate from ESC final determination 2012, p23."</t>
  </si>
  <si>
    <t>This input specifies the type of development is being considered: water supply, wastewater or recycled water.</t>
  </si>
  <si>
    <t>Enter labels for three asset classes (e.g. “Pipes”, “Pumps” and “Meters” or “50 Year Assets”, “25 Year Assets” and “10 Year Assets).  In addition to the user-defined classes, there is a “Temporary Asset” class.  Enter the asset lives for each asset class.  Asset lives are used only for tax depreciation purposes so tax lives should be entered.</t>
  </si>
  <si>
    <t>Inflation assumption used to inflate tariffs, per customer contributions, and operating and maintenance expenses.</t>
  </si>
  <si>
    <t>Post tax nominal discount rate assumption used to calculate NPVs.  The discount rate is effectively the rate of return on investment earned by the retailer.  The rate should be equal to the business's allowed ROI / WACC.</t>
  </si>
  <si>
    <t>Enter value of franking credits as a proportion of face value.  This is sometimes referred to as "gamma" in regulated WACC calculation.</t>
  </si>
  <si>
    <t>Corporate tax (or tax equivalent) rate.</t>
  </si>
  <si>
    <t>Incremental capital expenditure associated with the development.  Expenditure is grouped into asset life classes so that tax depreciation can be estimated.</t>
  </si>
  <si>
    <t>Gifted assets are included in the capital contribution calculation because they affect tax cash flows.</t>
  </si>
  <si>
    <t>Enter an amount for any Government contributions to the project.  Government contributions are not taxable incomes so Government contributions do not appear in the tax calculation.  However, Government contributions do form part of the cash flows, reducing the revenue required from customer/developer capital contributions.</t>
  </si>
  <si>
    <t>Capital expenditure programme without the development.  Used to calculate costs of bring forward or benefits of deferral.</t>
  </si>
  <si>
    <t>Capital expenditure programme with the development.  Used to calculate costs of bring forward or benefits of deferral.</t>
  </si>
  <si>
    <t>Enter a forecast of the connection of new customers for the particular tariff class.  Note this is new connections in the year.  Cumulative connections are calculated in the row below.</t>
  </si>
  <si>
    <t>The number of standard customers per customer in the tariff class is used where a per-customer contribution is required.  Some connections may be the equivalent of many residential customers and therefore the retailer may choose a “standard customer” factor to scale the required capital contribution.  The standard customer connection number is also used to scale the per customer O&amp;M expense.</t>
  </si>
  <si>
    <t>Enter a forecast consumption per customer by rate block.  For tariffs with a single variable rate, leave rate block 2 and rate block 3 blank. For tariffs with two rate blocks, leave rate block 3 blank.</t>
  </si>
  <si>
    <t xml:space="preserve">Enter a real tariff escalation rate.  This is the "-X" factor in a CPI-X decision.  For example if a particular tariff is required to increase at CPI-1% in a particular year, then enter -1% in the real tariff escalation input. </t>
  </si>
  <si>
    <t>Enter the current retail tariff.  For tariffs with a single variable rate, leave rate block 2 and rate block 3 blank. For tariffs with two rate blocks, leave rate block 3 blank.</t>
  </si>
  <si>
    <t xml:space="preserve">For the appropriate bulk tariff/cost, enter a real tariff/cost escalation rate.  For example if a bulk water tariff is required to increase at CPI+2% in a particular year, then enter 2% in the real tariff escalation input. </t>
  </si>
  <si>
    <t>Enter the vairable cost or tariff for the bulk service.</t>
  </si>
  <si>
    <t>Enter the incremental cost or tariff for the bulk service.</t>
  </si>
  <si>
    <t xml:space="preserve">Enter the real O&amp;M cost escalation rate.  </t>
  </si>
  <si>
    <t>Enter the estimated on-going incremental O&amp;M cost per standard customer.</t>
  </si>
  <si>
    <t>Enter the estimated on-going incremental O&amp;M cost per ML of demand.</t>
  </si>
  <si>
    <t>Enter other on-going incremental O&amp;M costs (e.g. incremental periodic maintenance).</t>
  </si>
  <si>
    <t>Enter the estimated temporary asset O&amp;M cost per ML of demand.</t>
  </si>
  <si>
    <t>Enter other temporary asset O&amp;M costs.</t>
  </si>
  <si>
    <t>Other Benefits (Taxable Income) are benefits for which the benefit is treated as taxable income.  Enter a label to describe the benefit and a forecast of the benefit value.</t>
  </si>
  <si>
    <t>Other Benefits (Not Taxable Income) are benefits for which the benefit is not treated as taxable income.  Enter a label to describe the benefit and a forecast of the benefit value.</t>
  </si>
  <si>
    <t>For the “custom” contribution, enter the number of contributions to be paid in each year.  The model then calculates the quantum of the contribution necessary. For example, if the developer and retailer agree that the developer should pay four annual payments (one payment per year in each of the first four years of the development), then the user should enter a “1” in each of the first four years of the “payments” row.</t>
  </si>
  <si>
    <t>Enter the service names and labels for associated bulk tariffs.</t>
  </si>
  <si>
    <t>Current charges - 2022-23</t>
  </si>
  <si>
    <t xml:space="preserve">2023-24 NCC estimates </t>
  </si>
  <si>
    <t>Casey</t>
  </si>
  <si>
    <t>Water</t>
  </si>
  <si>
    <t>Sewer</t>
  </si>
  <si>
    <t>Recycled</t>
  </si>
  <si>
    <t>Total</t>
  </si>
  <si>
    <t>Cardinia</t>
  </si>
  <si>
    <t>Other Areas</t>
  </si>
  <si>
    <t>with renewals</t>
  </si>
  <si>
    <t>Fishermans Bend</t>
  </si>
  <si>
    <t>2023-24</t>
  </si>
  <si>
    <t>2024-25</t>
  </si>
  <si>
    <t>2025-26</t>
  </si>
  <si>
    <t>2026-27</t>
  </si>
  <si>
    <t>2027-28</t>
  </si>
  <si>
    <t>Integrated Water contributionTotal</t>
  </si>
  <si>
    <t>Inflation</t>
  </si>
  <si>
    <t>Nominal WACC</t>
  </si>
  <si>
    <t>Real WACC</t>
  </si>
  <si>
    <t>Historical customers rom 2013-14</t>
  </si>
  <si>
    <t>No</t>
  </si>
  <si>
    <t>Include sunk assets from 2013-14 to 2017-18</t>
  </si>
  <si>
    <t>Yes</t>
  </si>
  <si>
    <t>Include sunk assets from 2018-19 to 2022-23</t>
  </si>
  <si>
    <t>Opex per customer</t>
  </si>
  <si>
    <t>Sewerage</t>
  </si>
  <si>
    <t>Recycled water</t>
  </si>
  <si>
    <t>Opex per ML</t>
  </si>
  <si>
    <t>Per customer usage</t>
  </si>
  <si>
    <t>Residential</t>
  </si>
  <si>
    <t>Potable water only</t>
  </si>
  <si>
    <t xml:space="preserve">Sewerage </t>
  </si>
  <si>
    <t>Non-Residential</t>
  </si>
  <si>
    <t>Gifted assets</t>
  </si>
  <si>
    <t>Residential/Non-residential customer split</t>
  </si>
  <si>
    <t xml:space="preserve">Residential </t>
  </si>
  <si>
    <t>Non-residential</t>
  </si>
  <si>
    <t>Inflation factor $2022-23</t>
  </si>
  <si>
    <t>2005-06</t>
  </si>
  <si>
    <t>2006-07</t>
  </si>
  <si>
    <t>2007-08</t>
  </si>
  <si>
    <t>2008-09</t>
  </si>
  <si>
    <t>2009-10</t>
  </si>
  <si>
    <t>2010-11</t>
  </si>
  <si>
    <t>2011-12</t>
  </si>
  <si>
    <t>2012-13</t>
  </si>
  <si>
    <t>2013-14</t>
  </si>
  <si>
    <t>2014-15</t>
  </si>
  <si>
    <t>2015-16</t>
  </si>
  <si>
    <t>2016-17</t>
  </si>
  <si>
    <t>2017-18</t>
  </si>
  <si>
    <t>2018-19</t>
  </si>
  <si>
    <t>2019-20</t>
  </si>
  <si>
    <t>2020-21</t>
  </si>
  <si>
    <t>2021-22</t>
  </si>
  <si>
    <t>2022-23</t>
  </si>
  <si>
    <t>30 year NCC model from starts from here</t>
  </si>
  <si>
    <t>Actual</t>
  </si>
  <si>
    <t>Forecast</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</si>
  <si>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</si>
  <si>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</si>
  <si>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</si>
  <si>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</si>
  <si>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</si>
  <si>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</si>
  <si>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</si>
  <si>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</si>
  <si>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</si>
  <si>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</si>
  <si>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</si>
  <si>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</si>
  <si>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</si>
  <si>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</si>
  <si>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</si>
  <si>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</si>
  <si>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</si>
  <si>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</si>
  <si>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</si>
  <si>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</si>
  <si>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</si>
  <si>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</si>
  <si>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</si>
  <si>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</si>
  <si>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</si>
  <si>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Casey LGA area</t>
  </si>
  <si>
    <t>Capex - $</t>
  </si>
  <si>
    <t>New Customer Connections</t>
  </si>
  <si>
    <t>Water (&gt;300m2)</t>
  </si>
  <si>
    <t>Sewerage (&gt;300m2)</t>
  </si>
  <si>
    <t>Recycled water (&gt;300m2)</t>
  </si>
  <si>
    <t>Water (&lt;300m2)</t>
  </si>
  <si>
    <t>Sewerage (&lt;300m2)</t>
  </si>
  <si>
    <t>Recycled water (&lt;300m2)</t>
  </si>
  <si>
    <t>Cardinia LGA area</t>
  </si>
  <si>
    <t>Fishermans Bend area</t>
  </si>
  <si>
    <t>All other growth areas</t>
  </si>
  <si>
    <t>Total growth areas</t>
  </si>
  <si>
    <t xml:space="preserve">Customer connections </t>
  </si>
  <si>
    <t>FB</t>
  </si>
  <si>
    <t>Other</t>
  </si>
  <si>
    <t>NCC infill historical revenue</t>
  </si>
  <si>
    <t>Source</t>
  </si>
  <si>
    <t>$ year</t>
  </si>
  <si>
    <t>Value</t>
  </si>
  <si>
    <t>Note</t>
  </si>
  <si>
    <t>CPI</t>
  </si>
  <si>
    <t>Estimate</t>
  </si>
  <si>
    <t>Long term estimate</t>
  </si>
  <si>
    <t>WACC</t>
  </si>
  <si>
    <t>Y:\Strategic Planning\Tariffs\2022-23\SEW - Tariff Approval 2022-23 - Sent to business 20220422.xlsx</t>
  </si>
  <si>
    <t>Forecast real 2023-24 Post-tax WACC (used in annual tariff approval)</t>
  </si>
  <si>
    <t>SEW forecast prices</t>
  </si>
  <si>
    <t>"Y:\Strategic Planning\2023 Price Submission\ESC Model\May 2022\SEW_2023 Price Review Model - May22.xlsm"</t>
  </si>
  <si>
    <t>2023-24 PPM</t>
  </si>
  <si>
    <r>
      <t>1.1 Residential water tariff</t>
    </r>
    <r>
      <rPr>
        <b/>
        <vertAlign val="superscript"/>
        <sz val="10"/>
        <rFont val="Arial"/>
        <family val="2"/>
      </rPr>
      <t>1</t>
    </r>
  </si>
  <si>
    <t>Service charge (per annum)</t>
  </si>
  <si>
    <t>$22-23</t>
  </si>
  <si>
    <t>Usage charge (per kL)</t>
  </si>
  <si>
    <t>Block 1 (0 – 440 litres/day)</t>
  </si>
  <si>
    <t xml:space="preserve">Block 2 (&gt; 441litres/day) </t>
  </si>
  <si>
    <r>
      <t>1.2 Non–residential water tariff</t>
    </r>
    <r>
      <rPr>
        <b/>
        <vertAlign val="superscript"/>
        <sz val="10"/>
        <rFont val="Arial"/>
        <family val="2"/>
      </rPr>
      <t>1</t>
    </r>
  </si>
  <si>
    <r>
      <t>1.3 Residential sewerage tariff</t>
    </r>
    <r>
      <rPr>
        <b/>
        <vertAlign val="superscript"/>
        <sz val="10"/>
        <rFont val="Arial"/>
        <family val="2"/>
      </rPr>
      <t>1</t>
    </r>
  </si>
  <si>
    <t>Sewer service charge (per annum)</t>
  </si>
  <si>
    <t>Sewage disposal charge (per kL)</t>
  </si>
  <si>
    <r>
      <t>1.4 Non–residential sewerage tariff</t>
    </r>
    <r>
      <rPr>
        <b/>
        <vertAlign val="superscript"/>
        <sz val="10"/>
        <rFont val="Arial"/>
        <family val="2"/>
      </rPr>
      <t>1</t>
    </r>
  </si>
  <si>
    <t>1.5 Residential reticulated recycled water</t>
  </si>
  <si>
    <t>Usage charge (per KL)</t>
  </si>
  <si>
    <t>Bulk recycled water price</t>
  </si>
  <si>
    <t>$/ML</t>
  </si>
  <si>
    <t>Lot growth forecast</t>
  </si>
  <si>
    <t>Y:\Strategic Planning\2023 Price Submission\Tariff Reform\NCCs\MJA Data Request\Customer forecast.xlsx</t>
  </si>
  <si>
    <t>NCC's have been assumed to be the same as the lot forecast</t>
  </si>
  <si>
    <t>Total growth</t>
  </si>
  <si>
    <t>SE2021</t>
  </si>
  <si>
    <t>ESC base 2020-21 figures</t>
  </si>
  <si>
    <t>Total lots</t>
  </si>
  <si>
    <t>% growth</t>
  </si>
  <si>
    <t>New</t>
  </si>
  <si>
    <t>SE popn</t>
  </si>
  <si>
    <t>Residential Demand (kilolitres per property per year)</t>
  </si>
  <si>
    <t>Y:\Strategic Planning\2023 Price Submission\Tariff Reform\NCCs\MJA Data Request\New customer usage qtrly_new.xlsx</t>
  </si>
  <si>
    <t>Query only picked up lots built in 2017 and after - averaged over the 5 years</t>
  </si>
  <si>
    <t>Assume 75%</t>
  </si>
  <si>
    <t>Align to RCW forecast</t>
  </si>
  <si>
    <t>Assume 85%</t>
  </si>
  <si>
    <t>All other</t>
  </si>
  <si>
    <t>Non-residential forecast</t>
  </si>
  <si>
    <t>Total non-residential customers</t>
  </si>
  <si>
    <t>Y:\1 Melbourne Options Model - New Demand Modelling\2021 Non-Res Demand forecast\Final\Final.xlsx</t>
  </si>
  <si>
    <t>Growth (proportion of res growth rate)</t>
  </si>
  <si>
    <t>Kilolitre per property (assume 510kl post 2033)</t>
  </si>
  <si>
    <t>Year</t>
  </si>
  <si>
    <t>Service Selection</t>
  </si>
  <si>
    <t>(selection)</t>
  </si>
  <si>
    <t>Wastewater</t>
  </si>
  <si>
    <t>Asset Class Life Inputs</t>
  </si>
  <si>
    <t>Gifted Asset Value per lot</t>
  </si>
  <si>
    <t>Pipes</t>
  </si>
  <si>
    <t>(years)</t>
  </si>
  <si>
    <t>Pumps</t>
  </si>
  <si>
    <t>Valves and Meters</t>
  </si>
  <si>
    <t>Temporary Assets</t>
  </si>
  <si>
    <t>Financial Assumptions</t>
  </si>
  <si>
    <t>Inflation Assumption</t>
  </si>
  <si>
    <t>(%)</t>
  </si>
  <si>
    <t>Post Tax Nominal Discount Factor</t>
  </si>
  <si>
    <t>Real Discount Rate</t>
  </si>
  <si>
    <t xml:space="preserve">Value of Franking Credits (as a Proportion of Face Value) </t>
  </si>
  <si>
    <t>Corporate Tax Rate</t>
  </si>
  <si>
    <t>Incremental Capital Expenditure</t>
  </si>
  <si>
    <t>($)</t>
  </si>
  <si>
    <t>Non-Depreciating Assets</t>
  </si>
  <si>
    <t>Change in Tax Depreciation from Capital Expenditure</t>
  </si>
  <si>
    <t>Total Tax Depreciation from Capital Expenditure</t>
  </si>
  <si>
    <t>Gifted Assets</t>
  </si>
  <si>
    <t>Change in Tax Depreciation from Gifted Assets</t>
  </si>
  <si>
    <t>Total Tax Depreciation from Gifted Assets</t>
  </si>
  <si>
    <t>Government Contributions (Not Taxable Income)</t>
  </si>
  <si>
    <t>Works Brought Forward or Deferred</t>
  </si>
  <si>
    <t>Planned Expenditure without Development</t>
  </si>
  <si>
    <t>Tax Depreciation without Development</t>
  </si>
  <si>
    <t>Total Tax Depreciation without Development</t>
  </si>
  <si>
    <t>Planned Expenditure with Development</t>
  </si>
  <si>
    <t>Change in Works Cash Flows from Bring Forward or Deferral</t>
  </si>
  <si>
    <t>Change in Tax Depreciation from Bring Forward or Deferral</t>
  </si>
  <si>
    <t>Tariff Class 1</t>
  </si>
  <si>
    <t>Customers Connected in Year</t>
  </si>
  <si>
    <t>(number)</t>
  </si>
  <si>
    <t>Cumulative Incremental Customers</t>
  </si>
  <si>
    <t>Standard Customers per Customer</t>
  </si>
  <si>
    <t>Standard Customers Connected in Year</t>
  </si>
  <si>
    <t>Cumulative Incremental Standard Customers</t>
  </si>
  <si>
    <t>Incremental Volume - residetnial</t>
  </si>
  <si>
    <t>(kL/customer p.a.)</t>
  </si>
  <si>
    <t>Incremental Volume - Rate Block 2</t>
  </si>
  <si>
    <t>Incremental Volume - Rate Block 3</t>
  </si>
  <si>
    <t>Volume - Rate Block 1</t>
  </si>
  <si>
    <t>(kL)</t>
  </si>
  <si>
    <t>Volume - Rate Block 2</t>
  </si>
  <si>
    <t>Volume - Rate Block 3</t>
  </si>
  <si>
    <t>Tariff Real Escalation</t>
  </si>
  <si>
    <t>Forecast Fixed Tariff</t>
  </si>
  <si>
    <t>($/customer p.a.)</t>
  </si>
  <si>
    <t>Forecast Rate Block 1 Tariff</t>
  </si>
  <si>
    <t>($/kL)</t>
  </si>
  <si>
    <t>Forecast Rate Block 2 Tariff</t>
  </si>
  <si>
    <t>Forecast Rate Block 3 Tariff</t>
  </si>
  <si>
    <t>Tariff Class 1 Volume</t>
  </si>
  <si>
    <t>(ML)</t>
  </si>
  <si>
    <t>Tariff Class 1 Revenue</t>
  </si>
  <si>
    <t>Tariff Class 2</t>
  </si>
  <si>
    <t>Incremental Volume - non-residential customers</t>
  </si>
  <si>
    <t>Forecast Fixed Tariff -non residential</t>
  </si>
  <si>
    <t>Forecast Rate Block 1 Tariff -non-residential</t>
  </si>
  <si>
    <t>Tariff Class 2 Volume</t>
  </si>
  <si>
    <t>Tariff Class 2 Revenue</t>
  </si>
  <si>
    <t>Tariff Class 3</t>
  </si>
  <si>
    <t>Incremental Volume - Rate Block 1</t>
  </si>
  <si>
    <t>Tariff Class 3 Volume</t>
  </si>
  <si>
    <t>Tariff Class 3 Revenue</t>
  </si>
  <si>
    <t>Tariff Class 4</t>
  </si>
  <si>
    <t>Tariff Class 4 Volume</t>
  </si>
  <si>
    <t>Tariff Class 4 Revenue</t>
  </si>
  <si>
    <t>Summary</t>
  </si>
  <si>
    <t>Total Standard Customers Connected in Year</t>
  </si>
  <si>
    <t>Total Incremental Standard Customers</t>
  </si>
  <si>
    <t>Total Incremental Volume</t>
  </si>
  <si>
    <t>Total Incremental Revenue</t>
  </si>
  <si>
    <t>Volume per Standard Custmer</t>
  </si>
  <si>
    <t>(kL/customer)</t>
  </si>
  <si>
    <t>Revenue per Standard Customer</t>
  </si>
  <si>
    <t>($/customer)</t>
  </si>
  <si>
    <t>Revenue per ML</t>
  </si>
  <si>
    <t>($/ML)</t>
  </si>
  <si>
    <t>Charge Real Escalation</t>
  </si>
  <si>
    <t>Variable Charges</t>
  </si>
  <si>
    <t>Fixed Charges</t>
  </si>
  <si>
    <t>Incremental Bulk Water Purchases</t>
  </si>
  <si>
    <t>Incremental O&amp;M</t>
  </si>
  <si>
    <t>On-going O&amp;M</t>
  </si>
  <si>
    <t>Cost Real Escalation</t>
  </si>
  <si>
    <t>Incremental O&amp;M per customer</t>
  </si>
  <si>
    <t>Incremental per unit Volume</t>
  </si>
  <si>
    <t>Other incremental O&amp;M</t>
  </si>
  <si>
    <t>Temporary Asset O&amp;M</t>
  </si>
  <si>
    <t>Other Benefits (Taxable Income)</t>
  </si>
  <si>
    <t>Label 1</t>
  </si>
  <si>
    <t>Label 2</t>
  </si>
  <si>
    <t>Label 3</t>
  </si>
  <si>
    <t>Label 4</t>
  </si>
  <si>
    <t>Other Benefits (Not Taxable Income)</t>
  </si>
  <si>
    <t>Label 5</t>
  </si>
  <si>
    <t>Label 6</t>
  </si>
  <si>
    <t>Label 7</t>
  </si>
  <si>
    <t>Label 8</t>
  </si>
  <si>
    <t>Per Customer Capital Contribution Calculation</t>
  </si>
  <si>
    <t>Customers</t>
  </si>
  <si>
    <t>Contribution per customer</t>
  </si>
  <si>
    <t>Capital contribution revenue</t>
  </si>
  <si>
    <t>Tax Calculation</t>
  </si>
  <si>
    <t>Incremental Tariff Revenue</t>
  </si>
  <si>
    <t>Tax Depreciation</t>
  </si>
  <si>
    <t>Capital Contributions</t>
  </si>
  <si>
    <t>Change in Net Taxable Income</t>
  </si>
  <si>
    <t>Change in Tax</t>
  </si>
  <si>
    <t>NPV Calculation</t>
  </si>
  <si>
    <t>Works Brought Forward / Deferred</t>
  </si>
  <si>
    <t>Tax</t>
  </si>
  <si>
    <t>Value of Franking Credits</t>
  </si>
  <si>
    <t>Net Cash Flow</t>
  </si>
  <si>
    <t>NPV of Cash Flow excl Capital Contribution</t>
  </si>
  <si>
    <t>NPV of Cash Flow</t>
  </si>
  <si>
    <t>Error Check</t>
  </si>
  <si>
    <t>Entire Development Up-Front Contribution</t>
  </si>
  <si>
    <t>Custom Basis Capital Contribution Calculation</t>
  </si>
  <si>
    <t>Payments</t>
  </si>
  <si>
    <t>Contribution per payment basis</t>
  </si>
  <si>
    <t>($/payment basis)</t>
  </si>
  <si>
    <t>Cumlative Cash flow</t>
  </si>
  <si>
    <t>Service Lookup Data</t>
  </si>
  <si>
    <t>Service Description</t>
  </si>
  <si>
    <t>Bulk Purchase/Processing Description</t>
  </si>
  <si>
    <t>Water Supply</t>
  </si>
  <si>
    <t>Bulk Water</t>
  </si>
  <si>
    <t>Bulk Wastewater</t>
  </si>
  <si>
    <t>Recycled Water</t>
  </si>
  <si>
    <t>Bulk Recycled Water Processing</t>
  </si>
  <si>
    <t>Cumulative Cashflow</t>
  </si>
  <si>
    <t>Bulk water charges</t>
  </si>
  <si>
    <t>Fixed</t>
  </si>
  <si>
    <t>Greater Yarra System</t>
  </si>
  <si>
    <t>PPM</t>
  </si>
  <si>
    <t>Nominal price</t>
  </si>
  <si>
    <t>Entitlements</t>
  </si>
  <si>
    <t>Total fixed costs</t>
  </si>
  <si>
    <t>VDP</t>
  </si>
  <si>
    <t>SEW entitlements</t>
  </si>
  <si>
    <t>N-S Pipeline</t>
  </si>
  <si>
    <t>Current customers</t>
  </si>
  <si>
    <t>Cost per customer</t>
  </si>
  <si>
    <t>Fixed per customer</t>
  </si>
  <si>
    <t xml:space="preserve">Variable transfer </t>
  </si>
  <si>
    <t>Bulk sewerage charges</t>
  </si>
  <si>
    <t>Variable - Treatment plus transfer</t>
  </si>
  <si>
    <t>Eastern</t>
  </si>
  <si>
    <t>Western</t>
  </si>
  <si>
    <t>Bulk recycled water $ML</t>
  </si>
  <si>
    <t>$2012-13</t>
  </si>
  <si>
    <t>2004-05</t>
  </si>
  <si>
    <t>Headworks</t>
  </si>
  <si>
    <t>Pipelines/network</t>
  </si>
  <si>
    <t>Treatment</t>
  </si>
  <si>
    <t>Corporate</t>
  </si>
  <si>
    <t>Total Water</t>
  </si>
  <si>
    <t>Total Sewerage</t>
  </si>
  <si>
    <t>Total Recycled Water</t>
  </si>
  <si>
    <t>Convert to $2022-23</t>
  </si>
  <si>
    <t>Average allocation</t>
  </si>
  <si>
    <t>Allocation to renewals/compliance</t>
  </si>
  <si>
    <t>Allocation to infill customers</t>
  </si>
  <si>
    <t>Renewals</t>
  </si>
  <si>
    <t>Investment Portfolio</t>
  </si>
  <si>
    <t>Sum of FY19</t>
  </si>
  <si>
    <t>Sum of FY20</t>
  </si>
  <si>
    <t>Sum of FY21</t>
  </si>
  <si>
    <t>Sum of FY22</t>
  </si>
  <si>
    <t>Sum of FY23</t>
  </si>
  <si>
    <t>Sum of FY24</t>
  </si>
  <si>
    <t>Sum of FY25</t>
  </si>
  <si>
    <t>Sum of FY26</t>
  </si>
  <si>
    <t>Sum of FY27</t>
  </si>
  <si>
    <t>Sum of FY28</t>
  </si>
  <si>
    <t>Sum of FY29</t>
  </si>
  <si>
    <t>Sum of FY30</t>
  </si>
  <si>
    <t>Sum of FY31</t>
  </si>
  <si>
    <t>Sum of FY32</t>
  </si>
  <si>
    <t>Sum of FY33</t>
  </si>
  <si>
    <t>y</t>
  </si>
  <si>
    <t>Customer Metering</t>
  </si>
  <si>
    <t>water</t>
  </si>
  <si>
    <t>Distributed Treatment</t>
  </si>
  <si>
    <t>shared</t>
  </si>
  <si>
    <t>Facilities</t>
  </si>
  <si>
    <t>Information Technology</t>
  </si>
  <si>
    <t>IWM Schemes</t>
  </si>
  <si>
    <t>Motor Vehicle Fleet</t>
  </si>
  <si>
    <t>New Technology and Intellectual Property</t>
  </si>
  <si>
    <t>Potable Water Growth</t>
  </si>
  <si>
    <t>Potable Water Improvements/Compliance</t>
  </si>
  <si>
    <t>Potable Water Quality</t>
  </si>
  <si>
    <t>Potable Water Reliability</t>
  </si>
  <si>
    <t>Potable Water Renewals</t>
  </si>
  <si>
    <t>Recycled Water Growth</t>
  </si>
  <si>
    <t>SCADA and Realtime Systems</t>
  </si>
  <si>
    <t>Sewer Backlog</t>
  </si>
  <si>
    <t>sewerage</t>
  </si>
  <si>
    <t>Sewer Growth</t>
  </si>
  <si>
    <t>Sewer Improvements/Compliance</t>
  </si>
  <si>
    <t>Sewer Reliability</t>
  </si>
  <si>
    <t>Sewer Renewals</t>
  </si>
  <si>
    <t>Treatment Growth</t>
  </si>
  <si>
    <t>Treatment Improvements/Compliance</t>
  </si>
  <si>
    <t>Treatment Reliability</t>
  </si>
  <si>
    <t>Grand Total</t>
  </si>
  <si>
    <t>Renewals only</t>
  </si>
  <si>
    <t>average of period 6</t>
  </si>
  <si>
    <t>Shared</t>
  </si>
  <si>
    <t>Nominal</t>
  </si>
  <si>
    <t>$2022-23</t>
  </si>
  <si>
    <t xml:space="preserve">Nominal </t>
  </si>
  <si>
    <t>Renewal allocation</t>
  </si>
  <si>
    <t>30 years</t>
  </si>
  <si>
    <t>Water customers 2022-23</t>
  </si>
  <si>
    <t>New infill customers</t>
  </si>
  <si>
    <t>Allocation to new customers</t>
  </si>
  <si>
    <t>Sewerage customers 2022-23</t>
  </si>
  <si>
    <t>New infill sewerage customers</t>
  </si>
  <si>
    <t>Res Water</t>
  </si>
  <si>
    <t>Res Sewer</t>
  </si>
  <si>
    <t>Non-res Water</t>
  </si>
  <si>
    <t>Non-res Sewer</t>
  </si>
  <si>
    <t>Real - $2022-23</t>
  </si>
  <si>
    <t>2005/06</t>
  </si>
  <si>
    <t>2006/07</t>
  </si>
  <si>
    <t>2007/08</t>
  </si>
  <si>
    <t>2008/09</t>
  </si>
  <si>
    <t>2009/10</t>
  </si>
  <si>
    <t>2010/11</t>
  </si>
  <si>
    <t>2011/12</t>
  </si>
  <si>
    <t>2012/13</t>
  </si>
  <si>
    <t>2013/14</t>
  </si>
  <si>
    <t>2014/15</t>
  </si>
  <si>
    <t>2015/16</t>
  </si>
  <si>
    <t>2016/17</t>
  </si>
  <si>
    <t>2017/18</t>
  </si>
  <si>
    <t>2019/20</t>
  </si>
  <si>
    <t>2020/21</t>
  </si>
  <si>
    <t>2021/22</t>
  </si>
  <si>
    <t>2022/23</t>
  </si>
  <si>
    <t>Water infill growth capex</t>
  </si>
  <si>
    <t>Water - growth related renewal capex</t>
  </si>
  <si>
    <t>Water infill NCCs</t>
  </si>
  <si>
    <t>Net infill renewal Capex - real $2022-23</t>
  </si>
  <si>
    <t>Depreciation Water Growth</t>
  </si>
  <si>
    <t>Asset Life</t>
  </si>
  <si>
    <t>Remaining value at start of 2023-24</t>
  </si>
  <si>
    <t>Net remaining value</t>
  </si>
  <si>
    <t>NCC revenue *need SEW data</t>
  </si>
  <si>
    <t>$k</t>
  </si>
  <si>
    <t>Water &amp; Sewer</t>
  </si>
  <si>
    <t>infill share</t>
  </si>
  <si>
    <t>Net infill  Capex - real $2022-23</t>
  </si>
  <si>
    <t>Depreciation Water - infill</t>
  </si>
  <si>
    <t>Sewerage infill growth capex</t>
  </si>
  <si>
    <t>Sewerage - growth related renewal capex</t>
  </si>
  <si>
    <t>Sewerage infill NCCs</t>
  </si>
  <si>
    <t>Net infill historical Capex - real $2022-23</t>
  </si>
  <si>
    <t>NCCs</t>
  </si>
  <si>
    <t>Depreciation Sewerage Growth</t>
  </si>
  <si>
    <t>Portion of discharge to MW</t>
  </si>
  <si>
    <t>Y/N</t>
  </si>
  <si>
    <t>MW 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</si>
</sst>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8" formatCode="&quot;$&quot;#,##0.00;[Red]\-&quot;$&quot;#,##0.00"/>
    <numFmt numFmtId="44" formatCode="_-&quot;$&quot;* #,##0.00_-;\-&quot;$&quot;* #,##0.00_-;_-&quot;$&quot;* &quot;-&quot;??_-;_-@_-"/>
    <numFmt numFmtId="43" formatCode="_-* #,##0.00_-;\-* #,##0.00_-;_-* &quot;-&quot;??_-;_-@_-"/>
    <numFmt numFmtId="164" formatCode="&quot;Note [&quot;0&quot;]&quot;"/>
    <numFmt numFmtId="165" formatCode="_-* #,##0.0000_-;\-* #,##0.0000_-;_-* &quot;-&quot;??_-;_-@_-"/>
    <numFmt numFmtId="166" formatCode="_-* #,##0_-;\-* #,##0_-;_-* &quot;-&quot;??_-;_-@_-"/>
    <numFmt numFmtId="167" formatCode="0.0%"/>
    <numFmt numFmtId="168" formatCode="#,##0.000"/>
    <numFmt numFmtId="169" formatCode="_-&quot;$&quot;* #,##0_-;\-&quot;$&quot;* #,##0_-;_-&quot;$&quot;* &quot;-&quot;??_-;_-@_-"/>
    <numFmt numFmtId="170" formatCode="_-&quot;$&quot;* #,##0.0_-;\-&quot;$&quot;* #,##0.0_-;_-&quot;$&quot;* &quot;-&quot;??_-;_-@_-"/>
    <numFmt numFmtId="171" formatCode="0.0"/>
    <numFmt numFmtId="172" formatCode="&quot;$&quot;#,##0"/>
    <numFmt numFmtId="173" formatCode="#,##0.00000000"/>
    <numFmt numFmtId="174" formatCode="#,##0.0000000"/>
    <numFmt numFmtId="175" formatCode="#,##0.0"/>
    <numFmt numFmtId="176" formatCode="&quot;$&quot;#,##0.00"/>
    <numFmt numFmtId="177" formatCode="&quot;$&quot;#,##0.0000"/>
    <numFmt numFmtId="178" formatCode="0.000"/>
    <numFmt numFmtId="179" formatCode="&quot;$&quot;#,##0.0"/>
    <numFmt numFmtId="180" formatCode="#,##0.000000"/>
    <numFmt numFmtId="181" formatCode="_(#,##0.0_);\(#,##0.0\);_(&quot;-&quot;_)"/>
    <numFmt numFmtId="182" formatCode="_-* #,##0.0_-;\-* #,##0.0_-;_-* &quot;-&quot;??_-;_-@_-"/>
    <numFmt numFmtId="183" formatCode="_(#,##0.000_);\(#,##0.000\);_(&quot;-&quot;_)"/>
    <numFmt numFmtId="184" formatCode="_(###0_);\(###0\);_(###0_)"/>
    <numFmt numFmtId="185" formatCode="_(#,##0.0%_);\(#,##0.0%\);_(&quot;-&quot;_)"/>
    <numFmt numFmtId="186" formatCode="_(#,##0.0\x_);\(#,##0.0\x\);_(&quot;-&quot;_)"/>
    <numFmt numFmtId="187" formatCode="_(&quot;$&quot;#,##0.0_);\(&quot;$&quot;#,##0.0\);_(&quot;-&quot;_)"/>
    <numFmt numFmtId="188" formatCode="_)d\-mmm\-yy_)"/>
    <numFmt numFmtId="189" formatCode="_(#,##0_);\(#,##0\);_(&quot;-&quot;_)"/>
    <numFmt numFmtId="190" formatCode="_(#,##0.00_);\(#,##0.00\);_(&quot;-&quot;_)"/>
  </numFmts>
  <fonts count="7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rgb="FF0000FF"/>
      <name val="Calibri"/>
      <family val="2"/>
      <scheme val="minor"/>
    </font>
    <font>
      <sz val="12"/>
      <color rgb="FF0000FF"/>
      <name val="Calibri"/>
      <family val="2"/>
      <scheme val="minor"/>
    </font>
    <font>
      <sz val="12"/>
      <color rgb="FF008000"/>
      <name val="Calibri"/>
      <family val="2"/>
      <scheme val="minor"/>
    </font>
    <font>
      <sz val="12"/>
      <color theme="9" tint="-0.499984740745262"/>
      <name val="Calibri"/>
      <family val="2"/>
      <scheme val="minor"/>
    </font>
    <font>
      <sz val="9"/>
      <color indexed="81"/>
      <name val="Tahoma"/>
      <family val="2"/>
    </font>
    <font>
      <b/>
      <sz val="9"/>
      <color indexed="81"/>
      <name val="Tahoma"/>
      <family val="2"/>
    </font>
    <font>
      <sz val="12"/>
      <name val="Calibri"/>
      <family val="2"/>
      <scheme val="minor"/>
    </font>
    <font>
      <b/>
      <sz val="10"/>
      <name val="Arial"/>
      <family val="2"/>
    </font>
    <font>
      <b/>
      <sz val="11"/>
      <color theme="1"/>
      <name val="Calibri"/>
      <family val="2"/>
      <scheme val="minor"/>
    </font>
    <font>
      <i/>
      <sz val="11"/>
      <color theme="1"/>
      <name val="Calibri"/>
      <family val="2"/>
      <scheme val="minor"/>
    </font>
    <font>
      <b/>
      <vertAlign val="superscript"/>
      <sz val="10"/>
      <name val="Arial"/>
      <family val="2"/>
    </font>
    <font>
      <sz val="10"/>
      <name val="Arial"/>
      <family val="2"/>
    </font>
    <font>
      <sz val="11"/>
      <name val="Arial"/>
      <family val="2"/>
    </font>
    <font>
      <b/>
      <sz val="8"/>
      <name val="Cambria"/>
      <family val="2"/>
      <scheme val="major"/>
    </font>
    <font>
      <sz val="8"/>
      <name val="Cambria"/>
      <family val="2"/>
      <scheme val="major"/>
    </font>
    <font>
      <sz val="8"/>
      <name val="Calibri"/>
      <family val="2"/>
      <scheme val="minor"/>
    </font>
    <font>
      <sz val="10"/>
      <color rgb="FF000000"/>
      <name val="Arial"/>
      <family val="2"/>
    </font>
    <font>
      <sz val="11"/>
      <color theme="1"/>
      <name val="Calibri"/>
      <family val="2"/>
    </font>
    <font>
      <sz val="13.5"/>
      <color rgb="FF000000"/>
      <name val="Calibri"/>
      <family val="2"/>
    </font>
    <font>
      <b/>
      <sz val="8"/>
      <name val="Arial"/>
      <family val="2"/>
    </font>
    <font>
      <b/>
      <sz val="9"/>
      <color theme="8"/>
      <name val="Calibri"/>
      <family val="2"/>
      <scheme val="minor"/>
    </font>
    <font>
      <sz val="8"/>
      <name val="Arial"/>
      <family val="2"/>
    </font>
    <font>
      <sz val="9"/>
      <name val="Calibri"/>
      <family val="2"/>
      <scheme val="minor"/>
    </font>
    <font>
      <b/>
      <sz val="11"/>
      <color indexed="8"/>
      <name val="Calibri"/>
      <family val="2"/>
      <scheme val="minor"/>
    </font>
    <font>
      <sz val="10"/>
      <color theme="1"/>
      <name val="Times New Roman"/>
      <family val="1"/>
    </font>
    <font>
      <sz val="8"/>
      <name val="Arial"/>
      <family val="2"/>
    </font>
    <font>
      <b/>
      <sz val="14"/>
      <name val="Arial"/>
      <family val="2"/>
    </font>
    <font>
      <b/>
      <sz val="13"/>
      <name val="Arial"/>
      <family val="2"/>
    </font>
    <font>
      <b/>
      <sz val="12"/>
      <name val="Arial"/>
      <family val="2"/>
    </font>
    <font>
      <b/>
      <sz val="9"/>
      <name val="Arial"/>
      <family val="2"/>
    </font>
    <font>
      <b/>
      <u/>
      <sz val="8"/>
      <color indexed="56"/>
      <name val="Arial"/>
      <family val="2"/>
    </font>
    <font>
      <b/>
      <sz val="10"/>
      <color indexed="56"/>
      <name val="Wingdings"/>
      <charset val="2"/>
    </font>
    <font>
      <b/>
      <u/>
      <sz val="9.5"/>
      <color indexed="56"/>
      <name val="Arial"/>
      <family val="2"/>
    </font>
    <font>
      <b/>
      <u/>
      <sz val="9"/>
      <color indexed="56"/>
      <name val="Arial"/>
      <family val="2"/>
    </font>
    <font>
      <b/>
      <u/>
      <sz val="7.5"/>
      <color indexed="56"/>
      <name val="Arial"/>
      <family val="2"/>
    </font>
    <font>
      <b/>
      <sz val="9"/>
      <color indexed="6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sz val="10"/>
      <color theme="1"/>
      <name val="Arial Narrow"/>
      <family val="2"/>
    </font>
    <font>
      <b/>
      <sz val="10"/>
      <color theme="1"/>
      <name val="Arial Narrow"/>
      <family val="2"/>
    </font>
    <font>
      <sz val="10"/>
      <color rgb="FFFF0000"/>
      <name val="Arial Narrow"/>
      <family val="2"/>
    </font>
    <font>
      <sz val="8"/>
      <color theme="1"/>
      <name val="Calibri"/>
      <family val="2"/>
    </font>
    <font>
      <b/>
      <sz val="8"/>
      <color theme="1"/>
      <name val="Calibri"/>
      <family val="2"/>
    </font>
    <font>
      <sz val="18"/>
      <name val="Arial"/>
      <family val="2"/>
    </font>
    <font>
      <b/>
      <sz val="12"/>
      <color rgb="FFFFFFFF"/>
      <name val="Arial"/>
      <family val="2"/>
    </font>
    <font>
      <sz val="12"/>
      <color rgb="FF000000"/>
      <name val="Arial"/>
      <family val="2"/>
    </font>
    <font>
      <b/>
      <sz val="12"/>
      <color rgb="FF000000"/>
      <name val="Arial"/>
      <family val="2"/>
    </font>
    <font>
      <b/>
      <sz val="12"/>
      <color rgb="FF0075E3"/>
      <name val="Arial"/>
      <family val="2"/>
    </font>
    <font>
      <sz val="12"/>
      <color rgb="FF002060"/>
      <name val="Arial"/>
      <family val="2"/>
    </font>
    <font>
      <b/>
      <sz val="12"/>
      <color rgb="FF002060"/>
      <name val="Arial"/>
      <family val="2"/>
    </font>
    <font>
      <b/>
      <sz val="11"/>
      <color theme="1"/>
      <name val="Calibri"/>
      <family val="2"/>
    </font>
  </fonts>
  <fills count="36">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theme="0"/>
        <bgColor indexed="64"/>
      </patternFill>
    </fill>
    <fill>
      <patternFill patternType="solid">
        <fgColor rgb="FFFFC000"/>
        <bgColor indexed="64"/>
      </patternFill>
    </fill>
    <fill>
      <patternFill patternType="solid">
        <fgColor rgb="FFF0F4FA"/>
      </patternFill>
    </fill>
    <fill>
      <patternFill patternType="solid">
        <fgColor rgb="FFFFFFFF"/>
      </patternFill>
    </fill>
  </fills>
  <borders count="30">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979991"/>
      </left>
      <right/>
      <top style="thin">
        <color rgb="FF979991"/>
      </top>
      <bottom style="thin">
        <color rgb="FF979991"/>
      </bottom>
      <diagonal/>
    </border>
  </borders>
  <cellStyleXfs count="1009">
    <xf numFmtId="0" fontId="0" fillId="0" borderId="0"/>
    <xf numFmtId="9" fontId="5"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5" borderId="0" applyNumberFormat="0" applyBorder="0" applyAlignment="0" applyProtection="0"/>
    <xf numFmtId="0" fontId="3" fillId="0" borderId="0"/>
    <xf numFmtId="43" fontId="3" fillId="0" borderId="0" applyFont="0" applyFill="0" applyBorder="0" applyAlignment="0" applyProtection="0"/>
    <xf numFmtId="0" fontId="3" fillId="5" borderId="0" applyNumberFormat="0" applyBorder="0" applyAlignment="0" applyProtection="0"/>
    <xf numFmtId="9" fontId="3" fillId="0" borderId="0" applyFont="0" applyFill="0" applyBorder="0" applyAlignment="0" applyProtection="0"/>
    <xf numFmtId="0" fontId="23" fillId="0" borderId="0" applyFill="0" applyBorder="0">
      <alignment vertical="center"/>
    </xf>
    <xf numFmtId="0" fontId="24" fillId="0" borderId="0" applyFill="0" applyBorder="0">
      <alignment vertical="center"/>
    </xf>
    <xf numFmtId="0" fontId="25" fillId="0" borderId="0" applyFill="0" applyBorder="0">
      <alignment vertical="center"/>
    </xf>
    <xf numFmtId="44" fontId="3" fillId="0" borderId="0" applyFont="0" applyFill="0" applyBorder="0" applyAlignment="0" applyProtection="0"/>
    <xf numFmtId="0" fontId="29" fillId="0" borderId="0" applyFill="0" applyBorder="0">
      <alignment vertical="center"/>
    </xf>
    <xf numFmtId="181" fontId="31" fillId="0" borderId="0" applyFill="0" applyBorder="0">
      <alignment horizontal="right" vertical="center"/>
    </xf>
    <xf numFmtId="43" fontId="31" fillId="0" borderId="0" applyFont="0" applyFill="0" applyBorder="0" applyAlignment="0" applyProtection="0"/>
    <xf numFmtId="181" fontId="31" fillId="0" borderId="0" applyFill="0" applyBorder="0">
      <alignment horizontal="right" vertical="center"/>
    </xf>
    <xf numFmtId="0" fontId="35" fillId="0" borderId="0"/>
    <xf numFmtId="0" fontId="46" fillId="8" borderId="0" applyNumberFormat="0" applyBorder="0" applyAlignment="0" applyProtection="0"/>
    <xf numFmtId="0" fontId="46" fillId="10"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5" borderId="0" applyNumberFormat="0" applyBorder="0" applyAlignment="0" applyProtection="0"/>
    <xf numFmtId="0" fontId="46" fillId="19"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47" fillId="18"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4" borderId="0" applyNumberFormat="0" applyBorder="0" applyAlignment="0" applyProtection="0"/>
    <xf numFmtId="0" fontId="47" fillId="22"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7" borderId="0" applyNumberFormat="0" applyBorder="0" applyAlignment="0" applyProtection="0"/>
    <xf numFmtId="187" fontId="35" fillId="0" borderId="11">
      <alignment horizontal="center" vertical="center"/>
      <protection locked="0"/>
    </xf>
    <xf numFmtId="187" fontId="31" fillId="0" borderId="11">
      <alignment horizontal="center" vertical="center"/>
      <protection locked="0"/>
    </xf>
    <xf numFmtId="15" fontId="35" fillId="0" borderId="11">
      <alignment horizontal="center" vertical="center"/>
      <protection locked="0"/>
    </xf>
    <xf numFmtId="15" fontId="31" fillId="0" borderId="11">
      <alignment horizontal="center" vertical="center"/>
      <protection locked="0"/>
    </xf>
    <xf numFmtId="186" fontId="35" fillId="0" borderId="11">
      <alignment horizontal="center" vertical="center"/>
      <protection locked="0"/>
    </xf>
    <xf numFmtId="186" fontId="31" fillId="0" borderId="11">
      <alignment horizontal="center" vertical="center"/>
      <protection locked="0"/>
    </xf>
    <xf numFmtId="181" fontId="35" fillId="0" borderId="11">
      <alignment horizontal="center" vertical="center"/>
      <protection locked="0"/>
    </xf>
    <xf numFmtId="181" fontId="31" fillId="0" borderId="11">
      <alignment horizontal="center" vertical="center"/>
      <protection locked="0"/>
    </xf>
    <xf numFmtId="185" fontId="35" fillId="0" borderId="11">
      <alignment horizontal="center" vertical="center"/>
      <protection locked="0"/>
    </xf>
    <xf numFmtId="185" fontId="31" fillId="0" borderId="11">
      <alignment horizontal="center" vertical="center"/>
      <protection locked="0"/>
    </xf>
    <xf numFmtId="184" fontId="35" fillId="0" borderId="11">
      <alignment horizontal="center" vertical="center"/>
      <protection locked="0"/>
    </xf>
    <xf numFmtId="184" fontId="31" fillId="0" borderId="11">
      <alignment horizontal="center" vertical="center"/>
      <protection locked="0"/>
    </xf>
    <xf numFmtId="0" fontId="35" fillId="0" borderId="11">
      <alignment vertical="center"/>
      <protection locked="0"/>
    </xf>
    <xf numFmtId="0" fontId="31" fillId="0" borderId="11">
      <alignment vertical="center"/>
      <protection locked="0"/>
    </xf>
    <xf numFmtId="187" fontId="35" fillId="0" borderId="11">
      <alignment horizontal="right" vertical="center"/>
      <protection locked="0"/>
    </xf>
    <xf numFmtId="187" fontId="31" fillId="0" borderId="11">
      <alignment horizontal="right" vertical="center"/>
      <protection locked="0"/>
    </xf>
    <xf numFmtId="188" fontId="35" fillId="0" borderId="11">
      <alignment horizontal="right" vertical="center"/>
      <protection locked="0"/>
    </xf>
    <xf numFmtId="188" fontId="31" fillId="0" borderId="11">
      <alignment horizontal="right" vertical="center"/>
      <protection locked="0"/>
    </xf>
    <xf numFmtId="186" fontId="35" fillId="0" borderId="11">
      <alignment horizontal="right" vertical="center"/>
      <protection locked="0"/>
    </xf>
    <xf numFmtId="186" fontId="31" fillId="0" borderId="11">
      <alignment horizontal="right" vertical="center"/>
      <protection locked="0"/>
    </xf>
    <xf numFmtId="181" fontId="35" fillId="0" borderId="11">
      <alignment horizontal="right" vertical="center"/>
      <protection locked="0"/>
    </xf>
    <xf numFmtId="181" fontId="31" fillId="0" borderId="11">
      <alignment horizontal="right" vertical="center"/>
      <protection locked="0"/>
    </xf>
    <xf numFmtId="185" fontId="35" fillId="0" borderId="11">
      <alignment horizontal="right" vertical="center"/>
      <protection locked="0"/>
    </xf>
    <xf numFmtId="185" fontId="31" fillId="0" borderId="11">
      <alignment horizontal="right" vertical="center"/>
      <protection locked="0"/>
    </xf>
    <xf numFmtId="184" fontId="35" fillId="0" borderId="11">
      <alignment horizontal="right" vertical="center"/>
      <protection locked="0"/>
    </xf>
    <xf numFmtId="184" fontId="31" fillId="0" borderId="11">
      <alignment horizontal="right" vertical="center"/>
      <protection locked="0"/>
    </xf>
    <xf numFmtId="0" fontId="48" fillId="10" borderId="0" applyNumberFormat="0" applyBorder="0" applyAlignment="0" applyProtection="0"/>
    <xf numFmtId="0" fontId="49" fillId="28" borderId="12" applyNumberFormat="0" applyAlignment="0" applyProtection="0"/>
    <xf numFmtId="0" fontId="35" fillId="0" borderId="0" applyNumberFormat="0" applyFont="0" applyFill="0" applyBorder="0">
      <alignment horizontal="center" vertical="center"/>
      <protection locked="0"/>
    </xf>
    <xf numFmtId="0" fontId="31" fillId="0" borderId="0" applyNumberFormat="0" applyFont="0" applyFill="0" applyBorder="0">
      <alignment horizontal="center" vertical="center"/>
      <protection locked="0"/>
    </xf>
    <xf numFmtId="187" fontId="35" fillId="0" borderId="0" applyFill="0" applyBorder="0">
      <alignment horizontal="center" vertical="center"/>
    </xf>
    <xf numFmtId="187" fontId="31" fillId="0" borderId="0" applyFill="0" applyBorder="0">
      <alignment horizontal="center" vertical="center"/>
    </xf>
    <xf numFmtId="15" fontId="35" fillId="0" borderId="0" applyFill="0" applyBorder="0">
      <alignment horizontal="center" vertical="center"/>
    </xf>
    <xf numFmtId="15" fontId="31" fillId="0" borderId="0" applyFill="0" applyBorder="0">
      <alignment horizontal="center" vertical="center"/>
    </xf>
    <xf numFmtId="186" fontId="35" fillId="0" borderId="0" applyFill="0" applyBorder="0">
      <alignment horizontal="center" vertical="center"/>
    </xf>
    <xf numFmtId="186" fontId="31" fillId="0" borderId="0" applyFill="0" applyBorder="0">
      <alignment horizontal="center" vertical="center"/>
    </xf>
    <xf numFmtId="181" fontId="35" fillId="0" borderId="0" applyFill="0" applyBorder="0">
      <alignment horizontal="center" vertical="center"/>
    </xf>
    <xf numFmtId="181" fontId="31" fillId="0" borderId="0" applyFill="0" applyBorder="0">
      <alignment horizontal="center" vertical="center"/>
    </xf>
    <xf numFmtId="185" fontId="35" fillId="0" borderId="0" applyFill="0" applyBorder="0">
      <alignment horizontal="center" vertical="center"/>
    </xf>
    <xf numFmtId="185" fontId="31" fillId="0" borderId="0" applyFill="0" applyBorder="0">
      <alignment horizontal="center" vertical="center"/>
    </xf>
    <xf numFmtId="184" fontId="35" fillId="0" borderId="0" applyFill="0" applyBorder="0">
      <alignment horizontal="center" vertical="center"/>
    </xf>
    <xf numFmtId="184" fontId="31" fillId="0" borderId="0" applyFill="0" applyBorder="0">
      <alignment horizontal="center" vertical="center"/>
    </xf>
    <xf numFmtId="0" fontId="50" fillId="29" borderId="13" applyNumberFormat="0" applyAlignment="0" applyProtection="0"/>
    <xf numFmtId="43" fontId="35" fillId="0" borderId="0" applyFont="0" applyFill="0" applyBorder="0" applyAlignment="0" applyProtection="0"/>
    <xf numFmtId="44" fontId="35" fillId="0" borderId="0" applyFont="0" applyFill="0" applyBorder="0" applyAlignment="0" applyProtection="0"/>
    <xf numFmtId="0" fontId="51" fillId="0" borderId="0" applyNumberFormat="0" applyFill="0" applyBorder="0" applyAlignment="0" applyProtection="0"/>
    <xf numFmtId="0" fontId="52" fillId="12" borderId="0" applyNumberFormat="0" applyBorder="0" applyAlignment="0" applyProtection="0"/>
    <xf numFmtId="0" fontId="17" fillId="0" borderId="0" applyFill="0" applyBorder="0">
      <alignment vertical="center"/>
    </xf>
    <xf numFmtId="0" fontId="56" fillId="0" borderId="14" applyNumberFormat="0" applyFill="0" applyAlignment="0" applyProtection="0"/>
    <xf numFmtId="0" fontId="39" fillId="0" borderId="0" applyFill="0" applyBorder="0">
      <alignment vertical="center"/>
    </xf>
    <xf numFmtId="0" fontId="57" fillId="0" borderId="15" applyNumberFormat="0" applyFill="0" applyAlignment="0" applyProtection="0"/>
    <xf numFmtId="0" fontId="29" fillId="0" borderId="0" applyFill="0" applyBorder="0">
      <alignment vertical="center"/>
    </xf>
    <xf numFmtId="0" fontId="58" fillId="0" borderId="16" applyNumberFormat="0" applyFill="0" applyAlignment="0" applyProtection="0"/>
    <xf numFmtId="0" fontId="35" fillId="0" borderId="0" applyFill="0" applyBorder="0">
      <alignment vertical="center"/>
    </xf>
    <xf numFmtId="0" fontId="58" fillId="0" borderId="0" applyNumberFormat="0" applyFill="0" applyBorder="0" applyAlignment="0" applyProtection="0"/>
    <xf numFmtId="0" fontId="41" fillId="0" borderId="0" applyFill="0" applyBorder="0">
      <alignment horizontal="center" vertical="center"/>
      <protection locked="0"/>
    </xf>
    <xf numFmtId="0" fontId="41" fillId="0" borderId="0" applyFill="0" applyBorder="0">
      <alignment horizontal="center" vertical="center"/>
      <protection locked="0"/>
    </xf>
    <xf numFmtId="0" fontId="40" fillId="0" borderId="0" applyFill="0" applyBorder="0">
      <alignment horizontal="left" vertical="center"/>
      <protection locked="0"/>
    </xf>
    <xf numFmtId="0" fontId="40" fillId="0" borderId="0" applyFill="0" applyBorder="0">
      <alignment horizontal="left" vertical="center"/>
      <protection locked="0"/>
    </xf>
    <xf numFmtId="0" fontId="40" fillId="0" borderId="0" applyFill="0" applyBorder="0">
      <alignment horizontal="left" vertical="center"/>
      <protection locked="0"/>
    </xf>
    <xf numFmtId="0" fontId="59" fillId="9" borderId="12" applyNumberFormat="0" applyAlignment="0" applyProtection="0"/>
    <xf numFmtId="0" fontId="53" fillId="0" borderId="17" applyNumberFormat="0" applyFill="0" applyAlignment="0" applyProtection="0"/>
    <xf numFmtId="0" fontId="29" fillId="0" borderId="3" applyFill="0">
      <alignment horizontal="center" vertical="center"/>
    </xf>
    <xf numFmtId="0" fontId="29" fillId="0" borderId="3" applyFill="0">
      <alignment horizontal="center" vertical="center"/>
    </xf>
    <xf numFmtId="0" fontId="35" fillId="0" borderId="3" applyFill="0">
      <alignment horizontal="center" vertical="center"/>
    </xf>
    <xf numFmtId="0" fontId="31" fillId="0" borderId="3" applyFill="0">
      <alignment horizontal="center" vertical="center"/>
    </xf>
    <xf numFmtId="189" fontId="35" fillId="0" borderId="3" applyFill="0">
      <alignment horizontal="center" vertical="center"/>
    </xf>
    <xf numFmtId="189" fontId="31" fillId="0" borderId="3" applyFill="0">
      <alignment horizontal="center" vertical="center"/>
    </xf>
    <xf numFmtId="0" fontId="38" fillId="0" borderId="0" applyFill="0" applyBorder="0">
      <alignment horizontal="left" vertical="center"/>
    </xf>
    <xf numFmtId="0" fontId="38" fillId="0" borderId="0" applyFill="0" applyBorder="0">
      <alignment horizontal="left" vertical="center"/>
    </xf>
    <xf numFmtId="0" fontId="38" fillId="0" borderId="0" applyFill="0" applyBorder="0">
      <alignment horizontal="left" vertical="center"/>
    </xf>
    <xf numFmtId="0" fontId="60" fillId="17" borderId="0" applyNumberFormat="0" applyBorder="0" applyAlignment="0" applyProtection="0"/>
    <xf numFmtId="0" fontId="31" fillId="0" borderId="0"/>
    <xf numFmtId="0" fontId="31" fillId="0" borderId="0"/>
    <xf numFmtId="0" fontId="46" fillId="11" borderId="18" applyNumberFormat="0" applyFont="0" applyAlignment="0" applyProtection="0"/>
    <xf numFmtId="0" fontId="61" fillId="28" borderId="19" applyNumberFormat="0" applyAlignment="0" applyProtection="0"/>
    <xf numFmtId="9" fontId="35" fillId="0" borderId="0" applyFont="0" applyFill="0" applyBorder="0" applyAlignment="0" applyProtection="0"/>
    <xf numFmtId="9" fontId="31" fillId="0" borderId="0" applyFont="0" applyFill="0" applyBorder="0" applyAlignment="0" applyProtection="0"/>
    <xf numFmtId="0" fontId="29" fillId="0" borderId="0" applyFill="0" applyBorder="0">
      <alignment vertical="center"/>
    </xf>
    <xf numFmtId="187" fontId="35" fillId="0" borderId="0" applyFill="0" applyBorder="0">
      <alignment horizontal="right" vertical="center"/>
    </xf>
    <xf numFmtId="187" fontId="31" fillId="0" borderId="0" applyFill="0" applyBorder="0">
      <alignment horizontal="right" vertical="center"/>
    </xf>
    <xf numFmtId="188" fontId="35" fillId="0" borderId="0" applyFill="0" applyBorder="0">
      <alignment horizontal="right" vertical="center"/>
    </xf>
    <xf numFmtId="188" fontId="31" fillId="0" borderId="0" applyFill="0" applyBorder="0">
      <alignment horizontal="right" vertical="center"/>
    </xf>
    <xf numFmtId="186" fontId="35" fillId="0" borderId="0" applyFill="0" applyBorder="0">
      <alignment horizontal="right" vertical="center"/>
    </xf>
    <xf numFmtId="186" fontId="31" fillId="0" borderId="0" applyFill="0" applyBorder="0">
      <alignment horizontal="right" vertical="center"/>
    </xf>
    <xf numFmtId="181" fontId="35" fillId="0" borderId="0" applyFill="0" applyBorder="0">
      <alignment horizontal="right" vertical="center"/>
    </xf>
    <xf numFmtId="181" fontId="31" fillId="0" borderId="0" applyFill="0" applyBorder="0">
      <alignment horizontal="right" vertical="center"/>
    </xf>
    <xf numFmtId="185" fontId="35" fillId="0" borderId="0" applyFill="0" applyBorder="0">
      <alignment horizontal="right" vertical="center"/>
    </xf>
    <xf numFmtId="185" fontId="31" fillId="0" borderId="0" applyFill="0" applyBorder="0">
      <alignment horizontal="right" vertical="center"/>
    </xf>
    <xf numFmtId="184" fontId="35" fillId="0" borderId="0" applyFill="0" applyBorder="0">
      <alignment horizontal="right" vertical="center"/>
    </xf>
    <xf numFmtId="184" fontId="31" fillId="0" borderId="0" applyFill="0" applyBorder="0">
      <alignment horizontal="right" vertical="center"/>
    </xf>
    <xf numFmtId="0" fontId="37" fillId="0" borderId="0" applyFill="0" applyBorder="0">
      <alignment horizontal="left" vertical="center"/>
    </xf>
    <xf numFmtId="0" fontId="37" fillId="0" borderId="0" applyFill="0" applyBorder="0">
      <alignment horizontal="left" vertical="center"/>
    </xf>
    <xf numFmtId="0" fontId="36" fillId="0" borderId="0" applyFill="0" applyBorder="0">
      <alignment horizontal="left" vertical="center"/>
    </xf>
    <xf numFmtId="0" fontId="36" fillId="0" borderId="0" applyFill="0" applyBorder="0">
      <alignment horizontal="left" vertical="center"/>
    </xf>
    <xf numFmtId="0" fontId="36" fillId="0" borderId="0" applyFill="0" applyBorder="0">
      <alignment horizontal="left" vertical="center"/>
    </xf>
    <xf numFmtId="0" fontId="62" fillId="0" borderId="0">
      <alignment vertical="top"/>
    </xf>
    <xf numFmtId="0" fontId="63" fillId="0" borderId="0" applyNumberFormat="0" applyFill="0" applyBorder="0" applyAlignment="0" applyProtection="0"/>
    <xf numFmtId="0" fontId="42" fillId="0" borderId="0" applyFill="0" applyBorder="0">
      <alignment horizontal="left" vertical="center"/>
      <protection locked="0"/>
    </xf>
    <xf numFmtId="0" fontId="42" fillId="0" borderId="0" applyFill="0" applyBorder="0">
      <alignment horizontal="left" vertical="center"/>
      <protection locked="0"/>
    </xf>
    <xf numFmtId="0" fontId="43" fillId="0" borderId="0" applyFill="0" applyBorder="0">
      <alignment horizontal="left" vertical="center"/>
      <protection locked="0"/>
    </xf>
    <xf numFmtId="0" fontId="43" fillId="0" borderId="0" applyFill="0" applyBorder="0">
      <alignment horizontal="left" vertical="center"/>
      <protection locked="0"/>
    </xf>
    <xf numFmtId="0" fontId="40" fillId="0" borderId="0" applyFill="0" applyBorder="0">
      <alignment horizontal="left" vertical="center"/>
      <protection locked="0"/>
    </xf>
    <xf numFmtId="0" fontId="40" fillId="0" borderId="0" applyFill="0" applyBorder="0">
      <alignment horizontal="left" vertical="center"/>
      <protection locked="0"/>
    </xf>
    <xf numFmtId="0" fontId="44" fillId="0" borderId="0" applyFill="0" applyBorder="0">
      <alignment horizontal="left" vertical="center"/>
      <protection locked="0"/>
    </xf>
    <xf numFmtId="0" fontId="44" fillId="0" borderId="0" applyFill="0" applyBorder="0">
      <alignment horizontal="left" vertical="center"/>
      <protection locked="0"/>
    </xf>
    <xf numFmtId="0" fontId="54" fillId="0" borderId="20" applyNumberFormat="0" applyFill="0" applyAlignment="0" applyProtection="0"/>
    <xf numFmtId="0" fontId="55" fillId="0" borderId="0" applyNumberFormat="0" applyFill="0" applyBorder="0" applyAlignment="0" applyProtection="0"/>
    <xf numFmtId="0" fontId="2" fillId="0" borderId="0"/>
    <xf numFmtId="43" fontId="2" fillId="0" borderId="0" applyFont="0" applyFill="0" applyBorder="0" applyAlignment="0" applyProtection="0"/>
    <xf numFmtId="0" fontId="2" fillId="5" borderId="0" applyNumberFormat="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31" fillId="0" borderId="0" applyFill="0" applyBorder="0">
      <alignment horizontal="right" vertical="center"/>
    </xf>
  </cellStyleXfs>
  <cellXfs count="207">
    <xf numFmtId="0" fontId="0" fillId="0" borderId="0" xfId="0"/>
    <xf numFmtId="0" fontId="7" fillId="0" borderId="0" xfId="0" applyFont="1"/>
    <xf numFmtId="3" fontId="0" fillId="0" borderId="0" xfId="0" applyNumberFormat="1"/>
    <xf numFmtId="0" fontId="10" fillId="0" borderId="0" xfId="0" applyFont="1"/>
    <xf numFmtId="3" fontId="10" fillId="0" borderId="0" xfId="0" applyNumberFormat="1" applyFont="1" applyAlignment="1">
      <alignment horizontal="right"/>
    </xf>
    <xf numFmtId="0" fontId="0" fillId="0" borderId="0" xfId="0" applyAlignment="1">
      <alignment horizontal="center"/>
    </xf>
    <xf numFmtId="0" fontId="11" fillId="0" borderId="0" xfId="0" applyFont="1" applyAlignment="1">
      <alignment horizontal="center"/>
    </xf>
    <xf numFmtId="0" fontId="12" fillId="2" borderId="0" xfId="0" applyFont="1" applyFill="1" applyAlignment="1">
      <alignment horizontal="center"/>
    </xf>
    <xf numFmtId="3" fontId="12" fillId="2" borderId="0" xfId="0" applyNumberFormat="1" applyFont="1" applyFill="1"/>
    <xf numFmtId="3" fontId="10" fillId="0" borderId="0" xfId="0" applyNumberFormat="1" applyFont="1"/>
    <xf numFmtId="3" fontId="6" fillId="3" borderId="0" xfId="0" applyNumberFormat="1" applyFont="1" applyFill="1"/>
    <xf numFmtId="9" fontId="6" fillId="3" borderId="0" xfId="0" applyNumberFormat="1" applyFont="1" applyFill="1"/>
    <xf numFmtId="3" fontId="6" fillId="3" borderId="0" xfId="0" applyNumberFormat="1" applyFont="1" applyFill="1" applyAlignment="1">
      <alignment horizontal="center"/>
    </xf>
    <xf numFmtId="0" fontId="0" fillId="0" borderId="0" xfId="0" applyAlignment="1">
      <alignment horizontal="left"/>
    </xf>
    <xf numFmtId="164" fontId="10" fillId="0" borderId="0" xfId="0" applyNumberFormat="1" applyFont="1" applyAlignment="1">
      <alignment horizontal="left"/>
    </xf>
    <xf numFmtId="164" fontId="10" fillId="0" borderId="0" xfId="0" applyNumberFormat="1" applyFont="1" applyAlignment="1">
      <alignment horizontal="left" vertical="top"/>
    </xf>
    <xf numFmtId="0" fontId="6" fillId="3" borderId="0" xfId="0" applyFont="1" applyFill="1" applyAlignment="1">
      <alignment horizontal="left" vertical="top" wrapText="1"/>
    </xf>
    <xf numFmtId="10" fontId="6" fillId="3" borderId="0" xfId="0" applyNumberFormat="1" applyFont="1" applyFill="1"/>
    <xf numFmtId="10" fontId="0" fillId="0" borderId="0" xfId="1" applyNumberFormat="1" applyFont="1"/>
    <xf numFmtId="0" fontId="6" fillId="3" borderId="0" xfId="0" applyFont="1" applyFill="1"/>
    <xf numFmtId="4" fontId="6" fillId="3" borderId="0" xfId="0" applyNumberFormat="1" applyFont="1" applyFill="1"/>
    <xf numFmtId="4" fontId="0" fillId="0" borderId="0" xfId="0" applyNumberFormat="1"/>
    <xf numFmtId="3" fontId="13" fillId="3" borderId="0" xfId="0" applyNumberFormat="1" applyFont="1" applyFill="1" applyAlignment="1">
      <alignment horizontal="center"/>
    </xf>
    <xf numFmtId="3" fontId="0" fillId="4" borderId="0" xfId="0" applyNumberFormat="1" applyFill="1"/>
    <xf numFmtId="10" fontId="0" fillId="0" borderId="0" xfId="0" applyNumberFormat="1"/>
    <xf numFmtId="165" fontId="0" fillId="0" borderId="0" xfId="854" applyNumberFormat="1" applyFont="1"/>
    <xf numFmtId="166" fontId="0" fillId="0" borderId="0" xfId="854" applyNumberFormat="1" applyFont="1"/>
    <xf numFmtId="0" fontId="0" fillId="0" borderId="1" xfId="0" applyBorder="1"/>
    <xf numFmtId="44" fontId="0" fillId="0" borderId="0" xfId="855" applyFont="1"/>
    <xf numFmtId="9" fontId="0" fillId="0" borderId="0" xfId="0" applyNumberFormat="1"/>
    <xf numFmtId="167" fontId="6" fillId="3" borderId="0" xfId="0" applyNumberFormat="1" applyFont="1" applyFill="1"/>
    <xf numFmtId="168" fontId="0" fillId="0" borderId="0" xfId="0" applyNumberFormat="1"/>
    <xf numFmtId="169" fontId="0" fillId="0" borderId="0" xfId="855" applyNumberFormat="1" applyFont="1"/>
    <xf numFmtId="170" fontId="0" fillId="0" borderId="0" xfId="855" applyNumberFormat="1" applyFont="1"/>
    <xf numFmtId="169" fontId="0" fillId="0" borderId="2" xfId="0" applyNumberFormat="1" applyBorder="1"/>
    <xf numFmtId="3" fontId="0" fillId="0" borderId="0" xfId="1" applyNumberFormat="1" applyFont="1"/>
    <xf numFmtId="3" fontId="4" fillId="5" borderId="0" xfId="856" applyNumberFormat="1"/>
    <xf numFmtId="167" fontId="0" fillId="0" borderId="0" xfId="0" applyNumberFormat="1"/>
    <xf numFmtId="44" fontId="0" fillId="0" borderId="0" xfId="0" applyNumberFormat="1"/>
    <xf numFmtId="10" fontId="0" fillId="0" borderId="0" xfId="1" applyNumberFormat="1" applyFont="1" applyBorder="1"/>
    <xf numFmtId="9" fontId="0" fillId="0" borderId="0" xfId="1" applyFont="1"/>
    <xf numFmtId="44" fontId="0" fillId="0" borderId="0" xfId="855" applyFont="1" applyBorder="1" applyAlignment="1">
      <alignment horizontal="right"/>
    </xf>
    <xf numFmtId="0" fontId="0" fillId="0" borderId="0" xfId="0" applyAlignment="1">
      <alignment horizontal="right"/>
    </xf>
    <xf numFmtId="44" fontId="0" fillId="0" borderId="0" xfId="855" applyFont="1" applyFill="1" applyBorder="1" applyAlignment="1">
      <alignment horizontal="right"/>
    </xf>
    <xf numFmtId="169" fontId="0" fillId="0" borderId="0" xfId="855" applyNumberFormat="1" applyFont="1" applyBorder="1" applyAlignment="1">
      <alignment horizontal="right"/>
    </xf>
    <xf numFmtId="169" fontId="0" fillId="0" borderId="0" xfId="0" applyNumberFormat="1"/>
    <xf numFmtId="166" fontId="0" fillId="0" borderId="0" xfId="0" applyNumberFormat="1"/>
    <xf numFmtId="1" fontId="0" fillId="0" borderId="0" xfId="0" applyNumberFormat="1"/>
    <xf numFmtId="173" fontId="0" fillId="0" borderId="0" xfId="0" applyNumberFormat="1"/>
    <xf numFmtId="9" fontId="6" fillId="3" borderId="0" xfId="1" applyFont="1" applyFill="1"/>
    <xf numFmtId="174" fontId="0" fillId="0" borderId="0" xfId="0" applyNumberFormat="1"/>
    <xf numFmtId="175" fontId="0" fillId="0" borderId="0" xfId="0" applyNumberFormat="1"/>
    <xf numFmtId="0" fontId="0" fillId="4" borderId="3" xfId="0" applyFill="1" applyBorder="1" applyAlignment="1">
      <alignment horizontal="center"/>
    </xf>
    <xf numFmtId="172" fontId="0" fillId="0" borderId="0" xfId="855" applyNumberFormat="1" applyFont="1"/>
    <xf numFmtId="172" fontId="0" fillId="0" borderId="0" xfId="0" applyNumberFormat="1"/>
    <xf numFmtId="0" fontId="16" fillId="0" borderId="0" xfId="0" applyFont="1"/>
    <xf numFmtId="3" fontId="16" fillId="0" borderId="0" xfId="0" applyNumberFormat="1" applyFont="1"/>
    <xf numFmtId="43" fontId="0" fillId="0" borderId="0" xfId="0" applyNumberFormat="1"/>
    <xf numFmtId="44" fontId="0" fillId="0" borderId="0" xfId="855" applyFont="1" applyFill="1" applyBorder="1"/>
    <xf numFmtId="1" fontId="0" fillId="0" borderId="0" xfId="854" applyNumberFormat="1" applyFont="1"/>
    <xf numFmtId="3" fontId="6" fillId="3" borderId="0" xfId="0" quotePrefix="1" applyNumberFormat="1" applyFont="1" applyFill="1"/>
    <xf numFmtId="6" fontId="28" fillId="0" borderId="0" xfId="0" applyNumberFormat="1" applyFont="1" applyAlignment="1">
      <alignment horizontal="center" vertical="center" wrapText="1" readingOrder="1"/>
    </xf>
    <xf numFmtId="176" fontId="0" fillId="0" borderId="0" xfId="0" applyNumberFormat="1"/>
    <xf numFmtId="172" fontId="0" fillId="0" borderId="0" xfId="855" applyNumberFormat="1" applyFont="1" applyBorder="1"/>
    <xf numFmtId="172" fontId="7" fillId="0" borderId="0" xfId="0" applyNumberFormat="1" applyFont="1"/>
    <xf numFmtId="0" fontId="0" fillId="0" borderId="4" xfId="0" applyBorder="1"/>
    <xf numFmtId="0" fontId="7" fillId="0" borderId="4" xfId="0" applyFont="1" applyBorder="1" applyAlignment="1">
      <alignment wrapText="1"/>
    </xf>
    <xf numFmtId="0" fontId="7" fillId="0" borderId="5" xfId="0" applyFont="1" applyBorder="1"/>
    <xf numFmtId="172" fontId="0" fillId="0" borderId="5" xfId="0" applyNumberFormat="1" applyBorder="1"/>
    <xf numFmtId="172" fontId="7" fillId="0" borderId="5" xfId="0" applyNumberFormat="1" applyFont="1" applyBorder="1"/>
    <xf numFmtId="179" fontId="0" fillId="0" borderId="0" xfId="0" applyNumberFormat="1"/>
    <xf numFmtId="172" fontId="0" fillId="0" borderId="0" xfId="855" applyNumberFormat="1" applyFont="1" applyFill="1" applyBorder="1"/>
    <xf numFmtId="172" fontId="0" fillId="0" borderId="0" xfId="1" applyNumberFormat="1" applyFont="1" applyBorder="1"/>
    <xf numFmtId="167" fontId="0" fillId="0" borderId="0" xfId="1" applyNumberFormat="1" applyFont="1"/>
    <xf numFmtId="0" fontId="0" fillId="0" borderId="5" xfId="0" applyBorder="1"/>
    <xf numFmtId="0" fontId="7" fillId="0" borderId="4" xfId="0" applyFont="1" applyBorder="1"/>
    <xf numFmtId="0" fontId="7" fillId="0" borderId="0" xfId="857" applyFont="1"/>
    <xf numFmtId="176" fontId="0" fillId="0" borderId="0" xfId="855" applyNumberFormat="1" applyFont="1" applyBorder="1"/>
    <xf numFmtId="2" fontId="0" fillId="0" borderId="0" xfId="0" applyNumberFormat="1"/>
    <xf numFmtId="2" fontId="0" fillId="0" borderId="5" xfId="0" applyNumberFormat="1" applyBorder="1"/>
    <xf numFmtId="1" fontId="0" fillId="0" borderId="0" xfId="855" applyNumberFormat="1" applyFont="1" applyBorder="1"/>
    <xf numFmtId="166" fontId="0" fillId="0" borderId="0" xfId="854" applyNumberFormat="1" applyFont="1" applyBorder="1"/>
    <xf numFmtId="178" fontId="0" fillId="0" borderId="5" xfId="0" applyNumberFormat="1" applyBorder="1"/>
    <xf numFmtId="0" fontId="18" fillId="0" borderId="0" xfId="0" applyFont="1" applyAlignment="1">
      <alignment wrapText="1"/>
    </xf>
    <xf numFmtId="0" fontId="18" fillId="0" borderId="0" xfId="0" applyFont="1"/>
    <xf numFmtId="0" fontId="18" fillId="0" borderId="4" xfId="0" applyFont="1" applyBorder="1"/>
    <xf numFmtId="166" fontId="0" fillId="4" borderId="0" xfId="854" applyNumberFormat="1" applyFont="1" applyFill="1" applyBorder="1"/>
    <xf numFmtId="166" fontId="0" fillId="6" borderId="0" xfId="854" applyNumberFormat="1" applyFont="1" applyFill="1" applyBorder="1"/>
    <xf numFmtId="0" fontId="0" fillId="6" borderId="0" xfId="0" applyFill="1"/>
    <xf numFmtId="171" fontId="19" fillId="0" borderId="0" xfId="0" applyNumberFormat="1" applyFont="1"/>
    <xf numFmtId="166" fontId="0" fillId="0" borderId="0" xfId="854" applyNumberFormat="1" applyFont="1" applyFill="1" applyBorder="1"/>
    <xf numFmtId="9" fontId="4" fillId="5" borderId="0" xfId="856" applyNumberFormat="1"/>
    <xf numFmtId="166" fontId="0" fillId="4" borderId="5" xfId="854" applyNumberFormat="1" applyFont="1" applyFill="1" applyBorder="1"/>
    <xf numFmtId="166" fontId="0" fillId="6" borderId="5" xfId="854" applyNumberFormat="1" applyFont="1" applyFill="1" applyBorder="1"/>
    <xf numFmtId="166" fontId="0" fillId="6" borderId="0" xfId="0" applyNumberFormat="1" applyFill="1"/>
    <xf numFmtId="1" fontId="0" fillId="6" borderId="0" xfId="0" applyNumberFormat="1" applyFill="1"/>
    <xf numFmtId="0" fontId="0" fillId="6" borderId="5" xfId="0" applyFill="1" applyBorder="1"/>
    <xf numFmtId="166" fontId="0" fillId="0" borderId="5" xfId="0" applyNumberFormat="1" applyBorder="1"/>
    <xf numFmtId="180" fontId="0" fillId="0" borderId="0" xfId="0" applyNumberFormat="1"/>
    <xf numFmtId="0" fontId="17" fillId="0" borderId="0" xfId="0" applyFont="1" applyAlignment="1">
      <alignment wrapText="1"/>
    </xf>
    <xf numFmtId="0" fontId="21" fillId="0" borderId="0" xfId="0" applyFont="1" applyAlignment="1">
      <alignment horizontal="left" wrapText="1" indent="2"/>
    </xf>
    <xf numFmtId="177" fontId="0" fillId="0" borderId="0" xfId="0" applyNumberFormat="1"/>
    <xf numFmtId="0" fontId="22" fillId="0" borderId="0" xfId="0" applyFont="1" applyAlignment="1">
      <alignment wrapText="1"/>
    </xf>
    <xf numFmtId="10" fontId="32" fillId="0" borderId="0" xfId="868" applyNumberFormat="1" applyFont="1" applyFill="1" applyBorder="1">
      <alignment horizontal="right" vertical="center"/>
    </xf>
    <xf numFmtId="181" fontId="32" fillId="0" borderId="0" xfId="866" applyFont="1" applyFill="1" applyBorder="1">
      <alignment horizontal="right" vertical="center"/>
    </xf>
    <xf numFmtId="10" fontId="32" fillId="0" borderId="0" xfId="866" applyNumberFormat="1" applyFont="1" applyFill="1" applyBorder="1">
      <alignment horizontal="right" vertical="center"/>
    </xf>
    <xf numFmtId="183" fontId="32" fillId="0" borderId="0" xfId="866" applyNumberFormat="1" applyFont="1" applyFill="1" applyBorder="1">
      <alignment horizontal="right" vertical="center"/>
    </xf>
    <xf numFmtId="178" fontId="32" fillId="0" borderId="0" xfId="868" applyNumberFormat="1" applyFont="1" applyFill="1" applyBorder="1">
      <alignment horizontal="right" vertical="center"/>
    </xf>
    <xf numFmtId="0" fontId="30" fillId="0" borderId="0" xfId="865" applyFont="1" applyBorder="1" applyAlignment="1">
      <alignment horizontal="right" vertical="center"/>
    </xf>
    <xf numFmtId="182" fontId="32" fillId="0" borderId="0" xfId="867" applyNumberFormat="1" applyFont="1" applyFill="1" applyBorder="1" applyAlignment="1" applyProtection="1">
      <alignment horizontal="right" vertical="center"/>
      <protection locked="0"/>
    </xf>
    <xf numFmtId="181" fontId="32" fillId="0" borderId="0" xfId="866" applyFont="1" applyFill="1" applyBorder="1" applyProtection="1">
      <alignment horizontal="right" vertical="center"/>
      <protection locked="0"/>
    </xf>
    <xf numFmtId="181" fontId="32" fillId="0" borderId="0" xfId="868" applyFont="1" applyFill="1" applyBorder="1" applyProtection="1">
      <alignment horizontal="right" vertical="center"/>
      <protection locked="0"/>
    </xf>
    <xf numFmtId="0" fontId="26" fillId="0" borderId="0" xfId="0" applyFont="1"/>
    <xf numFmtId="0" fontId="27" fillId="0" borderId="0" xfId="0" applyFont="1"/>
    <xf numFmtId="10" fontId="27" fillId="0" borderId="0" xfId="1" applyNumberFormat="1" applyFont="1" applyFill="1" applyBorder="1"/>
    <xf numFmtId="0" fontId="18" fillId="7" borderId="6" xfId="0" applyFont="1" applyFill="1" applyBorder="1"/>
    <xf numFmtId="0" fontId="18" fillId="7" borderId="7" xfId="0" applyFont="1" applyFill="1" applyBorder="1"/>
    <xf numFmtId="166" fontId="18" fillId="7" borderId="7" xfId="0" applyNumberFormat="1" applyFont="1" applyFill="1" applyBorder="1"/>
    <xf numFmtId="0" fontId="33" fillId="0" borderId="0" xfId="0" applyFont="1"/>
    <xf numFmtId="172" fontId="33" fillId="0" borderId="0" xfId="0" applyNumberFormat="1" applyFont="1"/>
    <xf numFmtId="0" fontId="34" fillId="0" borderId="1" xfId="0" applyFont="1" applyBorder="1" applyAlignment="1">
      <alignment vertical="top"/>
    </xf>
    <xf numFmtId="0" fontId="27" fillId="0" borderId="8" xfId="0" applyFont="1" applyBorder="1" applyAlignment="1">
      <alignment vertical="center"/>
    </xf>
    <xf numFmtId="0" fontId="27" fillId="0" borderId="9" xfId="0" applyFont="1" applyBorder="1" applyAlignment="1">
      <alignment vertical="center"/>
    </xf>
    <xf numFmtId="0" fontId="27" fillId="0" borderId="10" xfId="0" applyFont="1" applyBorder="1" applyAlignment="1">
      <alignment vertical="center"/>
    </xf>
    <xf numFmtId="0" fontId="35" fillId="0" borderId="0" xfId="869"/>
    <xf numFmtId="0" fontId="45" fillId="0" borderId="0" xfId="943" applyFont="1" applyFill="1">
      <alignment vertical="center"/>
    </xf>
    <xf numFmtId="0" fontId="35" fillId="0" borderId="0" xfId="947" applyFill="1">
      <alignment vertical="center"/>
    </xf>
    <xf numFmtId="0" fontId="31" fillId="0" borderId="0" xfId="947" applyFont="1" applyFill="1">
      <alignment vertical="center"/>
    </xf>
    <xf numFmtId="0" fontId="29" fillId="0" borderId="0" xfId="869" applyFont="1"/>
    <xf numFmtId="190" fontId="35" fillId="0" borderId="0" xfId="979" applyNumberFormat="1" applyFill="1">
      <alignment horizontal="right" vertical="center"/>
    </xf>
    <xf numFmtId="190" fontId="35" fillId="0" borderId="0" xfId="979" applyNumberFormat="1" applyFill="1" applyBorder="1">
      <alignment horizontal="right" vertical="center"/>
    </xf>
    <xf numFmtId="190" fontId="35" fillId="31" borderId="22" xfId="979" applyNumberFormat="1" applyFill="1" applyBorder="1">
      <alignment horizontal="right" vertical="center"/>
    </xf>
    <xf numFmtId="190" fontId="35" fillId="31" borderId="4" xfId="979" applyNumberFormat="1" applyFill="1" applyBorder="1">
      <alignment horizontal="right" vertical="center"/>
    </xf>
    <xf numFmtId="190" fontId="35" fillId="31" borderId="24" xfId="979" applyNumberFormat="1" applyFill="1" applyBorder="1">
      <alignment horizontal="right" vertical="center"/>
    </xf>
    <xf numFmtId="190" fontId="35" fillId="31" borderId="0" xfId="979" applyNumberFormat="1" applyFill="1" applyBorder="1">
      <alignment horizontal="right" vertical="center"/>
    </xf>
    <xf numFmtId="190" fontId="35" fillId="31" borderId="25" xfId="979" applyNumberFormat="1" applyFill="1" applyBorder="1">
      <alignment horizontal="right" vertical="center"/>
    </xf>
    <xf numFmtId="190" fontId="35" fillId="31" borderId="5" xfId="979" applyNumberFormat="1" applyFill="1" applyBorder="1">
      <alignment horizontal="right" vertical="center"/>
    </xf>
    <xf numFmtId="190" fontId="35" fillId="30" borderId="0" xfId="979" applyNumberFormat="1" applyFill="1" applyBorder="1">
      <alignment horizontal="right" vertical="center"/>
    </xf>
    <xf numFmtId="190" fontId="35" fillId="32" borderId="0" xfId="979" applyNumberFormat="1" applyFill="1" applyBorder="1">
      <alignment horizontal="right" vertical="center"/>
    </xf>
    <xf numFmtId="190" fontId="35" fillId="32" borderId="22" xfId="979" applyNumberFormat="1" applyFill="1" applyBorder="1">
      <alignment horizontal="right" vertical="center"/>
    </xf>
    <xf numFmtId="190" fontId="35" fillId="32" borderId="4" xfId="979" applyNumberFormat="1" applyFill="1" applyBorder="1">
      <alignment horizontal="right" vertical="center"/>
    </xf>
    <xf numFmtId="190" fontId="35" fillId="32" borderId="23" xfId="979" applyNumberFormat="1" applyFill="1" applyBorder="1">
      <alignment horizontal="right" vertical="center"/>
    </xf>
    <xf numFmtId="190" fontId="35" fillId="32" borderId="24" xfId="979" applyNumberFormat="1" applyFill="1" applyBorder="1">
      <alignment horizontal="right" vertical="center"/>
    </xf>
    <xf numFmtId="190" fontId="35" fillId="32" borderId="2" xfId="979" applyNumberFormat="1" applyFill="1" applyBorder="1">
      <alignment horizontal="right" vertical="center"/>
    </xf>
    <xf numFmtId="190" fontId="35" fillId="32" borderId="25" xfId="979" applyNumberFormat="1" applyFill="1" applyBorder="1">
      <alignment horizontal="right" vertical="center"/>
    </xf>
    <xf numFmtId="190" fontId="35" fillId="32" borderId="5" xfId="979" applyNumberFormat="1" applyFill="1" applyBorder="1">
      <alignment horizontal="right" vertical="center"/>
    </xf>
    <xf numFmtId="190" fontId="35" fillId="32" borderId="21" xfId="979" applyNumberFormat="1" applyFill="1" applyBorder="1">
      <alignment horizontal="right" vertical="center"/>
    </xf>
    <xf numFmtId="190" fontId="35" fillId="32" borderId="0" xfId="979" applyNumberFormat="1" applyFill="1">
      <alignment horizontal="right" vertical="center"/>
    </xf>
    <xf numFmtId="190" fontId="35" fillId="32" borderId="26" xfId="979" applyNumberFormat="1" applyFill="1" applyBorder="1">
      <alignment horizontal="right" vertical="center"/>
    </xf>
    <xf numFmtId="190" fontId="35" fillId="32" borderId="27" xfId="979" applyNumberFormat="1" applyFill="1" applyBorder="1">
      <alignment horizontal="right" vertical="center"/>
    </xf>
    <xf numFmtId="190" fontId="35" fillId="32" borderId="28" xfId="979" applyNumberFormat="1" applyFill="1" applyBorder="1">
      <alignment horizontal="right" vertical="center"/>
    </xf>
    <xf numFmtId="190" fontId="35" fillId="33" borderId="0" xfId="979" applyNumberFormat="1" applyFill="1" applyBorder="1">
      <alignment horizontal="right" vertical="center"/>
    </xf>
    <xf numFmtId="9" fontId="0" fillId="0" borderId="0" xfId="1" applyFont="1" applyFill="1" applyBorder="1"/>
    <xf numFmtId="167" fontId="0" fillId="0" borderId="0" xfId="1" applyNumberFormat="1" applyFont="1" applyFill="1" applyBorder="1"/>
    <xf numFmtId="0" fontId="7" fillId="0" borderId="4" xfId="0" applyFont="1" applyBorder="1" applyAlignment="1">
      <alignment horizontal="center" wrapText="1"/>
    </xf>
    <xf numFmtId="0" fontId="64" fillId="0" borderId="0" xfId="0" applyFont="1"/>
    <xf numFmtId="10" fontId="64" fillId="0" borderId="0" xfId="0" applyNumberFormat="1" applyFont="1"/>
    <xf numFmtId="0" fontId="65" fillId="0" borderId="0" xfId="0" applyFont="1"/>
    <xf numFmtId="9" fontId="65" fillId="0" borderId="0" xfId="0" applyNumberFormat="1" applyFont="1"/>
    <xf numFmtId="43" fontId="64" fillId="0" borderId="0" xfId="0" applyNumberFormat="1" applyFont="1"/>
    <xf numFmtId="2" fontId="64" fillId="0" borderId="0" xfId="0" applyNumberFormat="1" applyFont="1"/>
    <xf numFmtId="166" fontId="66" fillId="0" borderId="0" xfId="0" applyNumberFormat="1" applyFont="1"/>
    <xf numFmtId="43" fontId="65" fillId="0" borderId="0" xfId="0" applyNumberFormat="1" applyFont="1"/>
    <xf numFmtId="0" fontId="64" fillId="0" borderId="0" xfId="0" quotePrefix="1" applyFont="1"/>
    <xf numFmtId="1" fontId="67" fillId="34" borderId="29" xfId="0" applyNumberFormat="1" applyFont="1" applyFill="1" applyBorder="1" applyAlignment="1">
      <alignment horizontal="right" vertical="top" wrapText="1"/>
    </xf>
    <xf numFmtId="0" fontId="67" fillId="34" borderId="29" xfId="0" applyFont="1" applyFill="1" applyBorder="1" applyAlignment="1">
      <alignment horizontal="left" vertical="top" wrapText="1"/>
    </xf>
    <xf numFmtId="39" fontId="67" fillId="35" borderId="29" xfId="0" applyNumberFormat="1" applyFont="1" applyFill="1" applyBorder="1" applyAlignment="1">
      <alignment horizontal="right" vertical="top" wrapText="1"/>
    </xf>
    <xf numFmtId="39" fontId="68" fillId="34" borderId="29" xfId="0" applyNumberFormat="1" applyFont="1" applyFill="1" applyBorder="1" applyAlignment="1">
      <alignment horizontal="right" vertical="top" wrapText="1"/>
    </xf>
    <xf numFmtId="1" fontId="64" fillId="0" borderId="0" xfId="0" applyNumberFormat="1" applyFont="1"/>
    <xf numFmtId="9" fontId="64" fillId="0" borderId="0" xfId="0" applyNumberFormat="1" applyFont="1"/>
    <xf numFmtId="176" fontId="2" fillId="0" borderId="0" xfId="1002" applyNumberFormat="1"/>
    <xf numFmtId="177" fontId="2" fillId="0" borderId="0" xfId="1002" applyNumberFormat="1"/>
    <xf numFmtId="43" fontId="18" fillId="0" borderId="0" xfId="0" applyNumberFormat="1" applyFont="1"/>
    <xf numFmtId="0" fontId="1" fillId="0" borderId="0" xfId="0" applyFont="1"/>
    <xf numFmtId="1" fontId="67" fillId="0" borderId="0" xfId="0" applyNumberFormat="1" applyFont="1" applyAlignment="1">
      <alignment horizontal="right" vertical="top" wrapText="1"/>
    </xf>
    <xf numFmtId="0" fontId="67" fillId="0" borderId="0" xfId="0" applyFont="1" applyAlignment="1">
      <alignment horizontal="left" vertical="top" wrapText="1"/>
    </xf>
    <xf numFmtId="39" fontId="67" fillId="0" borderId="0" xfId="0" applyNumberFormat="1" applyFont="1" applyAlignment="1">
      <alignment horizontal="right" vertical="top" wrapText="1"/>
    </xf>
    <xf numFmtId="39" fontId="68" fillId="0" borderId="0" xfId="0" applyNumberFormat="1" applyFont="1" applyAlignment="1">
      <alignment horizontal="right" vertical="top" wrapText="1"/>
    </xf>
    <xf numFmtId="166" fontId="7" fillId="0" borderId="4" xfId="0" applyNumberFormat="1" applyFont="1" applyBorder="1" applyAlignment="1">
      <alignment horizontal="center"/>
    </xf>
    <xf numFmtId="0" fontId="7" fillId="0" borderId="4" xfId="0" applyFont="1" applyBorder="1" applyAlignment="1">
      <alignment horizontal="center"/>
    </xf>
    <xf numFmtId="0" fontId="70" fillId="0" borderId="0" xfId="0" applyFont="1" applyAlignment="1">
      <alignment horizontal="left" vertical="center" wrapText="1" readingOrder="1"/>
    </xf>
    <xf numFmtId="0" fontId="70" fillId="0" borderId="0" xfId="0" applyFont="1" applyAlignment="1">
      <alignment horizontal="center" vertical="center" wrapText="1" readingOrder="1"/>
    </xf>
    <xf numFmtId="0" fontId="71" fillId="0" borderId="0" xfId="0" applyFont="1" applyAlignment="1">
      <alignment horizontal="left" vertical="center" wrapText="1" readingOrder="1"/>
    </xf>
    <xf numFmtId="0" fontId="72" fillId="0" borderId="0" xfId="0" applyFont="1" applyAlignment="1">
      <alignment horizontal="left" vertical="center" wrapText="1" readingOrder="1"/>
    </xf>
    <xf numFmtId="6" fontId="71" fillId="0" borderId="0" xfId="0" applyNumberFormat="1" applyFont="1" applyAlignment="1">
      <alignment horizontal="left" vertical="center" wrapText="1" readingOrder="1"/>
    </xf>
    <xf numFmtId="9" fontId="71" fillId="0" borderId="0" xfId="0" applyNumberFormat="1" applyFont="1" applyAlignment="1">
      <alignment horizontal="center" vertical="center" wrapText="1" readingOrder="1"/>
    </xf>
    <xf numFmtId="6" fontId="71" fillId="0" borderId="0" xfId="0" applyNumberFormat="1" applyFont="1" applyAlignment="1">
      <alignment horizontal="center" vertical="center" wrapText="1" readingOrder="1"/>
    </xf>
    <xf numFmtId="0" fontId="73" fillId="0" borderId="0" xfId="0" applyFont="1" applyAlignment="1">
      <alignment horizontal="left" vertical="center" wrapText="1" readingOrder="1"/>
    </xf>
    <xf numFmtId="6" fontId="72" fillId="0" borderId="0" xfId="0" applyNumberFormat="1" applyFont="1" applyAlignment="1">
      <alignment horizontal="left" vertical="center" wrapText="1" readingOrder="1"/>
    </xf>
    <xf numFmtId="6" fontId="72" fillId="0" borderId="0" xfId="0" applyNumberFormat="1" applyFont="1" applyAlignment="1">
      <alignment horizontal="center" vertical="center" wrapText="1" readingOrder="1"/>
    </xf>
    <xf numFmtId="0" fontId="71" fillId="0" borderId="0" xfId="0" applyFont="1" applyAlignment="1">
      <alignment horizontal="center" vertical="center" wrapText="1" readingOrder="1"/>
    </xf>
    <xf numFmtId="0" fontId="74" fillId="0" borderId="0" xfId="0" applyFont="1" applyAlignment="1">
      <alignment horizontal="left" vertical="center" wrapText="1" readingOrder="1"/>
    </xf>
    <xf numFmtId="6" fontId="74" fillId="0" borderId="0" xfId="0" applyNumberFormat="1" applyFont="1" applyAlignment="1">
      <alignment horizontal="left" vertical="center" wrapText="1" readingOrder="1"/>
    </xf>
    <xf numFmtId="0" fontId="74" fillId="0" borderId="0" xfId="0" applyFont="1" applyAlignment="1">
      <alignment horizontal="center" vertical="center" wrapText="1" readingOrder="1"/>
    </xf>
    <xf numFmtId="0" fontId="69" fillId="0" borderId="0" xfId="0" applyFont="1" applyAlignment="1">
      <alignment vertical="top" wrapText="1"/>
    </xf>
    <xf numFmtId="8" fontId="74" fillId="0" borderId="0" xfId="0" applyNumberFormat="1" applyFont="1" applyAlignment="1">
      <alignment horizontal="left" vertical="center" wrapText="1" readingOrder="1"/>
    </xf>
    <xf numFmtId="9" fontId="74" fillId="0" borderId="0" xfId="0" applyNumberFormat="1" applyFont="1" applyAlignment="1">
      <alignment horizontal="center" vertical="center" wrapText="1" readingOrder="1"/>
    </xf>
    <xf numFmtId="8" fontId="74" fillId="0" borderId="0" xfId="0" applyNumberFormat="1" applyFont="1" applyAlignment="1">
      <alignment horizontal="center" vertical="center" wrapText="1" readingOrder="1"/>
    </xf>
    <xf numFmtId="0" fontId="75" fillId="0" borderId="0" xfId="0" applyFont="1" applyAlignment="1">
      <alignment horizontal="left" vertical="center" wrapText="1" readingOrder="1"/>
    </xf>
    <xf numFmtId="6" fontId="75" fillId="0" borderId="0" xfId="0" applyNumberFormat="1" applyFont="1" applyAlignment="1">
      <alignment horizontal="left" vertical="center" wrapText="1" readingOrder="1"/>
    </xf>
    <xf numFmtId="8" fontId="75" fillId="0" borderId="0" xfId="0" applyNumberFormat="1" applyFont="1" applyAlignment="1">
      <alignment horizontal="left" vertical="center" wrapText="1" readingOrder="1"/>
    </xf>
    <xf numFmtId="172" fontId="27" fillId="0" borderId="0" xfId="0" applyNumberFormat="1" applyFont="1" applyAlignment="1">
      <alignment horizontal="right" vertical="center"/>
    </xf>
    <xf numFmtId="172" fontId="27" fillId="0" borderId="0" xfId="0" applyNumberFormat="1" applyFont="1"/>
    <xf numFmtId="172" fontId="76" fillId="0" borderId="0" xfId="0" applyNumberFormat="1" applyFont="1"/>
    <xf numFmtId="0" fontId="7" fillId="0" borderId="0" xfId="0" applyFont="1" applyAlignment="1">
      <alignment horizontal="center"/>
    </xf>
    <xf numFmtId="0" fontId="0" fillId="0" borderId="0" xfId="0" applyAlignment="1">
      <alignment horizontal="left" wrapText="1"/>
    </xf>
    <xf numFmtId="0" fontId="13" fillId="3" borderId="0" xfId="0" applyFont="1" applyFill="1" applyAlignment="1">
      <alignment horizontal="center"/>
    </xf>
  </cellXfs>
  <cellStyles count="1009">
    <cellStyle name="20% - Accent1 2" xfId="870" xr:uid="{AF51AA70-06AF-41D5-AB85-5131B6E7FDA7}"/>
    <cellStyle name="20% - Accent2 2" xfId="871" xr:uid="{4CE30063-4684-42F4-808A-11520DA46310}"/>
    <cellStyle name="20% - Accent3" xfId="856" builtinId="38"/>
    <cellStyle name="20% - Accent3 2" xfId="859" xr:uid="{3119547E-86CE-4D27-BD34-C06BBFA31338}"/>
    <cellStyle name="20% - Accent3 2 2" xfId="872" xr:uid="{DFBF1F28-F19D-42B4-BE23-0BBD8E982E6F}"/>
    <cellStyle name="20% - Accent3 3" xfId="1004" xr:uid="{A7A185C9-88F4-4A57-961E-329821420F72}"/>
    <cellStyle name="20% - Accent4 2" xfId="873" xr:uid="{851F0599-62DB-4D93-B9A9-6FE54B8E3611}"/>
    <cellStyle name="20% - Accent5 2" xfId="874" xr:uid="{9D9978C4-D47A-4814-A05C-4B71D50B31DD}"/>
    <cellStyle name="20% - Accent6 2" xfId="875" xr:uid="{0B6299BF-6AAB-4915-BC15-0ACDFF8F8EBE}"/>
    <cellStyle name="40% - Accent1 2" xfId="876" xr:uid="{D7759AD5-2D39-4053-BFF8-75B0BF3F1F43}"/>
    <cellStyle name="40% - Accent2 2" xfId="877" xr:uid="{7C6E4CFA-7C90-44B8-AE29-BAE37566E58E}"/>
    <cellStyle name="40% - Accent3 2" xfId="878" xr:uid="{4E25B9B6-260E-4D8E-9594-275760E62A2D}"/>
    <cellStyle name="40% - Accent4 2" xfId="879" xr:uid="{1469D7EB-7156-4E6A-AD87-925818833B75}"/>
    <cellStyle name="40% - Accent5 2" xfId="880" xr:uid="{65CB315C-9390-4682-9537-31923D6D6B0C}"/>
    <cellStyle name="40% - Accent6 2" xfId="881" xr:uid="{2094E4C4-0EFC-401B-97BC-53A4F019733E}"/>
    <cellStyle name="60% - Accent1 2" xfId="882" xr:uid="{335FDEFF-9CAE-4E4D-9B5B-9381272E02F1}"/>
    <cellStyle name="60% - Accent2 2" xfId="883" xr:uid="{3B41D155-891C-4FE4-9A42-76367344FB30}"/>
    <cellStyle name="60% - Accent3 2" xfId="884" xr:uid="{9A84EADB-FFA6-4684-B043-32EB6792E550}"/>
    <cellStyle name="60% - Accent4 2" xfId="885" xr:uid="{8EA26DC0-72BD-4D38-929E-90ECD35DA4C6}"/>
    <cellStyle name="60% - Accent5 2" xfId="886" xr:uid="{208E0309-2D7F-455A-A904-6FFF11B45227}"/>
    <cellStyle name="60% - Accent6 2" xfId="887" xr:uid="{874A6426-D530-4E87-99BC-442008A5519A}"/>
    <cellStyle name="Accent1 2" xfId="888" xr:uid="{03BDD928-075C-40A2-938F-07D99B76AA22}"/>
    <cellStyle name="Accent2 2" xfId="889" xr:uid="{1D65EAF1-B97C-47DA-976D-94C6188E1379}"/>
    <cellStyle name="Accent3 2" xfId="890" xr:uid="{CD495944-F827-4F7A-8084-E380DF28BF04}"/>
    <cellStyle name="Accent4 2" xfId="891" xr:uid="{97B4135F-70C3-4BD3-B168-A566B10F084A}"/>
    <cellStyle name="Accent5 2" xfId="892" xr:uid="{B96A1395-5833-455C-916C-C619B4CE9C05}"/>
    <cellStyle name="Accent6 2" xfId="893" xr:uid="{97E395EF-E58F-491F-A48E-E1E387A35D14}"/>
    <cellStyle name="Assumptions Center Currency" xfId="894" xr:uid="{0665E5DC-8235-4846-B28F-30778A251E1C}"/>
    <cellStyle name="Assumptions Center Currency 2" xfId="895" xr:uid="{78D44127-C144-4E44-A2B8-42471EED442D}"/>
    <cellStyle name="Assumptions Center Date" xfId="896" xr:uid="{BCB9079A-E7C1-4472-97A4-178FCF276A9C}"/>
    <cellStyle name="Assumptions Center Date 2" xfId="897" xr:uid="{13D622D3-14B1-452D-9D2F-3B09EBE18F95}"/>
    <cellStyle name="Assumptions Center Multiple" xfId="898" xr:uid="{CA31E6D9-C6E7-4C66-8D4F-3C9C5F812C78}"/>
    <cellStyle name="Assumptions Center Multiple 2" xfId="899" xr:uid="{E7EA79A6-8C7F-4BF4-8FAF-D65DB7150956}"/>
    <cellStyle name="Assumptions Center Number" xfId="900" xr:uid="{970D5CEF-CE54-4101-A1EC-164453EB6689}"/>
    <cellStyle name="Assumptions Center Number 2" xfId="901" xr:uid="{98C83A35-DB35-4EFE-87FF-50B6C8CC9ECB}"/>
    <cellStyle name="Assumptions Center Percentage" xfId="902" xr:uid="{0BF34B1B-F7CB-41F4-84A3-CEFC36D555A1}"/>
    <cellStyle name="Assumptions Center Percentage 2" xfId="903" xr:uid="{C436C509-1D7F-41B1-A269-3A6BBD4269D5}"/>
    <cellStyle name="Assumptions Center Year" xfId="904" xr:uid="{C15B3FD4-65E1-40E5-B1F5-F10AB84C7466}"/>
    <cellStyle name="Assumptions Center Year 2" xfId="905" xr:uid="{A7850535-3357-4721-9D94-06D26E8451AF}"/>
    <cellStyle name="Assumptions Heading" xfId="906" xr:uid="{D5163796-A10D-4400-A461-E0F86A760F55}"/>
    <cellStyle name="Assumptions Heading 2" xfId="907" xr:uid="{1B27C81C-202F-4C89-82E7-B023FAD78617}"/>
    <cellStyle name="Assumptions Right Currency" xfId="908" xr:uid="{0948BA97-111A-4A71-ACC0-468EE680AC6D}"/>
    <cellStyle name="Assumptions Right Currency 2" xfId="909" xr:uid="{61155B30-4F09-47A7-9F3D-7127A9D45E4D}"/>
    <cellStyle name="Assumptions Right Date" xfId="910" xr:uid="{DC07F4A2-0287-4A67-8084-699826F3EC72}"/>
    <cellStyle name="Assumptions Right Date 2" xfId="911" xr:uid="{25A40E90-03C6-4949-9800-1D56701DA1B8}"/>
    <cellStyle name="Assumptions Right Multiple" xfId="912" xr:uid="{82EC4695-9520-43E4-A923-BB35EDC5496F}"/>
    <cellStyle name="Assumptions Right Multiple 2" xfId="913" xr:uid="{568E86CB-D50E-4528-86C8-8FD0E844599A}"/>
    <cellStyle name="Assumptions Right Number" xfId="914" xr:uid="{CC9AB44F-AEA5-4661-B3BA-DA7FE62729C5}"/>
    <cellStyle name="Assumptions Right Number 2" xfId="915" xr:uid="{F1060E7E-863C-443A-8878-31B56A829CA6}"/>
    <cellStyle name="Assumptions Right Percentage" xfId="916" xr:uid="{D0329A8B-F85B-4931-9443-87EF7B359316}"/>
    <cellStyle name="Assumptions Right Percentage 2" xfId="917" xr:uid="{42109E30-4932-47FF-BA7F-D8045450EE5F}"/>
    <cellStyle name="Assumptions Right Year" xfId="918" xr:uid="{8A9A4665-BAF0-4759-B07D-941875968163}"/>
    <cellStyle name="Assumptions Right Year 2" xfId="919" xr:uid="{40A0D7F3-A6EB-4C26-8CB1-D32D51554253}"/>
    <cellStyle name="Bad 2" xfId="920" xr:uid="{DFA22B5A-E7D9-470D-AEDF-586D13C61785}"/>
    <cellStyle name="Calculation 2" xfId="921" xr:uid="{EC966CA4-993C-428D-A0B8-7BFA1BE4E44E}"/>
    <cellStyle name="Cell Link" xfId="922" xr:uid="{2F0DCD5F-D412-489C-8DB5-68040E3A8A16}"/>
    <cellStyle name="Cell Link 2" xfId="923" xr:uid="{7110F1B1-F936-47DB-BE8B-AC53A5E00EFF}"/>
    <cellStyle name="Center Currency" xfId="924" xr:uid="{539D9FE8-51C7-4331-A444-2BC0655649CC}"/>
    <cellStyle name="Center Currency 2" xfId="925" xr:uid="{542B705B-10B5-46DD-A53A-9F81A0EEE515}"/>
    <cellStyle name="Center Date" xfId="926" xr:uid="{E014ECAF-E392-4CC5-95C6-0B989539D8A2}"/>
    <cellStyle name="Center Date 2" xfId="927" xr:uid="{CBB340E9-439C-49E3-80B6-594124EE42FD}"/>
    <cellStyle name="Center Multiple" xfId="928" xr:uid="{5CB8FD38-A84D-44CD-A542-7DCEE82A602D}"/>
    <cellStyle name="Center Multiple 2" xfId="929" xr:uid="{485CEC65-2EC6-4B76-9B43-F0E123E1FCBA}"/>
    <cellStyle name="Center Number" xfId="930" xr:uid="{B1A27ED5-9341-4354-AA86-868708B87D34}"/>
    <cellStyle name="Center Number 2" xfId="931" xr:uid="{43DCEA9D-4749-4BC7-93EB-22E8F2DF60BB}"/>
    <cellStyle name="Center Percentage" xfId="932" xr:uid="{F726E2CE-FE8A-4414-A3A5-260DC011AEB9}"/>
    <cellStyle name="Center Percentage 2" xfId="933" xr:uid="{7D331B3B-5ADF-4759-B6C5-2F0381694C3E}"/>
    <cellStyle name="Center Year" xfId="934" xr:uid="{BC9C280C-9E8D-46A3-9F5F-0267CF7DD7DC}"/>
    <cellStyle name="Center Year 2" xfId="935" xr:uid="{96FFA36F-E372-471B-8EEA-876697761A06}"/>
    <cellStyle name="Check Cell 2" xfId="936" xr:uid="{DF722644-3747-42CC-A5F4-C2D5E3B7F97F}"/>
    <cellStyle name="Comma" xfId="854" builtinId="3"/>
    <cellStyle name="Comma 2" xfId="858" xr:uid="{B708849D-346E-4974-8C60-CEE7912DBC91}"/>
    <cellStyle name="Comma 3" xfId="937" xr:uid="{50ABB46F-8AD1-4268-8251-8CDBA8E6D020}"/>
    <cellStyle name="Comma 4" xfId="867" xr:uid="{ADFC705B-5349-413A-84AB-F1E9E957DDD7}"/>
    <cellStyle name="Comma 5" xfId="1003" xr:uid="{A5AFD731-977C-4CC3-9EF8-50FDACDF11E0}"/>
    <cellStyle name="Currency" xfId="855" builtinId="4"/>
    <cellStyle name="Currency 2" xfId="938" xr:uid="{F3C7070B-5E9C-49F6-BC0B-263FDA9F68D7}"/>
    <cellStyle name="Currency 3" xfId="1007" xr:uid="{209C1C8B-71FB-4431-B745-1E9D0F52758D}"/>
    <cellStyle name="Currency 5" xfId="864" xr:uid="{FCFEA736-9C74-48AC-83D5-570AE988DDDC}"/>
    <cellStyle name="Currency 5 2" xfId="1006" xr:uid="{3378121B-FB79-402B-83D8-794A4F877290}"/>
    <cellStyle name="Explanatory Text 2" xfId="939" xr:uid="{32372B81-74CA-4B62-B08B-998E138ABDE1}"/>
    <cellStyle name="Followed Hyperlink" xfId="83" builtinId="9" hidden="1"/>
    <cellStyle name="Followed Hyperlink" xfId="315" builtinId="9" hidden="1"/>
    <cellStyle name="Followed Hyperlink" xfId="635" builtinId="9" hidden="1"/>
    <cellStyle name="Followed Hyperlink" xfId="753" builtinId="9" hidden="1"/>
    <cellStyle name="Followed Hyperlink" xfId="565" builtinId="9" hidden="1"/>
    <cellStyle name="Followed Hyperlink" xfId="297" builtinId="9" hidden="1"/>
    <cellStyle name="Followed Hyperlink" xfId="237" builtinId="9" hidden="1"/>
    <cellStyle name="Followed Hyperlink" xfId="657" builtinId="9" hidden="1"/>
    <cellStyle name="Followed Hyperlink" xfId="453" builtinId="9" hidden="1"/>
    <cellStyle name="Followed Hyperlink" xfId="93" builtinId="9" hidden="1"/>
    <cellStyle name="Followed Hyperlink" xfId="537" builtinId="9" hidden="1"/>
    <cellStyle name="Followed Hyperlink" xfId="577" builtinId="9" hidden="1"/>
    <cellStyle name="Followed Hyperlink" xfId="507" builtinId="9" hidden="1"/>
    <cellStyle name="Followed Hyperlink" xfId="169" builtinId="9" hidden="1"/>
    <cellStyle name="Followed Hyperlink" xfId="271" builtinId="9" hidden="1"/>
    <cellStyle name="Followed Hyperlink" xfId="847" builtinId="9" hidden="1"/>
    <cellStyle name="Followed Hyperlink" xfId="669" builtinId="9" hidden="1"/>
    <cellStyle name="Followed Hyperlink" xfId="767" builtinId="9" hidden="1"/>
    <cellStyle name="Followed Hyperlink" xfId="655" builtinId="9" hidden="1"/>
    <cellStyle name="Followed Hyperlink" xfId="717" builtinId="9" hidden="1"/>
    <cellStyle name="Followed Hyperlink" xfId="101" builtinId="9" hidden="1"/>
    <cellStyle name="Followed Hyperlink" xfId="623" builtinId="9" hidden="1"/>
    <cellStyle name="Followed Hyperlink" xfId="351" builtinId="9" hidden="1"/>
    <cellStyle name="Followed Hyperlink" xfId="567" builtinId="9" hidden="1"/>
    <cellStyle name="Followed Hyperlink" xfId="311" builtinId="9" hidden="1"/>
    <cellStyle name="Followed Hyperlink" xfId="751" builtinId="9" hidden="1"/>
    <cellStyle name="Followed Hyperlink" xfId="239" builtinId="9" hidden="1"/>
    <cellStyle name="Followed Hyperlink" xfId="853" builtinId="9" hidden="1"/>
    <cellStyle name="Followed Hyperlink" xfId="527" builtinId="9" hidden="1"/>
    <cellStyle name="Followed Hyperlink" xfId="807" builtinId="9" hidden="1"/>
    <cellStyle name="Followed Hyperlink" xfId="781" builtinId="9" hidden="1"/>
    <cellStyle name="Followed Hyperlink" xfId="741" builtinId="9" hidden="1"/>
    <cellStyle name="Followed Hyperlink" xfId="821" builtinId="9" hidden="1"/>
    <cellStyle name="Followed Hyperlink" xfId="639" builtinId="9" hidden="1"/>
    <cellStyle name="Followed Hyperlink" xfId="251" builtinId="9" hidden="1"/>
    <cellStyle name="Followed Hyperlink" xfId="521" builtinId="9" hidden="1"/>
    <cellStyle name="Followed Hyperlink" xfId="529" builtinId="9" hidden="1"/>
    <cellStyle name="Followed Hyperlink" xfId="275" builtinId="9" hidden="1"/>
    <cellStyle name="Followed Hyperlink" xfId="209" builtinId="9" hidden="1"/>
    <cellStyle name="Followed Hyperlink" xfId="621" builtinId="9" hidden="1"/>
    <cellStyle name="Followed Hyperlink" xfId="345" builtinId="9" hidden="1"/>
    <cellStyle name="Followed Hyperlink" xfId="333" builtinId="9" hidden="1"/>
    <cellStyle name="Followed Hyperlink" xfId="605" builtinId="9" hidden="1"/>
    <cellStyle name="Followed Hyperlink" xfId="393" builtinId="9" hidden="1"/>
    <cellStyle name="Followed Hyperlink" xfId="699" builtinId="9" hidden="1"/>
    <cellStyle name="Followed Hyperlink" xfId="379" builtinId="9" hidden="1"/>
    <cellStyle name="Followed Hyperlink" xfId="183" builtinId="9" hidden="1"/>
    <cellStyle name="Followed Hyperlink" xfId="55" builtinId="9" hidden="1"/>
    <cellStyle name="Followed Hyperlink" xfId="727" builtinId="9" hidden="1"/>
    <cellStyle name="Followed Hyperlink" xfId="511" builtinId="9" hidden="1"/>
    <cellStyle name="Followed Hyperlink" xfId="255" builtinId="9" hidden="1"/>
    <cellStyle name="Followed Hyperlink" xfId="403" builtinId="9" hidden="1"/>
    <cellStyle name="Followed Hyperlink" xfId="739" builtinId="9" hidden="1"/>
    <cellStyle name="Followed Hyperlink" xfId="397" builtinId="9" hidden="1"/>
    <cellStyle name="Followed Hyperlink" xfId="371" builtinId="9" hidden="1"/>
    <cellStyle name="Followed Hyperlink" xfId="23" builtinId="9" hidden="1"/>
    <cellStyle name="Followed Hyperlink" xfId="171" builtinId="9" hidden="1"/>
    <cellStyle name="Followed Hyperlink" xfId="165" builtinId="9" hidden="1"/>
    <cellStyle name="Followed Hyperlink" xfId="43" builtinId="9" hidden="1"/>
    <cellStyle name="Followed Hyperlink" xfId="189" builtinId="9" hidden="1"/>
    <cellStyle name="Followed Hyperlink" xfId="389" builtinId="9" hidden="1"/>
    <cellStyle name="Followed Hyperlink" xfId="851" builtinId="9" hidden="1"/>
    <cellStyle name="Followed Hyperlink" xfId="515" builtinId="9" hidden="1"/>
    <cellStyle name="Followed Hyperlink" xfId="113" builtinId="9" hidden="1"/>
    <cellStyle name="Followed Hyperlink" xfId="601" builtinId="9" hidden="1"/>
    <cellStyle name="Followed Hyperlink" xfId="229" builtinId="9" hidden="1"/>
    <cellStyle name="Followed Hyperlink" xfId="629" builtinId="9" hidden="1"/>
    <cellStyle name="Followed Hyperlink" xfId="785" builtinId="9" hidden="1"/>
    <cellStyle name="Followed Hyperlink" xfId="411" builtinId="9" hidden="1"/>
    <cellStyle name="Followed Hyperlink" xfId="47" builtinId="9" hidden="1"/>
    <cellStyle name="Followed Hyperlink" xfId="743" builtinId="9" hidden="1"/>
    <cellStyle name="Followed Hyperlink" xfId="407" builtinId="9" hidden="1"/>
    <cellStyle name="Followed Hyperlink" xfId="463" builtinId="9" hidden="1"/>
    <cellStyle name="Followed Hyperlink" xfId="733" builtinId="9" hidden="1"/>
    <cellStyle name="Followed Hyperlink" xfId="759" builtinId="9" hidden="1"/>
    <cellStyle name="Followed Hyperlink" xfId="303" builtinId="9" hidden="1"/>
    <cellStyle name="Followed Hyperlink" xfId="455" builtinId="9" hidden="1"/>
    <cellStyle name="Followed Hyperlink" xfId="553" builtinId="9" hidden="1"/>
    <cellStyle name="Followed Hyperlink" xfId="737" builtinId="9" hidden="1"/>
    <cellStyle name="Followed Hyperlink" xfId="651" builtinId="9" hidden="1"/>
    <cellStyle name="Followed Hyperlink" xfId="299" builtinId="9" hidden="1"/>
    <cellStyle name="Followed Hyperlink" xfId="115" builtinId="9" hidden="1"/>
    <cellStyle name="Followed Hyperlink" xfId="91" builtinId="9" hidden="1"/>
    <cellStyle name="Followed Hyperlink" xfId="671" builtinId="9" hidden="1"/>
    <cellStyle name="Followed Hyperlink" xfId="67" builtinId="9" hidden="1"/>
    <cellStyle name="Followed Hyperlink" xfId="833" builtinId="9" hidden="1"/>
    <cellStyle name="Followed Hyperlink" xfId="357" builtinId="9" hidden="1"/>
    <cellStyle name="Followed Hyperlink" xfId="289" builtinId="9" hidden="1"/>
    <cellStyle name="Followed Hyperlink" xfId="285" builtinId="9" hidden="1"/>
    <cellStyle name="Followed Hyperlink" xfId="497" builtinId="9" hidden="1"/>
    <cellStyle name="Followed Hyperlink" xfId="505" builtinId="9" hidden="1"/>
    <cellStyle name="Followed Hyperlink" xfId="525" builtinId="9" hidden="1"/>
    <cellStyle name="Followed Hyperlink" xfId="613" builtinId="9" hidden="1"/>
    <cellStyle name="Followed Hyperlink" xfId="325" builtinId="9" hidden="1"/>
    <cellStyle name="Followed Hyperlink" xfId="277" builtinId="9" hidden="1"/>
    <cellStyle name="Followed Hyperlink" xfId="509" builtinId="9" hidden="1"/>
    <cellStyle name="Followed Hyperlink" xfId="235" builtinId="9" hidden="1"/>
    <cellStyle name="Followed Hyperlink" xfId="631" builtinId="9" hidden="1"/>
    <cellStyle name="Followed Hyperlink" xfId="181" builtinId="9" hidden="1"/>
    <cellStyle name="Followed Hyperlink" xfId="27" builtinId="9" hidden="1"/>
    <cellStyle name="Followed Hyperlink" xfId="109" builtinId="9" hidden="1"/>
    <cellStyle name="Followed Hyperlink" xfId="523" builtinId="9" hidden="1"/>
    <cellStyle name="Followed Hyperlink" xfId="843" builtinId="9" hidden="1"/>
    <cellStyle name="Followed Hyperlink" xfId="377" builtinId="9" hidden="1"/>
    <cellStyle name="Followed Hyperlink" xfId="803" builtinId="9" hidden="1"/>
    <cellStyle name="Followed Hyperlink" xfId="643" builtinId="9" hidden="1"/>
    <cellStyle name="Followed Hyperlink" xfId="387" builtinId="9" hidden="1"/>
    <cellStyle name="Followed Hyperlink" xfId="135" builtinId="9" hidden="1"/>
    <cellStyle name="Followed Hyperlink" xfId="473" builtinId="9" hidden="1"/>
    <cellStyle name="Followed Hyperlink" xfId="465" builtinId="9" hidden="1"/>
    <cellStyle name="Followed Hyperlink" xfId="241" builtinId="9" hidden="1"/>
    <cellStyle name="Followed Hyperlink" xfId="385" builtinId="9" hidden="1"/>
    <cellStyle name="Followed Hyperlink" xfId="501" builtinId="9" hidden="1"/>
    <cellStyle name="Followed Hyperlink" xfId="849" builtinId="9" hidden="1"/>
    <cellStyle name="Followed Hyperlink" xfId="603" builtinId="9" hidden="1"/>
    <cellStyle name="Followed Hyperlink" xfId="77" builtinId="9" hidden="1"/>
    <cellStyle name="Followed Hyperlink" xfId="19" builtinId="9" hidden="1"/>
    <cellStyle name="Followed Hyperlink" xfId="187" builtinId="9" hidden="1"/>
    <cellStyle name="Followed Hyperlink" xfId="615" builtinId="9" hidden="1"/>
    <cellStyle name="Followed Hyperlink" xfId="359" builtinId="9" hidden="1"/>
    <cellStyle name="Followed Hyperlink" xfId="95" builtinId="9" hidden="1"/>
    <cellStyle name="Followed Hyperlink" xfId="813" builtinId="9" hidden="1"/>
    <cellStyle name="Followed Hyperlink" xfId="765" builtinId="9" hidden="1"/>
    <cellStyle name="Followed Hyperlink" xfId="693" builtinId="9" hidden="1"/>
    <cellStyle name="Followed Hyperlink" xfId="837" builtinId="9" hidden="1"/>
    <cellStyle name="Followed Hyperlink" xfId="105" builtinId="9" hidden="1"/>
    <cellStyle name="Followed Hyperlink" xfId="327" builtinId="9" hidden="1"/>
    <cellStyle name="Followed Hyperlink" xfId="583" builtinId="9" hidden="1"/>
    <cellStyle name="Followed Hyperlink" xfId="533" builtinId="9" hidden="1"/>
    <cellStyle name="Followed Hyperlink" xfId="405" builtinId="9" hidden="1"/>
    <cellStyle name="Followed Hyperlink" xfId="673" builtinId="9" hidden="1"/>
    <cellStyle name="Followed Hyperlink" xfId="415" builtinId="9" hidden="1"/>
    <cellStyle name="Followed Hyperlink" xfId="725" builtinId="9" hidden="1"/>
    <cellStyle name="Followed Hyperlink" xfId="335" builtinId="9" hidden="1"/>
    <cellStyle name="Followed Hyperlink" xfId="149" builtinId="9" hidden="1"/>
    <cellStyle name="Followed Hyperlink" xfId="475" builtinId="9" hidden="1"/>
    <cellStyle name="Followed Hyperlink" xfId="641" builtinId="9" hidden="1"/>
    <cellStyle name="Followed Hyperlink" xfId="557" builtinId="9" hidden="1"/>
    <cellStyle name="Followed Hyperlink" xfId="547" builtinId="9" hidden="1"/>
    <cellStyle name="Followed Hyperlink" xfId="761" builtinId="9" hidden="1"/>
    <cellStyle name="Followed Hyperlink" xfId="71" builtinId="9" hidden="1"/>
    <cellStyle name="Followed Hyperlink" xfId="15" builtinId="9" hidden="1"/>
    <cellStyle name="Followed Hyperlink" xfId="107" builtinId="9" hidden="1"/>
    <cellStyle name="Followed Hyperlink" xfId="121" builtinId="9" hidden="1"/>
    <cellStyle name="Followed Hyperlink" xfId="203" builtinId="9" hidden="1"/>
    <cellStyle name="Followed Hyperlink" xfId="131" builtinId="9" hidden="1"/>
    <cellStyle name="Followed Hyperlink" xfId="31" builtinId="9" hidden="1"/>
    <cellStyle name="Followed Hyperlink" xfId="103" builtinId="9" hidden="1"/>
    <cellStyle name="Followed Hyperlink" xfId="691" builtinId="9" hidden="1"/>
    <cellStyle name="Followed Hyperlink" xfId="185" builtinId="9" hidden="1"/>
    <cellStyle name="Followed Hyperlink" xfId="745" builtinId="9" hidden="1"/>
    <cellStyle name="Followed Hyperlink" xfId="421" builtinId="9" hidden="1"/>
    <cellStyle name="Followed Hyperlink" xfId="755" builtinId="9" hidden="1"/>
    <cellStyle name="Followed Hyperlink" xfId="243" builtinId="9" hidden="1"/>
    <cellStyle name="Followed Hyperlink" xfId="611" builtinId="9" hidden="1"/>
    <cellStyle name="Followed Hyperlink" xfId="787" builtinId="9" hidden="1"/>
    <cellStyle name="Followed Hyperlink" xfId="451" builtinId="9" hidden="1"/>
    <cellStyle name="Followed Hyperlink" xfId="355" builtinId="9" hidden="1"/>
    <cellStyle name="Followed Hyperlink" xfId="531" builtinId="9" hidden="1"/>
    <cellStyle name="Followed Hyperlink" xfId="841" builtinId="9" hidden="1"/>
    <cellStyle name="Followed Hyperlink" xfId="707" builtinId="9" hidden="1"/>
    <cellStyle name="Followed Hyperlink" xfId="195" builtinId="9" hidden="1"/>
    <cellStyle name="Followed Hyperlink" xfId="499" builtinId="9" hidden="1"/>
    <cellStyle name="Followed Hyperlink" xfId="697" builtinId="9" hidden="1"/>
    <cellStyle name="Followed Hyperlink" xfId="665" builtinId="9" hidden="1"/>
    <cellStyle name="Followed Hyperlink" xfId="3" builtinId="9" hidden="1"/>
    <cellStyle name="Followed Hyperlink" xfId="41" builtinId="9" hidden="1"/>
    <cellStyle name="Followed Hyperlink" xfId="435" builtinId="9" hidden="1"/>
    <cellStyle name="Followed Hyperlink" xfId="21" builtinId="9" hidden="1"/>
    <cellStyle name="Followed Hyperlink" xfId="61" builtinId="9" hidden="1"/>
    <cellStyle name="Followed Hyperlink" xfId="49" builtinId="9" hidden="1"/>
    <cellStyle name="Followed Hyperlink" xfId="75" builtinId="9" hidden="1"/>
    <cellStyle name="Followed Hyperlink" xfId="175" builtinId="9" hidden="1"/>
    <cellStyle name="Followed Hyperlink" xfId="217" builtinId="9" hidden="1"/>
    <cellStyle name="Followed Hyperlink" xfId="99" builtinId="9" hidden="1"/>
    <cellStyle name="Followed Hyperlink" xfId="51" builtinId="9" hidden="1"/>
    <cellStyle name="Followed Hyperlink" xfId="809" builtinId="9" hidden="1"/>
    <cellStyle name="Followed Hyperlink" xfId="81" builtinId="9" hidden="1"/>
    <cellStyle name="Followed Hyperlink" xfId="269" builtinId="9" hidden="1"/>
    <cellStyle name="Followed Hyperlink" xfId="721" builtinId="9" hidden="1"/>
    <cellStyle name="Followed Hyperlink" xfId="147" builtinId="9" hidden="1"/>
    <cellStyle name="Followed Hyperlink" xfId="447" builtinId="9" hidden="1"/>
    <cellStyle name="Followed Hyperlink" xfId="783" builtinId="9" hidden="1"/>
    <cellStyle name="Followed Hyperlink" xfId="431" builtinId="9" hidden="1"/>
    <cellStyle name="Followed Hyperlink" xfId="573" builtinId="9" hidden="1"/>
    <cellStyle name="Followed Hyperlink" xfId="769" builtinId="9" hidden="1"/>
    <cellStyle name="Followed Hyperlink" xfId="469" builtinId="9" hidden="1"/>
    <cellStyle name="Followed Hyperlink" xfId="637" builtinId="9" hidden="1"/>
    <cellStyle name="Followed Hyperlink" xfId="503" builtinId="9" hidden="1"/>
    <cellStyle name="Followed Hyperlink" xfId="247" builtinId="9" hidden="1"/>
    <cellStyle name="Followed Hyperlink" xfId="687" builtinId="9" hidden="1"/>
    <cellStyle name="Followed Hyperlink" xfId="799" builtinId="9" hidden="1"/>
    <cellStyle name="Followed Hyperlink" xfId="685" builtinId="9" hidden="1"/>
    <cellStyle name="Followed Hyperlink" xfId="823" builtinId="9" hidden="1"/>
    <cellStyle name="Followed Hyperlink" xfId="591" builtinId="9" hidden="1"/>
    <cellStyle name="Followed Hyperlink" xfId="279" builtinId="9" hidden="1"/>
    <cellStyle name="Followed Hyperlink" xfId="535" builtinId="9" hidden="1"/>
    <cellStyle name="Followed Hyperlink" xfId="703" builtinId="9" hidden="1"/>
    <cellStyle name="Followed Hyperlink" xfId="73" builtinId="9" hidden="1"/>
    <cellStyle name="Followed Hyperlink" xfId="161" builtinId="9" hidden="1"/>
    <cellStyle name="Followed Hyperlink" xfId="347" builtinId="9" hidden="1"/>
    <cellStyle name="Followed Hyperlink" xfId="731" builtinId="9" hidden="1"/>
    <cellStyle name="Followed Hyperlink" xfId="413" builtinId="9" hidden="1"/>
    <cellStyle name="Followed Hyperlink" xfId="585" builtinId="9" hidden="1"/>
    <cellStyle name="Followed Hyperlink" xfId="349" builtinId="9" hidden="1"/>
    <cellStyle name="Followed Hyperlink" xfId="329" builtinId="9" hidden="1"/>
    <cellStyle name="Followed Hyperlink" xfId="645" builtinId="9" hidden="1"/>
    <cellStyle name="Followed Hyperlink" xfId="199" builtinId="9" hidden="1"/>
    <cellStyle name="Followed Hyperlink" xfId="291" builtinId="9" hidden="1"/>
    <cellStyle name="Followed Hyperlink" xfId="467" builtinId="9" hidden="1"/>
    <cellStyle name="Followed Hyperlink" xfId="723" builtinId="9" hidden="1"/>
    <cellStyle name="Followed Hyperlink" xfId="729" builtinId="9" hidden="1"/>
    <cellStyle name="Followed Hyperlink" xfId="441" builtinId="9" hidden="1"/>
    <cellStyle name="Followed Hyperlink" xfId="683" builtinId="9" hidden="1"/>
    <cellStyle name="Followed Hyperlink" xfId="331" builtinId="9" hidden="1"/>
    <cellStyle name="Followed Hyperlink" xfId="215" builtinId="9" hidden="1"/>
    <cellStyle name="Followed Hyperlink" xfId="45" builtinId="9" hidden="1"/>
    <cellStyle name="Followed Hyperlink" xfId="695" builtinId="9" hidden="1"/>
    <cellStyle name="Followed Hyperlink" xfId="17" builtinId="9" hidden="1"/>
    <cellStyle name="Followed Hyperlink" xfId="747" builtinId="9" hidden="1"/>
    <cellStyle name="Followed Hyperlink" xfId="337" builtinId="9" hidden="1"/>
    <cellStyle name="Followed Hyperlink" xfId="265" builtinId="9" hidden="1"/>
    <cellStyle name="Followed Hyperlink" xfId="545" builtinId="9" hidden="1"/>
    <cellStyle name="Followed Hyperlink" xfId="561" builtinId="9" hidden="1"/>
    <cellStyle name="Followed Hyperlink" xfId="485" builtinId="9" hidden="1"/>
    <cellStyle name="Followed Hyperlink" xfId="549" builtinId="9" hidden="1"/>
    <cellStyle name="Followed Hyperlink" xfId="633" builtinId="9" hidden="1"/>
    <cellStyle name="Followed Hyperlink" xfId="305" builtinId="9" hidden="1"/>
    <cellStyle name="Followed Hyperlink" xfId="245" builtinId="9" hidden="1"/>
    <cellStyle name="Followed Hyperlink" xfId="597" builtinId="9" hidden="1"/>
    <cellStyle name="Followed Hyperlink" xfId="363" builtinId="9" hidden="1"/>
    <cellStyle name="Followed Hyperlink" xfId="711" builtinId="9" hidden="1"/>
    <cellStyle name="Followed Hyperlink" xfId="137" builtinId="9" hidden="1"/>
    <cellStyle name="Followed Hyperlink" xfId="7" builtinId="9" hidden="1"/>
    <cellStyle name="Followed Hyperlink" xfId="129" builtinId="9" hidden="1"/>
    <cellStyle name="Followed Hyperlink" xfId="459" builtinId="9" hidden="1"/>
    <cellStyle name="Followed Hyperlink" xfId="811" builtinId="9" hidden="1"/>
    <cellStyle name="Followed Hyperlink" xfId="445" builtinId="9" hidden="1"/>
    <cellStyle name="Followed Hyperlink" xfId="661" builtinId="9" hidden="1"/>
    <cellStyle name="Followed Hyperlink" xfId="287" builtinId="9" hidden="1"/>
    <cellStyle name="Followed Hyperlink" xfId="805" builtinId="9" hidden="1"/>
    <cellStyle name="Followed Hyperlink" xfId="677" builtinId="9" hidden="1"/>
    <cellStyle name="Followed Hyperlink" xfId="845" builtinId="9" hidden="1"/>
    <cellStyle name="Followed Hyperlink" xfId="231" builtinId="9" hidden="1"/>
    <cellStyle name="Followed Hyperlink" xfId="575" builtinId="9" hidden="1"/>
    <cellStyle name="Followed Hyperlink" xfId="37" builtinId="9" hidden="1"/>
    <cellStyle name="Followed Hyperlink" xfId="119" builtinId="9" hidden="1"/>
    <cellStyle name="Followed Hyperlink" xfId="667" builtinId="9" hidden="1"/>
    <cellStyle name="Followed Hyperlink" xfId="457" builtinId="9" hidden="1"/>
    <cellStyle name="Followed Hyperlink" xfId="313" builtinId="9" hidden="1"/>
    <cellStyle name="Followed Hyperlink" xfId="293" builtinId="9" hidden="1"/>
    <cellStyle name="Followed Hyperlink" xfId="221" builtinId="9" hidden="1"/>
    <cellStyle name="Followed Hyperlink" xfId="339" builtinId="9" hidden="1"/>
    <cellStyle name="Followed Hyperlink" xfId="675" builtinId="9" hidden="1"/>
    <cellStyle name="Followed Hyperlink" xfId="681" builtinId="9" hidden="1"/>
    <cellStyle name="Followed Hyperlink" xfId="563" builtinId="9" hidden="1"/>
    <cellStyle name="Followed Hyperlink" xfId="13" builtinId="9" hidden="1"/>
    <cellStyle name="Followed Hyperlink" xfId="207" builtinId="9" hidden="1"/>
    <cellStyle name="Followed Hyperlink" xfId="133" builtinId="9" hidden="1"/>
    <cellStyle name="Followed Hyperlink" xfId="163" builtinId="9" hidden="1"/>
    <cellStyle name="Followed Hyperlink" xfId="59" builtinId="9" hidden="1"/>
    <cellStyle name="Followed Hyperlink" xfId="825" builtinId="9" hidden="1"/>
    <cellStyle name="Followed Hyperlink" xfId="793" builtinId="9" hidden="1"/>
    <cellStyle name="Followed Hyperlink" xfId="579" builtinId="9" hidden="1"/>
    <cellStyle name="Followed Hyperlink" xfId="111" builtinId="9" hidden="1"/>
    <cellStyle name="Followed Hyperlink" xfId="383" builtinId="9" hidden="1"/>
    <cellStyle name="Followed Hyperlink" xfId="599" builtinId="9" hidden="1"/>
    <cellStyle name="Followed Hyperlink" xfId="213" builtinId="9" hidden="1"/>
    <cellStyle name="Followed Hyperlink" xfId="65" builtinId="9" hidden="1"/>
    <cellStyle name="Followed Hyperlink" xfId="97" builtinId="9" hidden="1"/>
    <cellStyle name="Followed Hyperlink" xfId="571" builtinId="9" hidden="1"/>
    <cellStyle name="Followed Hyperlink" xfId="817" builtinId="9" hidden="1"/>
    <cellStyle name="Followed Hyperlink" xfId="477" builtinId="9" hidden="1"/>
    <cellStyle name="Followed Hyperlink" xfId="449" builtinId="9" hidden="1"/>
    <cellStyle name="Followed Hyperlink" xfId="233" builtinId="9" hidden="1"/>
    <cellStyle name="Followed Hyperlink" xfId="401" builtinId="9" hidden="1"/>
    <cellStyle name="Followed Hyperlink" xfId="493" builtinId="9" hidden="1"/>
    <cellStyle name="Followed Hyperlink" xfId="125" builtinId="9" hidden="1"/>
    <cellStyle name="Followed Hyperlink" xfId="177" builtinId="9" hidden="1"/>
    <cellStyle name="Followed Hyperlink" xfId="353" builtinId="9" hidden="1"/>
    <cellStyle name="Followed Hyperlink" xfId="763" builtinId="9" hidden="1"/>
    <cellStyle name="Followed Hyperlink" xfId="25" builtinId="9" hidden="1"/>
    <cellStyle name="Followed Hyperlink" xfId="295" builtinId="9" hidden="1"/>
    <cellStyle name="Followed Hyperlink" xfId="775" builtinId="9" hidden="1"/>
    <cellStyle name="Followed Hyperlink" xfId="709" builtinId="9" hidden="1"/>
    <cellStyle name="Followed Hyperlink" xfId="797" builtinId="9" hidden="1"/>
    <cellStyle name="Followed Hyperlink" xfId="829" builtinId="9" hidden="1"/>
    <cellStyle name="Followed Hyperlink" xfId="789" builtinId="9" hidden="1"/>
    <cellStyle name="Followed Hyperlink" xfId="223" builtinId="9" hidden="1"/>
    <cellStyle name="Followed Hyperlink" xfId="495" builtinId="9" hidden="1"/>
    <cellStyle name="Followed Hyperlink" xfId="391" builtinId="9" hidden="1"/>
    <cellStyle name="Followed Hyperlink" xfId="479" builtinId="9" hidden="1"/>
    <cellStyle name="Followed Hyperlink" xfId="519" builtinId="9" hidden="1"/>
    <cellStyle name="Followed Hyperlink" xfId="439" builtinId="9" hidden="1"/>
    <cellStyle name="Followed Hyperlink" xfId="367" builtinId="9" hidden="1"/>
    <cellStyle name="Followed Hyperlink" xfId="263" builtinId="9" hidden="1"/>
    <cellStyle name="Followed Hyperlink" xfId="399" builtinId="9" hidden="1"/>
    <cellStyle name="Followed Hyperlink" xfId="839" builtinId="9" hidden="1"/>
    <cellStyle name="Followed Hyperlink" xfId="749" builtinId="9" hidden="1"/>
    <cellStyle name="Followed Hyperlink" xfId="773" builtinId="9" hidden="1"/>
    <cellStyle name="Followed Hyperlink" xfId="815" builtinId="9" hidden="1"/>
    <cellStyle name="Followed Hyperlink" xfId="471" builtinId="9" hidden="1"/>
    <cellStyle name="Followed Hyperlink" xfId="211" builtinId="9" hidden="1"/>
    <cellStyle name="Followed Hyperlink" xfId="689" builtinId="9" hidden="1"/>
    <cellStyle name="Followed Hyperlink" xfId="253" builtinId="9" hidden="1"/>
    <cellStyle name="Followed Hyperlink" xfId="227" builtinId="9" hidden="1"/>
    <cellStyle name="Followed Hyperlink" xfId="157" builtinId="9" hidden="1"/>
    <cellStyle name="Followed Hyperlink" xfId="581" builtinId="9" hidden="1"/>
    <cellStyle name="Followed Hyperlink" xfId="309" builtinId="9" hidden="1"/>
    <cellStyle name="Followed Hyperlink" xfId="273" builtinId="9" hidden="1"/>
    <cellStyle name="Followed Hyperlink" xfId="649" builtinId="9" hidden="1"/>
    <cellStyle name="Followed Hyperlink" xfId="437" builtinId="9" hidden="1"/>
    <cellStyle name="Followed Hyperlink" xfId="827" builtinId="9" hidden="1"/>
    <cellStyle name="Followed Hyperlink" xfId="443" builtinId="9" hidden="1"/>
    <cellStyle name="Followed Hyperlink" xfId="141" builtinId="9" hidden="1"/>
    <cellStyle name="Followed Hyperlink" xfId="11" builtinId="9" hidden="1"/>
    <cellStyle name="Followed Hyperlink" xfId="607" builtinId="9" hidden="1"/>
    <cellStyle name="Followed Hyperlink" xfId="735" builtinId="9" hidden="1"/>
    <cellStyle name="Followed Hyperlink" xfId="201" builtinId="9" hidden="1"/>
    <cellStyle name="Followed Hyperlink" xfId="57" builtinId="9" hidden="1"/>
    <cellStyle name="Followed Hyperlink" xfId="193" builtinId="9" hidden="1"/>
    <cellStyle name="Followed Hyperlink" xfId="87" builtinId="9" hidden="1"/>
    <cellStyle name="Followed Hyperlink" xfId="555" builtinId="9" hidden="1"/>
    <cellStyle name="Followed Hyperlink" xfId="715" builtinId="9" hidden="1"/>
    <cellStyle name="Followed Hyperlink" xfId="801" builtinId="9" hidden="1"/>
    <cellStyle name="Followed Hyperlink" xfId="489" builtinId="9" hidden="1"/>
    <cellStyle name="Followed Hyperlink" xfId="617" builtinId="9" hidden="1"/>
    <cellStyle name="Followed Hyperlink" xfId="543" builtinId="9" hidden="1"/>
    <cellStyle name="Followed Hyperlink" xfId="89" builtinId="9" hidden="1"/>
    <cellStyle name="Followed Hyperlink" xfId="559" builtinId="9" hidden="1"/>
    <cellStyle name="Followed Hyperlink" xfId="831" builtinId="9" hidden="1"/>
    <cellStyle name="Followed Hyperlink" xfId="701" builtinId="9" hidden="1"/>
    <cellStyle name="Followed Hyperlink" xfId="791" builtinId="9" hidden="1"/>
    <cellStyle name="Followed Hyperlink" xfId="719" builtinId="9" hidden="1"/>
    <cellStyle name="Followed Hyperlink" xfId="319" builtinId="9" hidden="1"/>
    <cellStyle name="Followed Hyperlink" xfId="487" builtinId="9" hidden="1"/>
    <cellStyle name="Followed Hyperlink" xfId="663" builtinId="9" hidden="1"/>
    <cellStyle name="Followed Hyperlink" xfId="5" builtinId="9" hidden="1"/>
    <cellStyle name="Followed Hyperlink" xfId="205" builtinId="9" hidden="1"/>
    <cellStyle name="Followed Hyperlink" xfId="283" builtinId="9" hidden="1"/>
    <cellStyle name="Followed Hyperlink" xfId="795" builtinId="9" hidden="1"/>
    <cellStyle name="Followed Hyperlink" xfId="373" builtinId="9" hidden="1"/>
    <cellStyle name="Followed Hyperlink" xfId="541" builtinId="9" hidden="1"/>
    <cellStyle name="Followed Hyperlink" xfId="257" builtinId="9" hidden="1"/>
    <cellStyle name="Followed Hyperlink" xfId="365" builtinId="9" hidden="1"/>
    <cellStyle name="Followed Hyperlink" xfId="593" builtinId="9" hidden="1"/>
    <cellStyle name="Followed Hyperlink" xfId="167" builtinId="9" hidden="1"/>
    <cellStyle name="Followed Hyperlink" xfId="259" builtinId="9" hidden="1"/>
    <cellStyle name="Followed Hyperlink" xfId="419" builtinId="9" hidden="1"/>
    <cellStyle name="Followed Hyperlink" xfId="771" builtinId="9" hidden="1"/>
    <cellStyle name="Followed Hyperlink" xfId="777" builtinId="9" hidden="1"/>
    <cellStyle name="Followed Hyperlink" xfId="409" builtinId="9" hidden="1"/>
    <cellStyle name="Followed Hyperlink" xfId="307" builtinId="9" hidden="1"/>
    <cellStyle name="Followed Hyperlink" xfId="69" builtinId="9" hidden="1"/>
    <cellStyle name="Followed Hyperlink" xfId="35" builtinId="9" hidden="1"/>
    <cellStyle name="Followed Hyperlink" xfId="139" builtinId="9" hidden="1"/>
    <cellStyle name="Followed Hyperlink" xfId="143" builtinId="9" hidden="1"/>
    <cellStyle name="Followed Hyperlink" xfId="153" builtinId="9" hidden="1"/>
    <cellStyle name="Followed Hyperlink" xfId="53" builtinId="9" hidden="1"/>
    <cellStyle name="Followed Hyperlink" xfId="29" builtinId="9" hidden="1"/>
    <cellStyle name="Followed Hyperlink" xfId="145" builtinId="9" hidden="1"/>
    <cellStyle name="Followed Hyperlink" xfId="429" builtinId="9" hidden="1"/>
    <cellStyle name="Followed Hyperlink" xfId="713" builtinId="9" hidden="1"/>
    <cellStyle name="Followed Hyperlink" xfId="835" builtinId="9" hidden="1"/>
    <cellStyle name="Followed Hyperlink" xfId="483" builtinId="9" hidden="1"/>
    <cellStyle name="Followed Hyperlink" xfId="323" builtinId="9" hidden="1"/>
    <cellStyle name="Followed Hyperlink" xfId="79" builtinId="9" hidden="1"/>
    <cellStyle name="Followed Hyperlink" xfId="423" builtinId="9" hidden="1"/>
    <cellStyle name="Followed Hyperlink" xfId="551" builtinId="9" hidden="1"/>
    <cellStyle name="Followed Hyperlink" xfId="679" builtinId="9" hidden="1"/>
    <cellStyle name="Followed Hyperlink" xfId="123" builtinId="9" hidden="1"/>
    <cellStyle name="Followed Hyperlink" xfId="127" builtinId="9" hidden="1"/>
    <cellStyle name="Followed Hyperlink" xfId="343" builtinId="9" hidden="1"/>
    <cellStyle name="Followed Hyperlink" xfId="659" builtinId="9" hidden="1"/>
    <cellStyle name="Followed Hyperlink" xfId="627" builtinId="9" hidden="1"/>
    <cellStyle name="Followed Hyperlink" xfId="197" builtinId="9" hidden="1"/>
    <cellStyle name="Followed Hyperlink" xfId="33" builtinId="9" hidden="1"/>
    <cellStyle name="Followed Hyperlink" xfId="819" builtinId="9" hidden="1"/>
    <cellStyle name="Followed Hyperlink" xfId="595" builtinId="9" hidden="1"/>
    <cellStyle name="Followed Hyperlink" xfId="517" builtinId="9" hidden="1"/>
    <cellStyle name="Followed Hyperlink" xfId="513" builtinId="9" hidden="1"/>
    <cellStyle name="Followed Hyperlink" xfId="539" builtinId="9" hidden="1"/>
    <cellStyle name="Followed Hyperlink" xfId="191" builtinId="9" hidden="1"/>
    <cellStyle name="Followed Hyperlink" xfId="85" builtinId="9" hidden="1"/>
    <cellStyle name="Followed Hyperlink" xfId="757" builtinId="9" hidden="1"/>
    <cellStyle name="Followed Hyperlink" xfId="375" builtinId="9" hidden="1"/>
    <cellStyle name="Followed Hyperlink" xfId="381" builtinId="9" hidden="1"/>
    <cellStyle name="Followed Hyperlink" xfId="395" builtinId="9" hidden="1"/>
    <cellStyle name="Followed Hyperlink" xfId="63" builtinId="9" hidden="1"/>
    <cellStyle name="Followed Hyperlink" xfId="155" builtinId="9" hidden="1"/>
    <cellStyle name="Followed Hyperlink" xfId="321" builtinId="9" hidden="1"/>
    <cellStyle name="Followed Hyperlink" xfId="361" builtinId="9" hidden="1"/>
    <cellStyle name="Followed Hyperlink" xfId="417" builtinId="9" hidden="1"/>
    <cellStyle name="Followed Hyperlink" xfId="249" builtinId="9" hidden="1"/>
    <cellStyle name="Followed Hyperlink" xfId="653" builtinId="9" hidden="1"/>
    <cellStyle name="Followed Hyperlink" xfId="433" builtinId="9" hidden="1"/>
    <cellStyle name="Followed Hyperlink" xfId="569" builtinId="9" hidden="1"/>
    <cellStyle name="Followed Hyperlink" xfId="461" builtinId="9" hidden="1"/>
    <cellStyle name="Followed Hyperlink" xfId="369" builtinId="9" hidden="1"/>
    <cellStyle name="Followed Hyperlink" xfId="625" builtinId="9" hidden="1"/>
    <cellStyle name="Followed Hyperlink" xfId="317" builtinId="9" hidden="1"/>
    <cellStyle name="Followed Hyperlink" xfId="481" builtinId="9" hidden="1"/>
    <cellStyle name="Followed Hyperlink" xfId="341" builtinId="9" hidden="1"/>
    <cellStyle name="Followed Hyperlink" xfId="281" builtinId="9" hidden="1"/>
    <cellStyle name="Followed Hyperlink" xfId="261" builtinId="9" hidden="1"/>
    <cellStyle name="Followed Hyperlink" xfId="425" builtinId="9" hidden="1"/>
    <cellStyle name="Followed Hyperlink" xfId="619" builtinId="9" hidden="1"/>
    <cellStyle name="Followed Hyperlink" xfId="151" builtinId="9" hidden="1"/>
    <cellStyle name="Followed Hyperlink" xfId="301" builtinId="9" hidden="1"/>
    <cellStyle name="Followed Hyperlink" xfId="589" builtinId="9" hidden="1"/>
    <cellStyle name="Followed Hyperlink" xfId="225" builtinId="9" hidden="1"/>
    <cellStyle name="Followed Hyperlink" xfId="219" builtinId="9" hidden="1"/>
    <cellStyle name="Followed Hyperlink" xfId="117" builtinId="9" hidden="1"/>
    <cellStyle name="Followed Hyperlink" xfId="647" builtinId="9" hidden="1"/>
    <cellStyle name="Followed Hyperlink" xfId="159" builtinId="9" hidden="1"/>
    <cellStyle name="Followed Hyperlink" xfId="179" builtinId="9" hidden="1"/>
    <cellStyle name="Followed Hyperlink" xfId="491" builtinId="9" hidden="1"/>
    <cellStyle name="Followed Hyperlink" xfId="705" builtinId="9" hidden="1"/>
    <cellStyle name="Followed Hyperlink" xfId="609" builtinId="9" hidden="1"/>
    <cellStyle name="Followed Hyperlink" xfId="267" builtinId="9" hidden="1"/>
    <cellStyle name="Followed Hyperlink" xfId="173" builtinId="9" hidden="1"/>
    <cellStyle name="Followed Hyperlink" xfId="39" builtinId="9" hidden="1"/>
    <cellStyle name="Followed Hyperlink" xfId="9" builtinId="9" hidden="1"/>
    <cellStyle name="Followed Hyperlink" xfId="587" builtinId="9" hidden="1"/>
    <cellStyle name="Followed Hyperlink" xfId="427" builtinId="9" hidden="1"/>
    <cellStyle name="Followed Hyperlink" xfId="779" builtinId="9" hidden="1"/>
    <cellStyle name="Good 2" xfId="940" xr:uid="{47BFFAAF-FCC1-459B-8C2B-E77B823AB1E9}"/>
    <cellStyle name="Heading 1 2" xfId="942" xr:uid="{2594E1AD-B28C-4FBF-9264-B07059E3D56D}"/>
    <cellStyle name="Heading 1 3" xfId="941" xr:uid="{D97888F5-D282-4179-8EB9-508899D5B999}"/>
    <cellStyle name="Heading 2 2" xfId="944" xr:uid="{A2B8F526-D49A-4A97-85D8-9DDF10031C6C}"/>
    <cellStyle name="Heading 2 3" xfId="943" xr:uid="{863FE037-7045-4877-9D7E-D682D8E92EA2}"/>
    <cellStyle name="Heading 3 2" xfId="946" xr:uid="{F00B440D-3F9E-44DC-A7CD-1B07887C95CA}"/>
    <cellStyle name="Heading 3 3" xfId="945" xr:uid="{2A54B7B4-1C3A-4F8D-ACBF-C47F8DE7D549}"/>
    <cellStyle name="Heading 3. 2" xfId="861" xr:uid="{F2CAB7C2-A695-44FC-9558-1FD944132259}"/>
    <cellStyle name="Heading 4 2" xfId="948" xr:uid="{E9FFF824-978C-4335-AF0E-ECA6D78A547E}"/>
    <cellStyle name="Heading 4 3" xfId="947" xr:uid="{8AD9E232-A922-4550-84A7-ED4BFAE5248A}"/>
    <cellStyle name="Heading 4." xfId="862" xr:uid="{ACA185BE-083B-4670-84FA-C3E54494470B}"/>
    <cellStyle name="Hyperlink" xfId="412" builtinId="8" hidden="1"/>
    <cellStyle name="Hyperlink" xfId="188" builtinId="8" hidden="1"/>
    <cellStyle name="Hyperlink" xfId="320" builtinId="8" hidden="1"/>
    <cellStyle name="Hyperlink" xfId="220" builtinId="8" hidden="1"/>
    <cellStyle name="Hyperlink" xfId="750" builtinId="8" hidden="1"/>
    <cellStyle name="Hyperlink" xfId="498" builtinId="8" hidden="1"/>
    <cellStyle name="Hyperlink" xfId="478" builtinId="8" hidden="1"/>
    <cellStyle name="Hyperlink" xfId="844" builtinId="8" hidden="1"/>
    <cellStyle name="Hyperlink" xfId="826" builtinId="8" hidden="1"/>
    <cellStyle name="Hyperlink" xfId="802" builtinId="8" hidden="1"/>
    <cellStyle name="Hyperlink" xfId="744" builtinId="8" hidden="1"/>
    <cellStyle name="Hyperlink" xfId="728" builtinId="8" hidden="1"/>
    <cellStyle name="Hyperlink" xfId="846" builtinId="8" hidden="1"/>
    <cellStyle name="Hyperlink" xfId="756" builtinId="8" hidden="1"/>
    <cellStyle name="Hyperlink" xfId="276" builtinId="8" hidden="1"/>
    <cellStyle name="Hyperlink" xfId="350" builtinId="8" hidden="1"/>
    <cellStyle name="Hyperlink" xfId="368" builtinId="8" hidden="1"/>
    <cellStyle name="Hyperlink" xfId="114" builtinId="8" hidden="1"/>
    <cellStyle name="Hyperlink" xfId="166" builtinId="8" hidden="1"/>
    <cellStyle name="Hyperlink" xfId="330" builtinId="8" hidden="1"/>
    <cellStyle name="Hyperlink" xfId="720" builtinId="8" hidden="1"/>
    <cellStyle name="Hyperlink" xfId="694" builtinId="8" hidden="1"/>
    <cellStyle name="Hyperlink" xfId="642" builtinId="8" hidden="1"/>
    <cellStyle name="Hyperlink" xfId="608" builtinId="8" hidden="1"/>
    <cellStyle name="Hyperlink" xfId="586" builtinId="8" hidden="1"/>
    <cellStyle name="Hyperlink" xfId="848" builtinId="8" hidden="1"/>
    <cellStyle name="Hyperlink" xfId="456" builtinId="8" hidden="1"/>
    <cellStyle name="Hyperlink" xfId="374" builtinId="8" hidden="1"/>
    <cellStyle name="Hyperlink" xfId="462" builtinId="8" hidden="1"/>
    <cellStyle name="Hyperlink" xfId="434" builtinId="8" hidden="1"/>
    <cellStyle name="Hyperlink" xfId="554" builtinId="8" hidden="1"/>
    <cellStyle name="Hyperlink" xfId="528" builtinId="8" hidden="1"/>
    <cellStyle name="Hyperlink" xfId="122" builtinId="8" hidden="1"/>
    <cellStyle name="Hyperlink" xfId="782" builtinId="8" hidden="1"/>
    <cellStyle name="Hyperlink" xfId="78" builtinId="8" hidden="1"/>
    <cellStyle name="Hyperlink" xfId="142" builtinId="8" hidden="1"/>
    <cellStyle name="Hyperlink" xfId="28" builtinId="8" hidden="1"/>
    <cellStyle name="Hyperlink" xfId="226" builtinId="8" hidden="1"/>
    <cellStyle name="Hyperlink" xfId="548" builtinId="8" hidden="1"/>
    <cellStyle name="Hyperlink" xfId="804" builtinId="8" hidden="1"/>
    <cellStyle name="Hyperlink" xfId="302" builtinId="8" hidden="1"/>
    <cellStyle name="Hyperlink" xfId="284" builtinId="8" hidden="1"/>
    <cellStyle name="Hyperlink" xfId="774" builtinId="8" hidden="1"/>
    <cellStyle name="Hyperlink" xfId="192" builtinId="8" hidden="1"/>
    <cellStyle name="Hyperlink" xfId="196" builtinId="8" hidden="1"/>
    <cellStyle name="Hyperlink" xfId="200" builtinId="8" hidden="1"/>
    <cellStyle name="Hyperlink" xfId="214" builtinId="8" hidden="1"/>
    <cellStyle name="Hyperlink" xfId="216" builtinId="8" hidden="1"/>
    <cellStyle name="Hyperlink" xfId="232" builtinId="8" hidden="1"/>
    <cellStyle name="Hyperlink" xfId="246" builtinId="8" hidden="1"/>
    <cellStyle name="Hyperlink" xfId="254" builtinId="8" hidden="1"/>
    <cellStyle name="Hyperlink" xfId="260" builtinId="8" hidden="1"/>
    <cellStyle name="Hyperlink" xfId="190" builtinId="8" hidden="1"/>
    <cellStyle name="Hyperlink" xfId="620" builtinId="8" hidden="1"/>
    <cellStyle name="Hyperlink" xfId="580" builtinId="8" hidden="1"/>
    <cellStyle name="Hyperlink" xfId="540" builtinId="8" hidden="1"/>
    <cellStyle name="Hyperlink" xfId="524" builtinId="8" hidden="1"/>
    <cellStyle name="Hyperlink" xfId="508" builtinId="8" hidden="1"/>
    <cellStyle name="Hyperlink" xfId="604" builtinId="8" hidden="1"/>
    <cellStyle name="Hyperlink" xfId="716" builtinId="8" hidden="1"/>
    <cellStyle name="Hyperlink" xfId="708" builtinId="8" hidden="1"/>
    <cellStyle name="Hyperlink" xfId="780" builtinId="8" hidden="1"/>
    <cellStyle name="Hyperlink" xfId="772" builtinId="8" hidden="1"/>
    <cellStyle name="Hyperlink" xfId="764" builtinId="8" hidden="1"/>
    <cellStyle name="Hyperlink" xfId="748" builtinId="8" hidden="1"/>
    <cellStyle name="Hyperlink" xfId="828" builtinId="8" hidden="1"/>
    <cellStyle name="Hyperlink" xfId="676" builtinId="8" hidden="1"/>
    <cellStyle name="Hyperlink" xfId="256" builtinId="8" hidden="1"/>
    <cellStyle name="Hyperlink" xfId="218" builtinId="8" hidden="1"/>
    <cellStyle name="Hyperlink" xfId="106" builtinId="8" hidden="1"/>
    <cellStyle name="Hyperlink" xfId="72" builtinId="8" hidden="1"/>
    <cellStyle name="Hyperlink" xfId="134" builtinId="8" hidden="1"/>
    <cellStyle name="Hyperlink" xfId="212" builtinId="8" hidden="1"/>
    <cellStyle name="Hyperlink" xfId="104" builtinId="8" hidden="1"/>
    <cellStyle name="Hyperlink" xfId="42" builtinId="8" hidden="1"/>
    <cellStyle name="Hyperlink" xfId="272" builtinId="8" hidden="1"/>
    <cellStyle name="Hyperlink" xfId="280" builtinId="8" hidden="1"/>
    <cellStyle name="Hyperlink" xfId="290" builtinId="8" hidden="1"/>
    <cellStyle name="Hyperlink" xfId="296" builtinId="8" hidden="1"/>
    <cellStyle name="Hyperlink" xfId="318" builtinId="8" hidden="1"/>
    <cellStyle name="Hyperlink" xfId="324" builtinId="8" hidden="1"/>
    <cellStyle name="Hyperlink" xfId="328" builtinId="8" hidden="1"/>
    <cellStyle name="Hyperlink" xfId="342" builtinId="8" hidden="1"/>
    <cellStyle name="Hyperlink" xfId="352" builtinId="8" hidden="1"/>
    <cellStyle name="Hyperlink" xfId="354" builtinId="8" hidden="1"/>
    <cellStyle name="Hyperlink" xfId="348" builtinId="8" hidden="1"/>
    <cellStyle name="Hyperlink" xfId="300" builtinId="8" hidden="1"/>
    <cellStyle name="Hyperlink" xfId="204" builtinId="8" hidden="1"/>
    <cellStyle name="Hyperlink" xfId="74" builtinId="8" hidden="1"/>
    <cellStyle name="Hyperlink" xfId="86" builtinId="8" hidden="1"/>
    <cellStyle name="Hyperlink" xfId="94" builtinId="8" hidden="1"/>
    <cellStyle name="Hyperlink" xfId="236" builtinId="8" hidden="1"/>
    <cellStyle name="Hyperlink" xfId="314" builtinId="8" hidden="1"/>
    <cellStyle name="Hyperlink" xfId="822" builtinId="8" hidden="1"/>
    <cellStyle name="Hyperlink" xfId="784" builtinId="8" hidden="1"/>
    <cellStyle name="Hyperlink" xfId="722" builtinId="8" hidden="1"/>
    <cellStyle name="Hyperlink" xfId="712" builtinId="8" hidden="1"/>
    <cellStyle name="Hyperlink" xfId="664" builtinId="8" hidden="1"/>
    <cellStyle name="Hyperlink" xfId="638" builtinId="8" hidden="1"/>
    <cellStyle name="Hyperlink" xfId="614" builtinId="8" hidden="1"/>
    <cellStyle name="Hyperlink" xfId="436" builtinId="8" hidden="1"/>
    <cellStyle name="Hyperlink" xfId="176" builtinId="8" hidden="1"/>
    <cellStyle name="Hyperlink" xfId="760" builtinId="8" hidden="1"/>
    <cellStyle name="Hyperlink" xfId="496" builtinId="8" hidden="1"/>
    <cellStyle name="Hyperlink" xfId="486" builtinId="8" hidden="1"/>
    <cellStyle name="Hyperlink" xfId="704" builtinId="8" hidden="1"/>
    <cellStyle name="Hyperlink" xfId="470" builtinId="8" hidden="1"/>
    <cellStyle name="Hyperlink" xfId="576" builtinId="8" hidden="1"/>
    <cellStyle name="Hyperlink" xfId="566" builtinId="8" hidden="1"/>
    <cellStyle name="Hyperlink" xfId="438" builtinId="8" hidden="1"/>
    <cellStyle name="Hyperlink" xfId="458" builtinId="8" hidden="1"/>
    <cellStyle name="Hyperlink" xfId="542" builtinId="8" hidden="1"/>
    <cellStyle name="Hyperlink" xfId="402" builtinId="8" hidden="1"/>
    <cellStyle name="Hyperlink" xfId="790" builtinId="8" hidden="1"/>
    <cellStyle name="Hyperlink" xfId="820" builtinId="8" hidden="1"/>
    <cellStyle name="Hyperlink" xfId="90" builtinId="8" hidden="1"/>
    <cellStyle name="Hyperlink" xfId="356" builtinId="8" hidden="1"/>
    <cellStyle name="Hyperlink" xfId="308" builtinId="8" hidden="1"/>
    <cellStyle name="Hyperlink" xfId="186" builtinId="8" hidden="1"/>
    <cellStyle name="Hyperlink" xfId="796" builtinId="8" hidden="1"/>
    <cellStyle name="Hyperlink" xfId="452" builtinId="8" hidden="1"/>
    <cellStyle name="Hyperlink" xfId="228" builtinId="8" hidden="1"/>
    <cellStyle name="Hyperlink" xfId="346" builtinId="8" hidden="1"/>
    <cellStyle name="Hyperlink" xfId="54" builtinId="8" hidden="1"/>
    <cellStyle name="Hyperlink" xfId="182" builtinId="8" hidden="1"/>
    <cellStyle name="Hyperlink" xfId="234" builtinId="8" hidden="1"/>
    <cellStyle name="Hyperlink" xfId="612" builtinId="8" hidden="1"/>
    <cellStyle name="Hyperlink" xfId="112" builtinId="8" hidden="1"/>
    <cellStyle name="Hyperlink" xfId="116" builtinId="8" hidden="1"/>
    <cellStyle name="Hyperlink" xfId="124" builtinId="8" hidden="1"/>
    <cellStyle name="Hyperlink" xfId="136" builtinId="8" hidden="1"/>
    <cellStyle name="Hyperlink" xfId="146" builtinId="8" hidden="1"/>
    <cellStyle name="Hyperlink" xfId="150" builtinId="8" hidden="1"/>
    <cellStyle name="Hyperlink" xfId="108" builtinId="8" hidden="1"/>
    <cellStyle name="Hyperlink" xfId="48" builtinId="8" hidden="1"/>
    <cellStyle name="Hyperlink" xfId="56" builtinId="8" hidden="1"/>
    <cellStyle name="Hyperlink" xfId="62" builtinId="8" hidden="1"/>
    <cellStyle name="Hyperlink" xfId="44" builtinId="8" hidden="1"/>
    <cellStyle name="Hyperlink" xfId="22" builtinId="8" hidden="1"/>
    <cellStyle name="Hyperlink" xfId="10" builtinId="8" hidden="1"/>
    <cellStyle name="Hyperlink" xfId="12" builtinId="8" hidden="1"/>
    <cellStyle name="Hyperlink" xfId="14" builtinId="8" hidden="1"/>
    <cellStyle name="Hyperlink" xfId="2" builtinId="8" hidden="1"/>
    <cellStyle name="Hyperlink" xfId="30" builtinId="8" hidden="1"/>
    <cellStyle name="Hyperlink" xfId="152" builtinId="8" hidden="1"/>
    <cellStyle name="Hyperlink" xfId="336" builtinId="8" hidden="1"/>
    <cellStyle name="Hyperlink" xfId="288" builtinId="8" hidden="1"/>
    <cellStyle name="Hyperlink" xfId="444" builtinId="8" hidden="1"/>
    <cellStyle name="Hyperlink" xfId="380" builtinId="8" hidden="1"/>
    <cellStyle name="Hyperlink" xfId="162" builtinId="8" hidden="1"/>
    <cellStyle name="Hyperlink" xfId="168" builtinId="8" hidden="1"/>
    <cellStyle name="Hyperlink" xfId="178" builtinId="8" hidden="1"/>
    <cellStyle name="Hyperlink" xfId="268" builtinId="8" hidden="1"/>
    <cellStyle name="Hyperlink" xfId="40" builtinId="8" hidden="1"/>
    <cellStyle name="Hyperlink" xfId="394" builtinId="8" hidden="1"/>
    <cellStyle name="Hyperlink" xfId="454" builtinId="8" hidden="1"/>
    <cellStyle name="Hyperlink" xfId="418" builtinId="8" hidden="1"/>
    <cellStyle name="Hyperlink" xfId="526" builtinId="8" hidden="1"/>
    <cellStyle name="Hyperlink" xfId="504" builtinId="8" hidden="1"/>
    <cellStyle name="Hyperlink" xfId="490" builtinId="8" hidden="1"/>
    <cellStyle name="Hyperlink" xfId="810" builtinId="8" hidden="1"/>
    <cellStyle name="Hyperlink" xfId="850" builtinId="8" hidden="1"/>
    <cellStyle name="Hyperlink" xfId="814" builtinId="8" hidden="1"/>
    <cellStyle name="Hyperlink" xfId="776" builtinId="8" hidden="1"/>
    <cellStyle name="Hyperlink" xfId="738" builtinId="8" hidden="1"/>
    <cellStyle name="Hyperlink" xfId="392" builtinId="8" hidden="1"/>
    <cellStyle name="Hyperlink" xfId="248" builtinId="8" hidden="1"/>
    <cellStyle name="Hyperlink" xfId="292" builtinId="8" hidden="1"/>
    <cellStyle name="Hyperlink" xfId="560" builtinId="8" hidden="1"/>
    <cellStyle name="Hyperlink" xfId="632" builtinId="8" hidden="1"/>
    <cellStyle name="Hyperlink" xfId="594" builtinId="8" hidden="1"/>
    <cellStyle name="Hyperlink" xfId="582" builtinId="8" hidden="1"/>
    <cellStyle name="Hyperlink" xfId="480" builtinId="8" hidden="1"/>
    <cellStyle name="Hyperlink" xfId="430" builtinId="8" hidden="1"/>
    <cellStyle name="Hyperlink" xfId="414" builtinId="8" hidden="1"/>
    <cellStyle name="Hyperlink" xfId="596" builtinId="8" hidden="1"/>
    <cellStyle name="Hyperlink" xfId="718" builtinId="8" hidden="1"/>
    <cellStyle name="Hyperlink" xfId="702" builtinId="8" hidden="1"/>
    <cellStyle name="Hyperlink" xfId="194" builtinId="8" hidden="1"/>
    <cellStyle name="Hyperlink" xfId="240" builtinId="8" hidden="1"/>
    <cellStyle name="Hyperlink" xfId="404" builtinId="8" hidden="1"/>
    <cellStyle name="Hyperlink" xfId="80" builtinId="8" hidden="1"/>
    <cellStyle name="Hyperlink" xfId="666" builtinId="8" hidden="1"/>
    <cellStyle name="Hyperlink" xfId="410" builtinId="8" hidden="1"/>
    <cellStyle name="Hyperlink" xfId="660" builtinId="8" hidden="1"/>
    <cellStyle name="Hyperlink" xfId="648" builtinId="8" hidden="1"/>
    <cellStyle name="Hyperlink" xfId="618" builtinId="8" hidden="1"/>
    <cellStyle name="Hyperlink" xfId="794" builtinId="8" hidden="1"/>
    <cellStyle name="Hyperlink" xfId="662" builtinId="8" hidden="1"/>
    <cellStyle name="Hyperlink" xfId="578" builtinId="8" hidden="1"/>
    <cellStyle name="Hyperlink" xfId="132" builtinId="8" hidden="1"/>
    <cellStyle name="Hyperlink" xfId="174" builtinId="8" hidden="1"/>
    <cellStyle name="Hyperlink" xfId="396" builtinId="8" hidden="1"/>
    <cellStyle name="Hyperlink" xfId="128" builtinId="8" hidden="1"/>
    <cellStyle name="Hyperlink" xfId="16" builtinId="8" hidden="1"/>
    <cellStyle name="Hyperlink" xfId="24" builtinId="8" hidden="1"/>
    <cellStyle name="Hyperlink" xfId="58" builtinId="8" hidden="1"/>
    <cellStyle name="Hyperlink" xfId="154" builtinId="8" hidden="1"/>
    <cellStyle name="Hyperlink" xfId="126" builtinId="8" hidden="1"/>
    <cellStyle name="Hyperlink" xfId="110" builtinId="8" hidden="1"/>
    <cellStyle name="Hyperlink" xfId="6" builtinId="8" hidden="1"/>
    <cellStyle name="Hyperlink" xfId="644" builtinId="8" hidden="1"/>
    <cellStyle name="Hyperlink" xfId="138" builtinId="8" hidden="1"/>
    <cellStyle name="Hyperlink" xfId="736" builtinId="8" hidden="1"/>
    <cellStyle name="Hyperlink" xfId="834" builtinId="8" hidden="1"/>
    <cellStyle name="Hyperlink" xfId="448" builtinId="8" hidden="1"/>
    <cellStyle name="Hyperlink" xfId="836" builtinId="8" hidden="1"/>
    <cellStyle name="Hyperlink" xfId="520" builtinId="8" hidden="1"/>
    <cellStyle name="Hyperlink" xfId="590" builtinId="8" hidden="1"/>
    <cellStyle name="Hyperlink" xfId="674" builtinId="8" hidden="1"/>
    <cellStyle name="Hyperlink" xfId="808" builtinId="8" hidden="1"/>
    <cellStyle name="Hyperlink" xfId="100" builtinId="8" hidden="1"/>
    <cellStyle name="Hyperlink" xfId="172" builtinId="8" hidden="1"/>
    <cellStyle name="Hyperlink" xfId="364" builtinId="8" hidden="1"/>
    <cellStyle name="Hyperlink" xfId="338" builtinId="8" hidden="1"/>
    <cellStyle name="Hyperlink" xfId="298" builtinId="8" hidden="1"/>
    <cellStyle name="Hyperlink" xfId="274" builtinId="8" hidden="1"/>
    <cellStyle name="Hyperlink" xfId="322" builtinId="8" hidden="1"/>
    <cellStyle name="Hyperlink" xfId="8" builtinId="8" hidden="1"/>
    <cellStyle name="Hyperlink" xfId="484" builtinId="8" hidden="1"/>
    <cellStyle name="Hyperlink" xfId="812" builtinId="8" hidden="1"/>
    <cellStyle name="Hyperlink" xfId="684" builtinId="8" hidden="1"/>
    <cellStyle name="Hyperlink" xfId="460" builtinId="8" hidden="1"/>
    <cellStyle name="Hyperlink" xfId="572" builtinId="8" hidden="1"/>
    <cellStyle name="Hyperlink" xfId="238" builtinId="8" hidden="1"/>
    <cellStyle name="Hyperlink" xfId="242" builtinId="8" hidden="1"/>
    <cellStyle name="Hyperlink" xfId="208" builtinId="8" hidden="1"/>
    <cellStyle name="Hyperlink" xfId="530" builtinId="8" hidden="1"/>
    <cellStyle name="Hyperlink" xfId="36" builtinId="8" hidden="1"/>
    <cellStyle name="Hyperlink" xfId="420" builtinId="8" hidden="1"/>
    <cellStyle name="Hyperlink" xfId="472" builtinId="8" hidden="1"/>
    <cellStyle name="Hyperlink" xfId="558" builtinId="8" hidden="1"/>
    <cellStyle name="Hyperlink" xfId="406" builtinId="8" hidden="1"/>
    <cellStyle name="Hyperlink" xfId="628" builtinId="8" hidden="1"/>
    <cellStyle name="Hyperlink" xfId="670" builtinId="8" hidden="1"/>
    <cellStyle name="Hyperlink" xfId="230" builtinId="8" hidden="1"/>
    <cellStyle name="Hyperlink" xfId="60" builtinId="8" hidden="1"/>
    <cellStyle name="Hyperlink" xfId="416" builtinId="8" hidden="1"/>
    <cellStyle name="Hyperlink" xfId="770" builtinId="8" hidden="1"/>
    <cellStyle name="Hyperlink" xfId="746" builtinId="8" hidden="1"/>
    <cellStyle name="Hyperlink" xfId="158" builtinId="8" hidden="1"/>
    <cellStyle name="Hyperlink" xfId="210" builtinId="8" hidden="1"/>
    <cellStyle name="Hyperlink" xfId="624" builtinId="8" hidden="1"/>
    <cellStyle name="Hyperlink" xfId="630" builtinId="8" hidden="1"/>
    <cellStyle name="Hyperlink" xfId="634" builtinId="8" hidden="1"/>
    <cellStyle name="Hyperlink" xfId="646" builtinId="8" hidden="1"/>
    <cellStyle name="Hyperlink" xfId="654" builtinId="8" hidden="1"/>
    <cellStyle name="Hyperlink" xfId="656" builtinId="8" hidden="1"/>
    <cellStyle name="Hyperlink" xfId="678" builtinId="8" hidden="1"/>
    <cellStyle name="Hyperlink" xfId="690" builtinId="8" hidden="1"/>
    <cellStyle name="Hyperlink" xfId="696" builtinId="8" hidden="1"/>
    <cellStyle name="Hyperlink" xfId="706" builtinId="8" hidden="1"/>
    <cellStyle name="Hyperlink" xfId="714" builtinId="8" hidden="1"/>
    <cellStyle name="Hyperlink" xfId="686" builtinId="8" hidden="1"/>
    <cellStyle name="Hyperlink" xfId="622" builtinId="8" hidden="1"/>
    <cellStyle name="Hyperlink" xfId="312" builtinId="8" hidden="1"/>
    <cellStyle name="Hyperlink" xfId="266" builtinId="8" hidden="1"/>
    <cellStyle name="Hyperlink" xfId="258" builtinId="8" hidden="1"/>
    <cellStyle name="Hyperlink" xfId="222" builtinId="8" hidden="1"/>
    <cellStyle name="Hyperlink" xfId="202" builtinId="8" hidden="1"/>
    <cellStyle name="Hyperlink" xfId="184" builtinId="8" hidden="1"/>
    <cellStyle name="Hyperlink" xfId="468" builtinId="8" hidden="1"/>
    <cellStyle name="Hyperlink" xfId="294" builtinId="8" hidden="1"/>
    <cellStyle name="Hyperlink" xfId="96" builtinId="8" hidden="1"/>
    <cellStyle name="Hyperlink" xfId="88" builtinId="8" hidden="1"/>
    <cellStyle name="Hyperlink" xfId="252" builtinId="8" hidden="1"/>
    <cellStyle name="Hyperlink" xfId="76" builtinId="8" hidden="1"/>
    <cellStyle name="Hyperlink" xfId="156" builtinId="8" hidden="1"/>
    <cellStyle name="Hyperlink" xfId="148" builtinId="8" hidden="1"/>
    <cellStyle name="Hyperlink" xfId="68" builtinId="8" hidden="1"/>
    <cellStyle name="Hyperlink" xfId="130" builtinId="8" hidden="1"/>
    <cellStyle name="Hyperlink" xfId="26" builtinId="8" hidden="1"/>
    <cellStyle name="Hyperlink" xfId="316" builtinId="8" hidden="1"/>
    <cellStyle name="Hyperlink" xfId="372" builtinId="8" hidden="1"/>
    <cellStyle name="Hyperlink" xfId="710" builtinId="8" hidden="1"/>
    <cellStyle name="Hyperlink" xfId="658" builtinId="8" hidden="1"/>
    <cellStyle name="Hyperlink" xfId="510" builtinId="8" hidden="1"/>
    <cellStyle name="Hyperlink" xfId="378" builtinId="8" hidden="1"/>
    <cellStyle name="Hyperlink" xfId="464" builtinId="8" hidden="1"/>
    <cellStyle name="Hyperlink" xfId="546" builtinId="8" hidden="1"/>
    <cellStyle name="Hyperlink" xfId="650" builtinId="8" hidden="1"/>
    <cellStyle name="Hyperlink" xfId="798" builtinId="8" hidden="1"/>
    <cellStyle name="Hyperlink" xfId="506" builtinId="8" hidden="1"/>
    <cellStyle name="Hyperlink" xfId="424" builtinId="8" hidden="1"/>
    <cellStyle name="Hyperlink" xfId="730" builtinId="8" hidden="1"/>
    <cellStyle name="Hyperlink" xfId="734" builtinId="8" hidden="1"/>
    <cellStyle name="Hyperlink" xfId="742" builtinId="8" hidden="1"/>
    <cellStyle name="Hyperlink" xfId="754" builtinId="8" hidden="1"/>
    <cellStyle name="Hyperlink" xfId="762" builtinId="8" hidden="1"/>
    <cellStyle name="Hyperlink" xfId="766" builtinId="8" hidden="1"/>
    <cellStyle name="Hyperlink" xfId="792" builtinId="8" hidden="1"/>
    <cellStyle name="Hyperlink" xfId="800" builtinId="8" hidden="1"/>
    <cellStyle name="Hyperlink" xfId="806" builtinId="8" hidden="1"/>
    <cellStyle name="Hyperlink" xfId="818" builtinId="8" hidden="1"/>
    <cellStyle name="Hyperlink" xfId="824" builtinId="8" hidden="1"/>
    <cellStyle name="Hyperlink" xfId="838" builtinId="8" hidden="1"/>
    <cellStyle name="Hyperlink" xfId="840" builtinId="8" hidden="1"/>
    <cellStyle name="Hyperlink" xfId="852" builtinId="8" hidden="1"/>
    <cellStyle name="Hyperlink" xfId="832" builtinId="8" hidden="1"/>
    <cellStyle name="Hyperlink" xfId="768" builtinId="8" hidden="1"/>
    <cellStyle name="Hyperlink" xfId="640" builtinId="8" hidden="1"/>
    <cellStyle name="Hyperlink" xfId="598" builtinId="8" hidden="1"/>
    <cellStyle name="Hyperlink" xfId="466" builtinId="8" hidden="1"/>
    <cellStyle name="Hyperlink" xfId="482" builtinId="8" hidden="1"/>
    <cellStyle name="Hyperlink" xfId="494" builtinId="8" hidden="1"/>
    <cellStyle name="Hyperlink" xfId="502" builtinId="8" hidden="1"/>
    <cellStyle name="Hyperlink" xfId="682" builtinId="8" hidden="1"/>
    <cellStyle name="Hyperlink" xfId="786" builtinId="8" hidden="1"/>
    <cellStyle name="Hyperlink" xfId="20" builtinId="8" hidden="1"/>
    <cellStyle name="Hyperlink" xfId="64" builtinId="8" hidden="1"/>
    <cellStyle name="Hyperlink" xfId="38" builtinId="8" hidden="1"/>
    <cellStyle name="Hyperlink" xfId="102" builtinId="8" hidden="1"/>
    <cellStyle name="Hyperlink" xfId="92" builtinId="8" hidden="1"/>
    <cellStyle name="Hyperlink" xfId="332" builtinId="8" hidden="1"/>
    <cellStyle name="Hyperlink" xfId="362" builtinId="8" hidden="1"/>
    <cellStyle name="Hyperlink" xfId="334" builtinId="8" hidden="1"/>
    <cellStyle name="Hyperlink" xfId="306" builtinId="8" hidden="1"/>
    <cellStyle name="Hyperlink" xfId="278" builtinId="8" hidden="1"/>
    <cellStyle name="Hyperlink" xfId="564" builtinId="8" hidden="1"/>
    <cellStyle name="Hyperlink" xfId="602" builtinId="8" hidden="1"/>
    <cellStyle name="Hyperlink" xfId="144" builtinId="8" hidden="1"/>
    <cellStyle name="Hyperlink" xfId="198" builtinId="8" hidden="1"/>
    <cellStyle name="Hyperlink" xfId="170" builtinId="8" hidden="1"/>
    <cellStyle name="Hyperlink" xfId="160" builtinId="8" hidden="1"/>
    <cellStyle name="Hyperlink" xfId="84" builtinId="8" hidden="1"/>
    <cellStyle name="Hyperlink" xfId="34" builtinId="8" hidden="1"/>
    <cellStyle name="Hyperlink" xfId="428" builtinId="8" hidden="1"/>
    <cellStyle name="Hyperlink" xfId="262" builtinId="8" hidden="1"/>
    <cellStyle name="Hyperlink" xfId="250" builtinId="8" hidden="1"/>
    <cellStyle name="Hyperlink" xfId="516" builtinId="8" hidden="1"/>
    <cellStyle name="Hyperlink" xfId="556" builtinId="8" hidden="1"/>
    <cellStyle name="Hyperlink" xfId="476" builtinId="8" hidden="1"/>
    <cellStyle name="Hyperlink" xfId="224" builtinId="8" hidden="1"/>
    <cellStyle name="Hyperlink" xfId="32" builtinId="8" hidden="1"/>
    <cellStyle name="Hyperlink" xfId="700" builtinId="8" hidden="1"/>
    <cellStyle name="Hyperlink" xfId="46" builtinId="8" hidden="1"/>
    <cellStyle name="Hyperlink" xfId="18" builtinId="8" hidden="1"/>
    <cellStyle name="Hyperlink" xfId="118" builtinId="8" hidden="1"/>
    <cellStyle name="Hyperlink" xfId="488" builtinId="8" hidden="1"/>
    <cellStyle name="Hyperlink" xfId="842" builtinId="8" hidden="1"/>
    <cellStyle name="Hyperlink" xfId="778" builtinId="8" hidden="1"/>
    <cellStyle name="Hyperlink" xfId="552" builtinId="8" hidden="1"/>
    <cellStyle name="Hyperlink" xfId="616" builtinId="8" hidden="1"/>
    <cellStyle name="Hyperlink" xfId="52" builtinId="8" hidden="1"/>
    <cellStyle name="Hyperlink" xfId="500" builtinId="8" hidden="1"/>
    <cellStyle name="Hyperlink" xfId="340" builtinId="8" hidden="1"/>
    <cellStyle name="Hyperlink" xfId="672" builtinId="8" hidden="1"/>
    <cellStyle name="Hyperlink" xfId="830" builtinId="8" hidden="1"/>
    <cellStyle name="Hyperlink" xfId="440" builtinId="8" hidden="1"/>
    <cellStyle name="Hyperlink" xfId="376" builtinId="8" hidden="1"/>
    <cellStyle name="Hyperlink" xfId="610" builtinId="8" hidden="1"/>
    <cellStyle name="Hyperlink" xfId="680" builtinId="8" hidden="1"/>
    <cellStyle name="Hyperlink" xfId="304" builtinId="8" hidden="1"/>
    <cellStyle name="Hyperlink" xfId="514" builtinId="8" hidden="1"/>
    <cellStyle name="Hyperlink" xfId="518" builtinId="8" hidden="1"/>
    <cellStyle name="Hyperlink" xfId="522" builtinId="8" hidden="1"/>
    <cellStyle name="Hyperlink" xfId="534" builtinId="8" hidden="1"/>
    <cellStyle name="Hyperlink" xfId="536" builtinId="8" hidden="1"/>
    <cellStyle name="Hyperlink" xfId="550" builtinId="8" hidden="1"/>
    <cellStyle name="Hyperlink" xfId="562" builtinId="8" hidden="1"/>
    <cellStyle name="Hyperlink" xfId="568" builtinId="8" hidden="1"/>
    <cellStyle name="Hyperlink" xfId="574" builtinId="8" hidden="1"/>
    <cellStyle name="Hyperlink" xfId="512" builtinId="8" hidden="1"/>
    <cellStyle name="Hyperlink" xfId="432" builtinId="8" hidden="1"/>
    <cellStyle name="Hyperlink" xfId="442" builtinId="8" hidden="1"/>
    <cellStyle name="Hyperlink" xfId="446" builtinId="8" hidden="1"/>
    <cellStyle name="Hyperlink" xfId="450" builtinId="8" hidden="1"/>
    <cellStyle name="Hyperlink" xfId="426" builtinId="8" hidden="1"/>
    <cellStyle name="Hyperlink" xfId="398" builtinId="8" hidden="1"/>
    <cellStyle name="Hyperlink" xfId="400" builtinId="8" hidden="1"/>
    <cellStyle name="Hyperlink" xfId="382" builtinId="8" hidden="1"/>
    <cellStyle name="Hyperlink" xfId="384" builtinId="8" hidden="1"/>
    <cellStyle name="Hyperlink" xfId="386" builtinId="8" hidden="1"/>
    <cellStyle name="Hyperlink" xfId="390" builtinId="8" hidden="1"/>
    <cellStyle name="Hyperlink" xfId="370" builtinId="8" hidden="1"/>
    <cellStyle name="Hyperlink" xfId="408" builtinId="8" hidden="1"/>
    <cellStyle name="Hyperlink" xfId="570" builtinId="8" hidden="1"/>
    <cellStyle name="Hyperlink" xfId="538" builtinId="8" hidden="1"/>
    <cellStyle name="Hyperlink" xfId="816" builtinId="8" hidden="1"/>
    <cellStyle name="Hyperlink" xfId="752" builtinId="8" hidden="1"/>
    <cellStyle name="Hyperlink" xfId="532" builtinId="8" hidden="1"/>
    <cellStyle name="Hyperlink" xfId="724" builtinId="8" hidden="1"/>
    <cellStyle name="Hyperlink" xfId="788" builtinId="8" hidden="1"/>
    <cellStyle name="Hyperlink" xfId="584" builtinId="8" hidden="1"/>
    <cellStyle name="Hyperlink" xfId="592" builtinId="8" hidden="1"/>
    <cellStyle name="Hyperlink" xfId="600" builtinId="8" hidden="1"/>
    <cellStyle name="Hyperlink" xfId="606" builtinId="8" hidden="1"/>
    <cellStyle name="Hyperlink" xfId="726" builtinId="8" hidden="1"/>
    <cellStyle name="Hyperlink" xfId="422" builtinId="8" hidden="1"/>
    <cellStyle name="Hyperlink" xfId="544" builtinId="8" hidden="1"/>
    <cellStyle name="Hyperlink" xfId="732" builtinId="8" hidden="1"/>
    <cellStyle name="Hyperlink" xfId="492" builtinId="8" hidden="1"/>
    <cellStyle name="Hyperlink" xfId="636" builtinId="8" hidden="1"/>
    <cellStyle name="Hyperlink" xfId="264" builtinId="8" hidden="1"/>
    <cellStyle name="Hyperlink" xfId="206" builtinId="8" hidden="1"/>
    <cellStyle name="Hyperlink" xfId="180" builtinId="8" hidden="1"/>
    <cellStyle name="Hyperlink" xfId="164" builtinId="8" hidden="1"/>
    <cellStyle name="Hyperlink" xfId="360" builtinId="8" hidden="1"/>
    <cellStyle name="Hyperlink" xfId="66" builtinId="8" hidden="1"/>
    <cellStyle name="Hyperlink" xfId="4" builtinId="8" hidden="1"/>
    <cellStyle name="Hyperlink" xfId="70" builtinId="8" hidden="1"/>
    <cellStyle name="Hyperlink" xfId="50" builtinId="8" hidden="1"/>
    <cellStyle name="Hyperlink" xfId="140" builtinId="8" hidden="1"/>
    <cellStyle name="Hyperlink" xfId="120" builtinId="8" hidden="1"/>
    <cellStyle name="Hyperlink" xfId="740" builtinId="8" hidden="1"/>
    <cellStyle name="Hyperlink" xfId="310" builtinId="8" hidden="1"/>
    <cellStyle name="Hyperlink" xfId="698" builtinId="8" hidden="1"/>
    <cellStyle name="Hyperlink" xfId="758" builtinId="8" hidden="1"/>
    <cellStyle name="Hyperlink" xfId="244" builtinId="8" hidden="1"/>
    <cellStyle name="Hyperlink" xfId="344" builtinId="8" hidden="1"/>
    <cellStyle name="Hyperlink" xfId="326" builtinId="8" hidden="1"/>
    <cellStyle name="Hyperlink" xfId="282" builtinId="8" hidden="1"/>
    <cellStyle name="Hyperlink" xfId="270" builtinId="8" hidden="1"/>
    <cellStyle name="Hyperlink" xfId="358" builtinId="8" hidden="1"/>
    <cellStyle name="Hyperlink" xfId="388" builtinId="8" hidden="1"/>
    <cellStyle name="Hyperlink" xfId="588" builtinId="8" hidden="1"/>
    <cellStyle name="Hyperlink" xfId="652" builtinId="8" hidden="1"/>
    <cellStyle name="Hyperlink" xfId="668" builtinId="8" hidden="1"/>
    <cellStyle name="Hyperlink" xfId="286" builtinId="8" hidden="1"/>
    <cellStyle name="Hyperlink" xfId="98" builtinId="8" hidden="1"/>
    <cellStyle name="Hyperlink" xfId="82" builtinId="8" hidden="1"/>
    <cellStyle name="Hyperlink" xfId="366" builtinId="8" hidden="1"/>
    <cellStyle name="Hyperlink" xfId="626" builtinId="8" hidden="1"/>
    <cellStyle name="Hyperlink" xfId="688" builtinId="8" hidden="1"/>
    <cellStyle name="Hyperlink" xfId="692" builtinId="8" hidden="1"/>
    <cellStyle name="Hyperlink" xfId="474" builtinId="8" hidden="1"/>
    <cellStyle name="Hyperlink Arrow" xfId="949" xr:uid="{F343BB99-38B3-4F7E-96FA-EB2515DEF913}"/>
    <cellStyle name="Hyperlink Check" xfId="950" xr:uid="{A2B43C4C-F388-4C4C-8A87-B501D8BC4BDD}"/>
    <cellStyle name="Hyperlink Text" xfId="951" xr:uid="{7307503C-4AC7-4735-B334-0E2839CECF23}"/>
    <cellStyle name="Hyperlink Text 2" xfId="952" xr:uid="{22C1D50D-41C1-47FF-89EF-62D919D523B1}"/>
    <cellStyle name="Hyperlink Text 2 2" xfId="953" xr:uid="{EBF6E9C1-6512-4128-884A-6F72D246E9AF}"/>
    <cellStyle name="Input 2" xfId="954" xr:uid="{1B24AEA1-AF88-4A1D-93F7-39CE59310190}"/>
    <cellStyle name="Linked Cell 2" xfId="955" xr:uid="{56898CD9-DF92-4779-93FC-54970B5358F7}"/>
    <cellStyle name="Lookup Table Heading" xfId="956" xr:uid="{BD1B835C-6BEB-4B40-A86A-BF6A3CF549BE}"/>
    <cellStyle name="Lookup Table Heading 2" xfId="957" xr:uid="{C604590F-33EE-44DB-BDAE-16D3FE17C5E3}"/>
    <cellStyle name="Lookup Table Label" xfId="958" xr:uid="{930580D8-5A06-4883-84E1-F277B2FCC795}"/>
    <cellStyle name="Lookup Table Label 2" xfId="959" xr:uid="{7BF5770C-A5D3-4D5F-B7B8-C75B4AAE64BC}"/>
    <cellStyle name="Lookup Table Number" xfId="960" xr:uid="{D28F4A34-4418-4D2C-B9C5-44112C944A03}"/>
    <cellStyle name="Lookup Table Number 2" xfId="961" xr:uid="{3C70BABA-F62C-4599-9D64-3A572E47C02F}"/>
    <cellStyle name="Model Name" xfId="962" xr:uid="{8B1ED248-B572-4941-B3DF-E3F102291747}"/>
    <cellStyle name="Model Name 2" xfId="963" xr:uid="{13D0F11A-9AAF-49EE-88C0-1670A5E011DD}"/>
    <cellStyle name="Model Name 2 2" xfId="964" xr:uid="{F512C520-D687-46EF-9B0E-9FAF85A1E22A}"/>
    <cellStyle name="Neutral 2" xfId="965" xr:uid="{9E545F1C-39AF-42B4-93D0-E89610BA9A93}"/>
    <cellStyle name="Normal" xfId="0" builtinId="0"/>
    <cellStyle name="Normal 2" xfId="857" xr:uid="{4442D0AA-9885-415B-B34D-4BB57F6A0B32}"/>
    <cellStyle name="Normal 2 2" xfId="966" xr:uid="{109CD1CC-E1D6-4321-8028-5ADBF62554D4}"/>
    <cellStyle name="Normal 2 22" xfId="863" xr:uid="{74B83464-1C67-427C-B070-DF47FD12383D}"/>
    <cellStyle name="Normal 3" xfId="869" xr:uid="{7064FE6A-387F-4D01-B2A2-ACFCD7170500}"/>
    <cellStyle name="Normal 4" xfId="967" xr:uid="{A51D0009-A52A-4233-B7B3-4A789162A0FC}"/>
    <cellStyle name="Normal 5" xfId="1002" xr:uid="{48AF113B-8D51-418F-9EC8-4914CEF3843F}"/>
    <cellStyle name="Note 2" xfId="968" xr:uid="{297DC8AF-C78A-48B0-BF54-EED9E885225C}"/>
    <cellStyle name="Output 2" xfId="969" xr:uid="{098AB060-2AD3-42F8-B131-9BA8091CF64C}"/>
    <cellStyle name="Per cent" xfId="1" builtinId="5"/>
    <cellStyle name="Percent 2" xfId="860" xr:uid="{5E6DCB9C-1236-4E79-A7CB-2399C533F3AD}"/>
    <cellStyle name="Percent 2 2" xfId="971" xr:uid="{CBC0158D-33D6-4461-9C0B-143267DD4C06}"/>
    <cellStyle name="Percent 3" xfId="970" xr:uid="{AF9F115F-1BA6-4918-8C15-401DA25745F3}"/>
    <cellStyle name="Percent 4" xfId="1005" xr:uid="{E6089304-0B9A-49C6-837D-51CAF79D5DEE}"/>
    <cellStyle name="Period Title" xfId="865" xr:uid="{099261C4-164F-4B8C-95AB-488D26412C05}"/>
    <cellStyle name="Period Title 2" xfId="972" xr:uid="{FAB995E5-AF1B-4662-94CB-382FB002E2C9}"/>
    <cellStyle name="Right Currency" xfId="973" xr:uid="{BDE7CA1F-729C-4364-8D59-5D305359F0F9}"/>
    <cellStyle name="Right Currency 2" xfId="974" xr:uid="{FCFC3D22-4ABA-44D4-84DA-A6D6608492AB}"/>
    <cellStyle name="Right Date" xfId="975" xr:uid="{84B633C7-1A75-44D6-BED4-9C984B963398}"/>
    <cellStyle name="Right Date 2" xfId="976" xr:uid="{A2DFB975-D9E7-4DBD-8A3E-30593349E78E}"/>
    <cellStyle name="Right Multiple" xfId="977" xr:uid="{E566DCAF-5D6A-4F96-A6B5-F1067F259C2C}"/>
    <cellStyle name="Right Multiple 2" xfId="978" xr:uid="{05E4EDC2-7028-44AD-827F-B9E6853452CB}"/>
    <cellStyle name="Right Number" xfId="979" xr:uid="{56274B68-EDE9-4CEE-A586-5593C71DBB88}"/>
    <cellStyle name="Right Number 10" xfId="868" xr:uid="{FF3E02CF-83D2-4ACF-84EC-AC408B580C88}"/>
    <cellStyle name="Right Number 2" xfId="866" xr:uid="{EB04ADE3-8873-49EF-9500-C65AADD86AEE}"/>
    <cellStyle name="Right Number 2 2 2 2" xfId="1008" xr:uid="{1035B06E-D76D-4CDC-BCCE-1A46E60AE872}"/>
    <cellStyle name="Right Number 3" xfId="980" xr:uid="{A48ECEFA-F4ED-4B7B-834E-0E0C5FA8D8E2}"/>
    <cellStyle name="Right Percentage" xfId="981" xr:uid="{E045D6F1-D126-433D-94C5-63215B5E402C}"/>
    <cellStyle name="Right Percentage 2" xfId="982" xr:uid="{73987F53-A7CE-457C-955E-063238AEB922}"/>
    <cellStyle name="Right Year" xfId="983" xr:uid="{27056A65-5B93-4643-9711-655DC15BE0CB}"/>
    <cellStyle name="Right Year 2" xfId="984" xr:uid="{D72FCF86-AC18-4514-BF4B-9C954CCE3942}"/>
    <cellStyle name="Section Number" xfId="985" xr:uid="{A340F2A8-E1E0-4BA4-AE84-678D8A8376B0}"/>
    <cellStyle name="Section Number 2" xfId="986" xr:uid="{0A4CAC0F-AE48-4125-8597-74612B04C08D}"/>
    <cellStyle name="Sheet Title" xfId="987" xr:uid="{B182A4A5-EC26-45C2-8A28-2F928EF1183A}"/>
    <cellStyle name="Sheet Title 2" xfId="988" xr:uid="{8DB9E45B-F668-4546-8B3C-1D18DC157DD0}"/>
    <cellStyle name="Sheet Title 2 2" xfId="989" xr:uid="{589498D4-3DF1-437E-B12B-E45E9E3C8E45}"/>
    <cellStyle name="Style 1" xfId="990" xr:uid="{72C49F8D-04D1-47BD-A780-0BAF5C98F1AE}"/>
    <cellStyle name="Title 2" xfId="991" xr:uid="{4885ABA1-EAA6-46E7-B3BA-0B11800C1A9A}"/>
    <cellStyle name="TOC 1" xfId="992" xr:uid="{D74E71C2-7DFC-4FBD-A3B0-E23E2219D965}"/>
    <cellStyle name="TOC 1 2" xfId="993" xr:uid="{48DE8F1B-9F0A-4A98-B20F-D7A114394692}"/>
    <cellStyle name="TOC 2" xfId="994" xr:uid="{1CEB2087-1F7D-469F-8598-3523A3AEB260}"/>
    <cellStyle name="TOC 2 2" xfId="995" xr:uid="{FE9E10FA-1109-4D0B-935A-3909F6ECB7DC}"/>
    <cellStyle name="TOC 3" xfId="996" xr:uid="{2CB4DEDA-A532-447C-B622-37522CAE4D93}"/>
    <cellStyle name="TOC 3 2" xfId="997" xr:uid="{3650944E-6F92-4C50-8D6E-1D357360A503}"/>
    <cellStyle name="TOC 4" xfId="998" xr:uid="{2905E1D1-7C05-4B8B-80A2-F5E791BEED26}"/>
    <cellStyle name="TOC 4 2" xfId="999" xr:uid="{5D63110A-A5C0-4E58-8665-F055DEB95593}"/>
    <cellStyle name="Total 2" xfId="1000" xr:uid="{94A10FC3-51BA-40B9-86B2-E2EAC4CEAF93}"/>
    <cellStyle name="Warning Text 2" xfId="1001" xr:uid="{3586924C-F7E3-4134-8B9D-932AE7717C88}"/>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externalLink" Target="externalLinks/externalLink5.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externalLink" Target="externalLinks/externalLink8.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chartsheet" Target="chartsheets/sheet1.xml"/><Relationship Id="rId2" Type="http://schemas.openxmlformats.org/officeDocument/2006/relationships/worksheet" Target="worksheets/sheet2.xml"/><Relationship Id="rId16" Type="http://schemas.openxmlformats.org/officeDocument/2006/relationships/worksheet" Target="worksheets/sheet14.xml"/><Relationship Id="rId29" Type="http://schemas.openxmlformats.org/officeDocument/2006/relationships/worksheet" Target="worksheets/sheet27.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externalLink" Target="externalLinks/externalLink2.xml"/><Relationship Id="rId49" Type="http://schemas.openxmlformats.org/officeDocument/2006/relationships/customXml" Target="../customXml/item2.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externalLink" Target="externalLinks/externalLink1.xml"/><Relationship Id="rId43" Type="http://schemas.openxmlformats.org/officeDocument/2006/relationships/theme" Target="theme/theme1.xml"/><Relationship Id="rId8" Type="http://schemas.openxmlformats.org/officeDocument/2006/relationships/worksheet" Target="worksheets/sheet7.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externalLink" Target="externalLinks/externalLink4.xml"/><Relationship Id="rId46" Type="http://schemas.openxmlformats.org/officeDocument/2006/relationships/sheetMetadata" Target="metadata.xml"/><Relationship Id="rId20" Type="http://schemas.openxmlformats.org/officeDocument/2006/relationships/worksheet" Target="worksheets/sheet18.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30 year Casey Clyde</a:t>
            </a:r>
          </a:p>
        </c:rich>
      </c:tx>
      <c:overlay val="0"/>
    </c:title>
    <c:autoTitleDeleted val="0"/>
    <c:plotArea>
      <c:layout/>
      <c:barChart>
        <c:barDir val="col"/>
        <c:grouping val="stacked"/>
        <c:varyColors val="0"/>
        <c:ser>
          <c:idx val="0"/>
          <c:order val="0"/>
          <c:tx>
            <c:strRef>
              <c:f>'30 Year Sewer Model - Clyde '!$E$300</c:f>
              <c:strCache>
                <c:ptCount val="1"/>
                <c:pt idx="0">
                  <c:v>Incremental Capital Expenditure</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'!$F$300:$AK$300</c:f>
              <c:numCache>
                <c:formatCode>#,##0</c:formatCode>
                <c:ptCount val="30"/>
                <c:pt idx="0">
                  <c:v>-24140062.509050071</c:v>
                </c:pt>
                <c:pt idx="1">
                  <c:v>-787354.81307874992</c:v>
                </c:pt>
                <c:pt idx="2">
                  <c:v>0</c:v>
                </c:pt>
                <c:pt idx="3">
                  <c:v>-10953063.64840574</c:v>
                </c:pt>
                <c:pt idx="4">
                  <c:v>-1904170.2200837438</c:v>
                </c:pt>
                <c:pt idx="5">
                  <c:v>-370639.20166751306</c:v>
                </c:pt>
                <c:pt idx="6">
                  <c:v>0</c:v>
                </c:pt>
                <c:pt idx="7">
                  <c:v>-30235660.771099266</c:v>
                </c:pt>
                <c:pt idx="8">
                  <c:v>0</c:v>
                </c:pt>
                <c:pt idx="9">
                  <c:v>-3534642.641660844</c:v>
                </c:pt>
                <c:pt idx="10">
                  <c:v>0</c:v>
                </c:pt>
                <c:pt idx="11">
                  <c:v>0</c:v>
                </c:pt>
                <c:pt idx="12">
                  <c:v>0</c:v>
                </c:pt>
                <c:pt idx="13">
                  <c:v>0</c:v>
                </c:pt>
                <c:pt idx="14">
                  <c:v>0</c:v>
                </c:pt>
                <c:pt idx="15">
                  <c:v>-236515897.23029619</c:v>
                </c:pt>
                <c:pt idx="16">
                  <c:v>-3563342.7908570571</c:v>
                </c:pt>
                <c:pt idx="17">
                  <c:v>-2648067.2507434404</c:v>
                </c:pt>
                <c:pt idx="18">
                  <c:v>-8973227.007303888</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AF9-4759-A21F-58E490A4B38C}"/>
            </c:ext>
          </c:extLst>
        </c:ser>
        <c:ser>
          <c:idx val="1"/>
          <c:order val="1"/>
          <c:tx>
            <c:strRef>
              <c:f>'30 Year Sewer Model - Clyde '!$E$301</c:f>
              <c:strCache>
                <c:ptCount val="1"/>
                <c:pt idx="0">
                  <c:v>Works Brought Forward / Deferred</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'!$F$301:$AK$301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AF9-4759-A21F-58E490A4B38C}"/>
            </c:ext>
          </c:extLst>
        </c:ser>
        <c:ser>
          <c:idx val="2"/>
          <c:order val="2"/>
          <c:tx>
            <c:strRef>
              <c:f>'30 Year Sewer Model - Clyde '!$E$302</c:f>
              <c:strCache>
                <c:ptCount val="1"/>
                <c:pt idx="0">
                  <c:v>Government Contributions (Not Taxable Income)</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'!$F$302:$AK$302</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AF9-4759-A21F-58E490A4B38C}"/>
            </c:ext>
          </c:extLst>
        </c:ser>
        <c:ser>
          <c:idx val="3"/>
          <c:order val="3"/>
          <c:tx>
            <c:strRef>
              <c:f>'30 Year Sewer Model - Clyde '!$E$303</c:f>
              <c:strCache>
                <c:ptCount val="1"/>
                <c:pt idx="0">
                  <c:v>Incremental Tariff Revenue</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'!$F$303:$AK$303</c:f>
              <c:numCache>
                <c:formatCode>#,##0</c:formatCode>
                <c:ptCount val="30"/>
                <c:pt idx="0">
                  <c:v>359992.65749906009</c:v>
                </c:pt>
                <c:pt idx="1">
                  <c:v>1149801.8854382054</c:v>
                </c:pt>
                <c:pt idx="2">
                  <c:v>2083476.4147765716</c:v>
                </c:pt>
                <c:pt idx="3">
                  <c:v>3198450.1216914114</c:v>
                </c:pt>
                <c:pt idx="4">
                  <c:v>4338972.4104579482</c:v>
                </c:pt>
                <c:pt idx="5">
                  <c:v>5797138.0593842398</c:v>
                </c:pt>
                <c:pt idx="6">
                  <c:v>7490425.2082679365</c:v>
                </c:pt>
                <c:pt idx="7">
                  <c:v>9182840.6688373387</c:v>
                </c:pt>
                <c:pt idx="8">
                  <c:v>11007491.047861757</c:v>
                </c:pt>
                <c:pt idx="9">
                  <c:v>13043666.186219007</c:v>
                </c:pt>
                <c:pt idx="10">
                  <c:v>15392235.61714942</c:v>
                </c:pt>
                <c:pt idx="11">
                  <c:v>17994756.86806339</c:v>
                </c:pt>
                <c:pt idx="12">
                  <c:v>20669477.708374113</c:v>
                </c:pt>
                <c:pt idx="13">
                  <c:v>23436182.957821205</c:v>
                </c:pt>
                <c:pt idx="14">
                  <c:v>25906349.333399765</c:v>
                </c:pt>
                <c:pt idx="15">
                  <c:v>28401095.669075858</c:v>
                </c:pt>
                <c:pt idx="16">
                  <c:v>30854110.069344513</c:v>
                </c:pt>
                <c:pt idx="17">
                  <c:v>33284827.143794529</c:v>
                </c:pt>
                <c:pt idx="18">
                  <c:v>35539098.42384617</c:v>
                </c:pt>
                <c:pt idx="19">
                  <c:v>37598413.084633641</c:v>
                </c:pt>
                <c:pt idx="20">
                  <c:v>39441897.385600731</c:v>
                </c:pt>
                <c:pt idx="21">
                  <c:v>41227801.090113945</c:v>
                </c:pt>
                <c:pt idx="22">
                  <c:v>42824561.856628336</c:v>
                </c:pt>
                <c:pt idx="23">
                  <c:v>44309743.373663731</c:v>
                </c:pt>
                <c:pt idx="24">
                  <c:v>45707106.786909588</c:v>
                </c:pt>
                <c:pt idx="25">
                  <c:v>46666956.029434688</c:v>
                </c:pt>
                <c:pt idx="26">
                  <c:v>47646962.106052808</c:v>
                </c:pt>
                <c:pt idx="27">
                  <c:v>48647548.310279921</c:v>
                </c:pt>
                <c:pt idx="28">
                  <c:v>49669146.82479579</c:v>
                </c:pt>
                <c:pt idx="29">
                  <c:v>50712198.908116505</c:v>
                </c:pt>
              </c:numCache>
            </c:numRef>
          </c:val>
          <c:extLst>
            <c:ext xmlns:c16="http://schemas.microsoft.com/office/drawing/2014/chart" uri="{C3380CC4-5D6E-409C-BE32-E72D297353CC}">
              <c16:uniqueId val="{00000003-FAF9-4759-A21F-58E490A4B38C}"/>
            </c:ext>
          </c:extLst>
        </c:ser>
        <c:ser>
          <c:idx val="4"/>
          <c:order val="4"/>
          <c:tx>
            <c:strRef>
              <c:f>'30 Year Sewer Model - Clyde '!$E$304</c:f>
              <c:strCache>
                <c:ptCount val="1"/>
                <c:pt idx="0">
                  <c:v>Incremental Bulk Water Purchases</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'!$F$304:$AK$304</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AF9-4759-A21F-58E490A4B38C}"/>
            </c:ext>
          </c:extLst>
        </c:ser>
        <c:ser>
          <c:idx val="5"/>
          <c:order val="5"/>
          <c:tx>
            <c:strRef>
              <c:f>'30 Year Sewer Model - Clyde '!$E$305</c:f>
              <c:strCache>
                <c:ptCount val="1"/>
                <c:pt idx="0">
                  <c:v>Incremental O&amp;M</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'!$F$305:$AK$305</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AF9-4759-A21F-58E490A4B38C}"/>
            </c:ext>
          </c:extLst>
        </c:ser>
        <c:ser>
          <c:idx val="6"/>
          <c:order val="6"/>
          <c:tx>
            <c:strRef>
              <c:f>'30 Year Sewer Model - Clyde '!$E$306</c:f>
              <c:strCache>
                <c:ptCount val="1"/>
                <c:pt idx="0">
                  <c:v>Other Benefits (Taxable Income)</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'!$F$306:$AK$306</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AF9-4759-A21F-58E490A4B38C}"/>
            </c:ext>
          </c:extLst>
        </c:ser>
        <c:ser>
          <c:idx val="7"/>
          <c:order val="7"/>
          <c:tx>
            <c:strRef>
              <c:f>'30 Year Sewer Model - Clyde '!$E$307</c:f>
              <c:strCache>
                <c:ptCount val="1"/>
                <c:pt idx="0">
                  <c:v>Other Benefits (Not Taxable Income)</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'!$F$307:$AK$307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FAF9-4759-A21F-58E490A4B38C}"/>
            </c:ext>
          </c:extLst>
        </c:ser>
        <c:ser>
          <c:idx val="8"/>
          <c:order val="8"/>
          <c:tx>
            <c:strRef>
              <c:f>'30 Year Sewer Model - Clyde '!$E$308</c:f>
              <c:strCache>
                <c:ptCount val="1"/>
                <c:pt idx="0">
                  <c:v>Tax</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'!$F$308:$AK$308</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8-FAF9-4759-A21F-58E490A4B38C}"/>
            </c:ext>
          </c:extLst>
        </c:ser>
        <c:ser>
          <c:idx val="9"/>
          <c:order val="9"/>
          <c:tx>
            <c:strRef>
              <c:f>'30 Year Sewer Model - Clyde '!$E$309</c:f>
              <c:strCache>
                <c:ptCount val="1"/>
                <c:pt idx="0">
                  <c:v>Value of Franking Credits</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'!$F$309:$AK$309</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9-FAF9-4759-A21F-58E490A4B38C}"/>
            </c:ext>
          </c:extLst>
        </c:ser>
        <c:ser>
          <c:idx val="11"/>
          <c:order val="10"/>
          <c:tx>
            <c:strRef>
              <c:f>'30 Year Sewer Model - Clyde '!$E$311</c:f>
              <c:strCache>
                <c:ptCount val="1"/>
                <c:pt idx="0">
                  <c:v>NPV of Cash Flow excl Capital Contribution</c:v>
                </c:pt>
              </c:strCache>
            </c:strRef>
          </c:tx>
          <c:invertIfNegative val="0"/>
          <c:cat>
            <c:numRef>
              <c:f>'30 Year Sewer Model - Clyde '!$H$1:$AK$1</c:f>
              <c:numCache>
                <c:formatCode>General</c:formatCode>
                <c:ptCount val="3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numCache>
            </c:numRef>
          </c:cat>
          <c:val>
            <c:numRef>
              <c:f>'30 Year Sewer Model - Clyde '!$F$311:$AK$311</c:f>
              <c:numCache>
                <c:formatCode>General</c:formatCode>
                <c:ptCount val="30"/>
              </c:numCache>
            </c:numRef>
          </c:val>
          <c:extLst>
            <c:ext xmlns:c16="http://schemas.microsoft.com/office/drawing/2014/chart" uri="{C3380CC4-5D6E-409C-BE32-E72D297353CC}">
              <c16:uniqueId val="{0000000A-FAF9-4759-A21F-58E490A4B38C}"/>
            </c:ext>
          </c:extLst>
        </c:ser>
        <c:dLbls>
          <c:showLegendKey val="0"/>
          <c:showVal val="0"/>
          <c:showCatName val="0"/>
          <c:showSerName val="0"/>
          <c:showPercent val="0"/>
          <c:showBubbleSize val="0"/>
        </c:dLbls>
        <c:gapWidth val="150"/>
        <c:overlap val="100"/>
        <c:axId val="725775784"/>
        <c:axId val="725778136"/>
      </c:barChart>
      <c:lineChart>
        <c:grouping val="standard"/>
        <c:varyColors val="0"/>
        <c:ser>
          <c:idx val="12"/>
          <c:order val="11"/>
          <c:tx>
            <c:strRef>
              <c:f>'30 Year Sewer Model - Clyde '!$E$312</c:f>
              <c:strCache>
                <c:ptCount val="1"/>
                <c:pt idx="0">
                  <c:v>Cumlative Cash flow</c:v>
                </c:pt>
              </c:strCache>
            </c:strRef>
          </c:tx>
          <c:marker>
            <c:symbol val="none"/>
          </c:marker>
          <c:val>
            <c:numRef>
              <c:f>'30 Year Sewer Model - Clyde '!$F$312:$AK$312</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B-FAF9-4759-A21F-58E490A4B38C}"/>
            </c:ext>
          </c:extLst>
        </c:ser>
        <c:dLbls>
          <c:showLegendKey val="0"/>
          <c:showVal val="0"/>
          <c:showCatName val="0"/>
          <c:showSerName val="0"/>
          <c:showPercent val="0"/>
          <c:showBubbleSize val="0"/>
        </c:dLbls>
        <c:marker val="1"/>
        <c:smooth val="0"/>
        <c:axId val="725775784"/>
        <c:axId val="725778136"/>
      </c:lineChart>
      <c:catAx>
        <c:axId val="725775784"/>
        <c:scaling>
          <c:orientation val="minMax"/>
        </c:scaling>
        <c:delete val="0"/>
        <c:axPos val="b"/>
        <c:numFmt formatCode="General" sourceLinked="1"/>
        <c:majorTickMark val="out"/>
        <c:minorTickMark val="none"/>
        <c:tickLblPos val="nextTo"/>
        <c:crossAx val="725778136"/>
        <c:crosses val="autoZero"/>
        <c:auto val="1"/>
        <c:lblAlgn val="ctr"/>
        <c:lblOffset val="100"/>
        <c:noMultiLvlLbl val="0"/>
      </c:catAx>
      <c:valAx>
        <c:axId val="725778136"/>
        <c:scaling>
          <c:orientation val="minMax"/>
        </c:scaling>
        <c:delete val="0"/>
        <c:axPos val="l"/>
        <c:majorGridlines/>
        <c:numFmt formatCode="#,##0" sourceLinked="1"/>
        <c:majorTickMark val="out"/>
        <c:minorTickMark val="none"/>
        <c:tickLblPos val="nextTo"/>
        <c:crossAx val="725775784"/>
        <c:crosses val="autoZero"/>
        <c:crossBetween val="between"/>
      </c:valAx>
    </c:plotArea>
    <c:legend>
      <c:legendPos val="r"/>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Interim Works Casey Clyde</a:t>
            </a:r>
          </a:p>
        </c:rich>
      </c:tx>
      <c:overlay val="0"/>
    </c:title>
    <c:autoTitleDeleted val="0"/>
    <c:plotArea>
      <c:layout/>
      <c:barChart>
        <c:barDir val="col"/>
        <c:grouping val="stacked"/>
        <c:varyColors val="0"/>
        <c:ser>
          <c:idx val="0"/>
          <c:order val="0"/>
          <c:tx>
            <c:strRef>
              <c:f>'Clyde - interim works'!$E$300:$F$300</c:f>
              <c:strCache>
                <c:ptCount val="1"/>
                <c:pt idx="0">
                  <c:v>Incremental Capital Expenditure</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works'!$G$300:$R$300</c:f>
              <c:numCache>
                <c:formatCode>#,##0</c:formatCode>
                <c:ptCount val="11"/>
                <c:pt idx="0">
                  <c:v>-9835900</c:v>
                </c:pt>
                <c:pt idx="1">
                  <c:v>0</c:v>
                </c:pt>
                <c:pt idx="2">
                  <c:v>0</c:v>
                </c:pt>
                <c:pt idx="3">
                  <c:v>-3777247.7117187493</c:v>
                </c:pt>
                <c:pt idx="4">
                  <c:v>0</c:v>
                </c:pt>
                <c:pt idx="5">
                  <c:v>0</c:v>
                </c:pt>
                <c:pt idx="6">
                  <c:v>0</c:v>
                </c:pt>
                <c:pt idx="7">
                  <c:v>-4824875.4741392722</c:v>
                </c:pt>
                <c:pt idx="8">
                  <c:v>0</c:v>
                </c:pt>
                <c:pt idx="9">
                  <c:v>0</c:v>
                </c:pt>
                <c:pt idx="10">
                  <c:v>0</c:v>
                </c:pt>
              </c:numCache>
            </c:numRef>
          </c:val>
          <c:extLst>
            <c:ext xmlns:c16="http://schemas.microsoft.com/office/drawing/2014/chart" uri="{C3380CC4-5D6E-409C-BE32-E72D297353CC}">
              <c16:uniqueId val="{00000000-ED7C-4AEC-8A6C-01557F23765C}"/>
            </c:ext>
          </c:extLst>
        </c:ser>
        <c:ser>
          <c:idx val="1"/>
          <c:order val="1"/>
          <c:tx>
            <c:strRef>
              <c:f>'Clyde - interim works'!$E$301:$F$301</c:f>
              <c:strCache>
                <c:ptCount val="1"/>
                <c:pt idx="0">
                  <c:v>Works Brought Forward / Deferred</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works'!$G$301:$R$301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D7C-4AEC-8A6C-01557F23765C}"/>
            </c:ext>
          </c:extLst>
        </c:ser>
        <c:ser>
          <c:idx val="2"/>
          <c:order val="2"/>
          <c:tx>
            <c:strRef>
              <c:f>'Clyde - interim works'!$E$302:$F$302</c:f>
              <c:strCache>
                <c:ptCount val="1"/>
                <c:pt idx="0">
                  <c:v>Government Contributions (Not Taxable Income)</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works'!$G$302:$R$302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D7C-4AEC-8A6C-01557F23765C}"/>
            </c:ext>
          </c:extLst>
        </c:ser>
        <c:ser>
          <c:idx val="3"/>
          <c:order val="3"/>
          <c:tx>
            <c:strRef>
              <c:f>'Clyde - interim works'!$E$303:$F$303</c:f>
              <c:strCache>
                <c:ptCount val="1"/>
                <c:pt idx="0">
                  <c:v>Incremental Tariff Revenue</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works'!$G$303:$R$303</c:f>
              <c:numCache>
                <c:formatCode>#,##0</c:formatCode>
                <c:ptCount val="11"/>
                <c:pt idx="0">
                  <c:v>331678.33960815682</c:v>
                </c:pt>
                <c:pt idx="1">
                  <c:v>1059461.514917542</c:v>
                </c:pt>
                <c:pt idx="2">
                  <c:v>1919908.5489884061</c:v>
                </c:pt>
                <c:pt idx="3">
                  <c:v>2947244.5593907651</c:v>
                </c:pt>
                <c:pt idx="4">
                  <c:v>3998040.438706968</c:v>
                </c:pt>
                <c:pt idx="5">
                  <c:v>5341421.7147216126</c:v>
                </c:pt>
                <c:pt idx="6">
                  <c:v>6901338.6986763887</c:v>
                </c:pt>
                <c:pt idx="7">
                  <c:v>8460331.4972590934</c:v>
                </c:pt>
                <c:pt idx="8">
                  <c:v>10141052.002014937</c:v>
                </c:pt>
                <c:pt idx="9">
                  <c:v>12016525.576726295</c:v>
                </c:pt>
                <c:pt idx="10">
                  <c:v>14180153.826068476</c:v>
                </c:pt>
              </c:numCache>
            </c:numRef>
          </c:val>
          <c:extLst>
            <c:ext xmlns:c16="http://schemas.microsoft.com/office/drawing/2014/chart" uri="{C3380CC4-5D6E-409C-BE32-E72D297353CC}">
              <c16:uniqueId val="{00000003-ED7C-4AEC-8A6C-01557F23765C}"/>
            </c:ext>
          </c:extLst>
        </c:ser>
        <c:ser>
          <c:idx val="4"/>
          <c:order val="4"/>
          <c:tx>
            <c:strRef>
              <c:f>'Clyde - interim works'!$E$304:$F$304</c:f>
              <c:strCache>
                <c:ptCount val="1"/>
                <c:pt idx="0">
                  <c:v>Incremental Bulk Water Purchases</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works'!$G$304:$R$304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ED7C-4AEC-8A6C-01557F23765C}"/>
            </c:ext>
          </c:extLst>
        </c:ser>
        <c:ser>
          <c:idx val="5"/>
          <c:order val="5"/>
          <c:tx>
            <c:strRef>
              <c:f>'Clyde - interim works'!$E$305:$F$305</c:f>
              <c:strCache>
                <c:ptCount val="1"/>
                <c:pt idx="0">
                  <c:v>Incremental O&amp;M</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works'!$G$305:$R$305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ED7C-4AEC-8A6C-01557F23765C}"/>
            </c:ext>
          </c:extLst>
        </c:ser>
        <c:ser>
          <c:idx val="6"/>
          <c:order val="6"/>
          <c:tx>
            <c:strRef>
              <c:f>'Clyde - interim works'!$E$306:$F$306</c:f>
              <c:strCache>
                <c:ptCount val="1"/>
                <c:pt idx="0">
                  <c:v>Other Benefits (Taxable Income)</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works'!$G$306:$R$306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ED7C-4AEC-8A6C-01557F23765C}"/>
            </c:ext>
          </c:extLst>
        </c:ser>
        <c:ser>
          <c:idx val="7"/>
          <c:order val="7"/>
          <c:tx>
            <c:strRef>
              <c:f>'Clyde - interim works'!$E$307:$F$307</c:f>
              <c:strCache>
                <c:ptCount val="1"/>
                <c:pt idx="0">
                  <c:v>Other Benefits (Not Taxable Income)</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works'!$G$307:$R$307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ED7C-4AEC-8A6C-01557F23765C}"/>
            </c:ext>
          </c:extLst>
        </c:ser>
        <c:ser>
          <c:idx val="8"/>
          <c:order val="8"/>
          <c:tx>
            <c:strRef>
              <c:f>'Clyde - interim works'!$E$308:$F$308</c:f>
              <c:strCache>
                <c:ptCount val="1"/>
                <c:pt idx="0">
                  <c:v>Tax</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works'!$G$308:$R$308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ED7C-4AEC-8A6C-01557F23765C}"/>
            </c:ext>
          </c:extLst>
        </c:ser>
        <c:ser>
          <c:idx val="9"/>
          <c:order val="9"/>
          <c:tx>
            <c:strRef>
              <c:f>'Clyde - interim works'!$E$309:$F$309</c:f>
              <c:strCache>
                <c:ptCount val="1"/>
                <c:pt idx="0">
                  <c:v>Value of Franking Credits</c:v>
                </c:pt>
              </c:strCache>
            </c:strRef>
          </c:tx>
          <c:invertIfNegative val="0"/>
          <c:cat>
            <c:numRef>
              <c:f>'Clyde - interim works'!$H$1:$R$1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'Clyde - interim works'!$G$309:$R$309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9-ED7C-4AEC-8A6C-01557F23765C}"/>
            </c:ext>
          </c:extLst>
        </c:ser>
        <c:dLbls>
          <c:showLegendKey val="0"/>
          <c:showVal val="0"/>
          <c:showCatName val="0"/>
          <c:showSerName val="0"/>
          <c:showPercent val="0"/>
          <c:showBubbleSize val="0"/>
        </c:dLbls>
        <c:gapWidth val="150"/>
        <c:overlap val="100"/>
        <c:axId val="458896752"/>
        <c:axId val="695061960"/>
      </c:barChart>
      <c:lineChart>
        <c:grouping val="standard"/>
        <c:varyColors val="0"/>
        <c:ser>
          <c:idx val="11"/>
          <c:order val="10"/>
          <c:tx>
            <c:strRef>
              <c:f>'Clyde - interim works'!$E$312</c:f>
              <c:strCache>
                <c:ptCount val="1"/>
                <c:pt idx="0">
                  <c:v>Cumulative Cashflow</c:v>
                </c:pt>
              </c:strCache>
            </c:strRef>
          </c:tx>
          <c:marker>
            <c:symbol val="none"/>
          </c:marker>
          <c:val>
            <c:numRef>
              <c:f>'Clyde - interim works'!$H$312:$R$312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A-ED7C-4AEC-8A6C-01557F23765C}"/>
            </c:ext>
          </c:extLst>
        </c:ser>
        <c:dLbls>
          <c:showLegendKey val="0"/>
          <c:showVal val="0"/>
          <c:showCatName val="0"/>
          <c:showSerName val="0"/>
          <c:showPercent val="0"/>
          <c:showBubbleSize val="0"/>
        </c:dLbls>
        <c:marker val="1"/>
        <c:smooth val="0"/>
        <c:axId val="458896752"/>
        <c:axId val="695061960"/>
      </c:lineChart>
      <c:catAx>
        <c:axId val="458896752"/>
        <c:scaling>
          <c:orientation val="minMax"/>
        </c:scaling>
        <c:delete val="0"/>
        <c:axPos val="b"/>
        <c:numFmt formatCode="General" sourceLinked="1"/>
        <c:majorTickMark val="out"/>
        <c:minorTickMark val="none"/>
        <c:tickLblPos val="nextTo"/>
        <c:crossAx val="695061960"/>
        <c:crosses val="autoZero"/>
        <c:auto val="1"/>
        <c:lblAlgn val="ctr"/>
        <c:lblOffset val="100"/>
        <c:noMultiLvlLbl val="0"/>
      </c:catAx>
      <c:valAx>
        <c:axId val="695061960"/>
        <c:scaling>
          <c:orientation val="minMax"/>
        </c:scaling>
        <c:delete val="0"/>
        <c:axPos val="l"/>
        <c:majorGridlines/>
        <c:numFmt formatCode="#,##0" sourceLinked="1"/>
        <c:majorTickMark val="out"/>
        <c:minorTickMark val="none"/>
        <c:tickLblPos val="nextTo"/>
        <c:crossAx val="45889675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114" workbookViewId="0" zoomToFit="1"/>
  </sheetViews>
  <pageMargins left="0.7" right="0.7" top="0.75" bottom="0.75" header="0.3" footer="0.3"/>
  <pageSetup paperSize="9" orientation="landscape" verticalDpi="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114" workbookViewId="0" zoomToFit="1"/>
  </sheetViews>
  <pageMargins left="0.7" right="0.7" top="0.75" bottom="0.75" header="0.3" footer="0.3"/>
  <pageSetup paperSize="9" orientation="landscape" verticalDpi="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9408" cy="6074276"/>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CC%20calculations%20-%20alternate%20approach.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marsdenjacob-my.sharepoint.com/personal/rnolan_marsdenjacob_com_au/Documents/SEW%20work/Economic%20regulation%202013-18/2018%20Price%20Submission/Price%20modelling/ESC%20Template/SEW_2018%20Price%20Review%20Model%20-%20updates%20for%20FD%20with%20bulk%20charges%20-%20May%202018.xlsm?EE704810" TargetMode="External"/><Relationship Id="rId1" Type="http://schemas.openxmlformats.org/officeDocument/2006/relationships/externalLinkPath" Target="file:///\\EE704810\SEW_2018%20Price%20Review%20Model%20-%20updates%20for%20FD%20with%20bulk%20charges%20-%20May%20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Strategic%20Planning\2023%20Price%20Submission\Tariff%20Reform\NCCs\MJA%20Data%20Request\Aug%202022\Growth%20only%20capex%20-%20forecast_Au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Strategic%20Planning\2023%20Price%20Submission\Tariff%20Reform\NCCs\MJA%20Data%20Request\Aug%202022\5.3%20Methodology_CL_NCC%20ver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Melbourne%20Options%20Model%20-%20New%20Demand%20Modelling\2022%20Non-Res%20Demand%20forecast%20update\Final_new.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hared%20Documents/All/Clients/YVW/FY202200096%20YVW%20New%20Customer%20Contributions/Our%20assessment/YVW%20-%202023%20ESC%20NCC%20model%20v1%20-%20increase%20infill%20charg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W%20-%20Infill%20capex%20alloc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hared%20Documents/All/Clients/SEW/FY202200049%20SEW%20Trade%20Waste%20Charges%20Review/Assessment/trade%20waste%20revenu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W"/>
      <sheetName val="Alt approach"/>
    </sheetNames>
    <sheetDataSet>
      <sheetData sheetId="0"/>
      <sheetData sheetId="1">
        <row r="4">
          <cell r="I4">
            <v>813.75</v>
          </cell>
          <cell r="J4">
            <v>854.4375</v>
          </cell>
          <cell r="K4">
            <v>897.15937500000007</v>
          </cell>
          <cell r="L4">
            <v>942.01734375000012</v>
          </cell>
          <cell r="M4">
            <v>989.11821093750018</v>
          </cell>
        </row>
        <row r="5">
          <cell r="I5">
            <v>955.55198019802015</v>
          </cell>
          <cell r="J5">
            <v>1003.3295792079211</v>
          </cell>
          <cell r="K5">
            <v>1053.4960581683172</v>
          </cell>
          <cell r="L5">
            <v>1106.170861076733</v>
          </cell>
          <cell r="M5">
            <v>1161.4794041305697</v>
          </cell>
        </row>
        <row r="6">
          <cell r="I6">
            <v>2157.698019801981</v>
          </cell>
          <cell r="J6">
            <v>2265.5829207920801</v>
          </cell>
          <cell r="K6">
            <v>2378.8620668316844</v>
          </cell>
          <cell r="L6">
            <v>2497.8051701732688</v>
          </cell>
          <cell r="M6">
            <v>2622.6954286819323</v>
          </cell>
        </row>
        <row r="9">
          <cell r="I9">
            <v>813.75</v>
          </cell>
          <cell r="J9">
            <v>854.4375</v>
          </cell>
          <cell r="K9">
            <v>897.15937500000007</v>
          </cell>
          <cell r="L9">
            <v>942.01734375000012</v>
          </cell>
          <cell r="M9">
            <v>989.11821093750018</v>
          </cell>
        </row>
        <row r="10">
          <cell r="I10">
            <v>1669.9360409338024</v>
          </cell>
          <cell r="J10">
            <v>1753.4328429804925</v>
          </cell>
          <cell r="K10">
            <v>1841.1044851295171</v>
          </cell>
          <cell r="L10">
            <v>1933.159709385993</v>
          </cell>
          <cell r="M10">
            <v>2029.8176948552928</v>
          </cell>
        </row>
        <row r="11">
          <cell r="I11">
            <v>2596.3139590661976</v>
          </cell>
          <cell r="J11">
            <v>2726.1296570195077</v>
          </cell>
          <cell r="K11">
            <v>2862.4361398704832</v>
          </cell>
          <cell r="L11">
            <v>3005.5579468640076</v>
          </cell>
          <cell r="M11">
            <v>3155.8358442072081</v>
          </cell>
        </row>
        <row r="14">
          <cell r="I14">
            <v>813.75</v>
          </cell>
          <cell r="J14">
            <v>854.4375</v>
          </cell>
          <cell r="K14">
            <v>897.15937500000007</v>
          </cell>
          <cell r="L14">
            <v>942.01734375000012</v>
          </cell>
          <cell r="M14">
            <v>989.11821093750018</v>
          </cell>
        </row>
        <row r="15">
          <cell r="I15">
            <v>813.75</v>
          </cell>
          <cell r="J15">
            <v>854.4375</v>
          </cell>
          <cell r="K15">
            <v>897.15937500000007</v>
          </cell>
          <cell r="L15">
            <v>942.01734375000012</v>
          </cell>
          <cell r="M15">
            <v>989.11821093750018</v>
          </cell>
        </row>
        <row r="19">
          <cell r="I19">
            <v>813.75</v>
          </cell>
          <cell r="J19">
            <v>854.4375</v>
          </cell>
          <cell r="K19">
            <v>897.15937500000007</v>
          </cell>
          <cell r="L19">
            <v>942.01734375000012</v>
          </cell>
          <cell r="M19">
            <v>989.11821093750018</v>
          </cell>
        </row>
        <row r="20">
          <cell r="I20">
            <v>813.75</v>
          </cell>
          <cell r="J20">
            <v>854.4375</v>
          </cell>
          <cell r="K20">
            <v>897.15937500000007</v>
          </cell>
          <cell r="L20">
            <v>942.01734375000012</v>
          </cell>
          <cell r="M20">
            <v>989.11821093750018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KeyAssumptionsPriceControl_FO"/>
      <sheetName val="Opex_FO"/>
      <sheetName val="Expenditure_Detail"/>
      <sheetName val="Opex_Breakdown"/>
      <sheetName val="Capex_FO input"/>
      <sheetName val="Capex_FO_AC"/>
      <sheetName val="ExpSummary_FO"/>
      <sheetName val="RollForward_FO"/>
      <sheetName val="PrevPerAdj_FO"/>
      <sheetName val="RevenuePriceCap_FO"/>
      <sheetName val="RevenueTariffBasket_FO"/>
      <sheetName val="NotPres_FO"/>
      <sheetName val="Finance&amp;Tax_FO"/>
      <sheetName val="Rev&amp;RAV_FO"/>
      <sheetName val="Indicators_FO"/>
      <sheetName val="Outcomes"/>
      <sheetName val="GSL"/>
      <sheetName val="Dashboard - Pricing"/>
      <sheetName val="Dashboard - Opex"/>
      <sheetName val="Dashboard - Capex"/>
      <sheetName val="Dashboard data"/>
      <sheetName val="Determination_Lookup"/>
      <sheetName val="General_BL"/>
    </sheetNames>
    <sheetDataSet>
      <sheetData sheetId="0"/>
      <sheetData sheetId="1"/>
      <sheetData sheetId="2"/>
      <sheetData sheetId="3"/>
      <sheetData sheetId="4">
        <row r="14">
          <cell r="AB14">
            <v>6.6909959371860621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3">
          <cell r="L83">
            <v>65.425593114884407</v>
          </cell>
        </row>
        <row r="86">
          <cell r="L86">
            <v>76.799864593988062</v>
          </cell>
        </row>
      </sheetData>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5 Baseline - 27 May 2022"/>
      <sheetName val="Growth Only"/>
      <sheetName val="Casey"/>
      <sheetName val="Cardinia"/>
      <sheetName val="Fishermans Bend"/>
      <sheetName val="All other"/>
      <sheetName val="To be allocated"/>
      <sheetName va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D16">
            <v>0</v>
          </cell>
          <cell r="E16">
            <v>0</v>
          </cell>
          <cell r="F16">
            <v>0</v>
          </cell>
          <cell r="G16">
            <v>25615.120027070243</v>
          </cell>
          <cell r="H16">
            <v>4826107.997201547</v>
          </cell>
          <cell r="I16">
            <v>0</v>
          </cell>
          <cell r="J16">
            <v>0</v>
          </cell>
          <cell r="K16">
            <v>0</v>
          </cell>
          <cell r="L16">
            <v>0</v>
          </cell>
          <cell r="M16">
            <v>9861312.9263180289</v>
          </cell>
          <cell r="N16">
            <v>0</v>
          </cell>
          <cell r="O16">
            <v>0</v>
          </cell>
          <cell r="P16">
            <v>0</v>
          </cell>
          <cell r="Q16">
            <v>0</v>
          </cell>
          <cell r="R16">
            <v>0</v>
          </cell>
        </row>
        <row r="17">
          <cell r="D17">
            <v>6365357.2938074199</v>
          </cell>
          <cell r="E17">
            <v>3889663.6521585383</v>
          </cell>
          <cell r="F17">
            <v>2238446.4778742478</v>
          </cell>
          <cell r="G17">
            <v>7161921.178638489</v>
          </cell>
          <cell r="H17">
            <v>21130320.336217295</v>
          </cell>
          <cell r="I17">
            <v>17207518.80871122</v>
          </cell>
          <cell r="J17">
            <v>16379746.20592659</v>
          </cell>
          <cell r="K17">
            <v>27721866.228204977</v>
          </cell>
          <cell r="L17">
            <v>29630957.599705443</v>
          </cell>
          <cell r="M17">
            <v>30097127.962571871</v>
          </cell>
          <cell r="N17">
            <v>47714629.168198146</v>
          </cell>
          <cell r="O17">
            <v>38620064.236417688</v>
          </cell>
          <cell r="P17">
            <v>28250117.541212741</v>
          </cell>
          <cell r="Q17">
            <v>51937226.649257302</v>
          </cell>
          <cell r="R17">
            <v>68345914.947319254</v>
          </cell>
        </row>
        <row r="18">
          <cell r="D18">
            <v>21931871.499822102</v>
          </cell>
          <cell r="E18">
            <v>12441892.184145102</v>
          </cell>
          <cell r="F18">
            <v>7820232.8746640664</v>
          </cell>
          <cell r="G18">
            <v>11441404.781144973</v>
          </cell>
          <cell r="H18">
            <v>22669614.670680411</v>
          </cell>
          <cell r="I18">
            <v>6352572.3239289746</v>
          </cell>
          <cell r="J18">
            <v>6817501.7346343631</v>
          </cell>
          <cell r="K18">
            <v>8443864.8163866028</v>
          </cell>
          <cell r="L18">
            <v>24166553.868692525</v>
          </cell>
          <cell r="M18">
            <v>30580936.674578782</v>
          </cell>
          <cell r="N18">
            <v>74371629.317914262</v>
          </cell>
          <cell r="O18">
            <v>33736064.608282559</v>
          </cell>
          <cell r="P18">
            <v>5497669.0527633596</v>
          </cell>
          <cell r="Q18">
            <v>35032057.143618301</v>
          </cell>
          <cell r="R18">
            <v>45681316.529468209</v>
          </cell>
        </row>
        <row r="19">
          <cell r="D19">
            <v>51536879.898919322</v>
          </cell>
          <cell r="E19">
            <v>91251654.815966308</v>
          </cell>
          <cell r="F19">
            <v>63385915.962041438</v>
          </cell>
          <cell r="G19">
            <v>18616439.596118227</v>
          </cell>
          <cell r="H19">
            <v>40683767.373097286</v>
          </cell>
          <cell r="I19">
            <v>54093301.256733984</v>
          </cell>
          <cell r="J19">
            <v>54750672.214693524</v>
          </cell>
          <cell r="K19">
            <v>69082326.905180961</v>
          </cell>
          <cell r="L19">
            <v>43114780.837240964</v>
          </cell>
          <cell r="M19">
            <v>22411920.424255338</v>
          </cell>
          <cell r="N19">
            <v>43715691.080771133</v>
          </cell>
          <cell r="O19">
            <v>25622707.923405971</v>
          </cell>
          <cell r="P19">
            <v>50500058.517109677</v>
          </cell>
          <cell r="Q19">
            <v>7922415.9079375826</v>
          </cell>
          <cell r="R19">
            <v>37255477.987486392</v>
          </cell>
        </row>
        <row r="51">
          <cell r="D51">
            <v>0</v>
          </cell>
          <cell r="E51">
            <v>0</v>
          </cell>
          <cell r="F51">
            <v>0</v>
          </cell>
          <cell r="G51">
            <v>0</v>
          </cell>
          <cell r="H51">
            <v>0</v>
          </cell>
          <cell r="I51">
            <v>1022257.1668839583</v>
          </cell>
          <cell r="J51">
            <v>1115318.8410086671</v>
          </cell>
          <cell r="K51">
            <v>1280347.6268870919</v>
          </cell>
          <cell r="L51">
            <v>1106649.8356456864</v>
          </cell>
          <cell r="M51">
            <v>1289109.2061987675</v>
          </cell>
          <cell r="N51">
            <v>3060306.7971316045</v>
          </cell>
          <cell r="O51">
            <v>3145930.1353819198</v>
          </cell>
          <cell r="P51">
            <v>3138609.2901215539</v>
          </cell>
          <cell r="Q51">
            <v>1846348.1412541857</v>
          </cell>
          <cell r="R51">
            <v>1626213.3506964676</v>
          </cell>
        </row>
        <row r="52">
          <cell r="D52">
            <v>2723097.4858879633</v>
          </cell>
          <cell r="E52">
            <v>1185557.5435928965</v>
          </cell>
          <cell r="F52">
            <v>2562679.1997878044</v>
          </cell>
          <cell r="G52">
            <v>6845703.0100843925</v>
          </cell>
          <cell r="H52">
            <v>18933675.965040021</v>
          </cell>
          <cell r="I52">
            <v>9206588.9793727584</v>
          </cell>
          <cell r="J52">
            <v>8629830.9769005515</v>
          </cell>
          <cell r="K52">
            <v>2679027.6654659444</v>
          </cell>
          <cell r="L52">
            <v>4506541.469520323</v>
          </cell>
          <cell r="M52">
            <v>1612908.1191816498</v>
          </cell>
          <cell r="N52">
            <v>13238102.779103095</v>
          </cell>
          <cell r="O52">
            <v>12026781.872921806</v>
          </cell>
          <cell r="P52">
            <v>12460447.566180987</v>
          </cell>
          <cell r="Q52">
            <v>3065075.4136599838</v>
          </cell>
          <cell r="R52">
            <v>4282476.2819449343</v>
          </cell>
        </row>
        <row r="53">
          <cell r="D53">
            <v>6763563.5677382722</v>
          </cell>
          <cell r="E53">
            <v>10295995.15781815</v>
          </cell>
          <cell r="F53">
            <v>17312851.973231219</v>
          </cell>
          <cell r="G53">
            <v>8586686.722864043</v>
          </cell>
          <cell r="H53">
            <v>246587.87131552096</v>
          </cell>
          <cell r="I53">
            <v>11475053.891721485</v>
          </cell>
          <cell r="J53">
            <v>7018972.0650424371</v>
          </cell>
          <cell r="K53">
            <v>6105529.2877996359</v>
          </cell>
          <cell r="L53">
            <v>6870842.9361382313</v>
          </cell>
          <cell r="M53">
            <v>2601955.5507553024</v>
          </cell>
          <cell r="N53">
            <v>15414607.56087359</v>
          </cell>
          <cell r="O53">
            <v>9040911.6497088131</v>
          </cell>
          <cell r="P53">
            <v>9114570.7419628836</v>
          </cell>
          <cell r="Q53">
            <v>3884152.8800565163</v>
          </cell>
          <cell r="R53">
            <v>10896851.978439569</v>
          </cell>
        </row>
        <row r="54">
          <cell r="D54">
            <v>-88686.700180409156</v>
          </cell>
          <cell r="E54">
            <v>0</v>
          </cell>
          <cell r="F54">
            <v>1930829.4255058514</v>
          </cell>
          <cell r="G54">
            <v>352167.5159828646</v>
          </cell>
          <cell r="H54">
            <v>0</v>
          </cell>
          <cell r="I54">
            <v>2051271.4632940616</v>
          </cell>
          <cell r="J54">
            <v>0</v>
          </cell>
          <cell r="K54">
            <v>0</v>
          </cell>
          <cell r="L54">
            <v>3200297.5653115343</v>
          </cell>
          <cell r="M54">
            <v>4407166.4444749672</v>
          </cell>
          <cell r="N54">
            <v>2543843.4756404217</v>
          </cell>
          <cell r="O54">
            <v>2615016.8529550005</v>
          </cell>
          <cell r="P54">
            <v>2608931.487765729</v>
          </cell>
          <cell r="Q54">
            <v>3118754.8308738698</v>
          </cell>
          <cell r="R54">
            <v>2746914.6420409372</v>
          </cell>
        </row>
        <row r="71">
          <cell r="D71">
            <v>0</v>
          </cell>
          <cell r="E71">
            <v>0</v>
          </cell>
          <cell r="F71">
            <v>1780507.7010974847</v>
          </cell>
          <cell r="G71">
            <v>775365.26644926681</v>
          </cell>
          <cell r="H71">
            <v>481336.90737368632</v>
          </cell>
          <cell r="I71">
            <v>1761097.4064147018</v>
          </cell>
          <cell r="J71">
            <v>5427511.7371137096</v>
          </cell>
          <cell r="K71">
            <v>5644771.9278400503</v>
          </cell>
          <cell r="L71">
            <v>14816148.071580203</v>
          </cell>
          <cell r="M71">
            <v>19396039.453423902</v>
          </cell>
          <cell r="N71">
            <v>31407211.785409905</v>
          </cell>
          <cell r="O71">
            <v>1515187.016485496</v>
          </cell>
          <cell r="P71">
            <v>1375516.3167938932</v>
          </cell>
          <cell r="Q71">
            <v>1724430.0352319437</v>
          </cell>
          <cell r="R71">
            <v>2198643.8616355974</v>
          </cell>
        </row>
        <row r="72">
          <cell r="D72">
            <v>50441.127896470876</v>
          </cell>
          <cell r="E72">
            <v>27189.855898270755</v>
          </cell>
          <cell r="F72">
            <v>324813.81837800919</v>
          </cell>
          <cell r="G72">
            <v>2185512.3324069679</v>
          </cell>
          <cell r="H72">
            <v>7089719.6367097497</v>
          </cell>
          <cell r="I72">
            <v>10687467.221705524</v>
          </cell>
          <cell r="J72">
            <v>8591486.2853132691</v>
          </cell>
          <cell r="K72">
            <v>1744755.3701095032</v>
          </cell>
          <cell r="L72">
            <v>1133463.0767448519</v>
          </cell>
          <cell r="M72">
            <v>986422.81397452671</v>
          </cell>
          <cell r="N72">
            <v>129763.69014980283</v>
          </cell>
          <cell r="O72">
            <v>38010670.228792854</v>
          </cell>
          <cell r="P72">
            <v>180345.47264631043</v>
          </cell>
          <cell r="Q72">
            <v>226091.93795263261</v>
          </cell>
          <cell r="R72">
            <v>288266.63963666721</v>
          </cell>
        </row>
        <row r="73">
          <cell r="D73">
            <v>5982341.5721286535</v>
          </cell>
          <cell r="E73">
            <v>5069430.3502759989</v>
          </cell>
          <cell r="F73">
            <v>4926982.8310957029</v>
          </cell>
          <cell r="G73">
            <v>7265574.3349252902</v>
          </cell>
          <cell r="H73">
            <v>10778267.924848475</v>
          </cell>
          <cell r="I73">
            <v>18875387.795730479</v>
          </cell>
          <cell r="J73">
            <v>7214961.8682939578</v>
          </cell>
          <cell r="K73">
            <v>6414636.1551123494</v>
          </cell>
          <cell r="L73">
            <v>6282694.8193933368</v>
          </cell>
          <cell r="M73">
            <v>2228164.6472919709</v>
          </cell>
          <cell r="N73">
            <v>395889.22418583918</v>
          </cell>
          <cell r="O73">
            <v>9340045.6801927369</v>
          </cell>
          <cell r="P73">
            <v>2980285.3530534352</v>
          </cell>
          <cell r="Q73">
            <v>1187940.6909375612</v>
          </cell>
          <cell r="R73">
            <v>0</v>
          </cell>
        </row>
        <row r="74">
          <cell r="D74">
            <v>68142.52778126995</v>
          </cell>
          <cell r="E74">
            <v>809820.17953125201</v>
          </cell>
          <cell r="F74">
            <v>814723.62079243851</v>
          </cell>
          <cell r="G74">
            <v>82048.064666312523</v>
          </cell>
          <cell r="H74">
            <v>1135445.3225655465</v>
          </cell>
          <cell r="I74">
            <v>0</v>
          </cell>
          <cell r="J74">
            <v>0</v>
          </cell>
          <cell r="K74">
            <v>0</v>
          </cell>
          <cell r="L74">
            <v>0</v>
          </cell>
          <cell r="M74">
            <v>0</v>
          </cell>
          <cell r="N74">
            <v>0</v>
          </cell>
          <cell r="O74">
            <v>0</v>
          </cell>
          <cell r="P74">
            <v>0</v>
          </cell>
          <cell r="Q74">
            <v>0</v>
          </cell>
          <cell r="R74">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Lot forecast (CL)"/>
      <sheetName val="Eastern Growth Corridor"/>
      <sheetName val="Fishermans Bend"/>
    </sheetNames>
    <sheetDataSet>
      <sheetData sheetId="0" refreshError="1"/>
      <sheetData sheetId="1" refreshError="1">
        <row r="78">
          <cell r="H78" t="str">
            <v>SE</v>
          </cell>
        </row>
        <row r="84">
          <cell r="L84">
            <v>3018.9741285403047</v>
          </cell>
          <cell r="M84">
            <v>3018.9741285403047</v>
          </cell>
          <cell r="N84">
            <v>3018.9741285403047</v>
          </cell>
          <cell r="O84">
            <v>3018.9741285403047</v>
          </cell>
          <cell r="P84">
            <v>3494.3999999999942</v>
          </cell>
          <cell r="Q84">
            <v>3494.3999999999942</v>
          </cell>
          <cell r="R84">
            <v>4919.8779956426997</v>
          </cell>
          <cell r="S84">
            <v>4919.8779956426997</v>
          </cell>
          <cell r="T84">
            <v>4919.8779956426997</v>
          </cell>
          <cell r="U84">
            <v>4919.8779956426997</v>
          </cell>
          <cell r="V84">
            <v>4919.8779956426997</v>
          </cell>
          <cell r="W84">
            <v>3483</v>
          </cell>
          <cell r="X84">
            <v>3483</v>
          </cell>
          <cell r="Y84">
            <v>3483</v>
          </cell>
          <cell r="Z84">
            <v>2835.3999999999942</v>
          </cell>
          <cell r="AA84">
            <v>2835.3999999999942</v>
          </cell>
          <cell r="AB84">
            <v>2835.3999999999942</v>
          </cell>
          <cell r="AC84">
            <v>2835.3999999999942</v>
          </cell>
          <cell r="AD84">
            <v>2835.4000000000233</v>
          </cell>
          <cell r="AE84">
            <v>1922.2000000000116</v>
          </cell>
          <cell r="AF84">
            <v>1922.2000000000116</v>
          </cell>
          <cell r="AG84">
            <v>1922.2000000000116</v>
          </cell>
          <cell r="AH84">
            <v>1922.2000000000116</v>
          </cell>
          <cell r="AI84">
            <v>1922.1999999999534</v>
          </cell>
          <cell r="AJ84">
            <v>1195.7999999999884</v>
          </cell>
          <cell r="AK84">
            <v>1195.7999999999884</v>
          </cell>
          <cell r="AL84">
            <v>1195.7999999999884</v>
          </cell>
          <cell r="AM84">
            <v>1195.7999999999884</v>
          </cell>
          <cell r="AN84">
            <v>1195.8000000000466</v>
          </cell>
          <cell r="AO84">
            <v>1321</v>
          </cell>
          <cell r="AP84">
            <v>1321</v>
          </cell>
        </row>
        <row r="85">
          <cell r="L85">
            <v>3018.9741285403047</v>
          </cell>
          <cell r="M85">
            <v>3018.9741285403047</v>
          </cell>
          <cell r="N85">
            <v>3018.9741285403047</v>
          </cell>
          <cell r="O85">
            <v>3018.9741285403047</v>
          </cell>
          <cell r="P85">
            <v>3494.3999999999942</v>
          </cell>
          <cell r="Q85">
            <v>3494.3999999999942</v>
          </cell>
          <cell r="R85">
            <v>4919.8779956426997</v>
          </cell>
          <cell r="S85">
            <v>4919.8779956426997</v>
          </cell>
          <cell r="T85">
            <v>4919.8779956426997</v>
          </cell>
          <cell r="U85">
            <v>4919.8779956426997</v>
          </cell>
          <cell r="V85">
            <v>4919.8779956426997</v>
          </cell>
          <cell r="W85">
            <v>3483</v>
          </cell>
          <cell r="X85">
            <v>3483</v>
          </cell>
          <cell r="Y85">
            <v>3483</v>
          </cell>
          <cell r="Z85">
            <v>2835.3999999999942</v>
          </cell>
          <cell r="AA85">
            <v>2835.3999999999942</v>
          </cell>
          <cell r="AB85">
            <v>2835.3999999999942</v>
          </cell>
          <cell r="AC85">
            <v>2835.3999999999942</v>
          </cell>
          <cell r="AD85">
            <v>2835.4000000000233</v>
          </cell>
          <cell r="AE85">
            <v>1922.2000000000116</v>
          </cell>
          <cell r="AF85">
            <v>1922.2000000000116</v>
          </cell>
          <cell r="AG85">
            <v>1922.2000000000116</v>
          </cell>
          <cell r="AH85">
            <v>1922.2000000000116</v>
          </cell>
          <cell r="AI85">
            <v>1922.1999999999534</v>
          </cell>
          <cell r="AJ85">
            <v>1195.7999999999884</v>
          </cell>
          <cell r="AK85">
            <v>1195.7999999999884</v>
          </cell>
          <cell r="AL85">
            <v>1195.7999999999884</v>
          </cell>
          <cell r="AM85">
            <v>1195.7999999999884</v>
          </cell>
          <cell r="AN85">
            <v>1195.8000000000466</v>
          </cell>
          <cell r="AO85">
            <v>1321</v>
          </cell>
          <cell r="AP85">
            <v>1321</v>
          </cell>
        </row>
        <row r="86">
          <cell r="L86">
            <v>2649.8857812824936</v>
          </cell>
          <cell r="M86">
            <v>2649.8857812824936</v>
          </cell>
          <cell r="N86">
            <v>2649.8857812824936</v>
          </cell>
          <cell r="O86">
            <v>2649.8857812824936</v>
          </cell>
          <cell r="P86">
            <v>2649.8857812824936</v>
          </cell>
          <cell r="Q86">
            <v>2649.8857812824936</v>
          </cell>
          <cell r="R86">
            <v>4421.0859445396345</v>
          </cell>
          <cell r="S86">
            <v>4421.0859445396345</v>
          </cell>
          <cell r="T86">
            <v>4421.0859445396345</v>
          </cell>
          <cell r="U86">
            <v>4421.0859445396345</v>
          </cell>
          <cell r="V86">
            <v>4421.0859445396345</v>
          </cell>
          <cell r="W86">
            <v>1949.6764705882349</v>
          </cell>
          <cell r="X86">
            <v>1949.6764705882349</v>
          </cell>
          <cell r="Y86">
            <v>1949.6764705882349</v>
          </cell>
          <cell r="Z86">
            <v>1949.6764705882349</v>
          </cell>
          <cell r="AA86">
            <v>1949.6764705882349</v>
          </cell>
          <cell r="AB86">
            <v>1949.6764705882349</v>
          </cell>
          <cell r="AC86">
            <v>1949.6764705882349</v>
          </cell>
          <cell r="AD86">
            <v>365.56433823529392</v>
          </cell>
          <cell r="AE86">
            <v>365.56433823529392</v>
          </cell>
          <cell r="AF86">
            <v>365.56433823529392</v>
          </cell>
          <cell r="AG86">
            <v>365.56433823529392</v>
          </cell>
          <cell r="AH86">
            <v>365.56433823529392</v>
          </cell>
          <cell r="AI86">
            <v>365.56433823529392</v>
          </cell>
          <cell r="AJ86">
            <v>365.56433823529392</v>
          </cell>
          <cell r="AK86">
            <v>365.56433823529392</v>
          </cell>
          <cell r="AL86">
            <v>365.56433823529392</v>
          </cell>
          <cell r="AM86">
            <v>365.56433823529392</v>
          </cell>
          <cell r="AN86">
            <v>365.56433823529392</v>
          </cell>
          <cell r="AO86">
            <v>365.56433823529392</v>
          </cell>
          <cell r="AP86">
            <v>365.56433823529392</v>
          </cell>
        </row>
        <row r="89">
          <cell r="L89">
            <v>2213.0962009803925</v>
          </cell>
          <cell r="M89">
            <v>2213.0962009803925</v>
          </cell>
          <cell r="N89">
            <v>2213.0962009803925</v>
          </cell>
          <cell r="O89">
            <v>2213.0962009803925</v>
          </cell>
          <cell r="P89">
            <v>2213.0962009803925</v>
          </cell>
          <cell r="Q89">
            <v>2213.0962009803925</v>
          </cell>
          <cell r="R89">
            <v>2804.2598039215682</v>
          </cell>
          <cell r="S89">
            <v>2804.2598039215682</v>
          </cell>
          <cell r="T89">
            <v>2804.2598039215682</v>
          </cell>
          <cell r="U89">
            <v>2804.2598039215682</v>
          </cell>
          <cell r="V89">
            <v>2804.2598039215682</v>
          </cell>
          <cell r="W89">
            <v>1259.4000000000015</v>
          </cell>
          <cell r="X89">
            <v>1259.4000000000015</v>
          </cell>
          <cell r="Y89">
            <v>1259.3999999999942</v>
          </cell>
          <cell r="Z89">
            <v>942.40000000000146</v>
          </cell>
          <cell r="AA89">
            <v>942.40000000000146</v>
          </cell>
          <cell r="AB89">
            <v>942.40000000000146</v>
          </cell>
          <cell r="AC89">
            <v>942.40000000000146</v>
          </cell>
          <cell r="AD89">
            <v>942.39999999999418</v>
          </cell>
          <cell r="AE89">
            <v>378.59999999999854</v>
          </cell>
          <cell r="AF89">
            <v>378.59999999999854</v>
          </cell>
          <cell r="AG89">
            <v>378.59999999999854</v>
          </cell>
          <cell r="AH89">
            <v>378.59999999999854</v>
          </cell>
          <cell r="AI89">
            <v>378.60000000000582</v>
          </cell>
          <cell r="AJ89">
            <v>663.59999999999854</v>
          </cell>
          <cell r="AK89">
            <v>663.59999999999854</v>
          </cell>
          <cell r="AL89">
            <v>663.60000000000582</v>
          </cell>
          <cell r="AM89">
            <v>663.60000000000582</v>
          </cell>
          <cell r="AN89">
            <v>663.59999999999127</v>
          </cell>
          <cell r="AO89">
            <v>487.80000000000291</v>
          </cell>
          <cell r="AP89">
            <v>487.80000000000291</v>
          </cell>
        </row>
        <row r="90">
          <cell r="L90">
            <v>2213.0962009803925</v>
          </cell>
          <cell r="M90">
            <v>2213.0962009803925</v>
          </cell>
          <cell r="N90">
            <v>2213.0962009803925</v>
          </cell>
          <cell r="O90">
            <v>2213.0962009803925</v>
          </cell>
          <cell r="P90">
            <v>2213.0962009803925</v>
          </cell>
          <cell r="Q90">
            <v>2213.0962009803925</v>
          </cell>
          <cell r="R90">
            <v>2804.2598039215682</v>
          </cell>
          <cell r="S90">
            <v>2804.2598039215682</v>
          </cell>
          <cell r="T90">
            <v>2804.2598039215682</v>
          </cell>
          <cell r="U90">
            <v>2804.2598039215682</v>
          </cell>
          <cell r="V90">
            <v>2804.2598039215682</v>
          </cell>
          <cell r="W90">
            <v>1259.4000000000015</v>
          </cell>
          <cell r="X90">
            <v>1259.4000000000015</v>
          </cell>
          <cell r="Y90">
            <v>1259.3999999999942</v>
          </cell>
          <cell r="Z90">
            <v>942.40000000000146</v>
          </cell>
          <cell r="AA90">
            <v>942.40000000000146</v>
          </cell>
          <cell r="AB90">
            <v>942.40000000000146</v>
          </cell>
          <cell r="AC90">
            <v>942.40000000000146</v>
          </cell>
          <cell r="AD90">
            <v>942.39999999999418</v>
          </cell>
          <cell r="AE90">
            <v>378.59999999999854</v>
          </cell>
          <cell r="AF90">
            <v>378.59999999999854</v>
          </cell>
          <cell r="AG90">
            <v>378.59999999999854</v>
          </cell>
          <cell r="AH90">
            <v>378.59999999999854</v>
          </cell>
          <cell r="AI90">
            <v>378.60000000000582</v>
          </cell>
          <cell r="AJ90">
            <v>663.59999999999854</v>
          </cell>
          <cell r="AK90">
            <v>663.59999999999854</v>
          </cell>
          <cell r="AL90">
            <v>663.60000000000582</v>
          </cell>
          <cell r="AM90">
            <v>663.60000000000582</v>
          </cell>
          <cell r="AN90">
            <v>663.59999999999127</v>
          </cell>
          <cell r="AO90">
            <v>487.80000000000291</v>
          </cell>
          <cell r="AP90">
            <v>487.80000000000291</v>
          </cell>
        </row>
        <row r="91">
          <cell r="L91">
            <v>2214.5295249264645</v>
          </cell>
          <cell r="M91">
            <v>2214.5295249264645</v>
          </cell>
          <cell r="N91">
            <v>2214.5295249264645</v>
          </cell>
          <cell r="O91">
            <v>2214.5295249264645</v>
          </cell>
          <cell r="P91">
            <v>2214.5295249264645</v>
          </cell>
          <cell r="Q91">
            <v>2214.5295249264645</v>
          </cell>
          <cell r="R91">
            <v>2602.8234162318668</v>
          </cell>
          <cell r="S91">
            <v>2602.8234162318668</v>
          </cell>
          <cell r="T91">
            <v>2602.8234162318668</v>
          </cell>
          <cell r="U91">
            <v>2602.8234162318668</v>
          </cell>
          <cell r="V91">
            <v>2602.8234162318668</v>
          </cell>
          <cell r="W91">
            <v>100.94117647058822</v>
          </cell>
          <cell r="X91">
            <v>100.94117647058822</v>
          </cell>
          <cell r="Y91">
            <v>100.94117647058822</v>
          </cell>
          <cell r="Z91">
            <v>100.94117647058822</v>
          </cell>
          <cell r="AA91">
            <v>100.94117647058822</v>
          </cell>
          <cell r="AB91">
            <v>100.94117647058822</v>
          </cell>
          <cell r="AC91">
            <v>100.94117647058822</v>
          </cell>
          <cell r="AD91">
            <v>18.926470588235304</v>
          </cell>
          <cell r="AE91">
            <v>18.926470588235304</v>
          </cell>
          <cell r="AF91">
            <v>18.926470588235304</v>
          </cell>
          <cell r="AG91">
            <v>18.926470588235304</v>
          </cell>
          <cell r="AH91">
            <v>18.926470588235304</v>
          </cell>
          <cell r="AI91">
            <v>18.926470588235304</v>
          </cell>
          <cell r="AJ91">
            <v>18.926470588235304</v>
          </cell>
          <cell r="AK91">
            <v>18.926470588235304</v>
          </cell>
          <cell r="AL91">
            <v>18.926470588235304</v>
          </cell>
          <cell r="AM91">
            <v>18.926470588235304</v>
          </cell>
          <cell r="AN91">
            <v>18.926470588235304</v>
          </cell>
          <cell r="AO91">
            <v>18.926470588235304</v>
          </cell>
          <cell r="AP91">
            <v>18.926470588235304</v>
          </cell>
        </row>
        <row r="94">
          <cell r="J94">
            <v>695.46434810560231</v>
          </cell>
          <cell r="K94">
            <v>263.29268496724944</v>
          </cell>
          <cell r="L94">
            <v>325.85894312593246</v>
          </cell>
          <cell r="M94">
            <v>393.18915026199693</v>
          </cell>
          <cell r="N94">
            <v>432.68722097872524</v>
          </cell>
          <cell r="O94">
            <v>719.90926677286552</v>
          </cell>
          <cell r="P94">
            <v>759.40733748959155</v>
          </cell>
          <cell r="Q94">
            <v>798.90540820632032</v>
          </cell>
          <cell r="R94">
            <v>838.40347892304817</v>
          </cell>
          <cell r="S94">
            <v>870.60171296870612</v>
          </cell>
          <cell r="T94">
            <v>902.7999470143659</v>
          </cell>
          <cell r="U94">
            <v>934.99818106002749</v>
          </cell>
          <cell r="V94">
            <v>967.19641510568363</v>
          </cell>
          <cell r="W94">
            <v>999.3946491513434</v>
          </cell>
          <cell r="X94">
            <v>982.38845656962985</v>
          </cell>
          <cell r="Y94">
            <v>965.3822639879163</v>
          </cell>
          <cell r="Z94">
            <v>948.37607140619912</v>
          </cell>
          <cell r="AA94">
            <v>1956.8451065718564</v>
          </cell>
          <cell r="AB94">
            <v>1939.838913990141</v>
          </cell>
          <cell r="AC94">
            <v>1939.8389139901446</v>
          </cell>
          <cell r="AD94">
            <v>1939.8389139901446</v>
          </cell>
          <cell r="AE94">
            <v>1939.8389139901374</v>
          </cell>
          <cell r="AF94">
            <v>1939.8389139901446</v>
          </cell>
          <cell r="AG94">
            <v>1939.838913990141</v>
          </cell>
          <cell r="AH94">
            <v>1913.0830304046249</v>
          </cell>
          <cell r="AI94">
            <v>1886.3271468191015</v>
          </cell>
          <cell r="AJ94">
            <v>1859.5712632335853</v>
          </cell>
          <cell r="AK94">
            <v>1832.8153796480692</v>
          </cell>
          <cell r="AL94">
            <v>1806.0594960625458</v>
          </cell>
          <cell r="AM94">
            <v>1806.0594960625531</v>
          </cell>
          <cell r="AN94">
            <v>1806.0594960625531</v>
          </cell>
          <cell r="AO94">
            <v>1806.0594960625458</v>
          </cell>
          <cell r="AP94">
            <v>1806.0594960625531</v>
          </cell>
        </row>
        <row r="95">
          <cell r="J95">
            <v>695.46434810560231</v>
          </cell>
          <cell r="K95">
            <v>263.29268496724944</v>
          </cell>
          <cell r="L95">
            <v>325.85894312593246</v>
          </cell>
          <cell r="M95">
            <v>393.18915026199693</v>
          </cell>
          <cell r="N95">
            <v>432.68722097872524</v>
          </cell>
          <cell r="O95">
            <v>719.90926677286552</v>
          </cell>
          <cell r="P95">
            <v>759.40733748959155</v>
          </cell>
          <cell r="Q95">
            <v>798.90540820632032</v>
          </cell>
          <cell r="R95">
            <v>838.40347892304817</v>
          </cell>
          <cell r="S95">
            <v>870.60171296870612</v>
          </cell>
          <cell r="T95">
            <v>902.7999470143659</v>
          </cell>
          <cell r="U95">
            <v>934.99818106002749</v>
          </cell>
          <cell r="V95">
            <v>967.19641510568363</v>
          </cell>
          <cell r="W95">
            <v>999.3946491513434</v>
          </cell>
          <cell r="X95">
            <v>982.38845656962985</v>
          </cell>
          <cell r="Y95">
            <v>965.3822639879163</v>
          </cell>
          <cell r="Z95">
            <v>948.37607140619912</v>
          </cell>
          <cell r="AA95">
            <v>1956.8451065718564</v>
          </cell>
          <cell r="AB95">
            <v>1939.838913990141</v>
          </cell>
          <cell r="AC95">
            <v>1939.8389139901446</v>
          </cell>
          <cell r="AD95">
            <v>1939.8389139901446</v>
          </cell>
          <cell r="AE95">
            <v>1939.8389139901374</v>
          </cell>
          <cell r="AF95">
            <v>1939.8389139901446</v>
          </cell>
          <cell r="AG95">
            <v>1939.838913990141</v>
          </cell>
          <cell r="AH95">
            <v>1913.0830304046249</v>
          </cell>
          <cell r="AI95">
            <v>1886.3271468191015</v>
          </cell>
          <cell r="AJ95">
            <v>1859.5712632335853</v>
          </cell>
          <cell r="AK95">
            <v>1832.8153796480692</v>
          </cell>
          <cell r="AL95">
            <v>1806.0594960625458</v>
          </cell>
          <cell r="AM95">
            <v>1806.0594960625531</v>
          </cell>
          <cell r="AN95">
            <v>1806.0594960625531</v>
          </cell>
          <cell r="AO95">
            <v>1806.0594960625458</v>
          </cell>
          <cell r="AP95">
            <v>1806.0594960625531</v>
          </cell>
        </row>
        <row r="96">
          <cell r="J96">
            <v>695.46434810560231</v>
          </cell>
          <cell r="K96">
            <v>263.29268496724944</v>
          </cell>
          <cell r="L96">
            <v>325.85894312593246</v>
          </cell>
          <cell r="M96">
            <v>393.18915026199693</v>
          </cell>
          <cell r="N96">
            <v>432.68722097872524</v>
          </cell>
          <cell r="O96">
            <v>719.90926677286552</v>
          </cell>
          <cell r="P96">
            <v>759.40733748959155</v>
          </cell>
          <cell r="Q96">
            <v>798.90540820632032</v>
          </cell>
          <cell r="R96">
            <v>838.40347892304817</v>
          </cell>
          <cell r="S96">
            <v>870.60171296870612</v>
          </cell>
          <cell r="T96">
            <v>902.7999470143659</v>
          </cell>
          <cell r="U96">
            <v>934.99818106002749</v>
          </cell>
          <cell r="V96">
            <v>967.19641510568363</v>
          </cell>
          <cell r="W96">
            <v>999.3946491513434</v>
          </cell>
          <cell r="X96">
            <v>982.38845656962985</v>
          </cell>
          <cell r="Y96">
            <v>965.3822639879163</v>
          </cell>
          <cell r="Z96">
            <v>948.37607140619912</v>
          </cell>
          <cell r="AA96">
            <v>1956.8451065718564</v>
          </cell>
          <cell r="AB96">
            <v>1939.838913990141</v>
          </cell>
          <cell r="AC96">
            <v>1939.8389139901446</v>
          </cell>
          <cell r="AD96">
            <v>1939.8389139901446</v>
          </cell>
          <cell r="AE96">
            <v>1939.8389139901374</v>
          </cell>
          <cell r="AF96">
            <v>1939.8389139901446</v>
          </cell>
          <cell r="AG96">
            <v>1939.838913990141</v>
          </cell>
          <cell r="AH96">
            <v>1913.0830304046249</v>
          </cell>
          <cell r="AI96">
            <v>1886.3271468191015</v>
          </cell>
          <cell r="AJ96">
            <v>1859.5712632335853</v>
          </cell>
          <cell r="AK96">
            <v>1832.8153796480692</v>
          </cell>
          <cell r="AL96">
            <v>1806.0594960625458</v>
          </cell>
          <cell r="AM96">
            <v>1806.0594960625531</v>
          </cell>
          <cell r="AN96">
            <v>1806.0594960625531</v>
          </cell>
          <cell r="AO96">
            <v>1806.0594960625458</v>
          </cell>
          <cell r="AP96">
            <v>1806.0594960625531</v>
          </cell>
        </row>
        <row r="99">
          <cell r="L99">
            <v>3350.3207273533699</v>
          </cell>
          <cell r="M99">
            <v>3282.9905202173054</v>
          </cell>
          <cell r="N99">
            <v>3243.4924495005771</v>
          </cell>
          <cell r="O99">
            <v>2956.2704037064368</v>
          </cell>
          <cell r="P99">
            <v>6565.4964615300451</v>
          </cell>
          <cell r="Q99">
            <v>6525.9983908133163</v>
          </cell>
          <cell r="R99">
            <v>4469.8587215127072</v>
          </cell>
          <cell r="S99">
            <v>4437.6604874670493</v>
          </cell>
          <cell r="T99">
            <v>4405.4622534212731</v>
          </cell>
          <cell r="U99">
            <v>4000.2640193757279</v>
          </cell>
          <cell r="V99">
            <v>3968.0657853300718</v>
          </cell>
          <cell r="W99">
            <v>6917.6053508486784</v>
          </cell>
          <cell r="X99">
            <v>6934.611543430392</v>
          </cell>
          <cell r="Y99">
            <v>6951.6177360119964</v>
          </cell>
          <cell r="Z99">
            <v>7218.2239285938285</v>
          </cell>
          <cell r="AA99">
            <v>6209.7548934281713</v>
          </cell>
          <cell r="AB99">
            <v>6226.7610860098866</v>
          </cell>
          <cell r="AC99">
            <v>6226.761086009883</v>
          </cell>
          <cell r="AD99">
            <v>6226.7610860097448</v>
          </cell>
          <cell r="AE99">
            <v>6963.7610860098757</v>
          </cell>
          <cell r="AF99">
            <v>6963.7610860098684</v>
          </cell>
          <cell r="AG99">
            <v>6963.7610860098721</v>
          </cell>
          <cell r="AH99">
            <v>6990.5169695953882</v>
          </cell>
          <cell r="AI99">
            <v>7017.2728531808461</v>
          </cell>
          <cell r="AJ99">
            <v>6759.0287367664278</v>
          </cell>
          <cell r="AK99">
            <v>6785.7846203519439</v>
          </cell>
          <cell r="AL99">
            <v>6812.54050393746</v>
          </cell>
          <cell r="AM99">
            <v>6812.5405039374527</v>
          </cell>
          <cell r="AN99">
            <v>6812.5405039374091</v>
          </cell>
          <cell r="AO99">
            <v>6714.5405039373582</v>
          </cell>
          <cell r="AP99">
            <v>6714.5405039373509</v>
          </cell>
        </row>
        <row r="100">
          <cell r="L100">
            <v>3350.3207273533699</v>
          </cell>
          <cell r="M100">
            <v>3282.9905202173054</v>
          </cell>
          <cell r="N100">
            <v>3243.4924495005771</v>
          </cell>
          <cell r="O100">
            <v>2956.2704037064368</v>
          </cell>
          <cell r="P100">
            <v>6565.4964615300451</v>
          </cell>
          <cell r="Q100">
            <v>6525.9983908133163</v>
          </cell>
          <cell r="R100">
            <v>4469.8587215127072</v>
          </cell>
          <cell r="S100">
            <v>4437.6604874670493</v>
          </cell>
          <cell r="T100">
            <v>4405.4622534212731</v>
          </cell>
          <cell r="U100">
            <v>4000.2640193757279</v>
          </cell>
          <cell r="V100">
            <v>3968.0657853300718</v>
          </cell>
          <cell r="W100">
            <v>6917.6053508486784</v>
          </cell>
          <cell r="X100">
            <v>6934.611543430392</v>
          </cell>
          <cell r="Y100">
            <v>6951.6177360119964</v>
          </cell>
          <cell r="Z100">
            <v>7218.2239285938285</v>
          </cell>
          <cell r="AA100">
            <v>6209.7548934281713</v>
          </cell>
          <cell r="AB100">
            <v>6226.7610860098866</v>
          </cell>
          <cell r="AC100">
            <v>6226.761086009883</v>
          </cell>
          <cell r="AD100">
            <v>6226.7610860097448</v>
          </cell>
          <cell r="AE100">
            <v>6963.7610860098757</v>
          </cell>
          <cell r="AF100">
            <v>6963.7610860098684</v>
          </cell>
          <cell r="AG100">
            <v>6963.7610860098721</v>
          </cell>
          <cell r="AH100">
            <v>6990.5169695953882</v>
          </cell>
          <cell r="AI100">
            <v>7017.2728531808461</v>
          </cell>
          <cell r="AJ100">
            <v>6759.0287367664278</v>
          </cell>
          <cell r="AK100">
            <v>6785.7846203519439</v>
          </cell>
          <cell r="AL100">
            <v>6812.54050393746</v>
          </cell>
          <cell r="AM100">
            <v>6812.5405039374527</v>
          </cell>
          <cell r="AN100">
            <v>6812.5405039374091</v>
          </cell>
          <cell r="AO100">
            <v>6714.5405039373582</v>
          </cell>
          <cell r="AP100">
            <v>6714.5405039373509</v>
          </cell>
        </row>
        <row r="101">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row>
        <row r="106">
          <cell r="K106">
            <v>10442</v>
          </cell>
          <cell r="L106">
            <v>8908.25</v>
          </cell>
          <cell r="M106">
            <v>8908.2499999999982</v>
          </cell>
          <cell r="N106">
            <v>8908.25</v>
          </cell>
          <cell r="O106">
            <v>8908.25</v>
          </cell>
          <cell r="P106">
            <v>13032.400000000023</v>
          </cell>
          <cell r="Q106">
            <v>13032.400000000023</v>
          </cell>
          <cell r="R106">
            <v>13032.400000000023</v>
          </cell>
          <cell r="S106">
            <v>13032.400000000023</v>
          </cell>
          <cell r="T106">
            <v>13032.399999999907</v>
          </cell>
          <cell r="U106">
            <v>12659.400000000023</v>
          </cell>
          <cell r="V106">
            <v>12659.400000000023</v>
          </cell>
          <cell r="W106">
            <v>12659.400000000023</v>
          </cell>
          <cell r="X106">
            <v>12659.400000000023</v>
          </cell>
          <cell r="Y106">
            <v>12659.399999999907</v>
          </cell>
          <cell r="Z106">
            <v>11944.400000000023</v>
          </cell>
          <cell r="AA106">
            <v>11944.400000000023</v>
          </cell>
          <cell r="AB106">
            <v>11944.400000000023</v>
          </cell>
          <cell r="AC106">
            <v>11944.400000000023</v>
          </cell>
          <cell r="AD106">
            <v>11944.399999999907</v>
          </cell>
          <cell r="AE106">
            <v>11204.400000000023</v>
          </cell>
          <cell r="AF106">
            <v>11204.400000000023</v>
          </cell>
          <cell r="AG106">
            <v>11204.400000000023</v>
          </cell>
          <cell r="AH106">
            <v>11204.400000000023</v>
          </cell>
          <cell r="AI106">
            <v>11204.399999999907</v>
          </cell>
          <cell r="AJ106">
            <v>10478</v>
          </cell>
          <cell r="AK106">
            <v>10478</v>
          </cell>
          <cell r="AL106">
            <v>10478</v>
          </cell>
          <cell r="AM106">
            <v>10478</v>
          </cell>
          <cell r="AN106">
            <v>10478</v>
          </cell>
          <cell r="AO106">
            <v>10329.399999999907</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rowth"/>
      <sheetName val="Top100"/>
      <sheetName val="Schools"/>
      <sheetName val="Council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Z"/>
    </sheetNames>
    <sheetDataSet>
      <sheetData sheetId="0" refreshError="1">
        <row r="33">
          <cell r="J33">
            <v>31304166.301118579</v>
          </cell>
        </row>
        <row r="75">
          <cell r="I75">
            <v>479.48100674063005</v>
          </cell>
          <cell r="J75">
            <v>500.34076762159043</v>
          </cell>
          <cell r="K75">
            <v>517.93166801649818</v>
          </cell>
          <cell r="L75">
            <v>525.42109231639074</v>
          </cell>
          <cell r="M75">
            <v>531.19613994155236</v>
          </cell>
          <cell r="N75">
            <v>528.21641158140733</v>
          </cell>
          <cell r="O75">
            <v>525.05783188536122</v>
          </cell>
          <cell r="P75">
            <v>521.75290293338458</v>
          </cell>
          <cell r="Q75">
            <v>518.58939726399262</v>
          </cell>
          <cell r="R75">
            <v>515.39319267658823</v>
          </cell>
          <cell r="S75">
            <v>512.36909429156719</v>
          </cell>
          <cell r="T75">
            <v>509.39257633689493</v>
          </cell>
        </row>
      </sheetData>
      <sheetData sheetId="1" refreshError="1">
        <row r="32">
          <cell r="C32">
            <v>61617</v>
          </cell>
          <cell r="D32">
            <v>62069.919242565746</v>
          </cell>
          <cell r="E32">
            <v>62520.827295704155</v>
          </cell>
          <cell r="F32">
            <v>62969.756255439526</v>
          </cell>
          <cell r="G32">
            <v>63416.737344351684</v>
          </cell>
          <cell r="H32">
            <v>64067.846919013828</v>
          </cell>
          <cell r="I32">
            <v>64714.936698852151</v>
          </cell>
          <cell r="J32">
            <v>65358.095473632748</v>
          </cell>
          <cell r="K32">
            <v>65997.408703429246</v>
          </cell>
          <cell r="L32">
            <v>66632.958693216176</v>
          </cell>
          <cell r="M32">
            <v>67246.740132737483</v>
          </cell>
          <cell r="N32">
            <v>67857.116193671987</v>
          </cell>
          <cell r="O32">
            <v>68464.15458269915</v>
          </cell>
          <cell r="P32">
            <v>69067.9207174029</v>
          </cell>
          <cell r="Q32">
            <v>69668.477834649966</v>
          </cell>
          <cell r="R32">
            <v>70232.145554952309</v>
          </cell>
          <cell r="S32">
            <v>70793.061516097747</v>
          </cell>
          <cell r="T32">
            <v>71351.273942236439</v>
          </cell>
          <cell r="U32">
            <v>71906.829617999712</v>
          </cell>
          <cell r="V32">
            <v>72459.77394877396</v>
          </cell>
          <cell r="W32">
            <v>72976.053111525471</v>
          </cell>
          <cell r="X32">
            <v>73490.109270572037</v>
          </cell>
          <cell r="Y32">
            <v>74001.97683825827</v>
          </cell>
          <cell r="Z32">
            <v>74511.689318223362</v>
          </cell>
          <cell r="AA32">
            <v>75019.27933910751</v>
          </cell>
          <cell r="AB32">
            <v>75492.006318116619</v>
          </cell>
          <cell r="AC32">
            <v>75962.930752442189</v>
          </cell>
          <cell r="AD32">
            <v>76432.077384282704</v>
          </cell>
          <cell r="AE32">
            <v>76899.47037577827</v>
          </cell>
          <cell r="AF32">
            <v>77365.13332813642</v>
          </cell>
          <cell r="AG32">
            <v>77822.509431900238</v>
          </cell>
          <cell r="AH32">
            <v>78278.248305610992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amp; Assumptions"/>
      <sheetName val="Summary of NCCS - 20 year model"/>
      <sheetName val="Summary - smooth revenue option"/>
      <sheetName val="Key assumptions"/>
      <sheetName val="35 Year - Water Greenfields"/>
      <sheetName val="35 Year model - Sewer"/>
      <sheetName val="35 Year Model - Recycled Water"/>
      <sheetName val="Customer numbers"/>
      <sheetName val="Historical capex"/>
      <sheetName val="Other capex"/>
      <sheetName val="Treatment plants"/>
      <sheetName val="Bulk charges"/>
      <sheetName val="YVW tariffs"/>
      <sheetName val="20 New UGB Water"/>
      <sheetName val="20 Greenvale Water"/>
      <sheetName val="20 Epping North Water"/>
      <sheetName val="20 New UGB Sewer"/>
      <sheetName val="20 Craigieburn Sewer"/>
      <sheetName val="20 Greenvale Sewer"/>
      <sheetName val="20 Epping North Sewer"/>
      <sheetName val="20 New UGB RW"/>
      <sheetName val="Comparison of Models"/>
      <sheetName val="20 Craigieburn RW"/>
      <sheetName val="20 Greenvale RW"/>
      <sheetName val="20 Epping North RW"/>
      <sheetName val="20 Infill Water - base"/>
      <sheetName val="20 Infill Water - Add. capex"/>
      <sheetName val="20 Infill Sewer - base"/>
      <sheetName val="20 Infill Sewer - Add. capex"/>
      <sheetName val="20 Infill recycled water"/>
      <sheetName val="20 Growth water"/>
      <sheetName val="20 Growth sewerage"/>
      <sheetName val="20 Growth recycled water"/>
      <sheetName val="20 YVW water"/>
      <sheetName val="20 YVW water - add. capex"/>
      <sheetName val="20 YVW sewerage"/>
      <sheetName val="20 YVW sewerage - add. capex"/>
      <sheetName val="20 YVW recycled water"/>
      <sheetName val="20 Mernda Sewer"/>
      <sheetName val="20 Craigieburn Water"/>
      <sheetName val="20 Mernda Water"/>
      <sheetName val="20 Area H, M, K RW"/>
      <sheetName val="20 Area Whittlesea RW"/>
      <sheetName val="lots"/>
      <sheetName val="Past CAPEX"/>
      <sheetName val="Calc SDC &amp; W volume"/>
      <sheetName val="Check Sheet"/>
      <sheetName val="Brownfields NCC revenue"/>
      <sheetName val="Per lot N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G14">
            <v>2.1000000000000001E-2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49">
          <cell r="S49">
            <v>0.81406261309518857</v>
          </cell>
        </row>
        <row r="50">
          <cell r="S50">
            <v>0.45982383338107963</v>
          </cell>
        </row>
        <row r="51">
          <cell r="S5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assumptions"/>
      <sheetName val="RAB Rollforward"/>
      <sheetName val="Capex_FO input"/>
      <sheetName val="Capex"/>
      <sheetName val="opex"/>
      <sheetName val="opex - total"/>
      <sheetName val="Revenue requirement"/>
      <sheetName val="Revenue"/>
      <sheetName val="Sheet1"/>
    </sheetNames>
    <sheetDataSet>
      <sheetData sheetId="0">
        <row r="15">
          <cell r="R15">
            <v>0.90407239819004526</v>
          </cell>
          <cell r="W15">
            <v>0.89184826472962064</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2"/>
  <sheetViews>
    <sheetView topLeftCell="A16" workbookViewId="0">
      <selection activeCell="B29" sqref="B29"/>
    </sheetView>
  </sheetViews>
  <sheetFormatPr defaultColWidth="11" defaultRowHeight="15.6"/>
  <cols>
    <col min="2" max="2" width="70" style="5" customWidth="1"/>
  </cols>
  <sheetData>
    <row r="1" spans="1:2">
      <c r="A1" s="204" t="s">
        <v>0</v>
      </c>
      <c r="B1" s="204"/>
    </row>
    <row r="3" spans="1:2" ht="171" customHeight="1">
      <c r="A3" s="205" t="s">
        <v>1</v>
      </c>
      <c r="B3" s="205"/>
    </row>
    <row r="5" spans="1:2">
      <c r="A5" s="1" t="s">
        <v>2</v>
      </c>
    </row>
    <row r="6" spans="1:2">
      <c r="A6" s="12" t="s">
        <v>3</v>
      </c>
      <c r="B6" s="13" t="s">
        <v>4</v>
      </c>
    </row>
    <row r="7" spans="1:2">
      <c r="A7" s="22" t="s">
        <v>5</v>
      </c>
      <c r="B7" s="13" t="s">
        <v>6</v>
      </c>
    </row>
    <row r="8" spans="1:2">
      <c r="A8" s="5" t="s">
        <v>7</v>
      </c>
      <c r="B8" s="13" t="s">
        <v>8</v>
      </c>
    </row>
    <row r="9" spans="1:2">
      <c r="A9" s="6" t="s">
        <v>9</v>
      </c>
      <c r="B9" s="13" t="s">
        <v>10</v>
      </c>
    </row>
    <row r="10" spans="1:2">
      <c r="A10" s="7" t="s">
        <v>11</v>
      </c>
      <c r="B10" s="13" t="s">
        <v>12</v>
      </c>
    </row>
    <row r="12" spans="1:2">
      <c r="A12" s="1" t="s">
        <v>13</v>
      </c>
    </row>
    <row r="13" spans="1:2" ht="46.9">
      <c r="A13" s="15">
        <v>0</v>
      </c>
      <c r="B13" s="16" t="s">
        <v>14</v>
      </c>
    </row>
    <row r="14" spans="1:2" ht="31.15">
      <c r="A14" s="15">
        <v>1</v>
      </c>
      <c r="B14" s="16" t="s">
        <v>15</v>
      </c>
    </row>
    <row r="15" spans="1:2" ht="78">
      <c r="A15" s="15">
        <v>2</v>
      </c>
      <c r="B15" s="16" t="s">
        <v>16</v>
      </c>
    </row>
    <row r="16" spans="1:2">
      <c r="A16" s="15">
        <v>3</v>
      </c>
      <c r="B16" s="16"/>
    </row>
    <row r="17" spans="1:2">
      <c r="A17" s="15">
        <v>4</v>
      </c>
      <c r="B17" s="16"/>
    </row>
    <row r="18" spans="1:2">
      <c r="A18" s="15">
        <v>5</v>
      </c>
      <c r="B18" s="16"/>
    </row>
    <row r="19" spans="1:2" ht="31.15">
      <c r="A19" s="15">
        <v>6</v>
      </c>
      <c r="B19" s="16" t="s">
        <v>17</v>
      </c>
    </row>
    <row r="20" spans="1:2" ht="46.9">
      <c r="A20" s="15">
        <v>7</v>
      </c>
      <c r="B20" s="16" t="s">
        <v>18</v>
      </c>
    </row>
    <row r="21" spans="1:2" ht="31.15">
      <c r="A21" s="15">
        <v>8</v>
      </c>
      <c r="B21" s="16" t="s">
        <v>19</v>
      </c>
    </row>
    <row r="22" spans="1:2">
      <c r="A22" s="15">
        <v>9</v>
      </c>
      <c r="B22" s="16" t="s">
        <v>20</v>
      </c>
    </row>
    <row r="23" spans="1:2" ht="31.15">
      <c r="A23" s="15">
        <v>10</v>
      </c>
      <c r="B23" s="16" t="s">
        <v>21</v>
      </c>
    </row>
    <row r="24" spans="1:2" ht="31.15">
      <c r="A24" s="15">
        <v>11</v>
      </c>
      <c r="B24" s="16" t="s">
        <v>22</v>
      </c>
    </row>
    <row r="25" spans="1:2" ht="78">
      <c r="A25" s="15">
        <v>12</v>
      </c>
      <c r="B25" s="16" t="s">
        <v>23</v>
      </c>
    </row>
    <row r="26" spans="1:2" ht="31.15">
      <c r="A26" s="15">
        <v>13</v>
      </c>
      <c r="B26" s="16" t="s">
        <v>24</v>
      </c>
    </row>
    <row r="27" spans="1:2" ht="31.15">
      <c r="A27" s="15">
        <v>14</v>
      </c>
      <c r="B27" s="16" t="s">
        <v>25</v>
      </c>
    </row>
    <row r="28" spans="1:2" ht="46.9">
      <c r="A28" s="15">
        <v>15</v>
      </c>
      <c r="B28" s="16" t="s">
        <v>26</v>
      </c>
    </row>
    <row r="29" spans="1:2" ht="93.6">
      <c r="A29" s="15">
        <v>16</v>
      </c>
      <c r="B29" s="16" t="s">
        <v>27</v>
      </c>
    </row>
    <row r="30" spans="1:2" ht="46.9">
      <c r="A30" s="15">
        <v>17</v>
      </c>
      <c r="B30" s="16" t="s">
        <v>28</v>
      </c>
    </row>
    <row r="31" spans="1:2" ht="46.9">
      <c r="A31" s="15">
        <v>18</v>
      </c>
      <c r="B31" s="16" t="s">
        <v>29</v>
      </c>
    </row>
    <row r="32" spans="1:2" ht="46.9">
      <c r="A32" s="15">
        <v>19</v>
      </c>
      <c r="B32" s="16" t="s">
        <v>30</v>
      </c>
    </row>
    <row r="33" spans="1:2">
      <c r="A33" s="15">
        <v>20</v>
      </c>
      <c r="B33" s="16"/>
    </row>
    <row r="34" spans="1:2">
      <c r="A34" s="15">
        <v>21</v>
      </c>
      <c r="B34" s="16"/>
    </row>
    <row r="35" spans="1:2">
      <c r="A35" s="15">
        <v>22</v>
      </c>
      <c r="B35" s="16"/>
    </row>
    <row r="36" spans="1:2">
      <c r="A36" s="15">
        <v>23</v>
      </c>
      <c r="B36" s="16"/>
    </row>
    <row r="37" spans="1:2">
      <c r="A37" s="15">
        <v>24</v>
      </c>
      <c r="B37" s="16"/>
    </row>
    <row r="38" spans="1:2">
      <c r="A38" s="15">
        <v>25</v>
      </c>
      <c r="B38" s="16"/>
    </row>
    <row r="39" spans="1:2">
      <c r="A39" s="15">
        <v>26</v>
      </c>
      <c r="B39" s="16"/>
    </row>
    <row r="40" spans="1:2">
      <c r="A40" s="15">
        <v>27</v>
      </c>
      <c r="B40" s="16"/>
    </row>
    <row r="41" spans="1:2">
      <c r="A41" s="15">
        <v>28</v>
      </c>
      <c r="B41" s="16"/>
    </row>
    <row r="42" spans="1:2">
      <c r="A42" s="15">
        <v>29</v>
      </c>
      <c r="B42" s="16"/>
    </row>
    <row r="43" spans="1:2">
      <c r="A43" s="15">
        <v>30</v>
      </c>
      <c r="B43" s="16"/>
    </row>
    <row r="44" spans="1:2">
      <c r="A44" s="15">
        <v>31</v>
      </c>
      <c r="B44" s="16"/>
    </row>
    <row r="45" spans="1:2">
      <c r="A45" s="15">
        <v>32</v>
      </c>
      <c r="B45" s="16"/>
    </row>
    <row r="46" spans="1:2">
      <c r="A46" s="15">
        <v>33</v>
      </c>
      <c r="B46" s="16"/>
    </row>
    <row r="47" spans="1:2">
      <c r="A47" s="15">
        <v>34</v>
      </c>
      <c r="B47" s="16"/>
    </row>
    <row r="48" spans="1:2">
      <c r="A48" s="15">
        <v>35</v>
      </c>
      <c r="B48" s="16"/>
    </row>
    <row r="49" spans="1:2">
      <c r="A49" s="15">
        <v>36</v>
      </c>
      <c r="B49" s="16"/>
    </row>
    <row r="50" spans="1:2" ht="46.9">
      <c r="A50" s="15">
        <v>37</v>
      </c>
      <c r="B50" s="16" t="s">
        <v>31</v>
      </c>
    </row>
    <row r="51" spans="1:2">
      <c r="A51" s="15">
        <v>38</v>
      </c>
      <c r="B51" s="16" t="s">
        <v>32</v>
      </c>
    </row>
    <row r="52" spans="1:2">
      <c r="A52" s="15">
        <v>39</v>
      </c>
      <c r="B52" s="16" t="s">
        <v>33</v>
      </c>
    </row>
    <row r="53" spans="1:2">
      <c r="A53" s="15">
        <v>40</v>
      </c>
      <c r="B53" s="16" t="s">
        <v>34</v>
      </c>
    </row>
    <row r="54" spans="1:2">
      <c r="A54" s="15">
        <v>41</v>
      </c>
      <c r="B54" s="16" t="s">
        <v>35</v>
      </c>
    </row>
    <row r="55" spans="1:2">
      <c r="A55" s="15">
        <v>42</v>
      </c>
      <c r="B55" s="16" t="s">
        <v>36</v>
      </c>
    </row>
    <row r="56" spans="1:2" ht="31.15">
      <c r="A56" s="15">
        <v>43</v>
      </c>
      <c r="B56" s="16" t="s">
        <v>37</v>
      </c>
    </row>
    <row r="57" spans="1:2">
      <c r="A57" s="15">
        <v>44</v>
      </c>
      <c r="B57" s="16" t="s">
        <v>38</v>
      </c>
    </row>
    <row r="58" spans="1:2">
      <c r="A58" s="15">
        <v>45</v>
      </c>
      <c r="B58" s="16" t="s">
        <v>39</v>
      </c>
    </row>
    <row r="59" spans="1:2" ht="46.9">
      <c r="A59" s="15">
        <v>46</v>
      </c>
      <c r="B59" s="16" t="s">
        <v>40</v>
      </c>
    </row>
    <row r="60" spans="1:2">
      <c r="A60" s="15">
        <v>47</v>
      </c>
      <c r="B60" s="16"/>
    </row>
    <row r="61" spans="1:2">
      <c r="A61" s="15">
        <v>48</v>
      </c>
      <c r="B61" s="16"/>
    </row>
    <row r="62" spans="1:2">
      <c r="A62" s="15">
        <v>49</v>
      </c>
      <c r="B62" s="16"/>
    </row>
    <row r="63" spans="1:2" ht="46.9">
      <c r="A63" s="15">
        <v>50</v>
      </c>
      <c r="B63" s="16" t="s">
        <v>41</v>
      </c>
    </row>
    <row r="64" spans="1:2">
      <c r="A64" s="15">
        <v>51</v>
      </c>
      <c r="B64" s="16"/>
    </row>
    <row r="65" spans="1:2">
      <c r="A65" s="15">
        <v>52</v>
      </c>
      <c r="B65" s="16"/>
    </row>
    <row r="66" spans="1:2">
      <c r="A66" s="15">
        <v>53</v>
      </c>
      <c r="B66" s="16"/>
    </row>
    <row r="67" spans="1:2" ht="93.6">
      <c r="A67" s="15">
        <v>54</v>
      </c>
      <c r="B67" s="16" t="s">
        <v>42</v>
      </c>
    </row>
    <row r="68" spans="1:2">
      <c r="A68" s="15">
        <v>55</v>
      </c>
      <c r="B68" s="16" t="s">
        <v>43</v>
      </c>
    </row>
    <row r="69" spans="1:2">
      <c r="A69" s="15"/>
    </row>
    <row r="70" spans="1:2">
      <c r="A70" s="15"/>
    </row>
    <row r="71" spans="1:2">
      <c r="A71" s="15"/>
    </row>
    <row r="72" spans="1:2">
      <c r="A72" s="15"/>
    </row>
  </sheetData>
  <mergeCells count="2">
    <mergeCell ref="A1:B1"/>
    <mergeCell ref="A3:B3"/>
  </mergeCells>
  <pageMargins left="0.75" right="0.75" top="1" bottom="1" header="0.5" footer="0.5"/>
  <pageSetup paperSize="9" orientation="portrait" horizontalDpi="4294967292" vertic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5D00-2D03-42DB-8100-02155EA7000F}">
  <dimension ref="B2:H39"/>
  <sheetViews>
    <sheetView topLeftCell="A19" workbookViewId="0">
      <selection activeCell="C39" sqref="C39"/>
    </sheetView>
  </sheetViews>
  <sheetFormatPr defaultRowHeight="15.6"/>
  <cols>
    <col min="2" max="2" width="24.375" customWidth="1"/>
    <col min="3" max="3" width="12.625" customWidth="1"/>
    <col min="4" max="7" width="14.125" customWidth="1"/>
  </cols>
  <sheetData>
    <row r="2" spans="2:8">
      <c r="B2" s="65"/>
      <c r="C2" s="75" t="s">
        <v>99</v>
      </c>
      <c r="D2" s="75" t="s">
        <v>100</v>
      </c>
      <c r="E2" s="75" t="s">
        <v>55</v>
      </c>
      <c r="F2" s="75" t="s">
        <v>56</v>
      </c>
      <c r="G2" s="75" t="s">
        <v>57</v>
      </c>
    </row>
    <row r="3" spans="2:8">
      <c r="B3" s="1" t="s">
        <v>333</v>
      </c>
    </row>
    <row r="4" spans="2:8">
      <c r="B4" t="s">
        <v>334</v>
      </c>
    </row>
    <row r="5" spans="2:8">
      <c r="B5" s="1" t="s">
        <v>335</v>
      </c>
    </row>
    <row r="6" spans="2:8">
      <c r="B6" t="s">
        <v>336</v>
      </c>
      <c r="D6" s="24">
        <v>3.2399999999999998E-2</v>
      </c>
      <c r="E6" s="24">
        <v>3.2399999999999998E-2</v>
      </c>
      <c r="F6" s="24">
        <v>3.2399999999999998E-2</v>
      </c>
      <c r="G6" s="24">
        <v>3.2399999999999998E-2</v>
      </c>
    </row>
    <row r="7" spans="2:8">
      <c r="B7" t="s">
        <v>337</v>
      </c>
      <c r="C7">
        <v>321.18</v>
      </c>
      <c r="D7" s="62">
        <f>C7*(1+D6)*(1+'Key Assumptions'!$C2)</f>
        <v>338.54954287199996</v>
      </c>
      <c r="E7" s="62">
        <f>D7*(1+E6)*(1+'Key Assumptions'!$C2)</f>
        <v>356.85843757033484</v>
      </c>
      <c r="F7" s="62">
        <f>E7*(1+F6)*(1+'Key Assumptions'!$C2)</f>
        <v>376.15748461751355</v>
      </c>
      <c r="G7" s="62">
        <f>F7*(1+G6)*(1+'Key Assumptions'!$C2)</f>
        <v>396.50023184862243</v>
      </c>
    </row>
    <row r="8" spans="2:8">
      <c r="B8" t="s">
        <v>338</v>
      </c>
      <c r="C8">
        <v>206281</v>
      </c>
      <c r="D8">
        <v>206281</v>
      </c>
      <c r="E8">
        <v>206281</v>
      </c>
      <c r="F8">
        <v>206281</v>
      </c>
      <c r="G8">
        <v>206281</v>
      </c>
    </row>
    <row r="9" spans="2:8">
      <c r="B9" t="s">
        <v>339</v>
      </c>
      <c r="C9" s="63">
        <f>C7*C8</f>
        <v>66253331.579999998</v>
      </c>
      <c r="D9" s="63">
        <f t="shared" ref="D9:G9" si="0">D7*D8</f>
        <v>69836338.253179029</v>
      </c>
      <c r="E9" s="63">
        <f t="shared" si="0"/>
        <v>73613115.360446244</v>
      </c>
      <c r="F9" s="63">
        <f t="shared" si="0"/>
        <v>77594142.084385306</v>
      </c>
      <c r="G9" s="63">
        <f t="shared" si="0"/>
        <v>81790464.325965688</v>
      </c>
    </row>
    <row r="10" spans="2:8">
      <c r="B10" s="1" t="s">
        <v>340</v>
      </c>
    </row>
    <row r="11" spans="2:8">
      <c r="B11" t="s">
        <v>336</v>
      </c>
      <c r="C11" s="63"/>
      <c r="D11" s="24">
        <v>-1.4800000000000001E-2</v>
      </c>
      <c r="E11" s="24">
        <v>-2.3599999999999999E-2</v>
      </c>
      <c r="F11" s="24">
        <v>-3.15E-2</v>
      </c>
      <c r="G11" s="24">
        <v>-2.6800000000000001E-2</v>
      </c>
    </row>
    <row r="12" spans="2:8">
      <c r="B12" t="s">
        <v>337</v>
      </c>
      <c r="C12" s="63">
        <v>3556.64</v>
      </c>
      <c r="D12" s="62">
        <f>C12*(1+D11)*(1+'[6]20 New UGB Water'!$G14)</f>
        <v>3577.5857642879996</v>
      </c>
      <c r="E12" s="62">
        <f>D12*(1+E11)*(1+'[6]20 New UGB Water'!$G14)</f>
        <v>3566.5109897960697</v>
      </c>
      <c r="F12" s="62">
        <f>E12*(1+F11)*(1+'[6]20 New UGB Water'!$G14)</f>
        <v>3526.7033773834605</v>
      </c>
      <c r="G12" s="62">
        <f>F12*(1+G11)*(1+'[6]20 New UGB Water'!$G14)</f>
        <v>3504.2636691338444</v>
      </c>
    </row>
    <row r="13" spans="2:8">
      <c r="B13" t="s">
        <v>341</v>
      </c>
      <c r="C13" s="80">
        <v>53454</v>
      </c>
      <c r="D13" s="80">
        <v>53454</v>
      </c>
      <c r="E13" s="80">
        <v>53454</v>
      </c>
      <c r="F13" s="80">
        <v>53454</v>
      </c>
      <c r="G13" s="80">
        <v>53454</v>
      </c>
    </row>
    <row r="14" spans="2:8">
      <c r="B14" t="s">
        <v>339</v>
      </c>
      <c r="C14" s="63">
        <f>C13*C12</f>
        <v>190116634.56</v>
      </c>
      <c r="D14" s="63">
        <f t="shared" ref="D14:G14" si="1">D13*D12</f>
        <v>191236269.44425073</v>
      </c>
      <c r="E14" s="63">
        <f t="shared" si="1"/>
        <v>190644278.44855911</v>
      </c>
      <c r="F14" s="63">
        <f t="shared" si="1"/>
        <v>188516402.33465549</v>
      </c>
      <c r="G14" s="63">
        <f t="shared" si="1"/>
        <v>187316910.16988051</v>
      </c>
      <c r="H14" s="53"/>
    </row>
    <row r="15" spans="2:8">
      <c r="B15" s="1" t="s">
        <v>342</v>
      </c>
    </row>
    <row r="16" spans="2:8">
      <c r="B16" t="s">
        <v>336</v>
      </c>
      <c r="C16" s="63"/>
      <c r="D16" s="29">
        <v>0</v>
      </c>
      <c r="E16" s="29">
        <v>0</v>
      </c>
      <c r="F16" s="29">
        <v>0</v>
      </c>
      <c r="G16" s="29">
        <v>0</v>
      </c>
    </row>
    <row r="17" spans="2:7">
      <c r="B17" t="s">
        <v>337</v>
      </c>
      <c r="C17" s="77">
        <v>473.04</v>
      </c>
      <c r="D17" s="62">
        <f>C17*(1+'[6]20 New UGB Water'!$G14)</f>
        <v>482.97384</v>
      </c>
      <c r="E17" s="62">
        <f>D17*(1+'[6]20 New UGB Water'!$G14)</f>
        <v>493.11629063999993</v>
      </c>
      <c r="F17" s="62">
        <f>E17*(1+'[6]20 New UGB Water'!$G14)</f>
        <v>503.47173274343987</v>
      </c>
      <c r="G17" s="62">
        <f>F17*(1+'[6]20 New UGB Water'!$G14)</f>
        <v>514.04463913105201</v>
      </c>
    </row>
    <row r="18" spans="2:7">
      <c r="B18" t="s">
        <v>341</v>
      </c>
      <c r="C18" s="80">
        <v>25000</v>
      </c>
      <c r="D18" s="80">
        <v>25000</v>
      </c>
      <c r="E18" s="80">
        <v>25000</v>
      </c>
      <c r="F18" s="80">
        <v>25000</v>
      </c>
      <c r="G18" s="80">
        <v>25000</v>
      </c>
    </row>
    <row r="19" spans="2:7">
      <c r="B19" t="s">
        <v>339</v>
      </c>
      <c r="C19" s="63">
        <f>C18*C17</f>
        <v>11826000</v>
      </c>
      <c r="D19" s="63">
        <f t="shared" ref="D19:G19" si="2">D18*D17</f>
        <v>12074346</v>
      </c>
      <c r="E19" s="63">
        <f t="shared" si="2"/>
        <v>12327907.265999999</v>
      </c>
      <c r="F19" s="63">
        <f t="shared" si="2"/>
        <v>12586793.318585997</v>
      </c>
      <c r="G19" s="63">
        <f t="shared" si="2"/>
        <v>12851115.978276299</v>
      </c>
    </row>
    <row r="20" spans="2:7">
      <c r="B20" t="s">
        <v>339</v>
      </c>
      <c r="C20" s="63">
        <f>SUM(C9,C14,C19)</f>
        <v>268195966.13999999</v>
      </c>
      <c r="D20" s="63">
        <f>SUM(D9,D14,D19)</f>
        <v>273146953.69742978</v>
      </c>
      <c r="E20" s="63">
        <f>SUM(E9,E14,E19)</f>
        <v>276585301.07500535</v>
      </c>
      <c r="F20" s="63">
        <f>SUM(F9,F14,F19)</f>
        <v>278697337.73762679</v>
      </c>
      <c r="G20" s="63">
        <f>SUM(G9,G14,G19)</f>
        <v>281958490.47412252</v>
      </c>
    </row>
    <row r="21" spans="2:7">
      <c r="B21" t="s">
        <v>343</v>
      </c>
      <c r="C21" s="81">
        <f>'Demand data'!E5+'Demand data'!E25</f>
        <v>843787</v>
      </c>
      <c r="D21" s="81">
        <f>'Demand data'!F5+'Demand data'!F25</f>
        <v>850884.91924256575</v>
      </c>
      <c r="E21" s="81">
        <f>'Demand data'!G5+'Demand data'!G25</f>
        <v>856106.82729570416</v>
      </c>
      <c r="F21" s="81">
        <f>'Demand data'!H5+'Demand data'!H25</f>
        <v>863540.75625543948</v>
      </c>
      <c r="G21" s="81">
        <f>'Demand data'!I5+'Demand data'!I25</f>
        <v>871790.73734435171</v>
      </c>
    </row>
    <row r="22" spans="2:7">
      <c r="B22" t="s">
        <v>344</v>
      </c>
      <c r="C22" s="63">
        <f>C20/C21</f>
        <v>317.84794757444706</v>
      </c>
      <c r="D22" s="63">
        <f>D20/D21</f>
        <v>321.01515436491417</v>
      </c>
      <c r="E22" s="63">
        <f>E20/E21</f>
        <v>323.07335049375939</v>
      </c>
      <c r="F22" s="63">
        <f>F20/F21</f>
        <v>322.73790868440119</v>
      </c>
      <c r="G22" s="63">
        <f>G20/G21</f>
        <v>323.42450819450579</v>
      </c>
    </row>
    <row r="23" spans="2:7">
      <c r="B23" t="s">
        <v>345</v>
      </c>
    </row>
    <row r="24" spans="2:7">
      <c r="B24" t="s">
        <v>346</v>
      </c>
    </row>
    <row r="25" spans="2:7">
      <c r="B25" t="s">
        <v>336</v>
      </c>
      <c r="D25" s="24">
        <v>3.0200000000000001E-2</v>
      </c>
      <c r="E25" s="24">
        <v>3.4299999999999997E-2</v>
      </c>
      <c r="F25" s="24">
        <v>7.0000000000000001E-3</v>
      </c>
      <c r="G25" s="24">
        <v>1.01E-2</v>
      </c>
    </row>
    <row r="26" spans="2:7">
      <c r="B26" s="74" t="s">
        <v>337</v>
      </c>
      <c r="C26" s="82">
        <v>247.4513</v>
      </c>
      <c r="D26" s="79">
        <f>C26*(1+D25)*(1+'[6]20 New UGB Water'!$G$14)</f>
        <v>260.27774017446001</v>
      </c>
      <c r="E26" s="79">
        <f>D26*(1+E25)*(1+'[6]20 New UGB Water'!$G$14)</f>
        <v>274.85857726235531</v>
      </c>
      <c r="F26" s="79">
        <f>E26*(1+F25)*(1+'[6]20 New UGB Water'!$G$14)</f>
        <v>282.59502163655873</v>
      </c>
      <c r="G26" s="79">
        <f>F26*(1+G25)*(1+'[6]20 New UGB Water'!$G$14)</f>
        <v>291.44366521354482</v>
      </c>
    </row>
    <row r="28" spans="2:7">
      <c r="B28" s="1"/>
    </row>
    <row r="29" spans="2:7">
      <c r="B29" s="75" t="s">
        <v>347</v>
      </c>
      <c r="C29" s="65"/>
      <c r="D29" s="65"/>
      <c r="E29" s="65"/>
      <c r="F29" s="65"/>
      <c r="G29" s="65"/>
    </row>
    <row r="30" spans="2:7">
      <c r="B30" t="s">
        <v>334</v>
      </c>
    </row>
    <row r="31" spans="2:7">
      <c r="B31" t="s">
        <v>336</v>
      </c>
      <c r="D31" s="24">
        <v>3.2399999999999998E-2</v>
      </c>
      <c r="E31" s="24">
        <v>3.2399999999999998E-2</v>
      </c>
      <c r="F31" s="24">
        <v>3.2399999999999998E-2</v>
      </c>
      <c r="G31" s="24">
        <v>3.2399999999999998E-2</v>
      </c>
    </row>
    <row r="32" spans="2:7">
      <c r="B32" t="s">
        <v>337</v>
      </c>
      <c r="C32" s="54">
        <f>13420443.18*12</f>
        <v>161045318.16</v>
      </c>
      <c r="D32" s="54">
        <f>C32*(1+D31)*(1+'Key Assumptions'!$C2)</f>
        <v>169754713.38422003</v>
      </c>
      <c r="E32" s="54">
        <f>D32*(1+E31)*(1+'Key Assumptions'!$C2)</f>
        <v>178935116.18592399</v>
      </c>
      <c r="F32" s="54">
        <f>E32*(1+F31)*(1+'Key Assumptions'!$C2)</f>
        <v>188611998.84330523</v>
      </c>
      <c r="G32" s="54">
        <f>F32*(1+G31)*(1+'Key Assumptions'!$C2)</f>
        <v>198812211.18555069</v>
      </c>
    </row>
    <row r="33" spans="2:7">
      <c r="B33" t="s">
        <v>343</v>
      </c>
      <c r="C33" s="2">
        <v>804421.87075037742</v>
      </c>
      <c r="D33" s="2">
        <v>819533.28336454742</v>
      </c>
      <c r="E33" s="2">
        <v>834644.69597871741</v>
      </c>
      <c r="F33" s="2">
        <v>849756.10859288741</v>
      </c>
      <c r="G33" s="2">
        <v>864867.52120705752</v>
      </c>
    </row>
    <row r="34" spans="2:7">
      <c r="B34" t="s">
        <v>344</v>
      </c>
      <c r="C34" s="62">
        <f>C32/C33</f>
        <v>200.20007413494909</v>
      </c>
      <c r="D34" s="62">
        <f t="shared" ref="D34:G34" si="3">D32/D33</f>
        <v>207.13583795804081</v>
      </c>
      <c r="E34" s="62">
        <f t="shared" si="3"/>
        <v>214.38477599872829</v>
      </c>
      <c r="F34" s="62">
        <f t="shared" si="3"/>
        <v>221.9601564919941</v>
      </c>
      <c r="G34" s="62">
        <f t="shared" si="3"/>
        <v>229.87591314341097</v>
      </c>
    </row>
    <row r="35" spans="2:7">
      <c r="B35" t="s">
        <v>348</v>
      </c>
    </row>
    <row r="36" spans="2:7">
      <c r="B36" t="s">
        <v>349</v>
      </c>
      <c r="C36">
        <f>39.7381+5.7838</f>
        <v>45.521900000000002</v>
      </c>
      <c r="D36" s="78">
        <f>C36*(1+'[6]20 New UGB Water'!$G$14)</f>
        <v>46.477859899999999</v>
      </c>
    </row>
    <row r="37" spans="2:7">
      <c r="B37" t="s">
        <v>350</v>
      </c>
      <c r="C37">
        <f>60.5678+40.4967</f>
        <v>101.0645</v>
      </c>
      <c r="D37" s="78">
        <f>C37*(1+'[6]20 New UGB Water'!$G$14)</f>
        <v>103.18685449999998</v>
      </c>
    </row>
    <row r="39" spans="2:7">
      <c r="B39" s="67" t="s">
        <v>351</v>
      </c>
      <c r="C39" s="74">
        <f>'Pricing data'!D32</f>
        <v>169</v>
      </c>
      <c r="D39" s="74"/>
      <c r="E39" s="74"/>
      <c r="F39" s="74"/>
      <c r="G39" s="7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D0DF9-7FFF-4D81-A992-5FD445C35E3E}">
  <dimension ref="A3:V38"/>
  <sheetViews>
    <sheetView workbookViewId="0">
      <selection activeCell="D37" sqref="D37"/>
    </sheetView>
  </sheetViews>
  <sheetFormatPr defaultRowHeight="15.6"/>
  <cols>
    <col min="3" max="3" width="17.75" customWidth="1"/>
    <col min="18" max="22" width="8.75"/>
  </cols>
  <sheetData>
    <row r="3" spans="1:22">
      <c r="A3" s="125" t="s">
        <v>47</v>
      </c>
      <c r="B3" s="128" t="s">
        <v>352</v>
      </c>
      <c r="C3" s="124"/>
      <c r="D3" s="147" t="s">
        <v>353</v>
      </c>
      <c r="E3" s="147" t="s">
        <v>83</v>
      </c>
      <c r="F3" s="147" t="s">
        <v>84</v>
      </c>
      <c r="G3" s="147" t="s">
        <v>85</v>
      </c>
      <c r="H3" s="129" t="s">
        <v>86</v>
      </c>
      <c r="I3" s="129" t="s">
        <v>87</v>
      </c>
      <c r="J3" s="129" t="s">
        <v>88</v>
      </c>
      <c r="K3" s="129" t="s">
        <v>89</v>
      </c>
      <c r="L3" s="147" t="s">
        <v>90</v>
      </c>
      <c r="M3" s="129" t="s">
        <v>91</v>
      </c>
      <c r="N3" s="129" t="s">
        <v>92</v>
      </c>
      <c r="O3" s="129" t="s">
        <v>93</v>
      </c>
      <c r="P3" s="129" t="s">
        <v>94</v>
      </c>
      <c r="Q3" s="129" t="s">
        <v>95</v>
      </c>
      <c r="R3" s="130"/>
      <c r="S3" s="130"/>
      <c r="T3" s="130"/>
      <c r="U3" s="130"/>
      <c r="V3" s="130"/>
    </row>
    <row r="4" spans="1:22">
      <c r="A4" s="124"/>
      <c r="B4" s="126" t="s">
        <v>354</v>
      </c>
      <c r="C4" s="124"/>
      <c r="D4" s="148">
        <v>0</v>
      </c>
      <c r="E4" s="139">
        <v>0.88430556032542995</v>
      </c>
      <c r="F4" s="140">
        <v>3.3089370529591946</v>
      </c>
      <c r="G4" s="141">
        <v>0</v>
      </c>
      <c r="H4" s="132">
        <v>16.599876695437732</v>
      </c>
      <c r="I4" s="132">
        <v>45.001362815884484</v>
      </c>
      <c r="J4" s="132">
        <v>27.991502923976608</v>
      </c>
      <c r="K4" s="132">
        <v>6.7723071118656888</v>
      </c>
      <c r="L4" s="148">
        <v>0</v>
      </c>
      <c r="M4" s="132">
        <v>0</v>
      </c>
      <c r="N4" s="132">
        <v>0</v>
      </c>
      <c r="O4" s="132">
        <v>0</v>
      </c>
      <c r="P4" s="132">
        <v>0</v>
      </c>
      <c r="Q4" s="132">
        <v>0</v>
      </c>
      <c r="R4" s="130"/>
      <c r="S4" s="130"/>
      <c r="T4" s="130"/>
      <c r="U4" s="130"/>
      <c r="V4" s="130"/>
    </row>
    <row r="5" spans="1:22">
      <c r="A5" s="124"/>
      <c r="B5" s="126" t="s">
        <v>355</v>
      </c>
      <c r="C5" s="124"/>
      <c r="D5" s="149">
        <v>18.316698802760236</v>
      </c>
      <c r="E5" s="142">
        <v>20.589009741076268</v>
      </c>
      <c r="F5" s="138">
        <v>29.723305063775509</v>
      </c>
      <c r="G5" s="143">
        <v>36.081115038560412</v>
      </c>
      <c r="H5" s="134">
        <v>26.233338471023426</v>
      </c>
      <c r="I5" s="134">
        <v>36.238047533092661</v>
      </c>
      <c r="J5" s="134">
        <v>34.38002339181287</v>
      </c>
      <c r="K5" s="134">
        <v>44.369087701839277</v>
      </c>
      <c r="L5" s="149">
        <v>38.377143879559227</v>
      </c>
      <c r="M5" s="134">
        <v>39.750904297863215</v>
      </c>
      <c r="N5" s="134">
        <v>36.665239770547132</v>
      </c>
      <c r="O5" s="134">
        <v>45.241879262103467</v>
      </c>
      <c r="P5" s="134">
        <v>50.910275081637167</v>
      </c>
      <c r="Q5" s="134">
        <v>52.116417316019835</v>
      </c>
      <c r="R5" s="130"/>
      <c r="S5" s="130"/>
      <c r="T5" s="130"/>
      <c r="U5" s="130"/>
      <c r="V5" s="130"/>
    </row>
    <row r="6" spans="1:22">
      <c r="A6" s="124"/>
      <c r="B6" s="126" t="s">
        <v>356</v>
      </c>
      <c r="C6" s="124"/>
      <c r="D6" s="149">
        <v>0</v>
      </c>
      <c r="E6" s="142">
        <v>0.13293829830508475</v>
      </c>
      <c r="F6" s="138">
        <v>0.11952551020408161</v>
      </c>
      <c r="G6" s="143">
        <v>0</v>
      </c>
      <c r="H6" s="134"/>
      <c r="I6" s="134"/>
      <c r="J6" s="134"/>
      <c r="K6" s="134">
        <v>0.16539314883984155</v>
      </c>
      <c r="L6" s="149">
        <v>0.14349032568107142</v>
      </c>
      <c r="M6" s="134">
        <v>0.20823900000000001</v>
      </c>
      <c r="N6" s="134">
        <v>0.20823900000000001</v>
      </c>
      <c r="O6" s="134">
        <v>0.20823900000000001</v>
      </c>
      <c r="P6" s="134">
        <v>0.20823900000000001</v>
      </c>
      <c r="Q6" s="134">
        <v>0.20823900000000001</v>
      </c>
      <c r="R6" s="130"/>
      <c r="S6" s="130"/>
      <c r="T6" s="130"/>
      <c r="U6" s="130"/>
      <c r="V6" s="130"/>
    </row>
    <row r="7" spans="1:22">
      <c r="A7" s="124"/>
      <c r="B7" s="126" t="s">
        <v>357</v>
      </c>
      <c r="C7" s="124"/>
      <c r="D7" s="150">
        <v>3.2285329497761968</v>
      </c>
      <c r="E7" s="144">
        <v>3.1148181838983047</v>
      </c>
      <c r="F7" s="145">
        <v>4.4367869387755094</v>
      </c>
      <c r="G7" s="146">
        <v>2.1779948586118252</v>
      </c>
      <c r="H7" s="136">
        <v>1.8835326757090014</v>
      </c>
      <c r="I7" s="136">
        <v>3.7898044524669077</v>
      </c>
      <c r="J7" s="136">
        <v>4.4549590643274852</v>
      </c>
      <c r="K7" s="136">
        <v>6.7760128201188463</v>
      </c>
      <c r="L7" s="150">
        <v>3.5496069667077688</v>
      </c>
      <c r="M7" s="134">
        <v>8.8579401786749976</v>
      </c>
      <c r="N7" s="134">
        <v>8.9315856786750043</v>
      </c>
      <c r="O7" s="134">
        <v>8.9869467786749944</v>
      </c>
      <c r="P7" s="134">
        <v>9.2749260786750014</v>
      </c>
      <c r="Q7" s="134">
        <v>9.4907835786749999</v>
      </c>
      <c r="R7" s="130"/>
      <c r="S7" s="130"/>
      <c r="T7" s="130"/>
      <c r="U7" s="130"/>
      <c r="V7" s="130"/>
    </row>
    <row r="8" spans="1:22">
      <c r="A8" s="125" t="s">
        <v>358</v>
      </c>
      <c r="B8" s="124"/>
      <c r="C8" s="124"/>
      <c r="D8" s="138">
        <v>21.545231752536431</v>
      </c>
      <c r="E8" s="138">
        <v>24.721071783605087</v>
      </c>
      <c r="F8" s="138">
        <v>37.588554565714304</v>
      </c>
      <c r="G8" s="138">
        <v>38.259109897172237</v>
      </c>
      <c r="H8" s="130">
        <v>44.716747842170157</v>
      </c>
      <c r="I8" s="130">
        <v>85.029214801444056</v>
      </c>
      <c r="J8" s="130">
        <v>66.826485380116964</v>
      </c>
      <c r="K8" s="130">
        <v>58.082800782663647</v>
      </c>
      <c r="L8" s="137">
        <v>42.070241171948069</v>
      </c>
      <c r="M8" s="151">
        <v>48.817083476538215</v>
      </c>
      <c r="N8" s="151">
        <v>45.805064449222137</v>
      </c>
      <c r="O8" s="151">
        <v>54.437065040778464</v>
      </c>
      <c r="P8" s="151">
        <v>60.393440160312167</v>
      </c>
      <c r="Q8" s="151">
        <v>61.815439894694833</v>
      </c>
      <c r="R8" s="130"/>
      <c r="S8" s="130"/>
      <c r="T8" s="130"/>
      <c r="U8" s="130"/>
      <c r="V8" s="130"/>
    </row>
    <row r="9" spans="1:22">
      <c r="A9" s="124"/>
      <c r="B9" s="124"/>
      <c r="C9" s="124"/>
      <c r="D9" s="138"/>
      <c r="E9" s="138"/>
      <c r="F9" s="138"/>
      <c r="G9" s="138"/>
      <c r="H9" s="130"/>
      <c r="I9" s="130"/>
      <c r="J9" s="130"/>
      <c r="K9" s="130"/>
      <c r="L9" s="138"/>
      <c r="M9" s="130"/>
      <c r="N9" s="130"/>
      <c r="O9" s="130"/>
      <c r="P9" s="130"/>
      <c r="Q9" s="130"/>
      <c r="R9" s="130"/>
      <c r="S9" s="130"/>
      <c r="T9" s="130"/>
      <c r="U9" s="130"/>
      <c r="V9" s="130"/>
    </row>
    <row r="10" spans="1:22">
      <c r="A10" s="125" t="s">
        <v>70</v>
      </c>
      <c r="B10" s="124"/>
      <c r="C10" s="124"/>
      <c r="D10" s="138"/>
      <c r="E10" s="138"/>
      <c r="F10" s="138"/>
      <c r="G10" s="138"/>
      <c r="H10" s="130"/>
      <c r="I10" s="130"/>
      <c r="J10" s="130"/>
      <c r="K10" s="130"/>
      <c r="L10" s="138"/>
      <c r="M10" s="130"/>
      <c r="N10" s="130"/>
      <c r="O10" s="130"/>
      <c r="P10" s="130"/>
      <c r="Q10" s="130"/>
      <c r="R10" s="130"/>
      <c r="S10" s="130"/>
      <c r="T10" s="130"/>
      <c r="U10" s="130"/>
      <c r="V10" s="130"/>
    </row>
    <row r="11" spans="1:22">
      <c r="A11" s="124"/>
      <c r="B11" s="126" t="s">
        <v>354</v>
      </c>
      <c r="C11" s="124"/>
      <c r="D11" s="148">
        <v>0</v>
      </c>
      <c r="E11" s="139">
        <v>0</v>
      </c>
      <c r="F11" s="140">
        <v>0</v>
      </c>
      <c r="G11" s="141">
        <v>0</v>
      </c>
      <c r="H11" s="132"/>
      <c r="I11" s="132"/>
      <c r="J11" s="132"/>
      <c r="K11" s="132">
        <v>0</v>
      </c>
      <c r="L11" s="148">
        <v>0</v>
      </c>
      <c r="M11" s="132">
        <v>0</v>
      </c>
      <c r="N11" s="132">
        <v>0</v>
      </c>
      <c r="O11" s="132">
        <v>0</v>
      </c>
      <c r="P11" s="132">
        <v>0</v>
      </c>
      <c r="Q11" s="132">
        <v>0</v>
      </c>
      <c r="R11" s="130"/>
      <c r="S11" s="130"/>
      <c r="T11" s="130"/>
      <c r="U11" s="130"/>
      <c r="V11" s="130"/>
    </row>
    <row r="12" spans="1:22">
      <c r="A12" s="124"/>
      <c r="B12" s="126" t="s">
        <v>355</v>
      </c>
      <c r="C12" s="124"/>
      <c r="D12" s="149">
        <v>66.921043653049963</v>
      </c>
      <c r="E12" s="142">
        <v>43.558130773174575</v>
      </c>
      <c r="F12" s="138">
        <v>59.229499209795911</v>
      </c>
      <c r="G12" s="143">
        <v>53.750790488431882</v>
      </c>
      <c r="H12" s="134">
        <v>48.837943896424171</v>
      </c>
      <c r="I12" s="134">
        <v>65.226973525872438</v>
      </c>
      <c r="J12" s="134">
        <v>82.740052631578948</v>
      </c>
      <c r="K12" s="134">
        <v>67.416428099555759</v>
      </c>
      <c r="L12" s="149">
        <v>70.016705898422316</v>
      </c>
      <c r="M12" s="134">
        <v>115.68967604465942</v>
      </c>
      <c r="N12" s="134">
        <v>112.23472293892812</v>
      </c>
      <c r="O12" s="134">
        <v>104.58475584724806</v>
      </c>
      <c r="P12" s="134">
        <v>77.807009657626622</v>
      </c>
      <c r="Q12" s="134">
        <v>85.389601131241392</v>
      </c>
      <c r="R12" s="130"/>
      <c r="S12" s="130"/>
      <c r="T12" s="130"/>
      <c r="U12" s="130"/>
      <c r="V12" s="130"/>
    </row>
    <row r="13" spans="1:22">
      <c r="A13" s="124"/>
      <c r="B13" s="126" t="s">
        <v>356</v>
      </c>
      <c r="C13" s="124"/>
      <c r="D13" s="149">
        <v>0</v>
      </c>
      <c r="E13" s="142">
        <v>1.858674355932203</v>
      </c>
      <c r="F13" s="138">
        <v>4.7356007142857131</v>
      </c>
      <c r="G13" s="143">
        <v>19.128978149100259</v>
      </c>
      <c r="H13" s="134">
        <v>39.858517262638721</v>
      </c>
      <c r="I13" s="134">
        <v>9.7947382671480163</v>
      </c>
      <c r="J13" s="134">
        <v>13.145488304093567</v>
      </c>
      <c r="K13" s="134">
        <v>37.733855299377474</v>
      </c>
      <c r="L13" s="149">
        <v>9.257751918869177</v>
      </c>
      <c r="M13" s="134">
        <v>19.496369549162605</v>
      </c>
      <c r="N13" s="134">
        <v>14.226940590878602</v>
      </c>
      <c r="O13" s="134">
        <v>7.1959242948119968</v>
      </c>
      <c r="P13" s="134">
        <v>21.839679260749996</v>
      </c>
      <c r="Q13" s="134">
        <v>30.279561845030003</v>
      </c>
      <c r="R13" s="130"/>
      <c r="S13" s="130"/>
      <c r="T13" s="130"/>
      <c r="U13" s="130"/>
      <c r="V13" s="130"/>
    </row>
    <row r="14" spans="1:22">
      <c r="A14" s="124"/>
      <c r="B14" s="126" t="s">
        <v>357</v>
      </c>
      <c r="C14" s="124"/>
      <c r="D14" s="150">
        <v>3.2285329497761968</v>
      </c>
      <c r="E14" s="144">
        <v>3.1148181838983047</v>
      </c>
      <c r="F14" s="145">
        <v>4.4367869387755094</v>
      </c>
      <c r="G14" s="146">
        <v>4.3986728791773784</v>
      </c>
      <c r="H14" s="136">
        <v>6.3688193588162765</v>
      </c>
      <c r="I14" s="136">
        <v>7.8463748495788206</v>
      </c>
      <c r="J14" s="136">
        <v>6.8482923976608188</v>
      </c>
      <c r="K14" s="136">
        <v>6.7760128201188463</v>
      </c>
      <c r="L14" s="150">
        <v>3.5496069667077688</v>
      </c>
      <c r="M14" s="134">
        <v>8.8579401786749976</v>
      </c>
      <c r="N14" s="134">
        <v>8.9315856786750043</v>
      </c>
      <c r="O14" s="134">
        <v>8.9869467786749944</v>
      </c>
      <c r="P14" s="134">
        <v>9.2749260786750014</v>
      </c>
      <c r="Q14" s="134">
        <v>9.4907835786749999</v>
      </c>
      <c r="R14" s="130"/>
      <c r="S14" s="130"/>
      <c r="T14" s="130"/>
      <c r="U14" s="130"/>
      <c r="V14" s="130"/>
    </row>
    <row r="15" spans="1:22">
      <c r="A15" s="125" t="s">
        <v>359</v>
      </c>
      <c r="B15" s="124"/>
      <c r="C15" s="124"/>
      <c r="D15" s="138">
        <v>70.149576602826158</v>
      </c>
      <c r="E15" s="138">
        <v>48.531623313005085</v>
      </c>
      <c r="F15" s="138">
        <v>68.40188686285714</v>
      </c>
      <c r="G15" s="138">
        <v>77.27844151670952</v>
      </c>
      <c r="H15" s="130">
        <v>95.065280517879174</v>
      </c>
      <c r="I15" s="130">
        <v>82.86808664259928</v>
      </c>
      <c r="J15" s="130">
        <v>102.73383333333332</v>
      </c>
      <c r="K15" s="130">
        <v>111.92629621905208</v>
      </c>
      <c r="L15" s="137">
        <v>82.824064783999262</v>
      </c>
      <c r="M15" s="130">
        <v>144.04398577249702</v>
      </c>
      <c r="N15" s="130">
        <v>135.39324920848171</v>
      </c>
      <c r="O15" s="130">
        <v>120.76762692073505</v>
      </c>
      <c r="P15" s="130">
        <v>108.92161499705162</v>
      </c>
      <c r="Q15" s="130">
        <v>125.1599465549464</v>
      </c>
      <c r="R15" s="130"/>
      <c r="S15" s="130"/>
      <c r="T15" s="130"/>
      <c r="U15" s="130"/>
      <c r="V15" s="130"/>
    </row>
    <row r="16" spans="1:22">
      <c r="A16" s="124"/>
      <c r="B16" s="124"/>
      <c r="C16" s="124"/>
      <c r="D16" s="138"/>
      <c r="E16" s="138"/>
      <c r="F16" s="138"/>
      <c r="G16" s="138"/>
      <c r="H16" s="130"/>
      <c r="I16" s="130"/>
      <c r="J16" s="130"/>
      <c r="K16" s="130"/>
      <c r="L16" s="138"/>
      <c r="M16" s="130"/>
      <c r="N16" s="130"/>
      <c r="O16" s="130"/>
      <c r="P16" s="130"/>
      <c r="Q16" s="130"/>
      <c r="R16" s="130"/>
      <c r="S16" s="130"/>
      <c r="T16" s="130"/>
      <c r="U16" s="130"/>
      <c r="V16" s="130"/>
    </row>
    <row r="17" spans="1:22">
      <c r="A17" s="125" t="s">
        <v>330</v>
      </c>
      <c r="B17" s="124"/>
      <c r="C17" s="124"/>
      <c r="D17" s="138"/>
      <c r="E17" s="138"/>
      <c r="F17" s="138"/>
      <c r="G17" s="138"/>
      <c r="H17" s="130"/>
      <c r="I17" s="130"/>
      <c r="J17" s="130"/>
      <c r="K17" s="130"/>
      <c r="L17" s="138"/>
      <c r="M17" s="130"/>
      <c r="N17" s="130"/>
      <c r="O17" s="130"/>
      <c r="P17" s="130"/>
      <c r="Q17" s="130"/>
      <c r="R17" s="130"/>
      <c r="S17" s="130"/>
      <c r="T17" s="130"/>
      <c r="U17" s="130"/>
      <c r="V17" s="130"/>
    </row>
    <row r="18" spans="1:22">
      <c r="A18" s="124"/>
      <c r="B18" s="126" t="s">
        <v>354</v>
      </c>
      <c r="C18" s="124"/>
      <c r="D18" s="148">
        <v>0</v>
      </c>
      <c r="E18" s="139">
        <v>0</v>
      </c>
      <c r="F18" s="140">
        <v>0</v>
      </c>
      <c r="G18" s="141">
        <v>0</v>
      </c>
      <c r="H18" s="131"/>
      <c r="I18" s="132"/>
      <c r="J18" s="132"/>
      <c r="K18" s="132">
        <v>0</v>
      </c>
      <c r="L18" s="148">
        <v>0</v>
      </c>
      <c r="M18" s="132">
        <v>0</v>
      </c>
      <c r="N18" s="132">
        <v>0</v>
      </c>
      <c r="O18" s="132">
        <v>0</v>
      </c>
      <c r="P18" s="132">
        <v>0</v>
      </c>
      <c r="Q18" s="132">
        <v>0</v>
      </c>
      <c r="R18" s="130"/>
      <c r="S18" s="130"/>
      <c r="T18" s="130"/>
      <c r="U18" s="130"/>
      <c r="V18" s="130"/>
    </row>
    <row r="19" spans="1:22">
      <c r="A19" s="124"/>
      <c r="B19" s="126" t="s">
        <v>355</v>
      </c>
      <c r="C19" s="124"/>
      <c r="D19" s="149">
        <v>0.35559783960270647</v>
      </c>
      <c r="E19" s="142">
        <v>0.54160047457627114</v>
      </c>
      <c r="F19" s="138">
        <v>1.5765414795918364</v>
      </c>
      <c r="G19" s="143">
        <v>2.4836985861182521</v>
      </c>
      <c r="H19" s="133">
        <v>8.5400832305795316</v>
      </c>
      <c r="I19" s="134">
        <v>21.340195547533096</v>
      </c>
      <c r="J19" s="134">
        <v>11.650704678362573</v>
      </c>
      <c r="K19" s="134">
        <v>5.719780797425015</v>
      </c>
      <c r="L19" s="149">
        <v>17.22383809960079</v>
      </c>
      <c r="M19" s="134">
        <v>28.543980000000005</v>
      </c>
      <c r="N19" s="134">
        <v>9.5739149999999977</v>
      </c>
      <c r="O19" s="134">
        <v>11.932602599999999</v>
      </c>
      <c r="P19" s="134">
        <v>11.935650000000001</v>
      </c>
      <c r="Q19" s="134">
        <v>6.6027000000000005</v>
      </c>
      <c r="R19" s="130"/>
      <c r="S19" s="130"/>
      <c r="T19" s="130"/>
      <c r="U19" s="130"/>
      <c r="V19" s="130"/>
    </row>
    <row r="20" spans="1:22">
      <c r="A20" s="124"/>
      <c r="B20" s="126" t="s">
        <v>356</v>
      </c>
      <c r="C20" s="124"/>
      <c r="D20" s="149">
        <v>0</v>
      </c>
      <c r="E20" s="142">
        <v>0</v>
      </c>
      <c r="F20" s="138">
        <v>0</v>
      </c>
      <c r="G20" s="143">
        <v>5.4219151670951163E-2</v>
      </c>
      <c r="H20" s="133">
        <v>0.41942355117139335</v>
      </c>
      <c r="I20" s="134">
        <v>5.3450391095066188</v>
      </c>
      <c r="J20" s="134">
        <v>18.778219298245613</v>
      </c>
      <c r="K20" s="134">
        <v>0</v>
      </c>
      <c r="L20" s="149">
        <v>0</v>
      </c>
      <c r="M20" s="134">
        <v>0</v>
      </c>
      <c r="N20" s="134">
        <v>0</v>
      </c>
      <c r="O20" s="134">
        <v>0</v>
      </c>
      <c r="P20" s="134">
        <v>0</v>
      </c>
      <c r="Q20" s="134">
        <v>0</v>
      </c>
      <c r="R20" s="130"/>
      <c r="S20" s="130"/>
      <c r="T20" s="130"/>
      <c r="U20" s="130"/>
      <c r="V20" s="130"/>
    </row>
    <row r="21" spans="1:22">
      <c r="A21" s="124"/>
      <c r="B21" s="126" t="s">
        <v>357</v>
      </c>
      <c r="C21" s="124"/>
      <c r="D21" s="150">
        <v>0</v>
      </c>
      <c r="E21" s="144">
        <v>0</v>
      </c>
      <c r="F21" s="145">
        <v>0</v>
      </c>
      <c r="G21" s="146">
        <v>0.15342866323907456</v>
      </c>
      <c r="H21" s="135">
        <v>0.6429685573366215</v>
      </c>
      <c r="I21" s="136">
        <v>2.7907821901323708</v>
      </c>
      <c r="J21" s="136">
        <v>2.1739444444444445</v>
      </c>
      <c r="K21" s="136">
        <v>0</v>
      </c>
      <c r="L21" s="150">
        <v>0</v>
      </c>
      <c r="M21" s="136">
        <v>0</v>
      </c>
      <c r="N21" s="136">
        <v>0</v>
      </c>
      <c r="O21" s="136">
        <v>0</v>
      </c>
      <c r="P21" s="136">
        <v>0</v>
      </c>
      <c r="Q21" s="136">
        <v>0</v>
      </c>
      <c r="R21" s="130"/>
      <c r="S21" s="130"/>
      <c r="T21" s="130"/>
      <c r="U21" s="130"/>
      <c r="V21" s="130"/>
    </row>
    <row r="22" spans="1:22">
      <c r="A22" s="125" t="s">
        <v>360</v>
      </c>
      <c r="B22" s="124"/>
      <c r="C22" s="124"/>
      <c r="D22" s="138">
        <v>0.35559783960270647</v>
      </c>
      <c r="E22" s="138">
        <v>0.54160047457627114</v>
      </c>
      <c r="F22" s="138">
        <v>1.5765414795918364</v>
      </c>
      <c r="G22" s="138">
        <v>2.6913464010282779</v>
      </c>
      <c r="H22" s="130">
        <v>9.6024753390875457</v>
      </c>
      <c r="I22" s="130">
        <v>29.476016847172087</v>
      </c>
      <c r="J22" s="130">
        <v>32.602868421052634</v>
      </c>
      <c r="K22" s="130">
        <v>5.719780797425015</v>
      </c>
      <c r="L22" s="137">
        <v>17.22383809960079</v>
      </c>
      <c r="M22" s="130">
        <v>28.543980000000005</v>
      </c>
      <c r="N22" s="130">
        <v>9.5739149999999977</v>
      </c>
      <c r="O22" s="130">
        <v>11.932602599999999</v>
      </c>
      <c r="P22" s="130">
        <v>11.935650000000001</v>
      </c>
      <c r="Q22" s="130">
        <v>6.6027000000000005</v>
      </c>
      <c r="R22" s="130"/>
      <c r="S22" s="130"/>
      <c r="T22" s="130"/>
      <c r="U22" s="130"/>
      <c r="V22" s="130"/>
    </row>
    <row r="24" spans="1:22">
      <c r="B24" s="127" t="s">
        <v>361</v>
      </c>
    </row>
    <row r="25" spans="1:22">
      <c r="C25" t="s">
        <v>47</v>
      </c>
      <c r="D25" s="78">
        <f>D8/'Key Assumptions'!$J$42</f>
        <v>26.721263404797437</v>
      </c>
      <c r="E25" s="78">
        <f>E8/'Key Assumptions'!$J$42</f>
        <v>30.660068007894598</v>
      </c>
      <c r="F25" s="78">
        <f>F8/'Key Assumptions'!$J$42</f>
        <v>46.618837944864886</v>
      </c>
      <c r="G25" s="78">
        <f>G8/'Key Assumptions'!$J$42</f>
        <v>47.45048765024665</v>
      </c>
      <c r="H25" s="78">
        <f>H8/'Key Assumptions'!$J$42</f>
        <v>55.45951008653536</v>
      </c>
      <c r="I25" s="78">
        <f>I8/'Key Assumptions'!$J$42</f>
        <v>105.45665379278196</v>
      </c>
      <c r="J25" s="78">
        <f>J8/'Key Assumptions'!$J$42</f>
        <v>82.880896282247164</v>
      </c>
      <c r="K25" s="78">
        <f>K8/'Key Assumptions'!$J$42</f>
        <v>72.036626796516771</v>
      </c>
      <c r="L25" s="78">
        <f>L8/'Key Assumptions'!$J$42</f>
        <v>52.177206018061725</v>
      </c>
      <c r="M25" s="78">
        <f>M8/'Key Assumptions'!$J$42</f>
        <v>60.544911338769623</v>
      </c>
      <c r="N25" s="78">
        <f>N8/'Key Assumptions'!$J$42</f>
        <v>56.809284136722951</v>
      </c>
      <c r="O25" s="78">
        <f>O8/'Key Assumptions'!$J$42</f>
        <v>67.515038624148673</v>
      </c>
      <c r="P25" s="78">
        <f>P8/'Key Assumptions'!$J$42</f>
        <v>74.902374733360134</v>
      </c>
      <c r="Q25" s="78">
        <f>Q8/'Key Assumptions'!$J$42</f>
        <v>76.66599602555246</v>
      </c>
      <c r="R25" s="78"/>
      <c r="S25" s="78"/>
      <c r="T25" s="78"/>
      <c r="U25" s="78"/>
      <c r="V25" s="78"/>
    </row>
    <row r="26" spans="1:22">
      <c r="C26" t="s">
        <v>76</v>
      </c>
      <c r="D26" s="78">
        <f>D15/'Key Assumptions'!$J$42</f>
        <v>87.002327738640247</v>
      </c>
      <c r="E26" s="78">
        <f>E15/'Key Assumptions'!$J$42</f>
        <v>60.190872156970272</v>
      </c>
      <c r="F26" s="78">
        <f>F15/'Key Assumptions'!$J$42</f>
        <v>84.834772595675673</v>
      </c>
      <c r="G26" s="78">
        <f>G15/'Key Assumptions'!$J$42</f>
        <v>95.843832872075168</v>
      </c>
      <c r="H26" s="78">
        <f>H15/'Key Assumptions'!$J$42</f>
        <v>117.9037863480003</v>
      </c>
      <c r="I26" s="78">
        <f>I15/'Key Assumptions'!$J$42</f>
        <v>102.77633568586637</v>
      </c>
      <c r="J26" s="78">
        <f>J15/'Key Assumptions'!$J$42</f>
        <v>127.41463413413412</v>
      </c>
      <c r="K26" s="78">
        <f>K15/'Key Assumptions'!$J$42</f>
        <v>138.81549651191744</v>
      </c>
      <c r="L26" s="78">
        <f>L15/'Key Assumptions'!$J$42</f>
        <v>102.72173800538047</v>
      </c>
      <c r="M26" s="78">
        <f>M15/'Key Assumptions'!$J$42</f>
        <v>178.64914751964346</v>
      </c>
      <c r="N26" s="78">
        <f>N15/'Key Assumptions'!$J$42</f>
        <v>167.92015592523407</v>
      </c>
      <c r="O26" s="78">
        <f>O15/'Key Assumptions'!$J$42</f>
        <v>149.78087062541616</v>
      </c>
      <c r="P26" s="78">
        <f>P15/'Key Assumptions'!$J$42</f>
        <v>135.08896995129825</v>
      </c>
      <c r="Q26" s="78">
        <f>Q15/'Key Assumptions'!$J$42</f>
        <v>155.22840218376237</v>
      </c>
    </row>
    <row r="27" spans="1:22">
      <c r="C27" t="s">
        <v>71</v>
      </c>
      <c r="D27" s="78">
        <f>D22/'Key Assumptions'!$J$42</f>
        <v>0.44102675001777109</v>
      </c>
      <c r="E27" s="78">
        <f>E22/'Key Assumptions'!$J$42</f>
        <v>0.67171470270270262</v>
      </c>
      <c r="F27" s="78">
        <f>F22/'Key Assumptions'!$J$42</f>
        <v>1.955290183397683</v>
      </c>
      <c r="G27" s="78">
        <f>G22/'Key Assumptions'!$J$42</f>
        <v>3.3379161069810173</v>
      </c>
      <c r="H27" s="78">
        <f>H22/'Key Assumptions'!$J$42</f>
        <v>11.909376321450921</v>
      </c>
      <c r="I27" s="78">
        <f>I22/'Key Assumptions'!$J$42</f>
        <v>36.557342215862079</v>
      </c>
      <c r="J27" s="78">
        <f>J22/'Key Assumptions'!$J$42</f>
        <v>40.435389363047264</v>
      </c>
      <c r="K27" s="78">
        <f>K22/'Key Assumptions'!$J$42</f>
        <v>7.0939023103199137</v>
      </c>
      <c r="L27" s="78">
        <f>L22/'Key Assumptions'!$J$42</f>
        <v>21.36169710250789</v>
      </c>
      <c r="M27" s="78">
        <f>M22/'Key Assumptions'!$J$42</f>
        <v>35.401392612612618</v>
      </c>
      <c r="N27" s="78">
        <f>N22/'Key Assumptions'!$J$42</f>
        <v>11.873954639639637</v>
      </c>
      <c r="O27" s="78">
        <f>O22/'Key Assumptions'!$J$42</f>
        <v>14.799293915315316</v>
      </c>
      <c r="P27" s="78">
        <f>P22/'Key Assumptions'!$J$42</f>
        <v>14.803073423423426</v>
      </c>
      <c r="Q27" s="78">
        <f>Q22/'Key Assumptions'!$J$42</f>
        <v>8.1889342342342353</v>
      </c>
    </row>
    <row r="28" spans="1:22">
      <c r="C28" t="s">
        <v>50</v>
      </c>
      <c r="D28" s="78">
        <f t="shared" ref="D28:Q28" si="0">SUM(D25:D27)</f>
        <v>114.16461789345546</v>
      </c>
      <c r="E28" s="78">
        <f t="shared" si="0"/>
        <v>91.522654867567567</v>
      </c>
      <c r="F28" s="78">
        <f t="shared" si="0"/>
        <v>133.40890072393825</v>
      </c>
      <c r="G28" s="78">
        <f t="shared" si="0"/>
        <v>146.63223662930284</v>
      </c>
      <c r="H28" s="78">
        <f t="shared" si="0"/>
        <v>185.27267275598655</v>
      </c>
      <c r="I28" s="78">
        <f t="shared" si="0"/>
        <v>244.79033169451043</v>
      </c>
      <c r="J28" s="78">
        <f t="shared" si="0"/>
        <v>250.73091977942852</v>
      </c>
      <c r="K28" s="78">
        <f t="shared" si="0"/>
        <v>217.94602561875413</v>
      </c>
      <c r="L28" s="78">
        <f t="shared" si="0"/>
        <v>176.26064112595009</v>
      </c>
      <c r="M28" s="78">
        <f t="shared" si="0"/>
        <v>274.59545147102568</v>
      </c>
      <c r="N28" s="78">
        <f t="shared" si="0"/>
        <v>236.60339470159664</v>
      </c>
      <c r="O28" s="78">
        <f t="shared" si="0"/>
        <v>232.09520316488013</v>
      </c>
      <c r="P28" s="78">
        <f t="shared" si="0"/>
        <v>224.7944181080818</v>
      </c>
      <c r="Q28" s="78">
        <f t="shared" si="0"/>
        <v>240.08333244354907</v>
      </c>
    </row>
    <row r="30" spans="1:22">
      <c r="B30" t="s">
        <v>362</v>
      </c>
      <c r="C30" t="s">
        <v>363</v>
      </c>
    </row>
    <row r="31" spans="1:22">
      <c r="B31" s="40">
        <f>[7]Sheet1!$S49</f>
        <v>0.81406261309518857</v>
      </c>
      <c r="C31" t="s">
        <v>47</v>
      </c>
      <c r="D31" s="78">
        <f>D25*$B31</f>
        <v>21.752781512514236</v>
      </c>
      <c r="E31" s="78">
        <f t="shared" ref="E31:Q31" si="1">E25*$B31</f>
        <v>24.959215080182869</v>
      </c>
      <c r="F31" s="78">
        <f t="shared" si="1"/>
        <v>37.950653036857837</v>
      </c>
      <c r="G31" s="78">
        <f t="shared" si="1"/>
        <v>38.627667969200765</v>
      </c>
      <c r="H31" s="78">
        <f t="shared" si="1"/>
        <v>45.147513702023943</v>
      </c>
      <c r="I31" s="78">
        <f t="shared" si="1"/>
        <v>85.848319154826711</v>
      </c>
      <c r="J31" s="78">
        <f t="shared" si="1"/>
        <v>67.47023900319742</v>
      </c>
      <c r="K31" s="78">
        <f t="shared" si="1"/>
        <v>58.642324648535322</v>
      </c>
      <c r="L31" s="78">
        <f t="shared" si="1"/>
        <v>42.475512675069325</v>
      </c>
      <c r="M31" s="78">
        <f t="shared" si="1"/>
        <v>49.287348734055314</v>
      </c>
      <c r="N31" s="78">
        <f t="shared" si="1"/>
        <v>46.246314292407732</v>
      </c>
      <c r="O31" s="78">
        <f t="shared" si="1"/>
        <v>54.961468765597054</v>
      </c>
      <c r="P31" s="78">
        <f t="shared" si="1"/>
        <v>60.975222902474179</v>
      </c>
      <c r="Q31" s="78">
        <f t="shared" si="1"/>
        <v>62.410921060106574</v>
      </c>
    </row>
    <row r="32" spans="1:22">
      <c r="B32" s="40">
        <f>[7]Sheet1!$S50</f>
        <v>0.45982383338107963</v>
      </c>
      <c r="C32" t="s">
        <v>76</v>
      </c>
      <c r="D32" s="78">
        <f t="shared" ref="D32:Q33" si="2">D26*$B32</f>
        <v>40.005743853858597</v>
      </c>
      <c r="E32" s="78">
        <f t="shared" si="2"/>
        <v>27.677197569768563</v>
      </c>
      <c r="F32" s="78">
        <f t="shared" si="2"/>
        <v>39.009050338955753</v>
      </c>
      <c r="G32" s="78">
        <f t="shared" si="2"/>
        <v>44.071278637173137</v>
      </c>
      <c r="H32" s="78">
        <f t="shared" si="2"/>
        <v>54.214971008681296</v>
      </c>
      <c r="I32" s="78">
        <f t="shared" si="2"/>
        <v>47.259008655935723</v>
      </c>
      <c r="J32" s="78">
        <f t="shared" si="2"/>
        <v>58.588285496405305</v>
      </c>
      <c r="K32" s="78">
        <f t="shared" si="2"/>
        <v>63.830673738807768</v>
      </c>
      <c r="L32" s="78">
        <f t="shared" si="2"/>
        <v>47.233903341200985</v>
      </c>
      <c r="M32" s="78">
        <f t="shared" si="2"/>
        <v>82.147135842744447</v>
      </c>
      <c r="N32" s="78">
        <f t="shared" si="2"/>
        <v>77.213689799489742</v>
      </c>
      <c r="O32" s="78">
        <f t="shared" si="2"/>
        <v>68.872814098134398</v>
      </c>
      <c r="P32" s="78">
        <f t="shared" si="2"/>
        <v>62.117128010507443</v>
      </c>
      <c r="Q32" s="78">
        <f t="shared" si="2"/>
        <v>71.377718941757564</v>
      </c>
    </row>
    <row r="33" spans="2:17">
      <c r="B33" s="40">
        <f>[7]Sheet1!$S51</f>
        <v>0</v>
      </c>
      <c r="C33" t="s">
        <v>71</v>
      </c>
      <c r="D33" s="78">
        <f t="shared" si="2"/>
        <v>0</v>
      </c>
      <c r="E33" s="78">
        <f t="shared" si="2"/>
        <v>0</v>
      </c>
      <c r="F33" s="78">
        <f t="shared" si="2"/>
        <v>0</v>
      </c>
      <c r="G33" s="78">
        <f t="shared" si="2"/>
        <v>0</v>
      </c>
      <c r="H33" s="78">
        <f t="shared" si="2"/>
        <v>0</v>
      </c>
      <c r="I33" s="78">
        <f t="shared" si="2"/>
        <v>0</v>
      </c>
      <c r="J33" s="78">
        <f t="shared" si="2"/>
        <v>0</v>
      </c>
      <c r="K33" s="78">
        <f t="shared" si="2"/>
        <v>0</v>
      </c>
      <c r="L33" s="78">
        <f t="shared" si="2"/>
        <v>0</v>
      </c>
      <c r="M33" s="78">
        <f t="shared" si="2"/>
        <v>0</v>
      </c>
      <c r="N33" s="78">
        <f t="shared" si="2"/>
        <v>0</v>
      </c>
      <c r="O33" s="78">
        <f t="shared" si="2"/>
        <v>0</v>
      </c>
      <c r="P33" s="78">
        <f t="shared" si="2"/>
        <v>0</v>
      </c>
      <c r="Q33" s="78">
        <f t="shared" si="2"/>
        <v>0</v>
      </c>
    </row>
    <row r="34" spans="2:17">
      <c r="C34" t="s">
        <v>50</v>
      </c>
      <c r="D34" s="78">
        <f t="shared" ref="D34:Q34" si="3">SUM(D31:D33)</f>
        <v>61.758525366372837</v>
      </c>
      <c r="E34" s="78">
        <f t="shared" si="3"/>
        <v>52.636412649951431</v>
      </c>
      <c r="F34" s="78">
        <f t="shared" si="3"/>
        <v>76.959703375813589</v>
      </c>
      <c r="G34" s="78">
        <f t="shared" si="3"/>
        <v>82.698946606373909</v>
      </c>
      <c r="H34" s="78">
        <f t="shared" si="3"/>
        <v>99.362484710705246</v>
      </c>
      <c r="I34" s="78">
        <f t="shared" si="3"/>
        <v>133.10732781076243</v>
      </c>
      <c r="J34" s="78">
        <f t="shared" si="3"/>
        <v>126.05852449960273</v>
      </c>
      <c r="K34" s="78">
        <f t="shared" si="3"/>
        <v>122.4729983873431</v>
      </c>
      <c r="L34" s="78">
        <f t="shared" si="3"/>
        <v>89.70941601627031</v>
      </c>
      <c r="M34" s="78">
        <f t="shared" si="3"/>
        <v>131.43448457679978</v>
      </c>
      <c r="N34" s="78">
        <f t="shared" si="3"/>
        <v>123.46000409189747</v>
      </c>
      <c r="O34" s="78">
        <f t="shared" si="3"/>
        <v>123.83428286373146</v>
      </c>
      <c r="P34" s="78">
        <f t="shared" si="3"/>
        <v>123.09235091298163</v>
      </c>
      <c r="Q34" s="78">
        <f t="shared" si="3"/>
        <v>133.78864000186414</v>
      </c>
    </row>
    <row r="36" spans="2:17">
      <c r="C36" t="s">
        <v>364</v>
      </c>
    </row>
    <row r="37" spans="2:17">
      <c r="C37" t="s">
        <v>47</v>
      </c>
      <c r="D37" s="78">
        <f>D31*'Actual - Forecast Renewal capex'!$D43</f>
        <v>3.8923662323162347</v>
      </c>
      <c r="E37" s="78">
        <f>E31*'Actual - Forecast Renewal capex'!$D43</f>
        <v>4.4661141798041752</v>
      </c>
      <c r="F37" s="78">
        <f>F31*'Actual - Forecast Renewal capex'!$D43</f>
        <v>6.7907564046480156</v>
      </c>
      <c r="G37" s="78">
        <f>G31*'Actual - Forecast Renewal capex'!$D43</f>
        <v>6.911899075984528</v>
      </c>
      <c r="H37" s="78">
        <f>H31*'Actual - Forecast Renewal capex'!$D43</f>
        <v>8.0785373450147411</v>
      </c>
      <c r="I37" s="78">
        <f>I31*'Actual - Forecast Renewal capex'!$D43</f>
        <v>15.361396352329395</v>
      </c>
      <c r="J37" s="78">
        <f>J31*'Actual - Forecast Renewal capex'!$D43</f>
        <v>12.072887314721957</v>
      </c>
      <c r="K37" s="78">
        <f>K31*'Actual - Forecast Renewal capex'!$D43</f>
        <v>10.493251362597922</v>
      </c>
      <c r="L37" s="78">
        <f>L31*'Actual - Forecast Renewal capex'!$D43</f>
        <v>7.6004188770822996</v>
      </c>
      <c r="M37" s="78">
        <f>M31*'Actual - Forecast Renewal capex'!$D43</f>
        <v>8.8193048683206037</v>
      </c>
      <c r="N37" s="78">
        <f>N31*'Actual - Forecast Renewal capex'!$D43</f>
        <v>8.2751528588329855</v>
      </c>
      <c r="O37" s="78">
        <f>O31*'Actual - Forecast Renewal capex'!$D43</f>
        <v>9.8346119542753989</v>
      </c>
      <c r="P37" s="78">
        <f>P31*'Actual - Forecast Renewal capex'!$D43</f>
        <v>10.910691972748728</v>
      </c>
      <c r="Q37" s="78">
        <f>Q31*'Actual - Forecast Renewal capex'!$D43</f>
        <v>11.167590752583024</v>
      </c>
    </row>
    <row r="38" spans="2:17">
      <c r="C38" t="s">
        <v>76</v>
      </c>
      <c r="D38" s="78">
        <f>D32*'Actual - Forecast Renewal capex'!$D47</f>
        <v>7.3462932533085308</v>
      </c>
      <c r="E38" s="78">
        <f>E32*'Actual - Forecast Renewal capex'!$D47</f>
        <v>5.0823904317346464</v>
      </c>
      <c r="F38" s="78">
        <f>F32*'Actual - Forecast Renewal capex'!$D47</f>
        <v>7.1632694637523491</v>
      </c>
      <c r="G38" s="78">
        <f>G32*'Actual - Forecast Renewal capex'!$D47</f>
        <v>8.0928513190417366</v>
      </c>
      <c r="H38" s="78">
        <f>H32*'Actual - Forecast Renewal capex'!$D47</f>
        <v>9.9555473135135468</v>
      </c>
      <c r="I38" s="78">
        <f>I32*'Actual - Forecast Renewal capex'!$D47</f>
        <v>8.6782172508876947</v>
      </c>
      <c r="J38" s="78">
        <f>J32*'Actual - Forecast Renewal capex'!$D47</f>
        <v>10.758623262635401</v>
      </c>
      <c r="K38" s="78">
        <f>K32*'Actual - Forecast Renewal capex'!$D47</f>
        <v>11.721288061896987</v>
      </c>
      <c r="L38" s="78">
        <f>L32*'Actual - Forecast Renewal capex'!$D47</f>
        <v>8.6736071377766457</v>
      </c>
      <c r="M38" s="78">
        <f>M32*'Actual - Forecast Renewal capex'!$D47</f>
        <v>15.08475762942143</v>
      </c>
      <c r="N38" s="78">
        <f>N32*'Actual - Forecast Renewal capex'!$D47</f>
        <v>14.178824183576301</v>
      </c>
      <c r="O38" s="78">
        <f>O32*'Actual - Forecast Renewal capex'!$D47</f>
        <v>12.647181149631269</v>
      </c>
      <c r="P38" s="78">
        <f>P32*'Actual - Forecast Renewal capex'!$D47</f>
        <v>11.406628010354559</v>
      </c>
      <c r="Q38" s="78">
        <f>Q32*'Actual - Forecast Renewal capex'!$D47</f>
        <v>13.107159237280646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6FA33-51A9-4F3F-B0DF-3EC47C39CAB4}">
  <dimension ref="A1:AM602"/>
  <sheetViews>
    <sheetView topLeftCell="A7" workbookViewId="0">
      <selection activeCell="C51" sqref="C51"/>
    </sheetView>
  </sheetViews>
  <sheetFormatPr defaultRowHeight="15.6"/>
  <cols>
    <col min="2" max="2" width="34.5" bestFit="1" customWidth="1"/>
    <col min="3" max="3" width="28.75" customWidth="1"/>
    <col min="4" max="4" width="19.25" style="26" bestFit="1" customWidth="1"/>
    <col min="5" max="18" width="13" bestFit="1" customWidth="1"/>
    <col min="19" max="38" width="11.25" customWidth="1"/>
  </cols>
  <sheetData>
    <row r="1" spans="1:38">
      <c r="A1" t="s">
        <v>365</v>
      </c>
      <c r="B1" s="115" t="s">
        <v>366</v>
      </c>
      <c r="C1" s="115"/>
      <c r="D1" s="115" t="s">
        <v>367</v>
      </c>
      <c r="E1" s="115" t="s">
        <v>368</v>
      </c>
      <c r="F1" s="115" t="s">
        <v>369</v>
      </c>
      <c r="G1" s="115" t="s">
        <v>370</v>
      </c>
      <c r="H1" s="115" t="s">
        <v>371</v>
      </c>
      <c r="I1" s="115" t="s">
        <v>372</v>
      </c>
      <c r="J1" s="115" t="s">
        <v>373</v>
      </c>
      <c r="K1" s="115" t="s">
        <v>374</v>
      </c>
      <c r="L1" s="115" t="s">
        <v>375</v>
      </c>
      <c r="M1" s="115" t="s">
        <v>376</v>
      </c>
      <c r="N1" s="115" t="s">
        <v>377</v>
      </c>
      <c r="O1" s="115" t="s">
        <v>378</v>
      </c>
      <c r="P1" s="115" t="s">
        <v>379</v>
      </c>
      <c r="Q1" s="115" t="s">
        <v>380</v>
      </c>
      <c r="R1" s="115" t="s">
        <v>381</v>
      </c>
      <c r="S1" s="84">
        <v>2034</v>
      </c>
      <c r="T1" s="84">
        <v>2035</v>
      </c>
      <c r="U1" s="84">
        <v>2036</v>
      </c>
      <c r="V1" s="84">
        <v>2037</v>
      </c>
      <c r="W1" s="84">
        <v>2038</v>
      </c>
      <c r="X1" s="84">
        <v>2039</v>
      </c>
      <c r="Y1" s="84">
        <v>2040</v>
      </c>
      <c r="Z1" s="84">
        <v>2041</v>
      </c>
      <c r="AA1" s="84">
        <v>2042</v>
      </c>
      <c r="AB1" s="84">
        <v>2043</v>
      </c>
      <c r="AC1" s="84">
        <f>AB1+1</f>
        <v>2044</v>
      </c>
      <c r="AD1" s="84">
        <f t="shared" ref="AD1:AK1" si="0">AC1+1</f>
        <v>2045</v>
      </c>
      <c r="AE1" s="84">
        <f t="shared" si="0"/>
        <v>2046</v>
      </c>
      <c r="AF1" s="84">
        <f t="shared" si="0"/>
        <v>2047</v>
      </c>
      <c r="AG1" s="84">
        <f t="shared" si="0"/>
        <v>2048</v>
      </c>
      <c r="AH1" s="84">
        <f t="shared" si="0"/>
        <v>2049</v>
      </c>
      <c r="AI1" s="84">
        <f t="shared" si="0"/>
        <v>2050</v>
      </c>
      <c r="AJ1" s="84">
        <f t="shared" si="0"/>
        <v>2051</v>
      </c>
      <c r="AK1" s="84">
        <f t="shared" si="0"/>
        <v>2052</v>
      </c>
      <c r="AL1" s="84">
        <f>AK1+1</f>
        <v>2053</v>
      </c>
    </row>
    <row r="2" spans="1:38">
      <c r="A2" t="s">
        <v>382</v>
      </c>
      <c r="B2" t="s">
        <v>383</v>
      </c>
      <c r="C2" t="s">
        <v>384</v>
      </c>
      <c r="D2" s="46">
        <v>9660608.6599999983</v>
      </c>
      <c r="E2" s="46">
        <v>8571026.379999999</v>
      </c>
      <c r="F2" s="46">
        <v>13496287.640000001</v>
      </c>
      <c r="G2" s="46">
        <v>12145805.640000001</v>
      </c>
      <c r="H2" s="46">
        <v>1190863.5454545456</v>
      </c>
      <c r="I2" s="46">
        <v>41018494</v>
      </c>
      <c r="J2" s="46">
        <v>40293272</v>
      </c>
      <c r="K2" s="46">
        <v>38841644</v>
      </c>
      <c r="L2" s="46">
        <v>38054220</v>
      </c>
      <c r="M2" s="46">
        <v>37812369</v>
      </c>
      <c r="N2" s="46">
        <v>34678816</v>
      </c>
      <c r="O2" s="46">
        <v>4580368</v>
      </c>
      <c r="P2" s="46">
        <v>4615515</v>
      </c>
      <c r="Q2" s="46">
        <v>4588829</v>
      </c>
      <c r="R2" s="46">
        <v>4693230</v>
      </c>
    </row>
    <row r="3" spans="1:38">
      <c r="A3" t="s">
        <v>382</v>
      </c>
      <c r="B3" t="s">
        <v>385</v>
      </c>
      <c r="C3" t="s">
        <v>386</v>
      </c>
      <c r="D3" s="46">
        <v>843912.17999999993</v>
      </c>
      <c r="E3" s="46">
        <v>2749756.31</v>
      </c>
      <c r="F3" s="46">
        <v>3233548.26</v>
      </c>
      <c r="G3" s="46">
        <v>2090442.43</v>
      </c>
      <c r="H3" s="46">
        <v>33218938.960000001</v>
      </c>
      <c r="I3" s="46">
        <v>3948173.08</v>
      </c>
      <c r="J3" s="46">
        <v>4225456.920004</v>
      </c>
      <c r="K3" s="46">
        <v>20125456.960003998</v>
      </c>
      <c r="L3" s="46">
        <v>10125456.960004</v>
      </c>
      <c r="M3" s="46">
        <v>10125456.960004</v>
      </c>
      <c r="N3" s="46">
        <v>20449999.879999999</v>
      </c>
      <c r="O3" s="46">
        <v>10499999.92</v>
      </c>
      <c r="P3" s="46">
        <v>550000</v>
      </c>
      <c r="Q3" s="46">
        <v>14875000</v>
      </c>
      <c r="R3" s="46">
        <v>14625000</v>
      </c>
    </row>
    <row r="4" spans="1:38">
      <c r="B4" t="s">
        <v>387</v>
      </c>
      <c r="C4" t="s">
        <v>386</v>
      </c>
      <c r="D4" s="46">
        <v>6560344.870000001</v>
      </c>
      <c r="E4" s="46">
        <v>5953746.0899999999</v>
      </c>
      <c r="F4" s="46">
        <v>5625571.5299999993</v>
      </c>
      <c r="G4" s="46">
        <v>5699867.4309999999</v>
      </c>
      <c r="H4" s="46">
        <v>670999.58599999989</v>
      </c>
      <c r="I4" s="46">
        <v>526749.77299999993</v>
      </c>
      <c r="J4" s="46">
        <v>492500.00003200001</v>
      </c>
      <c r="K4" s="46">
        <v>577500.00003200001</v>
      </c>
      <c r="L4" s="46">
        <v>571500.00003200001</v>
      </c>
      <c r="M4" s="46">
        <v>611500.00003200001</v>
      </c>
      <c r="N4" s="46">
        <v>610000.00003200001</v>
      </c>
      <c r="O4" s="46">
        <v>610000.00003200001</v>
      </c>
      <c r="P4" s="46">
        <v>610000.00003200001</v>
      </c>
      <c r="Q4" s="46">
        <v>610000.00003200001</v>
      </c>
      <c r="R4" s="46">
        <v>610000.00003200001</v>
      </c>
    </row>
    <row r="5" spans="1:38">
      <c r="A5" t="s">
        <v>382</v>
      </c>
      <c r="B5" t="s">
        <v>388</v>
      </c>
      <c r="C5" t="s">
        <v>386</v>
      </c>
      <c r="D5" s="46">
        <v>20212234.349999998</v>
      </c>
      <c r="E5" s="46">
        <v>22789021.890000001</v>
      </c>
      <c r="F5" s="46">
        <v>25231951.520000007</v>
      </c>
      <c r="G5" s="46">
        <v>19313443.024736851</v>
      </c>
      <c r="H5" s="46">
        <v>22814507.568421051</v>
      </c>
      <c r="I5" s="46">
        <v>27356322.436842106</v>
      </c>
      <c r="J5" s="46">
        <v>27325922</v>
      </c>
      <c r="K5" s="46">
        <v>27650000</v>
      </c>
      <c r="L5" s="46">
        <v>26984000</v>
      </c>
      <c r="M5" s="46">
        <v>26304000</v>
      </c>
      <c r="N5" s="46">
        <v>21190340</v>
      </c>
      <c r="O5" s="46">
        <v>20612000</v>
      </c>
      <c r="P5" s="46">
        <v>20612000</v>
      </c>
      <c r="Q5" s="46">
        <v>20612000</v>
      </c>
      <c r="R5" s="46">
        <v>22427600</v>
      </c>
    </row>
    <row r="6" spans="1:38">
      <c r="A6" t="s">
        <v>382</v>
      </c>
      <c r="B6" t="s">
        <v>389</v>
      </c>
      <c r="C6" t="s">
        <v>384</v>
      </c>
      <c r="D6" s="46">
        <v>0</v>
      </c>
      <c r="E6" s="46">
        <v>216266.39</v>
      </c>
      <c r="F6" s="46">
        <v>238306.63</v>
      </c>
      <c r="G6" s="46">
        <v>95908.780000000013</v>
      </c>
      <c r="H6" s="46">
        <v>1725627.3900000001</v>
      </c>
      <c r="I6" s="46">
        <v>11623699.960044</v>
      </c>
      <c r="J6" s="46">
        <v>14917699.92</v>
      </c>
      <c r="K6" s="46">
        <v>17693727.920000002</v>
      </c>
      <c r="L6" s="46">
        <v>13784376.26</v>
      </c>
      <c r="M6" s="46">
        <v>12439351.940000001</v>
      </c>
      <c r="N6" s="46">
        <v>39716640</v>
      </c>
      <c r="O6" s="46">
        <v>1015626</v>
      </c>
      <c r="P6" s="46">
        <v>515626</v>
      </c>
      <c r="Q6" s="46">
        <v>515626</v>
      </c>
      <c r="R6" s="46">
        <v>515626</v>
      </c>
    </row>
    <row r="7" spans="1:38">
      <c r="B7" t="s">
        <v>390</v>
      </c>
      <c r="C7" t="s">
        <v>386</v>
      </c>
      <c r="D7" s="46">
        <v>0</v>
      </c>
      <c r="E7" s="46">
        <v>0</v>
      </c>
      <c r="F7" s="46">
        <v>0</v>
      </c>
      <c r="G7" s="46">
        <v>0</v>
      </c>
      <c r="H7" s="46">
        <v>3500000</v>
      </c>
      <c r="I7" s="46">
        <v>3999999.9600000004</v>
      </c>
      <c r="J7" s="46">
        <v>3999999.9600000004</v>
      </c>
      <c r="K7" s="46">
        <v>3999999.9600000004</v>
      </c>
      <c r="L7" s="46">
        <v>3999999.9600000004</v>
      </c>
      <c r="M7" s="46">
        <v>3999999.9600000004</v>
      </c>
      <c r="N7" s="46">
        <v>3999999.9600000004</v>
      </c>
      <c r="O7" s="46">
        <v>3999999.9600000004</v>
      </c>
      <c r="P7" s="46">
        <v>3999999.9600000004</v>
      </c>
      <c r="Q7" s="46">
        <v>3999999.9600000004</v>
      </c>
      <c r="R7" s="46">
        <v>3999999.9600000004</v>
      </c>
    </row>
    <row r="8" spans="1:38">
      <c r="B8" t="s">
        <v>391</v>
      </c>
      <c r="C8" t="s">
        <v>386</v>
      </c>
      <c r="D8" s="46">
        <v>0</v>
      </c>
      <c r="E8" s="46">
        <v>0</v>
      </c>
      <c r="F8" s="46">
        <v>0</v>
      </c>
      <c r="G8" s="46">
        <v>129077.44666600002</v>
      </c>
      <c r="H8" s="46">
        <v>733259.55999600014</v>
      </c>
      <c r="I8" s="46">
        <v>1499519.4400000002</v>
      </c>
      <c r="J8" s="46">
        <v>1248724.4400000002</v>
      </c>
      <c r="K8" s="46">
        <v>1248724.4400000002</v>
      </c>
      <c r="L8" s="46">
        <v>1224957.4000000001</v>
      </c>
      <c r="M8" s="46">
        <v>1213073.8800000001</v>
      </c>
      <c r="N8" s="46">
        <v>1477999.9599599999</v>
      </c>
      <c r="O8" s="46">
        <v>1477999.9599599999</v>
      </c>
      <c r="P8" s="46">
        <v>1477999.9599599999</v>
      </c>
      <c r="Q8" s="46">
        <v>1477999.9599599999</v>
      </c>
      <c r="R8" s="46">
        <v>1477999.9599599999</v>
      </c>
    </row>
    <row r="9" spans="1:38">
      <c r="B9" t="s">
        <v>392</v>
      </c>
      <c r="C9" t="s">
        <v>384</v>
      </c>
      <c r="D9" s="46">
        <v>4903258.1500000004</v>
      </c>
      <c r="E9" s="46">
        <v>6965472.8100000005</v>
      </c>
      <c r="F9" s="46">
        <v>14059049.799999997</v>
      </c>
      <c r="G9" s="46">
        <v>11618677.195</v>
      </c>
      <c r="H9" s="46">
        <v>19373197.960000001</v>
      </c>
      <c r="I9" s="46">
        <v>44417478.000759996</v>
      </c>
      <c r="J9" s="46">
        <v>21297277.999960002</v>
      </c>
      <c r="K9" s="46">
        <v>13117278.000759998</v>
      </c>
      <c r="L9" s="46">
        <v>18187277.995960008</v>
      </c>
      <c r="M9" s="46">
        <v>9315058.9999599997</v>
      </c>
      <c r="N9" s="46">
        <v>67033208.355959989</v>
      </c>
      <c r="O9" s="46">
        <v>38618478.003959991</v>
      </c>
      <c r="P9" s="46">
        <v>9678477.9999599997</v>
      </c>
      <c r="Q9" s="46">
        <v>6168477.9999599997</v>
      </c>
      <c r="R9" s="46">
        <v>16756717.99956</v>
      </c>
    </row>
    <row r="10" spans="1:38">
      <c r="A10" t="s">
        <v>382</v>
      </c>
      <c r="B10" t="s">
        <v>393</v>
      </c>
      <c r="C10" t="s">
        <v>384</v>
      </c>
      <c r="D10" s="46">
        <v>0</v>
      </c>
      <c r="E10" s="46">
        <v>0</v>
      </c>
      <c r="F10" s="46">
        <v>21202.550000000003</v>
      </c>
      <c r="G10" s="46">
        <v>86340.87</v>
      </c>
      <c r="H10" s="46">
        <v>730300</v>
      </c>
      <c r="I10" s="46">
        <v>7055865.04</v>
      </c>
      <c r="J10" s="46">
        <v>14020865.039999999</v>
      </c>
      <c r="K10" s="46">
        <v>16220859</v>
      </c>
      <c r="L10" s="46">
        <v>11522805.004000001</v>
      </c>
      <c r="M10" s="46">
        <v>15383869.960000001</v>
      </c>
      <c r="N10" s="46">
        <v>24263831</v>
      </c>
      <c r="O10" s="46">
        <v>24263831</v>
      </c>
      <c r="P10" s="46">
        <v>24263831</v>
      </c>
      <c r="Q10" s="46">
        <v>24263831</v>
      </c>
      <c r="R10" s="46">
        <v>24263831</v>
      </c>
    </row>
    <row r="11" spans="1:38">
      <c r="A11" t="s">
        <v>382</v>
      </c>
      <c r="B11" t="s">
        <v>394</v>
      </c>
      <c r="C11" t="s">
        <v>384</v>
      </c>
      <c r="D11" s="46">
        <v>686771.03</v>
      </c>
      <c r="E11" s="46">
        <v>219149.43</v>
      </c>
      <c r="F11" s="46">
        <v>769044.81</v>
      </c>
      <c r="G11" s="46">
        <v>1010295.1749999999</v>
      </c>
      <c r="H11" s="46">
        <v>3818985.0839879997</v>
      </c>
      <c r="I11" s="46">
        <v>14955459.999188</v>
      </c>
      <c r="J11" s="46">
        <v>12257339.998787999</v>
      </c>
      <c r="K11" s="46">
        <v>11324696.002788</v>
      </c>
      <c r="L11" s="46">
        <v>10788065.998787999</v>
      </c>
      <c r="M11" s="46">
        <v>10753665.994787998</v>
      </c>
      <c r="N11" s="46">
        <v>13429845.958788</v>
      </c>
      <c r="O11" s="46">
        <v>13429845.958392002</v>
      </c>
      <c r="P11" s="46">
        <v>13429845.958392002</v>
      </c>
      <c r="Q11" s="46">
        <v>13429845.958392002</v>
      </c>
      <c r="R11" s="46">
        <v>13429845.958392002</v>
      </c>
    </row>
    <row r="12" spans="1:38">
      <c r="A12" t="s">
        <v>382</v>
      </c>
      <c r="B12" t="s">
        <v>395</v>
      </c>
      <c r="C12" t="s">
        <v>384</v>
      </c>
      <c r="D12" s="46">
        <v>101005.77</v>
      </c>
      <c r="E12" s="46">
        <v>527630.84</v>
      </c>
      <c r="F12" s="46">
        <v>249619.01</v>
      </c>
      <c r="G12" s="46">
        <v>198753.06</v>
      </c>
      <c r="H12" s="46">
        <v>8396248.9591279998</v>
      </c>
      <c r="I12" s="46">
        <v>10838759.151963998</v>
      </c>
      <c r="J12" s="46">
        <v>11654782.515955999</v>
      </c>
      <c r="K12" s="46">
        <v>10610539.879956</v>
      </c>
      <c r="L12" s="46">
        <v>11171330.679956</v>
      </c>
      <c r="M12" s="46">
        <v>10511298.879956</v>
      </c>
      <c r="N12" s="46">
        <v>11859675.049289998</v>
      </c>
      <c r="O12" s="46">
        <v>10626016.555964001</v>
      </c>
      <c r="P12" s="46">
        <v>10692763.915964</v>
      </c>
      <c r="Q12" s="46">
        <v>10971243.075963996</v>
      </c>
      <c r="R12" s="46">
        <v>10918958.395964</v>
      </c>
    </row>
    <row r="13" spans="1:38">
      <c r="A13" t="s">
        <v>382</v>
      </c>
      <c r="B13" t="s">
        <v>396</v>
      </c>
      <c r="C13" t="s">
        <v>384</v>
      </c>
      <c r="D13" s="46">
        <v>29796521.999999996</v>
      </c>
      <c r="E13" s="46">
        <v>34100873.510000013</v>
      </c>
      <c r="F13" s="46">
        <v>28185949.550000001</v>
      </c>
      <c r="G13" s="46">
        <v>31215136.130000003</v>
      </c>
      <c r="H13" s="46">
        <v>21582663</v>
      </c>
      <c r="I13" s="46">
        <v>16000000</v>
      </c>
      <c r="J13" s="46">
        <v>16000000</v>
      </c>
      <c r="K13" s="46">
        <v>16000000</v>
      </c>
      <c r="L13" s="46">
        <v>16000000</v>
      </c>
      <c r="M13" s="46">
        <v>16000000</v>
      </c>
      <c r="N13" s="46">
        <v>16000000</v>
      </c>
      <c r="O13" s="46">
        <v>16000000</v>
      </c>
      <c r="P13" s="46">
        <v>16000000</v>
      </c>
      <c r="Q13" s="46">
        <v>16000000</v>
      </c>
      <c r="R13" s="46">
        <v>16000000</v>
      </c>
    </row>
    <row r="14" spans="1:38">
      <c r="B14" t="s">
        <v>397</v>
      </c>
      <c r="C14" t="s">
        <v>71</v>
      </c>
      <c r="D14" s="46">
        <v>5591718.370000001</v>
      </c>
      <c r="E14" s="46">
        <v>5463212.79</v>
      </c>
      <c r="F14" s="46">
        <v>6651231.7600000016</v>
      </c>
      <c r="G14" s="46">
        <v>7999716.29</v>
      </c>
      <c r="H14" s="46">
        <v>16467717.110996</v>
      </c>
      <c r="I14" s="46">
        <v>12919024.359596001</v>
      </c>
      <c r="J14" s="46">
        <v>12577651.359596001</v>
      </c>
      <c r="K14" s="46">
        <v>12577651.359596001</v>
      </c>
      <c r="L14" s="46">
        <v>12577651.359596001</v>
      </c>
      <c r="M14" s="46">
        <v>12577651.359596001</v>
      </c>
      <c r="N14" s="46">
        <v>27348741.960396003</v>
      </c>
      <c r="O14" s="46">
        <v>27348741.960396003</v>
      </c>
      <c r="P14" s="46">
        <v>27348741.627063002</v>
      </c>
      <c r="Q14" s="46">
        <v>27348741.627063002</v>
      </c>
      <c r="R14" s="46">
        <v>27348741.627063002</v>
      </c>
    </row>
    <row r="15" spans="1:38">
      <c r="A15" t="s">
        <v>382</v>
      </c>
      <c r="B15" t="s">
        <v>398</v>
      </c>
      <c r="C15" t="s">
        <v>386</v>
      </c>
      <c r="D15" s="46">
        <v>373991.03</v>
      </c>
      <c r="E15" s="46">
        <v>384832.21</v>
      </c>
      <c r="F15" s="46">
        <v>123530.23000000001</v>
      </c>
      <c r="G15" s="46">
        <v>0</v>
      </c>
      <c r="H15" s="46">
        <v>4081999.9991880003</v>
      </c>
      <c r="I15" s="46">
        <v>3628999.9999919999</v>
      </c>
      <c r="J15" s="46">
        <v>3937999.9999919999</v>
      </c>
      <c r="K15" s="46">
        <v>3937999.9999919999</v>
      </c>
      <c r="L15" s="46">
        <v>3559999.9999919999</v>
      </c>
      <c r="M15" s="46">
        <v>3559999.9999919999</v>
      </c>
      <c r="N15" s="46">
        <v>3353999.9999879999</v>
      </c>
      <c r="O15" s="46">
        <v>3353999.9999879999</v>
      </c>
      <c r="P15" s="46">
        <v>3353999.9999879999</v>
      </c>
      <c r="Q15" s="46">
        <v>3353999.9999879999</v>
      </c>
      <c r="R15" s="46">
        <v>3353999.9999879999</v>
      </c>
    </row>
    <row r="16" spans="1:38">
      <c r="B16" t="s">
        <v>399</v>
      </c>
      <c r="C16" t="s">
        <v>400</v>
      </c>
      <c r="D16" s="46">
        <v>1756355.7999999996</v>
      </c>
      <c r="E16" s="46">
        <v>14898830.010000002</v>
      </c>
      <c r="F16" s="46">
        <v>12827539.1</v>
      </c>
      <c r="G16" s="46">
        <v>10700880.149999999</v>
      </c>
      <c r="H16" s="46">
        <v>16014714</v>
      </c>
      <c r="I16" s="46">
        <v>10279500</v>
      </c>
      <c r="J16" s="46">
        <v>10280500</v>
      </c>
      <c r="K16" s="46">
        <v>10279500</v>
      </c>
      <c r="L16" s="46">
        <v>10280500</v>
      </c>
      <c r="M16" s="46">
        <v>10279500</v>
      </c>
      <c r="N16" s="46">
        <v>10275000</v>
      </c>
      <c r="O16" s="46">
        <v>10275000</v>
      </c>
      <c r="P16" s="46">
        <v>14274999.996000001</v>
      </c>
      <c r="Q16" s="46">
        <v>14714000.039999999</v>
      </c>
      <c r="R16" s="46">
        <v>10275000</v>
      </c>
    </row>
    <row r="17" spans="1:39">
      <c r="B17" t="s">
        <v>401</v>
      </c>
      <c r="C17" t="s">
        <v>400</v>
      </c>
      <c r="D17" s="46">
        <v>41922676.160000004</v>
      </c>
      <c r="E17" s="46">
        <v>23911507.210000001</v>
      </c>
      <c r="F17" s="46">
        <v>20263034.239999991</v>
      </c>
      <c r="G17" s="46">
        <v>31084044.026111107</v>
      </c>
      <c r="H17" s="46">
        <v>68231979.139382288</v>
      </c>
      <c r="I17" s="46">
        <v>76313910.092056334</v>
      </c>
      <c r="J17" s="46">
        <v>70135373.8846187</v>
      </c>
      <c r="K17" s="46">
        <v>50186008.199044779</v>
      </c>
      <c r="L17" s="46">
        <v>23990405.031883545</v>
      </c>
      <c r="M17" s="46">
        <v>18711833.223290414</v>
      </c>
      <c r="N17" s="46">
        <v>139498872.1667923</v>
      </c>
      <c r="O17" s="46">
        <v>74910171.570086554</v>
      </c>
      <c r="P17" s="46">
        <v>69823118.895960093</v>
      </c>
      <c r="Q17" s="46">
        <v>3976532.5854585455</v>
      </c>
      <c r="R17" s="46">
        <v>50007742.845635407</v>
      </c>
    </row>
    <row r="18" spans="1:39">
      <c r="A18" t="s">
        <v>382</v>
      </c>
      <c r="B18" t="s">
        <v>402</v>
      </c>
      <c r="C18" t="s">
        <v>400</v>
      </c>
      <c r="D18" s="46">
        <v>1605091.54</v>
      </c>
      <c r="E18" s="46">
        <v>1764121.1500000001</v>
      </c>
      <c r="F18" s="46">
        <v>3319757.57</v>
      </c>
      <c r="G18" s="46">
        <v>1612558.7144086021</v>
      </c>
      <c r="H18" s="46">
        <v>6538850.4128952259</v>
      </c>
      <c r="I18" s="46">
        <v>14261999.964799996</v>
      </c>
      <c r="J18" s="46">
        <v>21601999.956799999</v>
      </c>
      <c r="K18" s="46">
        <v>18877000.000399999</v>
      </c>
      <c r="L18" s="46">
        <v>19448999.9164</v>
      </c>
      <c r="M18" s="46">
        <v>19949000.000399999</v>
      </c>
      <c r="N18" s="46">
        <v>24530000.048439994</v>
      </c>
      <c r="O18" s="46">
        <v>26200000.044839997</v>
      </c>
      <c r="P18" s="46">
        <v>29100000.160439994</v>
      </c>
      <c r="Q18" s="46">
        <v>32000000.119199999</v>
      </c>
      <c r="R18" s="46">
        <v>25899999.999600001</v>
      </c>
    </row>
    <row r="19" spans="1:39">
      <c r="A19" t="s">
        <v>382</v>
      </c>
      <c r="B19" t="s">
        <v>403</v>
      </c>
      <c r="C19" t="s">
        <v>400</v>
      </c>
      <c r="D19" s="46">
        <v>24423595.879999988</v>
      </c>
      <c r="E19" s="46">
        <v>33220076.130000006</v>
      </c>
      <c r="F19" s="46">
        <v>31888499.199999992</v>
      </c>
      <c r="G19" s="46">
        <v>23513543.080000002</v>
      </c>
      <c r="H19" s="46">
        <v>20010530.213275999</v>
      </c>
      <c r="I19" s="46">
        <v>15624999.959600002</v>
      </c>
      <c r="J19" s="46">
        <v>16243000.003600001</v>
      </c>
      <c r="K19" s="46">
        <v>17902999.996923998</v>
      </c>
      <c r="L19" s="46">
        <v>18421000.040799998</v>
      </c>
      <c r="M19" s="46">
        <v>19041499.960000001</v>
      </c>
      <c r="N19" s="46">
        <v>16786853.9608</v>
      </c>
      <c r="O19" s="46">
        <v>16971854.000799999</v>
      </c>
      <c r="P19" s="46">
        <v>17160854.000799999</v>
      </c>
      <c r="Q19" s="46">
        <v>16805854.040800001</v>
      </c>
      <c r="R19" s="46">
        <v>17177054.000799999</v>
      </c>
    </row>
    <row r="20" spans="1:39">
      <c r="A20" t="s">
        <v>382</v>
      </c>
      <c r="B20" t="s">
        <v>404</v>
      </c>
      <c r="C20" t="s">
        <v>400</v>
      </c>
      <c r="D20" s="46">
        <v>0</v>
      </c>
      <c r="E20" s="46">
        <v>0</v>
      </c>
      <c r="F20" s="46">
        <v>0</v>
      </c>
      <c r="G20" s="46">
        <v>1014500</v>
      </c>
      <c r="H20" s="46">
        <v>4000000.0000004</v>
      </c>
      <c r="I20" s="46">
        <v>5308000.0007999996</v>
      </c>
      <c r="J20" s="46">
        <v>5306999.9964000005</v>
      </c>
      <c r="K20" s="46">
        <v>5484000</v>
      </c>
      <c r="L20" s="46">
        <v>5571000</v>
      </c>
      <c r="M20" s="46">
        <v>5625000</v>
      </c>
      <c r="N20" s="46">
        <v>4499999.999640001</v>
      </c>
      <c r="O20" s="46">
        <v>4499999.999640001</v>
      </c>
      <c r="P20" s="46">
        <v>4499999.999640001</v>
      </c>
      <c r="Q20" s="46">
        <v>3500000.0000400008</v>
      </c>
      <c r="R20" s="46">
        <v>3500000.0000400008</v>
      </c>
    </row>
    <row r="21" spans="1:39">
      <c r="B21" t="s">
        <v>405</v>
      </c>
      <c r="C21" t="s">
        <v>400</v>
      </c>
      <c r="D21" s="46">
        <v>42831614.829999998</v>
      </c>
      <c r="E21" s="46">
        <v>79304977.010000005</v>
      </c>
      <c r="F21" s="46">
        <v>50031675.68999999</v>
      </c>
      <c r="G21" s="46">
        <v>7889423.6451923084</v>
      </c>
      <c r="H21" s="46">
        <v>19097884.871153846</v>
      </c>
      <c r="I21" s="46">
        <v>64350838.871193849</v>
      </c>
      <c r="J21" s="46">
        <v>65184838.871193849</v>
      </c>
      <c r="K21" s="46">
        <v>16879334.872753844</v>
      </c>
      <c r="L21" s="46">
        <v>25454834.871553846</v>
      </c>
      <c r="M21" s="46">
        <v>36227846.871553846</v>
      </c>
      <c r="N21" s="46">
        <v>3200838.8711538459</v>
      </c>
      <c r="O21" s="46">
        <v>3200838.8711538459</v>
      </c>
      <c r="P21" s="46">
        <v>9895708.1459769215</v>
      </c>
      <c r="Q21" s="46">
        <v>133094927.42039999</v>
      </c>
      <c r="R21" s="46">
        <v>145973927.4192</v>
      </c>
    </row>
    <row r="22" spans="1:39">
      <c r="A22" t="s">
        <v>382</v>
      </c>
      <c r="B22" t="s">
        <v>406</v>
      </c>
      <c r="C22" t="s">
        <v>400</v>
      </c>
      <c r="D22" s="46">
        <v>1126959.1600000001</v>
      </c>
      <c r="E22" s="46">
        <v>3526187.3500000006</v>
      </c>
      <c r="F22" s="46">
        <v>6680065.9199999999</v>
      </c>
      <c r="G22" s="46">
        <v>2344811.5099999998</v>
      </c>
      <c r="H22" s="46">
        <v>16222123.891212903</v>
      </c>
      <c r="I22" s="46">
        <v>22071016.994514313</v>
      </c>
      <c r="J22" s="46">
        <v>40538016.994038314</v>
      </c>
      <c r="K22" s="46">
        <v>53408516.994870313</v>
      </c>
      <c r="L22" s="46">
        <v>24982516.995630309</v>
      </c>
      <c r="M22" s="46">
        <v>10498516.955270311</v>
      </c>
      <c r="N22" s="46">
        <v>11916700.954038711</v>
      </c>
      <c r="O22" s="46">
        <v>29310700.950438716</v>
      </c>
      <c r="P22" s="46">
        <v>26470700.950878713</v>
      </c>
      <c r="Q22" s="46">
        <v>8882700.9547987096</v>
      </c>
      <c r="R22" s="46">
        <v>9429700.9552387092</v>
      </c>
    </row>
    <row r="23" spans="1:39">
      <c r="A23" t="s">
        <v>382</v>
      </c>
      <c r="B23" t="s">
        <v>407</v>
      </c>
      <c r="C23" t="s">
        <v>400</v>
      </c>
      <c r="D23" s="46">
        <v>14720546.550000001</v>
      </c>
      <c r="E23" s="46">
        <v>15299229.309999999</v>
      </c>
      <c r="F23" s="46">
        <v>11656595.260000002</v>
      </c>
      <c r="G23" s="46">
        <v>14798858.472426793</v>
      </c>
      <c r="H23" s="46">
        <v>20007851.564984981</v>
      </c>
      <c r="I23" s="46">
        <v>17701576.429468237</v>
      </c>
      <c r="J23" s="46">
        <v>13802895.759564003</v>
      </c>
      <c r="K23" s="46">
        <v>16230395.838804001</v>
      </c>
      <c r="L23" s="46">
        <v>13698895.758764002</v>
      </c>
      <c r="M23" s="46">
        <v>13860395.838</v>
      </c>
      <c r="N23" s="46">
        <v>12649591.959527999</v>
      </c>
      <c r="O23" s="46">
        <v>12176592.037235999</v>
      </c>
      <c r="P23" s="46">
        <v>13778591.878044</v>
      </c>
      <c r="Q23" s="46">
        <v>16887591.918828003</v>
      </c>
      <c r="R23" s="46">
        <v>14798591.877995998</v>
      </c>
    </row>
    <row r="24" spans="1:39">
      <c r="B24" s="116" t="s">
        <v>408</v>
      </c>
      <c r="C24" s="116"/>
      <c r="D24" s="117">
        <v>207117206.33000001</v>
      </c>
      <c r="E24" s="117">
        <v>259865916.82000002</v>
      </c>
      <c r="F24" s="117">
        <v>234552460.26999995</v>
      </c>
      <c r="G24" s="117">
        <v>184562083.07054165</v>
      </c>
      <c r="H24" s="117">
        <v>308429242.81607723</v>
      </c>
      <c r="I24" s="117">
        <v>425700387.5138188</v>
      </c>
      <c r="J24" s="117">
        <v>427343117.62054282</v>
      </c>
      <c r="K24" s="117">
        <v>383173833.42592496</v>
      </c>
      <c r="L24" s="117">
        <v>320399794.23335981</v>
      </c>
      <c r="M24" s="117">
        <v>304800889.78284258</v>
      </c>
      <c r="N24" s="117">
        <v>508770956.08480692</v>
      </c>
      <c r="O24" s="117">
        <v>353982064.79288703</v>
      </c>
      <c r="P24" s="117">
        <v>322152775.44909871</v>
      </c>
      <c r="Q24" s="117">
        <v>378077201.66088426</v>
      </c>
      <c r="R24" s="117">
        <v>437483567.99946904</v>
      </c>
    </row>
    <row r="25" spans="1:39">
      <c r="C25" s="118" t="s">
        <v>409</v>
      </c>
      <c r="D25"/>
      <c r="S25" t="s">
        <v>410</v>
      </c>
    </row>
    <row r="26" spans="1:39">
      <c r="C26" t="s">
        <v>47</v>
      </c>
      <c r="D26" s="54">
        <f>SUMIFS(D$2:D$23,$C$2:$C$23,$C26,$A$2:$A$23,"y")</f>
        <v>40244907.459999993</v>
      </c>
      <c r="E26" s="54">
        <f t="shared" ref="E26:R26" si="1">SUMIFS(E$2:E$23,$C$2:$C$23,$C26,$A$2:$A$23,"y")</f>
        <v>43634946.550000012</v>
      </c>
      <c r="F26" s="54">
        <f t="shared" si="1"/>
        <v>42960410.190000005</v>
      </c>
      <c r="G26" s="54">
        <f t="shared" si="1"/>
        <v>44752239.655000001</v>
      </c>
      <c r="H26" s="54">
        <f t="shared" si="1"/>
        <v>37444687.978570543</v>
      </c>
      <c r="I26" s="54">
        <f>SUMIFS(I$2:I$23,$C$2:$C$23,$C26,$A$2:$A$23,"y")</f>
        <v>101492278.15119599</v>
      </c>
      <c r="J26" s="54">
        <f t="shared" si="1"/>
        <v>109143959.47474401</v>
      </c>
      <c r="K26" s="54">
        <f t="shared" si="1"/>
        <v>110691466.802744</v>
      </c>
      <c r="L26" s="54">
        <f t="shared" si="1"/>
        <v>101320797.942744</v>
      </c>
      <c r="M26" s="54">
        <f t="shared" si="1"/>
        <v>102900555.774744</v>
      </c>
      <c r="N26" s="54">
        <f t="shared" si="1"/>
        <v>139948808.00807801</v>
      </c>
      <c r="O26" s="54">
        <f t="shared" si="1"/>
        <v>69915687.514356002</v>
      </c>
      <c r="P26" s="54">
        <f t="shared" si="1"/>
        <v>69517581.874356002</v>
      </c>
      <c r="Q26" s="54">
        <f t="shared" si="1"/>
        <v>69769375.034355998</v>
      </c>
      <c r="R26" s="54">
        <f t="shared" si="1"/>
        <v>69821491.354356006</v>
      </c>
      <c r="S26" s="54">
        <f>AVERAGE($N26:$R26)</f>
        <v>83794588.757100403</v>
      </c>
      <c r="T26" s="54">
        <f t="shared" ref="T26:AL29" si="2">AVERAGE($N26:$R26)</f>
        <v>83794588.757100403</v>
      </c>
      <c r="U26" s="54">
        <f t="shared" si="2"/>
        <v>83794588.757100403</v>
      </c>
      <c r="V26" s="54">
        <f t="shared" si="2"/>
        <v>83794588.757100403</v>
      </c>
      <c r="W26" s="54">
        <f t="shared" si="2"/>
        <v>83794588.757100403</v>
      </c>
      <c r="X26" s="54">
        <f t="shared" si="2"/>
        <v>83794588.757100403</v>
      </c>
      <c r="Y26" s="54">
        <f t="shared" si="2"/>
        <v>83794588.757100403</v>
      </c>
      <c r="Z26" s="54">
        <f t="shared" si="2"/>
        <v>83794588.757100403</v>
      </c>
      <c r="AA26" s="54">
        <f t="shared" si="2"/>
        <v>83794588.757100403</v>
      </c>
      <c r="AB26" s="54">
        <f t="shared" si="2"/>
        <v>83794588.757100403</v>
      </c>
      <c r="AC26" s="54">
        <f t="shared" si="2"/>
        <v>83794588.757100403</v>
      </c>
      <c r="AD26" s="54">
        <f t="shared" si="2"/>
        <v>83794588.757100403</v>
      </c>
      <c r="AE26" s="54">
        <f t="shared" si="2"/>
        <v>83794588.757100403</v>
      </c>
      <c r="AF26" s="54">
        <f t="shared" si="2"/>
        <v>83794588.757100403</v>
      </c>
      <c r="AG26" s="54">
        <f t="shared" si="2"/>
        <v>83794588.757100403</v>
      </c>
      <c r="AH26" s="54">
        <f t="shared" si="2"/>
        <v>83794588.757100403</v>
      </c>
      <c r="AI26" s="54">
        <f t="shared" si="2"/>
        <v>83794588.757100403</v>
      </c>
      <c r="AJ26" s="54">
        <f t="shared" si="2"/>
        <v>83794588.757100403</v>
      </c>
      <c r="AK26" s="54">
        <f t="shared" si="2"/>
        <v>83794588.757100403</v>
      </c>
      <c r="AL26" s="54">
        <f t="shared" si="2"/>
        <v>83794588.757100403</v>
      </c>
      <c r="AM26" s="54"/>
    </row>
    <row r="27" spans="1:39">
      <c r="C27" t="s">
        <v>70</v>
      </c>
      <c r="D27" s="54">
        <f t="shared" ref="D27:R29" si="3">SUMIFS(D$2:D$23,$C$2:$C$23,$C27,$A$2:$A$23,"y")</f>
        <v>41876193.129999988</v>
      </c>
      <c r="E27" s="54">
        <f t="shared" si="3"/>
        <v>53809613.940000013</v>
      </c>
      <c r="F27" s="54">
        <f t="shared" si="3"/>
        <v>53544917.949999988</v>
      </c>
      <c r="G27" s="54">
        <f t="shared" si="3"/>
        <v>43284271.776835397</v>
      </c>
      <c r="H27" s="54">
        <f t="shared" si="3"/>
        <v>66779356.082369506</v>
      </c>
      <c r="I27" s="54">
        <f t="shared" si="3"/>
        <v>74967593.349182546</v>
      </c>
      <c r="J27" s="54">
        <f t="shared" si="3"/>
        <v>97492912.71040231</v>
      </c>
      <c r="K27" s="54">
        <f t="shared" si="3"/>
        <v>111902912.83099832</v>
      </c>
      <c r="L27" s="54">
        <f t="shared" si="3"/>
        <v>82122412.711594313</v>
      </c>
      <c r="M27" s="54">
        <f t="shared" si="3"/>
        <v>68974412.753670305</v>
      </c>
      <c r="N27" s="54">
        <f t="shared" si="3"/>
        <v>70383146.922446698</v>
      </c>
      <c r="O27" s="54">
        <f t="shared" si="3"/>
        <v>89159147.032954723</v>
      </c>
      <c r="P27" s="54">
        <f t="shared" si="3"/>
        <v>91010146.989802703</v>
      </c>
      <c r="Q27" s="54">
        <f t="shared" si="3"/>
        <v>78076147.0336667</v>
      </c>
      <c r="R27" s="54">
        <f t="shared" si="3"/>
        <v>70805346.833674699</v>
      </c>
      <c r="S27" s="54">
        <f t="shared" ref="S27:AH29" si="4">AVERAGE($N27:$R27)</f>
        <v>79886786.962509111</v>
      </c>
      <c r="T27" s="54">
        <f t="shared" si="4"/>
        <v>79886786.962509111</v>
      </c>
      <c r="U27" s="54">
        <f t="shared" si="4"/>
        <v>79886786.962509111</v>
      </c>
      <c r="V27" s="54">
        <f t="shared" si="4"/>
        <v>79886786.962509111</v>
      </c>
      <c r="W27" s="54">
        <f t="shared" si="4"/>
        <v>79886786.962509111</v>
      </c>
      <c r="X27" s="54">
        <f t="shared" si="4"/>
        <v>79886786.962509111</v>
      </c>
      <c r="Y27" s="54">
        <f t="shared" si="4"/>
        <v>79886786.962509111</v>
      </c>
      <c r="Z27" s="54">
        <f t="shared" si="4"/>
        <v>79886786.962509111</v>
      </c>
      <c r="AA27" s="54">
        <f t="shared" si="4"/>
        <v>79886786.962509111</v>
      </c>
      <c r="AB27" s="54">
        <f t="shared" si="4"/>
        <v>79886786.962509111</v>
      </c>
      <c r="AC27" s="54">
        <f t="shared" si="4"/>
        <v>79886786.962509111</v>
      </c>
      <c r="AD27" s="54">
        <f t="shared" si="4"/>
        <v>79886786.962509111</v>
      </c>
      <c r="AE27" s="54">
        <f t="shared" si="4"/>
        <v>79886786.962509111</v>
      </c>
      <c r="AF27" s="54">
        <f t="shared" si="4"/>
        <v>79886786.962509111</v>
      </c>
      <c r="AG27" s="54">
        <f t="shared" si="4"/>
        <v>79886786.962509111</v>
      </c>
      <c r="AH27" s="54">
        <f t="shared" si="4"/>
        <v>79886786.962509111</v>
      </c>
      <c r="AI27" s="54">
        <f t="shared" si="2"/>
        <v>79886786.962509111</v>
      </c>
      <c r="AJ27" s="54">
        <f t="shared" si="2"/>
        <v>79886786.962509111</v>
      </c>
      <c r="AK27" s="54">
        <f t="shared" si="2"/>
        <v>79886786.962509111</v>
      </c>
      <c r="AL27" s="54">
        <f t="shared" si="2"/>
        <v>79886786.962509111</v>
      </c>
      <c r="AM27" s="54"/>
    </row>
    <row r="28" spans="1:39">
      <c r="C28" t="s">
        <v>411</v>
      </c>
      <c r="D28" s="54">
        <f t="shared" si="3"/>
        <v>21430137.559999999</v>
      </c>
      <c r="E28" s="54">
        <f t="shared" si="3"/>
        <v>25923610.41</v>
      </c>
      <c r="F28" s="54">
        <f t="shared" si="3"/>
        <v>28589030.010000009</v>
      </c>
      <c r="G28" s="54">
        <f t="shared" si="3"/>
        <v>21403885.454736851</v>
      </c>
      <c r="H28" s="54">
        <f t="shared" si="3"/>
        <v>60115446.52760905</v>
      </c>
      <c r="I28" s="54">
        <f t="shared" si="3"/>
        <v>34933495.516834103</v>
      </c>
      <c r="J28" s="54">
        <f t="shared" si="3"/>
        <v>35489378.919996001</v>
      </c>
      <c r="K28" s="54">
        <f t="shared" si="3"/>
        <v>51713456.959996</v>
      </c>
      <c r="L28" s="54">
        <f t="shared" si="3"/>
        <v>40669456.959996</v>
      </c>
      <c r="M28" s="54">
        <f t="shared" si="3"/>
        <v>39989456.959996</v>
      </c>
      <c r="N28" s="54">
        <f t="shared" si="3"/>
        <v>44994339.879987992</v>
      </c>
      <c r="O28" s="54">
        <f t="shared" si="3"/>
        <v>34465999.919987999</v>
      </c>
      <c r="P28" s="54">
        <f t="shared" si="3"/>
        <v>24515999.999988001</v>
      </c>
      <c r="Q28" s="54">
        <f t="shared" si="3"/>
        <v>38840999.999987997</v>
      </c>
      <c r="R28" s="54">
        <f t="shared" si="3"/>
        <v>40406599.999987997</v>
      </c>
      <c r="S28" s="54">
        <f t="shared" si="4"/>
        <v>36644787.959987998</v>
      </c>
      <c r="T28" s="54">
        <f t="shared" si="4"/>
        <v>36644787.959987998</v>
      </c>
      <c r="U28" s="54">
        <f t="shared" si="4"/>
        <v>36644787.959987998</v>
      </c>
      <c r="V28" s="54">
        <f t="shared" si="4"/>
        <v>36644787.959987998</v>
      </c>
      <c r="W28" s="54">
        <f t="shared" si="4"/>
        <v>36644787.959987998</v>
      </c>
      <c r="X28" s="54">
        <f t="shared" si="4"/>
        <v>36644787.959987998</v>
      </c>
      <c r="Y28" s="54">
        <f t="shared" si="4"/>
        <v>36644787.959987998</v>
      </c>
      <c r="Z28" s="54">
        <f t="shared" si="4"/>
        <v>36644787.959987998</v>
      </c>
      <c r="AA28" s="54">
        <f t="shared" si="4"/>
        <v>36644787.959987998</v>
      </c>
      <c r="AB28" s="54">
        <f t="shared" si="4"/>
        <v>36644787.959987998</v>
      </c>
      <c r="AC28" s="54">
        <f t="shared" si="4"/>
        <v>36644787.959987998</v>
      </c>
      <c r="AD28" s="54">
        <f t="shared" si="2"/>
        <v>36644787.959987998</v>
      </c>
      <c r="AE28" s="54">
        <f t="shared" si="2"/>
        <v>36644787.959987998</v>
      </c>
      <c r="AF28" s="54">
        <f t="shared" si="2"/>
        <v>36644787.959987998</v>
      </c>
      <c r="AG28" s="54">
        <f t="shared" si="2"/>
        <v>36644787.959987998</v>
      </c>
      <c r="AH28" s="54">
        <f t="shared" si="2"/>
        <v>36644787.959987998</v>
      </c>
      <c r="AI28" s="54">
        <f t="shared" si="2"/>
        <v>36644787.959987998</v>
      </c>
      <c r="AJ28" s="54">
        <f t="shared" si="2"/>
        <v>36644787.959987998</v>
      </c>
      <c r="AK28" s="54">
        <f t="shared" si="2"/>
        <v>36644787.959987998</v>
      </c>
      <c r="AL28" s="54">
        <f t="shared" si="2"/>
        <v>36644787.959987998</v>
      </c>
      <c r="AM28" s="54"/>
    </row>
    <row r="29" spans="1:39">
      <c r="C29" t="s">
        <v>71</v>
      </c>
      <c r="D29" s="54">
        <f t="shared" si="3"/>
        <v>0</v>
      </c>
      <c r="E29" s="54">
        <f t="shared" si="3"/>
        <v>0</v>
      </c>
      <c r="F29" s="54">
        <f t="shared" si="3"/>
        <v>0</v>
      </c>
      <c r="G29" s="54">
        <f t="shared" si="3"/>
        <v>0</v>
      </c>
      <c r="H29" s="54">
        <f t="shared" si="3"/>
        <v>0</v>
      </c>
      <c r="I29" s="54">
        <f t="shared" si="3"/>
        <v>0</v>
      </c>
      <c r="J29" s="54">
        <f t="shared" si="3"/>
        <v>0</v>
      </c>
      <c r="K29" s="54">
        <f t="shared" si="3"/>
        <v>0</v>
      </c>
      <c r="L29" s="54">
        <f t="shared" si="3"/>
        <v>0</v>
      </c>
      <c r="M29" s="54">
        <f t="shared" si="3"/>
        <v>0</v>
      </c>
      <c r="N29" s="54">
        <f t="shared" si="3"/>
        <v>0</v>
      </c>
      <c r="O29" s="54">
        <f t="shared" si="3"/>
        <v>0</v>
      </c>
      <c r="P29" s="54">
        <f t="shared" si="3"/>
        <v>0</v>
      </c>
      <c r="Q29" s="54">
        <f t="shared" si="3"/>
        <v>0</v>
      </c>
      <c r="R29" s="54">
        <f t="shared" si="3"/>
        <v>0</v>
      </c>
      <c r="S29" s="54">
        <f t="shared" si="4"/>
        <v>0</v>
      </c>
      <c r="T29" s="54">
        <f t="shared" si="4"/>
        <v>0</v>
      </c>
      <c r="U29" s="54">
        <f t="shared" si="4"/>
        <v>0</v>
      </c>
      <c r="V29" s="54">
        <f t="shared" si="4"/>
        <v>0</v>
      </c>
      <c r="W29" s="54">
        <f t="shared" si="4"/>
        <v>0</v>
      </c>
      <c r="X29" s="54">
        <f t="shared" si="4"/>
        <v>0</v>
      </c>
      <c r="Y29" s="54">
        <f t="shared" si="4"/>
        <v>0</v>
      </c>
      <c r="Z29" s="54">
        <f t="shared" si="4"/>
        <v>0</v>
      </c>
      <c r="AA29" s="54">
        <f t="shared" si="4"/>
        <v>0</v>
      </c>
      <c r="AB29" s="54">
        <f t="shared" si="4"/>
        <v>0</v>
      </c>
      <c r="AC29" s="54">
        <f t="shared" si="4"/>
        <v>0</v>
      </c>
      <c r="AD29" s="54">
        <f t="shared" si="2"/>
        <v>0</v>
      </c>
      <c r="AE29" s="54">
        <f t="shared" si="2"/>
        <v>0</v>
      </c>
      <c r="AF29" s="54">
        <f t="shared" si="2"/>
        <v>0</v>
      </c>
      <c r="AG29" s="54">
        <f t="shared" si="2"/>
        <v>0</v>
      </c>
      <c r="AH29" s="54">
        <f t="shared" si="2"/>
        <v>0</v>
      </c>
      <c r="AI29" s="54">
        <f t="shared" si="2"/>
        <v>0</v>
      </c>
      <c r="AJ29" s="54">
        <f t="shared" si="2"/>
        <v>0</v>
      </c>
      <c r="AK29" s="54">
        <f t="shared" si="2"/>
        <v>0</v>
      </c>
      <c r="AL29" s="54">
        <f t="shared" si="2"/>
        <v>0</v>
      </c>
      <c r="AM29" s="54"/>
    </row>
    <row r="30" spans="1:39">
      <c r="D30" s="54">
        <f>SUM(D26:D29)</f>
        <v>103551238.14999998</v>
      </c>
      <c r="E30" s="54">
        <f t="shared" ref="E30:AL30" si="5">SUM(E26:E29)</f>
        <v>123368170.90000002</v>
      </c>
      <c r="F30" s="54">
        <f t="shared" si="5"/>
        <v>125094358.14999999</v>
      </c>
      <c r="G30" s="54">
        <f t="shared" si="5"/>
        <v>109440396.88657224</v>
      </c>
      <c r="H30" s="54">
        <f t="shared" si="5"/>
        <v>164339490.58854911</v>
      </c>
      <c r="I30" s="54">
        <f t="shared" si="5"/>
        <v>211393367.01721266</v>
      </c>
      <c r="J30" s="54">
        <f t="shared" si="5"/>
        <v>242126251.10514233</v>
      </c>
      <c r="K30" s="54">
        <f t="shared" si="5"/>
        <v>274307836.59373832</v>
      </c>
      <c r="L30" s="54">
        <f t="shared" si="5"/>
        <v>224112667.61433429</v>
      </c>
      <c r="M30" s="54">
        <f t="shared" si="5"/>
        <v>211864425.48841029</v>
      </c>
      <c r="N30" s="54">
        <f t="shared" si="5"/>
        <v>255326294.81051269</v>
      </c>
      <c r="O30" s="54">
        <f t="shared" si="5"/>
        <v>193540834.46729872</v>
      </c>
      <c r="P30" s="54">
        <f t="shared" si="5"/>
        <v>185043728.86414668</v>
      </c>
      <c r="Q30" s="54">
        <f t="shared" si="5"/>
        <v>186686522.06801069</v>
      </c>
      <c r="R30" s="54">
        <f t="shared" si="5"/>
        <v>181033438.18801871</v>
      </c>
      <c r="S30" s="54">
        <f t="shared" si="5"/>
        <v>200326163.6795975</v>
      </c>
      <c r="T30" s="54">
        <f t="shared" si="5"/>
        <v>200326163.6795975</v>
      </c>
      <c r="U30" s="54">
        <f t="shared" si="5"/>
        <v>200326163.6795975</v>
      </c>
      <c r="V30" s="54">
        <f t="shared" si="5"/>
        <v>200326163.6795975</v>
      </c>
      <c r="W30" s="54">
        <f t="shared" si="5"/>
        <v>200326163.6795975</v>
      </c>
      <c r="X30" s="54">
        <f t="shared" si="5"/>
        <v>200326163.6795975</v>
      </c>
      <c r="Y30" s="54">
        <f t="shared" si="5"/>
        <v>200326163.6795975</v>
      </c>
      <c r="Z30" s="54">
        <f t="shared" si="5"/>
        <v>200326163.6795975</v>
      </c>
      <c r="AA30" s="54">
        <f t="shared" si="5"/>
        <v>200326163.6795975</v>
      </c>
      <c r="AB30" s="54">
        <f t="shared" si="5"/>
        <v>200326163.6795975</v>
      </c>
      <c r="AC30" s="54">
        <f t="shared" si="5"/>
        <v>200326163.6795975</v>
      </c>
      <c r="AD30" s="54">
        <f t="shared" si="5"/>
        <v>200326163.6795975</v>
      </c>
      <c r="AE30" s="54">
        <f t="shared" si="5"/>
        <v>200326163.6795975</v>
      </c>
      <c r="AF30" s="54">
        <f t="shared" si="5"/>
        <v>200326163.6795975</v>
      </c>
      <c r="AG30" s="54">
        <f t="shared" si="5"/>
        <v>200326163.6795975</v>
      </c>
      <c r="AH30" s="54">
        <f t="shared" si="5"/>
        <v>200326163.6795975</v>
      </c>
      <c r="AI30" s="54">
        <f t="shared" si="5"/>
        <v>200326163.6795975</v>
      </c>
      <c r="AJ30" s="54">
        <f t="shared" si="5"/>
        <v>200326163.6795975</v>
      </c>
      <c r="AK30" s="54">
        <f t="shared" si="5"/>
        <v>200326163.6795975</v>
      </c>
      <c r="AL30" s="54">
        <f t="shared" si="5"/>
        <v>200326163.6795975</v>
      </c>
      <c r="AM30" s="54"/>
    </row>
    <row r="31" spans="1:39">
      <c r="C31" s="118" t="s">
        <v>412</v>
      </c>
      <c r="D31" s="119" t="s">
        <v>413</v>
      </c>
      <c r="E31" s="119" t="str">
        <f>D31</f>
        <v>$2022-23</v>
      </c>
      <c r="F31" s="119" t="str">
        <f t="shared" ref="F31:H31" si="6">E31</f>
        <v>$2022-23</v>
      </c>
      <c r="G31" s="119" t="str">
        <f t="shared" si="6"/>
        <v>$2022-23</v>
      </c>
      <c r="H31" s="119" t="str">
        <f t="shared" si="6"/>
        <v>$2022-23</v>
      </c>
      <c r="I31" s="119" t="s">
        <v>414</v>
      </c>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row>
    <row r="32" spans="1:39">
      <c r="C32" t="s">
        <v>47</v>
      </c>
      <c r="D32" s="54">
        <f>(D26+0.5*D$28)/'Key Assumptions'!P$42</f>
        <v>56074076.875097692</v>
      </c>
      <c r="E32" s="54">
        <f>(E26+0.5*E$28)/'Key Assumptions'!Q$42</f>
        <v>61457822.457883447</v>
      </c>
      <c r="F32" s="54">
        <f>(F26+0.5*F$28)/'Key Assumptions'!R$42</f>
        <v>60839495.983366221</v>
      </c>
      <c r="G32" s="54">
        <f>(G26+0.5*G$28)/'Key Assumptions'!S$42</f>
        <v>58284880.017707869</v>
      </c>
      <c r="H32" s="54">
        <f>(H26+0.5*H$28)/'Key Assumptions'!T$42</f>
        <v>67502411.242375076</v>
      </c>
      <c r="I32" s="54">
        <f>(I26+0.5*I$28)*(1+'Key Assumptions'!$C$2)^'30 Year Water Model - Infill'!H$2</f>
        <v>121457165.45371491</v>
      </c>
      <c r="J32" s="54">
        <f>(J26+0.5*J$28)*(1+'Key Assumptions'!$C$2)^'30 Year Water Model - Infill'!I$2</f>
        <v>132273930.08418135</v>
      </c>
      <c r="K32" s="54">
        <f>(K26+0.5*K$28)*(1+'Key Assumptions'!$C$2)^'30 Year Water Model - Infill'!J$2</f>
        <v>145332649.42075026</v>
      </c>
      <c r="L32" s="54">
        <f>(L26+0.5*L$28)*(1+'Key Assumptions'!$C$2)^'30 Year Water Model - Infill'!K$2</f>
        <v>132201021.43217608</v>
      </c>
      <c r="M32" s="54">
        <f>(M26+0.5*M$28)*(1+'Key Assumptions'!$C$2)^'30 Year Water Model - Infill'!L$2</f>
        <v>136352758.64323372</v>
      </c>
      <c r="N32" s="54">
        <f>(N26+0.5*N$28)*(1+'Key Assumptions'!$C$2)^'30 Year Water Model - Infill'!M$2</f>
        <v>184019317.44214159</v>
      </c>
      <c r="O32" s="54">
        <f>(O26+0.5*O$28)*(1+'Key Assumptions'!$C$2)^'30 Year Water Model - Infill'!N$2</f>
        <v>100795477.2012126</v>
      </c>
      <c r="P32" s="54">
        <f>(P26+0.5*P$28)*(1+'Key Assumptions'!$C$2)^'30 Year Water Model - Infill'!O$2</f>
        <v>96567186.805606872</v>
      </c>
      <c r="Q32" s="54">
        <f>(Q26+0.5*Q$28)*(1+'Key Assumptions'!$C$2)^'30 Year Water Model - Infill'!P$2</f>
        <v>107534354.92416705</v>
      </c>
      <c r="R32" s="54">
        <f>(R26+0.5*R$28)*(1+'Key Assumptions'!$C$2)^'30 Year Water Model - Infill'!Q$2</f>
        <v>110820356.87168534</v>
      </c>
      <c r="S32" s="54">
        <f>(S26+0.5*S$28)*(1+'Key Assumptions'!$C$2)^'30 Year Water Model - Infill'!R$2</f>
        <v>128345645.07865982</v>
      </c>
      <c r="T32" s="54">
        <f>(T26+0.5*T$28)*(1+'Key Assumptions'!$C$2)^'30 Year Water Model - Infill'!S$2</f>
        <v>131040903.62531163</v>
      </c>
      <c r="U32" s="54">
        <f>(U26+0.5*U$28)*(1+'Key Assumptions'!$C$2)^'30 Year Water Model - Infill'!T$2</f>
        <v>133792762.60144316</v>
      </c>
      <c r="V32" s="54">
        <f>(V26+0.5*V$28)*(1+'Key Assumptions'!$C$2)^'30 Year Water Model - Infill'!U$2</f>
        <v>136602410.61607346</v>
      </c>
      <c r="W32" s="54">
        <f>(W26+0.5*W$28)*(1+'Key Assumptions'!$C$2)^'30 Year Water Model - Infill'!V$2</f>
        <v>139471061.23901099</v>
      </c>
      <c r="X32" s="54">
        <f>(X26+0.5*X$28)*(1+'Key Assumptions'!$C$2)^'30 Year Water Model - Infill'!W$2</f>
        <v>142399953.52503023</v>
      </c>
      <c r="Y32" s="54">
        <f>(Y26+0.5*Y$28)*(1+'Key Assumptions'!$C$2)^'30 Year Water Model - Infill'!X$2</f>
        <v>145390352.54905584</v>
      </c>
      <c r="Z32" s="54">
        <f>(Z26+0.5*Z$28)*(1+'Key Assumptions'!$C$2)^'30 Year Water Model - Infill'!Y$2</f>
        <v>148443549.95258597</v>
      </c>
      <c r="AA32" s="54">
        <f>(AA26+0.5*AA$28)*(1+'Key Assumptions'!$C$2)^'30 Year Water Model - Infill'!Z$2</f>
        <v>151560864.50159028</v>
      </c>
      <c r="AB32" s="54">
        <f>(AB26+0.5*AB$28)*(1+'Key Assumptions'!$C$2)^'30 Year Water Model - Infill'!AA$2</f>
        <v>154743642.65612364</v>
      </c>
      <c r="AC32" s="54">
        <f>(AC26+0.5*AC$28)*(1+'Key Assumptions'!$C$2)^'30 Year Water Model - Infill'!AB$2</f>
        <v>157993259.15190223</v>
      </c>
      <c r="AD32" s="54">
        <f>(AD26+0.5*AD$28)*(1+'Key Assumptions'!$C$2)^'30 Year Water Model - Infill'!AC$2</f>
        <v>161311117.59409216</v>
      </c>
      <c r="AE32" s="54">
        <f>(AE26+0.5*AE$28)*(1+'Key Assumptions'!$C$2)^'30 Year Water Model - Infill'!AD$2</f>
        <v>164698651.06356809</v>
      </c>
      <c r="AF32" s="54">
        <f>(AF26+0.5*AF$28)*(1+'Key Assumptions'!$C$2)^'30 Year Water Model - Infill'!AE$2</f>
        <v>168157322.73590297</v>
      </c>
      <c r="AG32" s="54">
        <f>(AG26+0.5*AG$28)*(1+'Key Assumptions'!$C$2)^'30 Year Water Model - Infill'!AF$2</f>
        <v>171688626.51335692</v>
      </c>
      <c r="AH32" s="54">
        <f>(AH26+0.5*AH$28)*(1+'Key Assumptions'!$C$2)^'30 Year Water Model - Infill'!AG$2</f>
        <v>175294087.67013738</v>
      </c>
      <c r="AI32" s="54">
        <f>(AI26+0.5*AI$28)*(1+'Key Assumptions'!$C$2)^'30 Year Water Model - Infill'!AH$2</f>
        <v>178975263.51121029</v>
      </c>
      <c r="AJ32" s="54">
        <f>(AJ26+0.5*AJ$28)*(1+'Key Assumptions'!$C$2)^'30 Year Water Model - Infill'!AI$2</f>
        <v>182733744.04494563</v>
      </c>
      <c r="AK32" s="54">
        <f>(AK26+0.5*AK$28)*(1+'Key Assumptions'!$C$2)^'30 Year Water Model - Infill'!AJ$2</f>
        <v>186571152.66988945</v>
      </c>
      <c r="AL32" s="54">
        <f>(AL26+0.5*AL$28)*(1+'Key Assumptions'!$C$2)^'30 Year Water Model - Infill'!AK$2</f>
        <v>190489146.87595716</v>
      </c>
      <c r="AM32" s="54"/>
    </row>
    <row r="33" spans="3:39">
      <c r="C33" t="s">
        <v>70</v>
      </c>
      <c r="D33" s="54">
        <f>(D27+0.5*D$28)/'Key Assumptions'!P$42</f>
        <v>57869070.609671392</v>
      </c>
      <c r="E33" s="54">
        <f>(E27+0.5*E$28)/'Key Assumptions'!Q$42</f>
        <v>72506387.660521492</v>
      </c>
      <c r="F33" s="54">
        <f>(F27+0.5*F$28)/'Key Assumptions'!R$42</f>
        <v>72086670.181170672</v>
      </c>
      <c r="G33" s="54">
        <f>(G27+0.5*G$28)/'Key Assumptions'!S$42</f>
        <v>56741978.689567886</v>
      </c>
      <c r="H33" s="54">
        <f>(H27+0.5*H$28)/'Key Assumptions'!T$42</f>
        <v>96837079.346174031</v>
      </c>
      <c r="I33" s="54">
        <f>(I27+0.5*I$28)*(1+'Key Assumptions'!$C$2)^'30 Year Water Model - Infill'!H$2</f>
        <v>94375462.270859182</v>
      </c>
      <c r="J33" s="54">
        <f>(J27+0.5*J$28)*(1+'Key Assumptions'!$C$2)^'30 Year Water Model - Infill'!I$2</f>
        <v>120128401.24411424</v>
      </c>
      <c r="K33" s="54">
        <f>(K27+0.5*K$28)*(1+'Key Assumptions'!$C$2)^'30 Year Water Model - Infill'!J$2</f>
        <v>146622030.51108167</v>
      </c>
      <c r="L33" s="54">
        <f>(L27+0.5*L$28)*(1+'Key Assumptions'!$C$2)^'30 Year Water Model - Infill'!K$2</f>
        <v>111338457.99558453</v>
      </c>
      <c r="M33" s="54">
        <f>(M27+0.5*M$28)*(1+'Key Assumptions'!$C$2)^'30 Year Water Model - Infill'!L$2</f>
        <v>98711581.285610273</v>
      </c>
      <c r="N33" s="54">
        <f>(N27+0.5*N$28)*(1+'Key Assumptions'!$C$2)^'30 Year Water Model - Infill'!M$2</f>
        <v>105215116.61125755</v>
      </c>
      <c r="O33" s="54">
        <f>(O27+0.5*O$28)*(1+'Key Assumptions'!$C$2)^'30 Year Water Model - Infill'!N$2</f>
        <v>123052309.07547648</v>
      </c>
      <c r="P33" s="54">
        <f>(P27+0.5*P$28)*(1+'Key Assumptions'!$C$2)^'30 Year Water Model - Infill'!O$2</f>
        <v>121947337.00281399</v>
      </c>
      <c r="Q33" s="54">
        <f>(Q27+0.5*Q$28)*(1+'Key Assumptions'!$C$2)^'30 Year Water Model - Infill'!P$2</f>
        <v>117549655.07010832</v>
      </c>
      <c r="R33" s="54">
        <f>(R27+0.5*R$28)*(1+'Key Assumptions'!$C$2)^'30 Year Water Model - Infill'!Q$2</f>
        <v>112031481.20408283</v>
      </c>
      <c r="S33" s="54">
        <f>(S27+0.5*S$28)*(1+'Key Assumptions'!$C$2)^'30 Year Water Model - Infill'!R$2</f>
        <v>123434127.63344085</v>
      </c>
      <c r="T33" s="54">
        <f>(T27+0.5*T$28)*(1+'Key Assumptions'!$C$2)^'30 Year Water Model - Infill'!S$2</f>
        <v>126026244.31374307</v>
      </c>
      <c r="U33" s="54">
        <f>(U27+0.5*U$28)*(1+'Key Assumptions'!$C$2)^'30 Year Water Model - Infill'!T$2</f>
        <v>128672795.44433165</v>
      </c>
      <c r="V33" s="54">
        <f>(V27+0.5*V$28)*(1+'Key Assumptions'!$C$2)^'30 Year Water Model - Infill'!U$2</f>
        <v>131374924.14866261</v>
      </c>
      <c r="W33" s="54">
        <f>(W27+0.5*W$28)*(1+'Key Assumptions'!$C$2)^'30 Year Water Model - Infill'!V$2</f>
        <v>134133797.55578451</v>
      </c>
      <c r="X33" s="54">
        <f>(X27+0.5*X$28)*(1+'Key Assumptions'!$C$2)^'30 Year Water Model - Infill'!W$2</f>
        <v>136950607.30445597</v>
      </c>
      <c r="Y33" s="54">
        <f>(Y27+0.5*Y$28)*(1+'Key Assumptions'!$C$2)^'30 Year Water Model - Infill'!X$2</f>
        <v>139826570.05784956</v>
      </c>
      <c r="Z33" s="54">
        <f>(Z27+0.5*Z$28)*(1+'Key Assumptions'!$C$2)^'30 Year Water Model - Infill'!Y$2</f>
        <v>142762928.02906436</v>
      </c>
      <c r="AA33" s="54">
        <f>(AA27+0.5*AA$28)*(1+'Key Assumptions'!$C$2)^'30 Year Water Model - Infill'!Z$2</f>
        <v>145760949.51767471</v>
      </c>
      <c r="AB33" s="54">
        <f>(AB27+0.5*AB$28)*(1+'Key Assumptions'!$C$2)^'30 Year Water Model - Infill'!AA$2</f>
        <v>148821929.45754585</v>
      </c>
      <c r="AC33" s="54">
        <f>(AC27+0.5*AC$28)*(1+'Key Assumptions'!$C$2)^'30 Year Water Model - Infill'!AB$2</f>
        <v>151947189.9761543</v>
      </c>
      <c r="AD33" s="54">
        <f>(AD27+0.5*AD$28)*(1+'Key Assumptions'!$C$2)^'30 Year Water Model - Infill'!AC$2</f>
        <v>155138080.96565351</v>
      </c>
      <c r="AE33" s="54">
        <f>(AE27+0.5*AE$28)*(1+'Key Assumptions'!$C$2)^'30 Year Water Model - Infill'!AD$2</f>
        <v>158395980.66593224</v>
      </c>
      <c r="AF33" s="54">
        <f>(AF27+0.5*AF$28)*(1+'Key Assumptions'!$C$2)^'30 Year Water Model - Infill'!AE$2</f>
        <v>161722296.25991678</v>
      </c>
      <c r="AG33" s="54">
        <f>(AG27+0.5*AG$28)*(1+'Key Assumptions'!$C$2)^'30 Year Water Model - Infill'!AF$2</f>
        <v>165118464.48137501</v>
      </c>
      <c r="AH33" s="54">
        <f>(AH27+0.5*AH$28)*(1+'Key Assumptions'!$C$2)^'30 Year Water Model - Infill'!AG$2</f>
        <v>168585952.23548386</v>
      </c>
      <c r="AI33" s="54">
        <f>(AI27+0.5*AI$28)*(1+'Key Assumptions'!$C$2)^'30 Year Water Model - Infill'!AH$2</f>
        <v>172126257.23242903</v>
      </c>
      <c r="AJ33" s="54">
        <f>(AJ27+0.5*AJ$28)*(1+'Key Assumptions'!$C$2)^'30 Year Water Model - Infill'!AI$2</f>
        <v>175740908.63430998</v>
      </c>
      <c r="AK33" s="54">
        <f>(AK27+0.5*AK$28)*(1+'Key Assumptions'!$C$2)^'30 Year Water Model - Infill'!AJ$2</f>
        <v>179431467.71563044</v>
      </c>
      <c r="AL33" s="54">
        <f>(AL27+0.5*AL$28)*(1+'Key Assumptions'!$C$2)^'30 Year Water Model - Infill'!AK$2</f>
        <v>183199528.53765869</v>
      </c>
      <c r="AM33" s="54"/>
    </row>
    <row r="34" spans="3:39">
      <c r="D34" s="54">
        <f>SUM(D32:D33)</f>
        <v>113943147.48476908</v>
      </c>
      <c r="E34" s="54">
        <f t="shared" ref="E34:AL34" si="7">SUM(E32:E33)</f>
        <v>133964210.11840494</v>
      </c>
      <c r="F34" s="54">
        <f t="shared" si="7"/>
        <v>132926166.16453689</v>
      </c>
      <c r="G34" s="54">
        <f t="shared" si="7"/>
        <v>115026858.70727575</v>
      </c>
      <c r="H34" s="54">
        <f t="shared" si="7"/>
        <v>164339490.58854911</v>
      </c>
      <c r="I34" s="54">
        <f t="shared" si="7"/>
        <v>215832627.72457409</v>
      </c>
      <c r="J34" s="54">
        <f t="shared" si="7"/>
        <v>252402331.32829559</v>
      </c>
      <c r="K34" s="54">
        <f t="shared" si="7"/>
        <v>291954679.93183196</v>
      </c>
      <c r="L34" s="54">
        <f t="shared" si="7"/>
        <v>243539479.4277606</v>
      </c>
      <c r="M34" s="54">
        <f t="shared" si="7"/>
        <v>235064339.92884398</v>
      </c>
      <c r="N34" s="54">
        <f t="shared" si="7"/>
        <v>289234434.05339915</v>
      </c>
      <c r="O34" s="54">
        <f t="shared" si="7"/>
        <v>223847786.27668908</v>
      </c>
      <c r="P34" s="54">
        <f t="shared" si="7"/>
        <v>218514523.80842087</v>
      </c>
      <c r="Q34" s="54">
        <f t="shared" si="7"/>
        <v>225084009.99427539</v>
      </c>
      <c r="R34" s="54">
        <f t="shared" si="7"/>
        <v>222851838.07576817</v>
      </c>
      <c r="S34" s="54">
        <f t="shared" si="7"/>
        <v>251779772.71210068</v>
      </c>
      <c r="T34" s="54">
        <f t="shared" si="7"/>
        <v>257067147.9390547</v>
      </c>
      <c r="U34" s="54">
        <f t="shared" si="7"/>
        <v>262465558.04577482</v>
      </c>
      <c r="V34" s="54">
        <f t="shared" si="7"/>
        <v>267977334.76473606</v>
      </c>
      <c r="W34" s="54">
        <f t="shared" si="7"/>
        <v>273604858.79479551</v>
      </c>
      <c r="X34" s="54">
        <f t="shared" si="7"/>
        <v>279350560.82948619</v>
      </c>
      <c r="Y34" s="54">
        <f t="shared" si="7"/>
        <v>285216922.6069054</v>
      </c>
      <c r="Z34" s="54">
        <f t="shared" si="7"/>
        <v>291206477.98165035</v>
      </c>
      <c r="AA34" s="54">
        <f t="shared" si="7"/>
        <v>297321814.019265</v>
      </c>
      <c r="AB34" s="54">
        <f t="shared" si="7"/>
        <v>303565572.11366951</v>
      </c>
      <c r="AC34" s="54">
        <f t="shared" si="7"/>
        <v>309940449.12805653</v>
      </c>
      <c r="AD34" s="54">
        <f t="shared" si="7"/>
        <v>316449198.55974567</v>
      </c>
      <c r="AE34" s="54">
        <f t="shared" si="7"/>
        <v>323094631.72950029</v>
      </c>
      <c r="AF34" s="54">
        <f t="shared" si="7"/>
        <v>329879618.99581975</v>
      </c>
      <c r="AG34" s="54">
        <f t="shared" si="7"/>
        <v>336807090.9947319</v>
      </c>
      <c r="AH34" s="54">
        <f t="shared" si="7"/>
        <v>343880039.90562123</v>
      </c>
      <c r="AI34" s="54">
        <f t="shared" si="7"/>
        <v>351101520.74363935</v>
      </c>
      <c r="AJ34" s="54">
        <f t="shared" si="7"/>
        <v>358474652.6792556</v>
      </c>
      <c r="AK34" s="54">
        <f t="shared" si="7"/>
        <v>366002620.38551986</v>
      </c>
      <c r="AL34" s="54">
        <f t="shared" si="7"/>
        <v>373688675.41361582</v>
      </c>
      <c r="AM34" s="54"/>
    </row>
    <row r="35" spans="3:39">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row>
    <row r="36" spans="3:39">
      <c r="C36" s="118" t="s">
        <v>415</v>
      </c>
      <c r="D36" s="119" t="s">
        <v>413</v>
      </c>
      <c r="E36" s="119" t="str">
        <f>D36</f>
        <v>$2022-23</v>
      </c>
      <c r="F36" s="119" t="str">
        <f t="shared" ref="F36:H36" si="8">E36</f>
        <v>$2022-23</v>
      </c>
      <c r="G36" s="119" t="str">
        <f t="shared" si="8"/>
        <v>$2022-23</v>
      </c>
      <c r="H36" s="119" t="str">
        <f t="shared" si="8"/>
        <v>$2022-23</v>
      </c>
      <c r="I36" s="119" t="s">
        <v>414</v>
      </c>
    </row>
    <row r="37" spans="3:39">
      <c r="C37" t="s">
        <v>47</v>
      </c>
      <c r="D37" s="54">
        <f>D32*$D$43</f>
        <v>10033698.137011619</v>
      </c>
      <c r="E37" s="54">
        <f t="shared" ref="E37:AL37" si="9">E32*$D$43</f>
        <v>10997046.640179427</v>
      </c>
      <c r="F37" s="54">
        <f t="shared" si="9"/>
        <v>10886405.475114014</v>
      </c>
      <c r="G37" s="54">
        <f t="shared" si="9"/>
        <v>10429291.477276813</v>
      </c>
      <c r="H37" s="54">
        <f t="shared" si="9"/>
        <v>12078644.102069866</v>
      </c>
      <c r="I37" s="54">
        <f>I32*$D$43</f>
        <v>21733118.094019949</v>
      </c>
      <c r="J37" s="54">
        <f t="shared" si="9"/>
        <v>23668631.920898538</v>
      </c>
      <c r="K37" s="54">
        <f t="shared" si="9"/>
        <v>26005313.239272192</v>
      </c>
      <c r="L37" s="54">
        <f t="shared" si="9"/>
        <v>23655585.903084874</v>
      </c>
      <c r="M37" s="54">
        <f t="shared" si="9"/>
        <v>24398483.160452843</v>
      </c>
      <c r="N37" s="54">
        <f t="shared" si="9"/>
        <v>32927769.577127777</v>
      </c>
      <c r="O37" s="54">
        <f t="shared" si="9"/>
        <v>18035988.252927296</v>
      </c>
      <c r="P37" s="54">
        <f t="shared" si="9"/>
        <v>17279392.837908089</v>
      </c>
      <c r="Q37" s="54">
        <f t="shared" si="9"/>
        <v>19241819.336066984</v>
      </c>
      <c r="R37" s="54">
        <f t="shared" si="9"/>
        <v>19829804.969650779</v>
      </c>
      <c r="S37" s="54">
        <f t="shared" si="9"/>
        <v>22965718.415441323</v>
      </c>
      <c r="T37" s="54">
        <f t="shared" si="9"/>
        <v>23447998.502165586</v>
      </c>
      <c r="U37" s="54">
        <f t="shared" si="9"/>
        <v>23940406.47071106</v>
      </c>
      <c r="V37" s="54">
        <f t="shared" si="9"/>
        <v>24443155.006595992</v>
      </c>
      <c r="W37" s="54">
        <f t="shared" si="9"/>
        <v>24956461.261734504</v>
      </c>
      <c r="X37" s="54">
        <f t="shared" si="9"/>
        <v>25480546.94823093</v>
      </c>
      <c r="Y37" s="54">
        <f t="shared" si="9"/>
        <v>26015638.434143778</v>
      </c>
      <c r="Z37" s="54">
        <f t="shared" si="9"/>
        <v>26561966.841260787</v>
      </c>
      <c r="AA37" s="54">
        <f t="shared" si="9"/>
        <v>27119768.144927263</v>
      </c>
      <c r="AB37" s="54">
        <f t="shared" si="9"/>
        <v>27689283.275970731</v>
      </c>
      <c r="AC37" s="54">
        <f t="shared" si="9"/>
        <v>28270758.224766113</v>
      </c>
      <c r="AD37" s="54">
        <f t="shared" si="9"/>
        <v>28864444.147486199</v>
      </c>
      <c r="AE37" s="54">
        <f t="shared" si="9"/>
        <v>29470597.47458341</v>
      </c>
      <c r="AF37" s="54">
        <f t="shared" si="9"/>
        <v>30089480.02154965</v>
      </c>
      <c r="AG37" s="54">
        <f t="shared" si="9"/>
        <v>30721359.102002192</v>
      </c>
      <c r="AH37" s="54">
        <f t="shared" si="9"/>
        <v>31366507.643144231</v>
      </c>
      <c r="AI37" s="54">
        <f t="shared" si="9"/>
        <v>32025204.303650267</v>
      </c>
      <c r="AJ37" s="54">
        <f t="shared" si="9"/>
        <v>32697733.594026908</v>
      </c>
      <c r="AK37" s="54">
        <f t="shared" si="9"/>
        <v>33384385.999501467</v>
      </c>
      <c r="AL37" s="54">
        <f t="shared" si="9"/>
        <v>34085458.105491005</v>
      </c>
      <c r="AM37" s="54"/>
    </row>
    <row r="38" spans="3:39">
      <c r="C38" t="s">
        <v>70</v>
      </c>
      <c r="D38" s="54">
        <f>D33*$D$47</f>
        <v>10626553.140670083</v>
      </c>
      <c r="E38" s="54">
        <f t="shared" ref="E38:AL38" si="10">E33*$D$47</f>
        <v>13314417.760560825</v>
      </c>
      <c r="F38" s="54">
        <f t="shared" si="10"/>
        <v>13237344.635808686</v>
      </c>
      <c r="G38" s="54">
        <f t="shared" si="10"/>
        <v>10419584.16644574</v>
      </c>
      <c r="H38" s="54">
        <f t="shared" si="10"/>
        <v>17782286.095457427</v>
      </c>
      <c r="I38" s="54">
        <f t="shared" si="10"/>
        <v>17330256.9823712</v>
      </c>
      <c r="J38" s="54">
        <f t="shared" si="10"/>
        <v>22059293.955741774</v>
      </c>
      <c r="K38" s="54">
        <f t="shared" si="10"/>
        <v>26924344.600733291</v>
      </c>
      <c r="L38" s="54">
        <f t="shared" si="10"/>
        <v>20445188.215837866</v>
      </c>
      <c r="M38" s="54">
        <f t="shared" si="10"/>
        <v>18126502.690986771</v>
      </c>
      <c r="N38" s="54">
        <f t="shared" si="10"/>
        <v>19320753.143121488</v>
      </c>
      <c r="O38" s="54">
        <f t="shared" si="10"/>
        <v>22596213.965360861</v>
      </c>
      <c r="P38" s="54">
        <f t="shared" si="10"/>
        <v>22393306.880014617</v>
      </c>
      <c r="Q38" s="54">
        <f t="shared" si="10"/>
        <v>21585756.313514739</v>
      </c>
      <c r="R38" s="54">
        <f t="shared" si="10"/>
        <v>20572448.73471674</v>
      </c>
      <c r="S38" s="54">
        <f t="shared" si="10"/>
        <v>22666327.674697403</v>
      </c>
      <c r="T38" s="54">
        <f t="shared" si="10"/>
        <v>23142320.55586604</v>
      </c>
      <c r="U38" s="54">
        <f t="shared" si="10"/>
        <v>23628309.287539221</v>
      </c>
      <c r="V38" s="54">
        <f t="shared" si="10"/>
        <v>24124503.782577548</v>
      </c>
      <c r="W38" s="54">
        <f t="shared" si="10"/>
        <v>24631118.362011671</v>
      </c>
      <c r="X38" s="54">
        <f t="shared" si="10"/>
        <v>25148371.847613912</v>
      </c>
      <c r="Y38" s="54">
        <f t="shared" si="10"/>
        <v>25676487.656413808</v>
      </c>
      <c r="Z38" s="54">
        <f t="shared" si="10"/>
        <v>26215693.897198491</v>
      </c>
      <c r="AA38" s="54">
        <f t="shared" si="10"/>
        <v>26766223.46903966</v>
      </c>
      <c r="AB38" s="54">
        <f t="shared" si="10"/>
        <v>27328314.161889486</v>
      </c>
      <c r="AC38" s="54">
        <f t="shared" si="10"/>
        <v>27902208.759289164</v>
      </c>
      <c r="AD38" s="54">
        <f t="shared" si="10"/>
        <v>28488155.143234231</v>
      </c>
      <c r="AE38" s="54">
        <f t="shared" si="10"/>
        <v>29086406.401242152</v>
      </c>
      <c r="AF38" s="54">
        <f t="shared" si="10"/>
        <v>29697220.93566823</v>
      </c>
      <c r="AG38" s="54">
        <f t="shared" si="10"/>
        <v>30320862.57531726</v>
      </c>
      <c r="AH38" s="54">
        <f t="shared" si="10"/>
        <v>30957600.689398915</v>
      </c>
      <c r="AI38" s="54">
        <f t="shared" si="10"/>
        <v>31607710.303876296</v>
      </c>
      <c r="AJ38" s="54">
        <f t="shared" si="10"/>
        <v>32271472.220257685</v>
      </c>
      <c r="AK38" s="54">
        <f t="shared" si="10"/>
        <v>32949173.136883087</v>
      </c>
      <c r="AL38" s="54">
        <f t="shared" si="10"/>
        <v>33641105.772757635</v>
      </c>
      <c r="AM38" s="54"/>
    </row>
    <row r="40" spans="3:39">
      <c r="C40" s="1" t="s">
        <v>415</v>
      </c>
      <c r="D40" s="1" t="s">
        <v>416</v>
      </c>
    </row>
    <row r="41" spans="3:39">
      <c r="C41" t="s">
        <v>417</v>
      </c>
      <c r="D41" s="26">
        <f>SUM(F59,F61)</f>
        <v>821714</v>
      </c>
      <c r="E41" s="46"/>
    </row>
    <row r="42" spans="3:39">
      <c r="C42" t="s">
        <v>418</v>
      </c>
      <c r="D42" s="26">
        <f>SUM('NCC data'!$L$67:$AO$67)</f>
        <v>179078.24516082834</v>
      </c>
      <c r="E42" s="47"/>
    </row>
    <row r="43" spans="3:39">
      <c r="C43" t="s">
        <v>419</v>
      </c>
      <c r="D43" s="73">
        <f>D42/SUM(D41:D42)</f>
        <v>0.1789364835976025</v>
      </c>
      <c r="E43" s="73"/>
    </row>
    <row r="44" spans="3:39">
      <c r="C44" s="1" t="s">
        <v>70</v>
      </c>
      <c r="D44"/>
    </row>
    <row r="45" spans="3:39">
      <c r="C45" t="s">
        <v>420</v>
      </c>
      <c r="D45">
        <f>SUM(F60,F62)</f>
        <v>796129</v>
      </c>
    </row>
    <row r="46" spans="3:39">
      <c r="C46" t="s">
        <v>421</v>
      </c>
      <c r="D46" s="26">
        <f>SUM('NCC data'!$L$68:$AO$68)</f>
        <v>179078.24516082834</v>
      </c>
    </row>
    <row r="47" spans="3:39">
      <c r="C47" t="s">
        <v>419</v>
      </c>
      <c r="D47" s="73">
        <f>D46/SUM(D45:D46)</f>
        <v>0.18363096259738645</v>
      </c>
    </row>
    <row r="48" spans="3:39">
      <c r="D48"/>
    </row>
    <row r="49" spans="3:6">
      <c r="D49"/>
    </row>
    <row r="50" spans="3:6">
      <c r="D50"/>
    </row>
    <row r="51" spans="3:6">
      <c r="D51"/>
    </row>
    <row r="52" spans="3:6">
      <c r="D52"/>
    </row>
    <row r="53" spans="3:6">
      <c r="D53"/>
    </row>
    <row r="54" spans="3:6">
      <c r="D54"/>
    </row>
    <row r="55" spans="3:6">
      <c r="D55"/>
    </row>
    <row r="56" spans="3:6">
      <c r="D56"/>
    </row>
    <row r="57" spans="3:6" ht="16.149999999999999" thickBot="1">
      <c r="D57"/>
    </row>
    <row r="58" spans="3:6" ht="16.149999999999999" thickBot="1">
      <c r="C58" s="120"/>
      <c r="D58" s="121" t="s">
        <v>98</v>
      </c>
      <c r="E58" s="121" t="s">
        <v>99</v>
      </c>
      <c r="F58" s="121" t="s">
        <v>100</v>
      </c>
    </row>
    <row r="59" spans="3:6" ht="16.149999999999999" thickBot="1">
      <c r="C59" s="122" t="s">
        <v>422</v>
      </c>
      <c r="D59" s="123">
        <v>741712</v>
      </c>
      <c r="E59" s="123">
        <v>750656</v>
      </c>
      <c r="F59" s="123">
        <v>759600</v>
      </c>
    </row>
    <row r="60" spans="3:6" ht="16.149999999999999" thickBot="1">
      <c r="C60" s="122" t="s">
        <v>423</v>
      </c>
      <c r="D60" s="123">
        <v>720894</v>
      </c>
      <c r="E60" s="123">
        <v>729838</v>
      </c>
      <c r="F60" s="123">
        <v>738782</v>
      </c>
    </row>
    <row r="61" spans="3:6" ht="16.149999999999999" thickBot="1">
      <c r="C61" s="122" t="s">
        <v>424</v>
      </c>
      <c r="D61" s="123">
        <v>61394</v>
      </c>
      <c r="E61" s="123">
        <v>61785</v>
      </c>
      <c r="F61" s="123">
        <v>62114</v>
      </c>
    </row>
    <row r="62" spans="3:6" ht="16.149999999999999" thickBot="1">
      <c r="C62" s="122" t="s">
        <v>425</v>
      </c>
      <c r="D62" s="123">
        <v>56461</v>
      </c>
      <c r="E62" s="123">
        <v>56904</v>
      </c>
      <c r="F62" s="123">
        <v>57347</v>
      </c>
    </row>
    <row r="63" spans="3:6">
      <c r="D63"/>
    </row>
    <row r="64" spans="3:6">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FBA1-5692-4AF6-AC0B-E24634BF5DCB}">
  <dimension ref="C2:AT46"/>
  <sheetViews>
    <sheetView workbookViewId="0">
      <selection activeCell="I34" sqref="I34"/>
    </sheetView>
  </sheetViews>
  <sheetFormatPr defaultColWidth="7.5" defaultRowHeight="13.9"/>
  <cols>
    <col min="1" max="2" width="7.5" style="155"/>
    <col min="3" max="3" width="33.25" style="155" bestFit="1" customWidth="1"/>
    <col min="4" max="4" width="7.25" style="155" customWidth="1"/>
    <col min="5" max="5" width="7.875" style="155" bestFit="1" customWidth="1"/>
    <col min="6" max="11" width="7.5" style="155"/>
    <col min="12" max="16" width="8.25" style="155" bestFit="1" customWidth="1"/>
    <col min="17" max="17" width="9.625" style="155" bestFit="1" customWidth="1"/>
    <col min="18" max="18" width="11" style="155" bestFit="1" customWidth="1"/>
    <col min="19" max="20" width="9.25" style="155" bestFit="1" customWidth="1"/>
    <col min="21" max="21" width="11.25" style="155" bestFit="1" customWidth="1"/>
    <col min="22" max="22" width="11.75" style="155" bestFit="1" customWidth="1"/>
    <col min="23" max="16384" width="7.5" style="155"/>
  </cols>
  <sheetData>
    <row r="2" spans="3:46">
      <c r="C2" s="155" t="s">
        <v>426</v>
      </c>
    </row>
    <row r="3" spans="3:46">
      <c r="D3" s="156"/>
      <c r="E3" s="157" t="s">
        <v>427</v>
      </c>
      <c r="F3" s="157" t="s">
        <v>428</v>
      </c>
      <c r="G3" s="157" t="s">
        <v>429</v>
      </c>
      <c r="H3" s="157" t="s">
        <v>430</v>
      </c>
      <c r="I3" s="157" t="s">
        <v>431</v>
      </c>
      <c r="J3" s="157" t="s">
        <v>432</v>
      </c>
      <c r="K3" s="157" t="s">
        <v>433</v>
      </c>
      <c r="L3" s="157" t="s">
        <v>434</v>
      </c>
      <c r="M3" s="157" t="s">
        <v>435</v>
      </c>
      <c r="N3" s="157" t="s">
        <v>436</v>
      </c>
      <c r="O3" s="157" t="s">
        <v>437</v>
      </c>
      <c r="P3" s="157" t="s">
        <v>438</v>
      </c>
      <c r="Q3" s="157" t="s">
        <v>439</v>
      </c>
      <c r="R3" s="157" t="s">
        <v>96</v>
      </c>
      <c r="S3" s="158" t="s">
        <v>440</v>
      </c>
      <c r="T3" s="158" t="s">
        <v>441</v>
      </c>
      <c r="U3" s="158" t="s">
        <v>442</v>
      </c>
      <c r="V3" s="158" t="s">
        <v>443</v>
      </c>
    </row>
    <row r="4" spans="3:46">
      <c r="C4" s="155" t="s">
        <v>444</v>
      </c>
      <c r="D4" s="156"/>
      <c r="E4" s="157"/>
      <c r="F4" s="157"/>
      <c r="G4" s="157"/>
      <c r="H4" s="157"/>
      <c r="I4" s="157"/>
      <c r="J4" s="157"/>
      <c r="K4" s="157"/>
      <c r="L4" s="160">
        <f>'NCC data'!B56/10^6</f>
        <v>0</v>
      </c>
      <c r="M4" s="160">
        <f>'NCC data'!C56/10^6</f>
        <v>0</v>
      </c>
      <c r="N4" s="160">
        <f>'NCC data'!D56/10^6</f>
        <v>0</v>
      </c>
      <c r="O4" s="160">
        <f>'NCC data'!E56/10^6</f>
        <v>0</v>
      </c>
      <c r="P4" s="160">
        <f>'NCC data'!F56/10^6</f>
        <v>0.12940134563185363</v>
      </c>
      <c r="Q4" s="160">
        <f>'NCC data'!G56/10^6</f>
        <v>-8.8686700180409153E-2</v>
      </c>
      <c r="R4" s="160">
        <f>'NCC data'!H56/10^6</f>
        <v>0</v>
      </c>
      <c r="S4" s="160">
        <f>'NCC data'!I56/10^6</f>
        <v>1.9308294255058513</v>
      </c>
      <c r="T4" s="160">
        <f>'NCC data'!J56/10^6</f>
        <v>0.35216751598286461</v>
      </c>
      <c r="U4" s="160">
        <f>'NCC data'!K56/10^6</f>
        <v>0</v>
      </c>
      <c r="V4" s="160">
        <f>'NCC data'!L56/10^6</f>
        <v>2.0512714632940616</v>
      </c>
    </row>
    <row r="5" spans="3:46">
      <c r="C5" s="155" t="s">
        <v>445</v>
      </c>
      <c r="E5" s="159">
        <f>'Historical renewals capex'!E38</f>
        <v>5.0823904317346464</v>
      </c>
      <c r="F5" s="159">
        <f>'Historical renewals capex'!F38</f>
        <v>7.1632694637523491</v>
      </c>
      <c r="G5" s="159">
        <f>'Historical renewals capex'!G38</f>
        <v>8.0928513190417366</v>
      </c>
      <c r="H5" s="159">
        <f>'Historical renewals capex'!H38</f>
        <v>9.9555473135135468</v>
      </c>
      <c r="I5" s="159">
        <f>'Historical renewals capex'!I38</f>
        <v>8.6782172508876947</v>
      </c>
      <c r="J5" s="159">
        <f>'Historical renewals capex'!J38</f>
        <v>10.758623262635401</v>
      </c>
      <c r="K5" s="159">
        <f>'Historical renewals capex'!K38</f>
        <v>11.721288061896987</v>
      </c>
      <c r="L5" s="159">
        <f>'Historical renewals capex'!L38</f>
        <v>8.6736071377766457</v>
      </c>
      <c r="M5" s="159">
        <f>'Historical renewals capex'!M38</f>
        <v>15.08475762942143</v>
      </c>
      <c r="N5" s="159">
        <f>'Historical renewals capex'!N38</f>
        <v>14.178824183576301</v>
      </c>
      <c r="O5" s="159">
        <f>'Historical renewals capex'!O38</f>
        <v>12.647181149631269</v>
      </c>
      <c r="P5" s="159">
        <f>'Historical renewals capex'!P38</f>
        <v>11.406628010354559</v>
      </c>
      <c r="Q5" s="159">
        <f>'Historical renewals capex'!Q38</f>
        <v>13.107159237280646</v>
      </c>
      <c r="R5" s="159">
        <f>'Actual - Forecast Renewal capex'!D37/10^6</f>
        <v>10.033698137011619</v>
      </c>
      <c r="S5" s="159">
        <f>'Actual - Forecast Renewal capex'!E37/10^6</f>
        <v>10.997046640179427</v>
      </c>
      <c r="T5" s="159">
        <f>'Actual - Forecast Renewal capex'!F37/10^6</f>
        <v>10.886405475114014</v>
      </c>
      <c r="U5" s="159">
        <f>'Actual - Forecast Renewal capex'!G37/10^6</f>
        <v>10.429291477276813</v>
      </c>
      <c r="V5" s="159">
        <f>'Actual - Forecast Renewal capex'!H37/10^6</f>
        <v>12.078644102069866</v>
      </c>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row>
    <row r="6" spans="3:46">
      <c r="C6" s="155" t="s">
        <v>446</v>
      </c>
      <c r="E6" s="160">
        <f>D45/1000</f>
        <v>4.24264858</v>
      </c>
      <c r="F6" s="160">
        <f t="shared" ref="F6:V6" si="0">E45/1000</f>
        <v>0.92864753800000011</v>
      </c>
      <c r="G6" s="160">
        <f t="shared" si="0"/>
        <v>0.74571960600000009</v>
      </c>
      <c r="H6" s="160">
        <f t="shared" si="0"/>
        <v>1.8233307219999999</v>
      </c>
      <c r="I6" s="160">
        <f t="shared" si="0"/>
        <v>1.4770743300000002</v>
      </c>
      <c r="J6" s="160">
        <f t="shared" si="0"/>
        <v>2.5880291959999999</v>
      </c>
      <c r="K6" s="160">
        <f t="shared" si="0"/>
        <v>3.9742603779999999</v>
      </c>
      <c r="L6" s="160">
        <f t="shared" si="0"/>
        <v>4.4320251420000005</v>
      </c>
      <c r="M6" s="160">
        <f t="shared" si="0"/>
        <v>3.1342031860000001</v>
      </c>
      <c r="N6" s="160">
        <f t="shared" si="0"/>
        <v>2.8125438220000007</v>
      </c>
      <c r="O6" s="160">
        <f t="shared" si="0"/>
        <v>3.0231525939999999</v>
      </c>
      <c r="P6" s="160">
        <f t="shared" si="0"/>
        <v>3.9831050260000005</v>
      </c>
      <c r="Q6" s="160">
        <f t="shared" si="0"/>
        <v>4.3590866820000009</v>
      </c>
      <c r="R6" s="160">
        <f t="shared" si="0"/>
        <v>4.0000324800000007</v>
      </c>
      <c r="S6" s="160">
        <f t="shared" si="0"/>
        <v>4.7659325240000001</v>
      </c>
      <c r="T6" s="160">
        <f t="shared" si="0"/>
        <v>5.6602979460000009</v>
      </c>
      <c r="U6" s="160">
        <f t="shared" si="0"/>
        <v>6.1749497140000011</v>
      </c>
      <c r="V6" s="160">
        <f t="shared" si="0"/>
        <v>5.4681264740000008</v>
      </c>
    </row>
    <row r="7" spans="3:46">
      <c r="C7" s="155" t="s">
        <v>447</v>
      </c>
      <c r="E7" s="159">
        <f>E5+E4-E6</f>
        <v>0.83974185173464644</v>
      </c>
      <c r="F7" s="159">
        <f t="shared" ref="F7:V7" si="1">F5+F4-F6</f>
        <v>6.2346219257523492</v>
      </c>
      <c r="G7" s="159">
        <f t="shared" si="1"/>
        <v>7.3471317130417368</v>
      </c>
      <c r="H7" s="159">
        <f t="shared" si="1"/>
        <v>8.1322165915135471</v>
      </c>
      <c r="I7" s="159">
        <f t="shared" si="1"/>
        <v>7.201142920887694</v>
      </c>
      <c r="J7" s="159">
        <f t="shared" si="1"/>
        <v>8.1705940666354024</v>
      </c>
      <c r="K7" s="159">
        <f t="shared" si="1"/>
        <v>7.7470276838969863</v>
      </c>
      <c r="L7" s="159">
        <f t="shared" si="1"/>
        <v>4.2415819957766452</v>
      </c>
      <c r="M7" s="159">
        <f t="shared" si="1"/>
        <v>11.95055444342143</v>
      </c>
      <c r="N7" s="159">
        <f t="shared" si="1"/>
        <v>11.366280361576301</v>
      </c>
      <c r="O7" s="159">
        <f t="shared" si="1"/>
        <v>9.6240285556312699</v>
      </c>
      <c r="P7" s="159">
        <f t="shared" si="1"/>
        <v>7.5529243299864124</v>
      </c>
      <c r="Q7" s="159">
        <f t="shared" si="1"/>
        <v>8.6593858551002363</v>
      </c>
      <c r="R7" s="159">
        <f t="shared" si="1"/>
        <v>6.0336656570116185</v>
      </c>
      <c r="S7" s="159">
        <f t="shared" si="1"/>
        <v>8.1619435416852788</v>
      </c>
      <c r="T7" s="159">
        <f t="shared" si="1"/>
        <v>5.5782750450968779</v>
      </c>
      <c r="U7" s="159">
        <f t="shared" si="1"/>
        <v>4.2543417632768117</v>
      </c>
      <c r="V7" s="159">
        <f t="shared" si="1"/>
        <v>8.6617890913639251</v>
      </c>
      <c r="W7" s="159">
        <f>SUM(E7:V7)</f>
        <v>131.75724739338915</v>
      </c>
    </row>
    <row r="8" spans="3:46">
      <c r="W8" s="159"/>
    </row>
    <row r="9" spans="3:46">
      <c r="E9" s="159"/>
      <c r="F9" s="159"/>
      <c r="G9" s="159"/>
      <c r="H9" s="159"/>
      <c r="I9" s="159"/>
      <c r="J9" s="159"/>
      <c r="K9" s="159"/>
      <c r="L9" s="159"/>
      <c r="M9" s="159"/>
      <c r="N9" s="159"/>
      <c r="O9" s="159"/>
      <c r="P9" s="159"/>
      <c r="Q9" s="159"/>
      <c r="R9" s="159"/>
      <c r="S9" s="159"/>
      <c r="T9" s="159"/>
      <c r="U9" s="159"/>
    </row>
    <row r="10" spans="3:46">
      <c r="E10" s="159"/>
      <c r="F10" s="159"/>
      <c r="G10" s="159"/>
      <c r="H10" s="159"/>
      <c r="I10" s="159"/>
      <c r="J10" s="159"/>
      <c r="K10" s="159"/>
      <c r="L10" s="159"/>
      <c r="M10" s="159"/>
      <c r="N10" s="159"/>
      <c r="O10" s="159"/>
      <c r="P10" s="159"/>
      <c r="Q10" s="159"/>
      <c r="R10" s="159"/>
      <c r="S10" s="159"/>
      <c r="T10" s="159"/>
      <c r="U10" s="159"/>
    </row>
    <row r="12" spans="3:46" ht="15.6">
      <c r="Q12"/>
      <c r="R12"/>
      <c r="S12"/>
      <c r="T12"/>
      <c r="U12"/>
      <c r="V12"/>
    </row>
    <row r="13" spans="3:46" s="157" customFormat="1">
      <c r="C13" s="157" t="s">
        <v>448</v>
      </c>
      <c r="D13" s="157" t="s">
        <v>449</v>
      </c>
      <c r="E13" s="157" t="s">
        <v>427</v>
      </c>
      <c r="F13" s="157" t="s">
        <v>428</v>
      </c>
      <c r="G13" s="157" t="s">
        <v>429</v>
      </c>
      <c r="H13" s="157" t="s">
        <v>430</v>
      </c>
      <c r="I13" s="157" t="s">
        <v>431</v>
      </c>
      <c r="J13" s="157" t="s">
        <v>432</v>
      </c>
      <c r="K13" s="157" t="s">
        <v>433</v>
      </c>
      <c r="L13" s="157" t="s">
        <v>434</v>
      </c>
      <c r="M13" s="157" t="s">
        <v>435</v>
      </c>
      <c r="N13" s="157" t="s">
        <v>436</v>
      </c>
      <c r="O13" s="157" t="s">
        <v>437</v>
      </c>
      <c r="P13" s="157" t="s">
        <v>438</v>
      </c>
      <c r="Q13" s="157" t="s">
        <v>439</v>
      </c>
      <c r="R13" s="157" t="s">
        <v>96</v>
      </c>
      <c r="S13" s="158" t="s">
        <v>440</v>
      </c>
      <c r="T13" s="158" t="s">
        <v>441</v>
      </c>
      <c r="U13" s="158" t="s">
        <v>442</v>
      </c>
      <c r="V13" s="158" t="s">
        <v>443</v>
      </c>
      <c r="W13" s="157" t="s">
        <v>450</v>
      </c>
      <c r="X13" s="158"/>
    </row>
    <row r="14" spans="3:46">
      <c r="C14" s="155" t="s">
        <v>427</v>
      </c>
      <c r="D14" s="155">
        <v>80</v>
      </c>
      <c r="E14" s="159">
        <f>$E$7/$D$14/2</f>
        <v>5.2483865733415399E-3</v>
      </c>
      <c r="F14" s="159">
        <f t="shared" ref="F14:V14" si="2">$E$7/$D$14</f>
        <v>1.049677314668308E-2</v>
      </c>
      <c r="G14" s="159">
        <f t="shared" si="2"/>
        <v>1.049677314668308E-2</v>
      </c>
      <c r="H14" s="159">
        <f t="shared" si="2"/>
        <v>1.049677314668308E-2</v>
      </c>
      <c r="I14" s="159">
        <f t="shared" si="2"/>
        <v>1.049677314668308E-2</v>
      </c>
      <c r="J14" s="159">
        <f t="shared" si="2"/>
        <v>1.049677314668308E-2</v>
      </c>
      <c r="K14" s="159">
        <f t="shared" si="2"/>
        <v>1.049677314668308E-2</v>
      </c>
      <c r="L14" s="159">
        <f t="shared" si="2"/>
        <v>1.049677314668308E-2</v>
      </c>
      <c r="M14" s="159">
        <f t="shared" si="2"/>
        <v>1.049677314668308E-2</v>
      </c>
      <c r="N14" s="159">
        <f t="shared" si="2"/>
        <v>1.049677314668308E-2</v>
      </c>
      <c r="O14" s="159">
        <f t="shared" si="2"/>
        <v>1.049677314668308E-2</v>
      </c>
      <c r="P14" s="159">
        <f t="shared" si="2"/>
        <v>1.049677314668308E-2</v>
      </c>
      <c r="Q14" s="159">
        <f t="shared" si="2"/>
        <v>1.049677314668308E-2</v>
      </c>
      <c r="R14" s="159">
        <f t="shared" si="2"/>
        <v>1.049677314668308E-2</v>
      </c>
      <c r="S14" s="159">
        <f t="shared" si="2"/>
        <v>1.049677314668308E-2</v>
      </c>
      <c r="T14" s="159">
        <f t="shared" si="2"/>
        <v>1.049677314668308E-2</v>
      </c>
      <c r="U14" s="159">
        <f t="shared" si="2"/>
        <v>1.049677314668308E-2</v>
      </c>
      <c r="V14" s="159">
        <f t="shared" si="2"/>
        <v>1.049677314668308E-2</v>
      </c>
      <c r="W14" s="159"/>
    </row>
    <row r="15" spans="3:46">
      <c r="C15" s="155" t="s">
        <v>428</v>
      </c>
      <c r="D15" s="155">
        <v>80</v>
      </c>
      <c r="E15" s="159"/>
      <c r="F15" s="159">
        <f>$F$7/$D$15/2</f>
        <v>3.8966387035952184E-2</v>
      </c>
      <c r="G15" s="159">
        <f t="shared" ref="G15:V15" si="3">$F$7/$D$15</f>
        <v>7.7932774071904368E-2</v>
      </c>
      <c r="H15" s="159">
        <f t="shared" si="3"/>
        <v>7.7932774071904368E-2</v>
      </c>
      <c r="I15" s="159">
        <f t="shared" si="3"/>
        <v>7.7932774071904368E-2</v>
      </c>
      <c r="J15" s="159">
        <f t="shared" si="3"/>
        <v>7.7932774071904368E-2</v>
      </c>
      <c r="K15" s="159">
        <f t="shared" si="3"/>
        <v>7.7932774071904368E-2</v>
      </c>
      <c r="L15" s="159">
        <f t="shared" si="3"/>
        <v>7.7932774071904368E-2</v>
      </c>
      <c r="M15" s="159">
        <f t="shared" si="3"/>
        <v>7.7932774071904368E-2</v>
      </c>
      <c r="N15" s="159">
        <f t="shared" si="3"/>
        <v>7.7932774071904368E-2</v>
      </c>
      <c r="O15" s="159">
        <f t="shared" si="3"/>
        <v>7.7932774071904368E-2</v>
      </c>
      <c r="P15" s="159">
        <f t="shared" si="3"/>
        <v>7.7932774071904368E-2</v>
      </c>
      <c r="Q15" s="159">
        <f t="shared" si="3"/>
        <v>7.7932774071904368E-2</v>
      </c>
      <c r="R15" s="159">
        <f t="shared" si="3"/>
        <v>7.7932774071904368E-2</v>
      </c>
      <c r="S15" s="159">
        <f t="shared" si="3"/>
        <v>7.7932774071904368E-2</v>
      </c>
      <c r="T15" s="159">
        <f t="shared" si="3"/>
        <v>7.7932774071904368E-2</v>
      </c>
      <c r="U15" s="159">
        <f t="shared" si="3"/>
        <v>7.7932774071904368E-2</v>
      </c>
      <c r="V15" s="159">
        <f t="shared" si="3"/>
        <v>7.7932774071904368E-2</v>
      </c>
      <c r="W15" s="159"/>
    </row>
    <row r="16" spans="3:46">
      <c r="C16" s="155" t="s">
        <v>429</v>
      </c>
      <c r="D16" s="155">
        <v>80</v>
      </c>
      <c r="E16" s="159"/>
      <c r="F16" s="159"/>
      <c r="G16" s="159">
        <f>$G$7/$D$16/2</f>
        <v>4.5919573206510855E-2</v>
      </c>
      <c r="H16" s="159">
        <f t="shared" ref="H16:V16" si="4">$G$7/$D$16</f>
        <v>9.1839146413021711E-2</v>
      </c>
      <c r="I16" s="159">
        <f t="shared" si="4"/>
        <v>9.1839146413021711E-2</v>
      </c>
      <c r="J16" s="159">
        <f t="shared" si="4"/>
        <v>9.1839146413021711E-2</v>
      </c>
      <c r="K16" s="159">
        <f t="shared" si="4"/>
        <v>9.1839146413021711E-2</v>
      </c>
      <c r="L16" s="159">
        <f t="shared" si="4"/>
        <v>9.1839146413021711E-2</v>
      </c>
      <c r="M16" s="159">
        <f t="shared" si="4"/>
        <v>9.1839146413021711E-2</v>
      </c>
      <c r="N16" s="159">
        <f t="shared" si="4"/>
        <v>9.1839146413021711E-2</v>
      </c>
      <c r="O16" s="159">
        <f t="shared" si="4"/>
        <v>9.1839146413021711E-2</v>
      </c>
      <c r="P16" s="159">
        <f t="shared" si="4"/>
        <v>9.1839146413021711E-2</v>
      </c>
      <c r="Q16" s="159">
        <f t="shared" si="4"/>
        <v>9.1839146413021711E-2</v>
      </c>
      <c r="R16" s="159">
        <f t="shared" si="4"/>
        <v>9.1839146413021711E-2</v>
      </c>
      <c r="S16" s="159">
        <f t="shared" si="4"/>
        <v>9.1839146413021711E-2</v>
      </c>
      <c r="T16" s="159">
        <f t="shared" si="4"/>
        <v>9.1839146413021711E-2</v>
      </c>
      <c r="U16" s="159">
        <f t="shared" si="4"/>
        <v>9.1839146413021711E-2</v>
      </c>
      <c r="V16" s="159">
        <f t="shared" si="4"/>
        <v>9.1839146413021711E-2</v>
      </c>
      <c r="W16" s="159"/>
    </row>
    <row r="17" spans="3:24">
      <c r="C17" s="155" t="s">
        <v>430</v>
      </c>
      <c r="D17" s="155">
        <v>80</v>
      </c>
      <c r="E17" s="159"/>
      <c r="F17" s="159"/>
      <c r="G17" s="159"/>
      <c r="H17" s="159">
        <f>$H$7/$D$17/2</f>
        <v>5.0826353696959668E-2</v>
      </c>
      <c r="I17" s="159">
        <f t="shared" ref="I17:V17" si="5">$H$7/$D$17</f>
        <v>0.10165270739391934</v>
      </c>
      <c r="J17" s="159">
        <f t="shared" si="5"/>
        <v>0.10165270739391934</v>
      </c>
      <c r="K17" s="159">
        <f t="shared" si="5"/>
        <v>0.10165270739391934</v>
      </c>
      <c r="L17" s="159">
        <f t="shared" si="5"/>
        <v>0.10165270739391934</v>
      </c>
      <c r="M17" s="159">
        <f t="shared" si="5"/>
        <v>0.10165270739391934</v>
      </c>
      <c r="N17" s="159">
        <f t="shared" si="5"/>
        <v>0.10165270739391934</v>
      </c>
      <c r="O17" s="159">
        <f t="shared" si="5"/>
        <v>0.10165270739391934</v>
      </c>
      <c r="P17" s="159">
        <f t="shared" si="5"/>
        <v>0.10165270739391934</v>
      </c>
      <c r="Q17" s="159">
        <f t="shared" si="5"/>
        <v>0.10165270739391934</v>
      </c>
      <c r="R17" s="159">
        <f t="shared" si="5"/>
        <v>0.10165270739391934</v>
      </c>
      <c r="S17" s="159">
        <f t="shared" si="5"/>
        <v>0.10165270739391934</v>
      </c>
      <c r="T17" s="159">
        <f t="shared" si="5"/>
        <v>0.10165270739391934</v>
      </c>
      <c r="U17" s="159">
        <f t="shared" si="5"/>
        <v>0.10165270739391934</v>
      </c>
      <c r="V17" s="159">
        <f t="shared" si="5"/>
        <v>0.10165270739391934</v>
      </c>
      <c r="W17" s="159"/>
    </row>
    <row r="18" spans="3:24">
      <c r="C18" s="155" t="s">
        <v>431</v>
      </c>
      <c r="D18" s="155">
        <v>80</v>
      </c>
      <c r="E18" s="159"/>
      <c r="F18" s="159"/>
      <c r="G18" s="159"/>
      <c r="H18" s="159"/>
      <c r="I18" s="159">
        <f>$I$7/$D$18/2</f>
        <v>4.5007143255548089E-2</v>
      </c>
      <c r="J18" s="159">
        <f t="shared" ref="J18:V18" si="6">$I$7/$D$18</f>
        <v>9.0014286511096178E-2</v>
      </c>
      <c r="K18" s="159">
        <f t="shared" si="6"/>
        <v>9.0014286511096178E-2</v>
      </c>
      <c r="L18" s="159">
        <f t="shared" si="6"/>
        <v>9.0014286511096178E-2</v>
      </c>
      <c r="M18" s="159">
        <f t="shared" si="6"/>
        <v>9.0014286511096178E-2</v>
      </c>
      <c r="N18" s="159">
        <f t="shared" si="6"/>
        <v>9.0014286511096178E-2</v>
      </c>
      <c r="O18" s="159">
        <f t="shared" si="6"/>
        <v>9.0014286511096178E-2</v>
      </c>
      <c r="P18" s="159">
        <f t="shared" si="6"/>
        <v>9.0014286511096178E-2</v>
      </c>
      <c r="Q18" s="159">
        <f t="shared" si="6"/>
        <v>9.0014286511096178E-2</v>
      </c>
      <c r="R18" s="159">
        <f t="shared" si="6"/>
        <v>9.0014286511096178E-2</v>
      </c>
      <c r="S18" s="159">
        <f t="shared" si="6"/>
        <v>9.0014286511096178E-2</v>
      </c>
      <c r="T18" s="159">
        <f t="shared" si="6"/>
        <v>9.0014286511096178E-2</v>
      </c>
      <c r="U18" s="159">
        <f t="shared" si="6"/>
        <v>9.0014286511096178E-2</v>
      </c>
      <c r="V18" s="159">
        <f t="shared" si="6"/>
        <v>9.0014286511096178E-2</v>
      </c>
      <c r="W18" s="159"/>
    </row>
    <row r="19" spans="3:24">
      <c r="C19" s="155" t="s">
        <v>432</v>
      </c>
      <c r="D19" s="155">
        <v>80</v>
      </c>
      <c r="E19" s="159"/>
      <c r="F19" s="159"/>
      <c r="G19" s="159"/>
      <c r="H19" s="159"/>
      <c r="I19" s="159"/>
      <c r="J19" s="159">
        <f>$J$7/$D$19/2</f>
        <v>5.1066212916471267E-2</v>
      </c>
      <c r="K19" s="159">
        <f t="shared" ref="K19:V19" si="7">$J$7/$D$19/2</f>
        <v>5.1066212916471267E-2</v>
      </c>
      <c r="L19" s="159">
        <f t="shared" si="7"/>
        <v>5.1066212916471267E-2</v>
      </c>
      <c r="M19" s="159">
        <f t="shared" si="7"/>
        <v>5.1066212916471267E-2</v>
      </c>
      <c r="N19" s="159">
        <f t="shared" si="7"/>
        <v>5.1066212916471267E-2</v>
      </c>
      <c r="O19" s="159">
        <f t="shared" si="7"/>
        <v>5.1066212916471267E-2</v>
      </c>
      <c r="P19" s="159">
        <f t="shared" si="7"/>
        <v>5.1066212916471267E-2</v>
      </c>
      <c r="Q19" s="159">
        <f t="shared" si="7"/>
        <v>5.1066212916471267E-2</v>
      </c>
      <c r="R19" s="159">
        <f t="shared" si="7"/>
        <v>5.1066212916471267E-2</v>
      </c>
      <c r="S19" s="159">
        <f t="shared" si="7"/>
        <v>5.1066212916471267E-2</v>
      </c>
      <c r="T19" s="159">
        <f t="shared" si="7"/>
        <v>5.1066212916471267E-2</v>
      </c>
      <c r="U19" s="159">
        <f t="shared" si="7"/>
        <v>5.1066212916471267E-2</v>
      </c>
      <c r="V19" s="159">
        <f t="shared" si="7"/>
        <v>5.1066212916471267E-2</v>
      </c>
      <c r="W19" s="159"/>
    </row>
    <row r="20" spans="3:24">
      <c r="C20" s="155" t="s">
        <v>433</v>
      </c>
      <c r="D20" s="155">
        <v>80</v>
      </c>
      <c r="E20" s="159"/>
      <c r="F20" s="159"/>
      <c r="G20" s="159"/>
      <c r="H20" s="159"/>
      <c r="I20" s="159"/>
      <c r="J20" s="159"/>
      <c r="K20" s="159">
        <f>$K$7/$D$20/2</f>
        <v>4.8418923024356166E-2</v>
      </c>
      <c r="L20" s="159">
        <f t="shared" ref="L20:V20" si="8">$K$7/$D$20</f>
        <v>9.6837846048712331E-2</v>
      </c>
      <c r="M20" s="159">
        <f t="shared" si="8"/>
        <v>9.6837846048712331E-2</v>
      </c>
      <c r="N20" s="159">
        <f t="shared" si="8"/>
        <v>9.6837846048712331E-2</v>
      </c>
      <c r="O20" s="159">
        <f t="shared" si="8"/>
        <v>9.6837846048712331E-2</v>
      </c>
      <c r="P20" s="159">
        <f t="shared" si="8"/>
        <v>9.6837846048712331E-2</v>
      </c>
      <c r="Q20" s="159">
        <f t="shared" si="8"/>
        <v>9.6837846048712331E-2</v>
      </c>
      <c r="R20" s="159">
        <f t="shared" si="8"/>
        <v>9.6837846048712331E-2</v>
      </c>
      <c r="S20" s="159">
        <f t="shared" si="8"/>
        <v>9.6837846048712331E-2</v>
      </c>
      <c r="T20" s="159">
        <f t="shared" si="8"/>
        <v>9.6837846048712331E-2</v>
      </c>
      <c r="U20" s="159">
        <f t="shared" si="8"/>
        <v>9.6837846048712331E-2</v>
      </c>
      <c r="V20" s="159">
        <f t="shared" si="8"/>
        <v>9.6837846048712331E-2</v>
      </c>
      <c r="W20" s="159"/>
    </row>
    <row r="21" spans="3:24">
      <c r="C21" s="155" t="s">
        <v>434</v>
      </c>
      <c r="D21" s="155">
        <v>80</v>
      </c>
      <c r="E21" s="159"/>
      <c r="F21" s="159"/>
      <c r="G21" s="159"/>
      <c r="H21" s="159"/>
      <c r="I21" s="159"/>
      <c r="J21" s="159"/>
      <c r="K21" s="159"/>
      <c r="L21" s="159">
        <f>$L$7/$D$21/2</f>
        <v>2.6509887473604034E-2</v>
      </c>
      <c r="M21" s="159">
        <f t="shared" ref="M21:V21" si="9">$L$7/$D$21</f>
        <v>5.3019774947208068E-2</v>
      </c>
      <c r="N21" s="159">
        <f t="shared" si="9"/>
        <v>5.3019774947208068E-2</v>
      </c>
      <c r="O21" s="159">
        <f t="shared" si="9"/>
        <v>5.3019774947208068E-2</v>
      </c>
      <c r="P21" s="159">
        <f t="shared" si="9"/>
        <v>5.3019774947208068E-2</v>
      </c>
      <c r="Q21" s="159">
        <f t="shared" si="9"/>
        <v>5.3019774947208068E-2</v>
      </c>
      <c r="R21" s="159">
        <f t="shared" si="9"/>
        <v>5.3019774947208068E-2</v>
      </c>
      <c r="S21" s="159">
        <f t="shared" si="9"/>
        <v>5.3019774947208068E-2</v>
      </c>
      <c r="T21" s="159">
        <f t="shared" si="9"/>
        <v>5.3019774947208068E-2</v>
      </c>
      <c r="U21" s="159">
        <f t="shared" si="9"/>
        <v>5.3019774947208068E-2</v>
      </c>
      <c r="V21" s="159">
        <f t="shared" si="9"/>
        <v>5.3019774947208068E-2</v>
      </c>
      <c r="W21" s="159"/>
    </row>
    <row r="22" spans="3:24">
      <c r="C22" s="155" t="s">
        <v>435</v>
      </c>
      <c r="D22" s="155">
        <v>80</v>
      </c>
      <c r="E22" s="159"/>
      <c r="F22" s="159"/>
      <c r="G22" s="159"/>
      <c r="H22" s="159"/>
      <c r="I22" s="159"/>
      <c r="J22" s="159"/>
      <c r="K22" s="159"/>
      <c r="L22" s="159"/>
      <c r="M22" s="159">
        <f>$M$7/$D$22/2</f>
        <v>7.4690965271383941E-2</v>
      </c>
      <c r="N22" s="159">
        <f t="shared" ref="N22:V22" si="10">$M$7/$D$22</f>
        <v>0.14938193054276788</v>
      </c>
      <c r="O22" s="159">
        <f t="shared" si="10"/>
        <v>0.14938193054276788</v>
      </c>
      <c r="P22" s="159">
        <f t="shared" si="10"/>
        <v>0.14938193054276788</v>
      </c>
      <c r="Q22" s="159">
        <f t="shared" si="10"/>
        <v>0.14938193054276788</v>
      </c>
      <c r="R22" s="159">
        <f t="shared" si="10"/>
        <v>0.14938193054276788</v>
      </c>
      <c r="S22" s="159">
        <f t="shared" si="10"/>
        <v>0.14938193054276788</v>
      </c>
      <c r="T22" s="159">
        <f t="shared" si="10"/>
        <v>0.14938193054276788</v>
      </c>
      <c r="U22" s="159">
        <f t="shared" si="10"/>
        <v>0.14938193054276788</v>
      </c>
      <c r="V22" s="159">
        <f t="shared" si="10"/>
        <v>0.14938193054276788</v>
      </c>
      <c r="W22" s="159"/>
    </row>
    <row r="23" spans="3:24">
      <c r="C23" s="155" t="s">
        <v>436</v>
      </c>
      <c r="D23" s="155">
        <v>80</v>
      </c>
      <c r="E23" s="159"/>
      <c r="F23" s="159"/>
      <c r="G23" s="159"/>
      <c r="H23" s="159"/>
      <c r="I23" s="159"/>
      <c r="J23" s="159"/>
      <c r="K23" s="159"/>
      <c r="L23" s="159"/>
      <c r="M23" s="159"/>
      <c r="N23" s="159">
        <f>$N$7/$D$23</f>
        <v>0.14207850451970377</v>
      </c>
      <c r="O23" s="159">
        <f t="shared" ref="O23:V23" si="11">$N$7/$D$23/2</f>
        <v>7.1039252259851887E-2</v>
      </c>
      <c r="P23" s="159">
        <f t="shared" si="11"/>
        <v>7.1039252259851887E-2</v>
      </c>
      <c r="Q23" s="159">
        <f t="shared" si="11"/>
        <v>7.1039252259851887E-2</v>
      </c>
      <c r="R23" s="159">
        <f t="shared" si="11"/>
        <v>7.1039252259851887E-2</v>
      </c>
      <c r="S23" s="159">
        <f t="shared" si="11"/>
        <v>7.1039252259851887E-2</v>
      </c>
      <c r="T23" s="159">
        <f t="shared" si="11"/>
        <v>7.1039252259851887E-2</v>
      </c>
      <c r="U23" s="159">
        <f t="shared" si="11"/>
        <v>7.1039252259851887E-2</v>
      </c>
      <c r="V23" s="159">
        <f t="shared" si="11"/>
        <v>7.1039252259851887E-2</v>
      </c>
      <c r="W23" s="159"/>
    </row>
    <row r="24" spans="3:24">
      <c r="C24" s="155" t="s">
        <v>437</v>
      </c>
      <c r="D24" s="155">
        <v>80</v>
      </c>
      <c r="E24" s="159"/>
      <c r="F24" s="159"/>
      <c r="G24" s="159"/>
      <c r="H24" s="159"/>
      <c r="I24" s="159"/>
      <c r="J24" s="159"/>
      <c r="K24" s="159"/>
      <c r="L24" s="159"/>
      <c r="M24" s="159"/>
      <c r="O24" s="159">
        <f>$O$7/$D$23/2</f>
        <v>6.0150178472695437E-2</v>
      </c>
      <c r="P24" s="159">
        <f t="shared" ref="P24:V24" si="12">$O$7/$D$23</f>
        <v>0.12030035694539087</v>
      </c>
      <c r="Q24" s="159">
        <f t="shared" si="12"/>
        <v>0.12030035694539087</v>
      </c>
      <c r="R24" s="159">
        <f t="shared" si="12"/>
        <v>0.12030035694539087</v>
      </c>
      <c r="S24" s="159">
        <f t="shared" si="12"/>
        <v>0.12030035694539087</v>
      </c>
      <c r="T24" s="159">
        <f t="shared" si="12"/>
        <v>0.12030035694539087</v>
      </c>
      <c r="U24" s="159">
        <f t="shared" si="12"/>
        <v>0.12030035694539087</v>
      </c>
      <c r="V24" s="159">
        <f t="shared" si="12"/>
        <v>0.12030035694539087</v>
      </c>
      <c r="W24" s="159"/>
    </row>
    <row r="25" spans="3:24">
      <c r="C25" s="155" t="s">
        <v>438</v>
      </c>
      <c r="D25" s="155">
        <v>80</v>
      </c>
      <c r="E25" s="159"/>
      <c r="F25" s="159"/>
      <c r="G25" s="159"/>
      <c r="H25" s="159"/>
      <c r="I25" s="159"/>
      <c r="J25" s="159"/>
      <c r="K25" s="159"/>
      <c r="L25" s="159"/>
      <c r="M25" s="159"/>
      <c r="P25" s="159">
        <f>$P$7/$D$25/2</f>
        <v>4.7205777062415077E-2</v>
      </c>
      <c r="Q25" s="159">
        <f t="shared" ref="Q25:V25" si="13">$P$7/$D$25</f>
        <v>9.4411554124830155E-2</v>
      </c>
      <c r="R25" s="159">
        <f t="shared" si="13"/>
        <v>9.4411554124830155E-2</v>
      </c>
      <c r="S25" s="159">
        <f t="shared" si="13"/>
        <v>9.4411554124830155E-2</v>
      </c>
      <c r="T25" s="159">
        <f t="shared" si="13"/>
        <v>9.4411554124830155E-2</v>
      </c>
      <c r="U25" s="159">
        <f t="shared" si="13"/>
        <v>9.4411554124830155E-2</v>
      </c>
      <c r="V25" s="159">
        <f t="shared" si="13"/>
        <v>9.4411554124830155E-2</v>
      </c>
      <c r="W25" s="159"/>
    </row>
    <row r="26" spans="3:24">
      <c r="C26" s="155" t="s">
        <v>439</v>
      </c>
      <c r="D26" s="155">
        <v>80</v>
      </c>
      <c r="E26" s="159"/>
      <c r="F26" s="159"/>
      <c r="G26" s="159"/>
      <c r="H26" s="159"/>
      <c r="I26" s="159"/>
      <c r="J26" s="159"/>
      <c r="K26" s="159"/>
      <c r="L26" s="159"/>
      <c r="M26" s="159"/>
      <c r="Q26" s="159">
        <f>$Q$7/$D$26/2</f>
        <v>5.412116159437648E-2</v>
      </c>
      <c r="R26" s="159">
        <f>$Q$7/$D$26/2</f>
        <v>5.412116159437648E-2</v>
      </c>
      <c r="S26" s="159">
        <f>$Q$7/$D$26</f>
        <v>0.10824232318875296</v>
      </c>
      <c r="T26" s="159">
        <f>$Q$7/$D$26</f>
        <v>0.10824232318875296</v>
      </c>
      <c r="U26" s="159">
        <f>$Q$7/$D$26</f>
        <v>0.10824232318875296</v>
      </c>
      <c r="V26" s="159">
        <f>$Q$7/$D$26</f>
        <v>0.10824232318875296</v>
      </c>
      <c r="W26" s="159"/>
    </row>
    <row r="27" spans="3:24">
      <c r="C27" s="155" t="s">
        <v>96</v>
      </c>
      <c r="D27" s="155">
        <v>80</v>
      </c>
      <c r="E27" s="159"/>
      <c r="F27" s="159"/>
      <c r="G27" s="159"/>
      <c r="H27" s="159"/>
      <c r="I27" s="159"/>
      <c r="J27" s="159"/>
      <c r="K27" s="159"/>
      <c r="L27" s="159"/>
      <c r="M27" s="159"/>
      <c r="Q27" s="159"/>
      <c r="R27" s="159">
        <f>$R$7/$D$27/2</f>
        <v>3.7710410356322617E-2</v>
      </c>
      <c r="S27" s="159">
        <f>$R$7/$D$27</f>
        <v>7.5420820712645234E-2</v>
      </c>
      <c r="T27" s="159">
        <f>$R$7/$D$27</f>
        <v>7.5420820712645234E-2</v>
      </c>
      <c r="U27" s="159">
        <f>$R$7/$D$27</f>
        <v>7.5420820712645234E-2</v>
      </c>
      <c r="V27" s="159">
        <f>$R$7/$D$27</f>
        <v>7.5420820712645234E-2</v>
      </c>
      <c r="W27" s="159"/>
    </row>
    <row r="28" spans="3:24">
      <c r="C28" s="155" t="s">
        <v>440</v>
      </c>
      <c r="D28" s="155">
        <v>80</v>
      </c>
      <c r="S28" s="159">
        <f>$R$7/$D$28/2</f>
        <v>3.7710410356322617E-2</v>
      </c>
      <c r="T28" s="159">
        <f>$R$7/$D$28</f>
        <v>7.5420820712645234E-2</v>
      </c>
      <c r="U28" s="159">
        <f>$R$7/$D$28</f>
        <v>7.5420820712645234E-2</v>
      </c>
      <c r="V28" s="159">
        <f>$R$7/$D$28</f>
        <v>7.5420820712645234E-2</v>
      </c>
      <c r="W28" s="159"/>
    </row>
    <row r="29" spans="3:24">
      <c r="C29" s="155" t="s">
        <v>441</v>
      </c>
      <c r="D29" s="155">
        <v>80</v>
      </c>
      <c r="S29" s="161"/>
      <c r="T29" s="159">
        <f>$T$7/$D$29/2</f>
        <v>3.4864219031855485E-2</v>
      </c>
      <c r="U29" s="159">
        <f>$T$7/$D$29</f>
        <v>6.9728438063710971E-2</v>
      </c>
      <c r="V29" s="159">
        <f>$T$7/$D$29</f>
        <v>6.9728438063710971E-2</v>
      </c>
      <c r="W29" s="159"/>
      <c r="X29" s="161"/>
    </row>
    <row r="30" spans="3:24">
      <c r="C30" s="155" t="s">
        <v>442</v>
      </c>
      <c r="D30" s="155">
        <v>80</v>
      </c>
      <c r="U30" s="159">
        <f>$U$7/$D$30/2</f>
        <v>2.6589636020480072E-2</v>
      </c>
      <c r="V30" s="159">
        <f>$U$7/$D$30</f>
        <v>5.3179272040960145E-2</v>
      </c>
      <c r="W30" s="159"/>
    </row>
    <row r="31" spans="3:24">
      <c r="C31" s="155" t="s">
        <v>443</v>
      </c>
      <c r="D31" s="155">
        <v>80</v>
      </c>
      <c r="V31" s="159">
        <f>$V$7/$D$31/2</f>
        <v>5.4136181821024532E-2</v>
      </c>
      <c r="W31" s="159"/>
    </row>
    <row r="32" spans="3:24">
      <c r="D32" s="157" t="s">
        <v>449</v>
      </c>
      <c r="E32" s="162">
        <f t="shared" ref="E32:V32" si="14">SUM(E14:E31)</f>
        <v>5.2483865733415399E-3</v>
      </c>
      <c r="F32" s="162">
        <f t="shared" si="14"/>
        <v>4.946316018263526E-2</v>
      </c>
      <c r="G32" s="162">
        <f t="shared" si="14"/>
        <v>0.13434912042509831</v>
      </c>
      <c r="H32" s="162">
        <f t="shared" si="14"/>
        <v>0.23109504732856884</v>
      </c>
      <c r="I32" s="162">
        <f t="shared" si="14"/>
        <v>0.32692854428107659</v>
      </c>
      <c r="J32" s="162">
        <f t="shared" si="14"/>
        <v>0.42300190045309594</v>
      </c>
      <c r="K32" s="162">
        <f t="shared" si="14"/>
        <v>0.47142082347745212</v>
      </c>
      <c r="L32" s="162">
        <f t="shared" si="14"/>
        <v>0.54634963397541236</v>
      </c>
      <c r="M32" s="162">
        <f t="shared" si="14"/>
        <v>0.64755048672040039</v>
      </c>
      <c r="N32" s="162">
        <f t="shared" si="14"/>
        <v>0.86431995651148807</v>
      </c>
      <c r="O32" s="162">
        <f t="shared" si="14"/>
        <v>0.85343088272433165</v>
      </c>
      <c r="P32" s="162">
        <f t="shared" si="14"/>
        <v>0.96078683825944222</v>
      </c>
      <c r="Q32" s="162">
        <f t="shared" si="14"/>
        <v>1.0621137769162337</v>
      </c>
      <c r="R32" s="162">
        <f t="shared" si="14"/>
        <v>1.0998241872725563</v>
      </c>
      <c r="S32" s="162">
        <f t="shared" si="14"/>
        <v>1.2293661695795781</v>
      </c>
      <c r="T32" s="162">
        <f t="shared" si="14"/>
        <v>1.3019407989677563</v>
      </c>
      <c r="U32" s="162">
        <f t="shared" si="14"/>
        <v>1.3633946540200916</v>
      </c>
      <c r="V32" s="162">
        <f t="shared" si="14"/>
        <v>1.4441204718615963</v>
      </c>
      <c r="W32" s="162">
        <f>SUM(E32:V32)</f>
        <v>13.014704839530154</v>
      </c>
    </row>
    <row r="33" spans="3:23">
      <c r="D33" s="157"/>
      <c r="E33" s="157"/>
      <c r="F33" s="157"/>
      <c r="G33" s="157"/>
      <c r="H33" s="157"/>
      <c r="I33" s="157"/>
      <c r="J33" s="157"/>
      <c r="K33" s="157"/>
      <c r="L33" s="157"/>
      <c r="M33" s="157"/>
      <c r="Q33" s="158"/>
      <c r="R33" s="158"/>
      <c r="S33" s="158"/>
      <c r="T33" s="158"/>
      <c r="U33" s="158"/>
      <c r="V33" s="158" t="s">
        <v>451</v>
      </c>
      <c r="W33" s="159">
        <f>W7-W32</f>
        <v>118.742542553859</v>
      </c>
    </row>
    <row r="34" spans="3:23">
      <c r="E34" s="159"/>
      <c r="F34" s="159"/>
      <c r="G34" s="159"/>
      <c r="H34" s="159"/>
      <c r="I34" s="159"/>
      <c r="J34" s="159"/>
      <c r="K34" s="159"/>
      <c r="L34" s="159"/>
      <c r="M34" s="159"/>
      <c r="V34" s="163"/>
    </row>
    <row r="38" spans="3:23">
      <c r="C38" s="155" t="s">
        <v>452</v>
      </c>
    </row>
    <row r="39" spans="3:23" ht="14.45">
      <c r="C39" s="113" t="s">
        <v>453</v>
      </c>
      <c r="D39" s="164">
        <v>2005</v>
      </c>
      <c r="E39" s="164">
        <v>2006</v>
      </c>
      <c r="F39" s="164">
        <v>2007</v>
      </c>
      <c r="G39" s="164">
        <v>2008</v>
      </c>
      <c r="H39" s="164">
        <v>2009</v>
      </c>
      <c r="I39" s="164">
        <v>2010</v>
      </c>
      <c r="J39" s="164">
        <v>2011</v>
      </c>
      <c r="K39" s="164">
        <v>2012</v>
      </c>
      <c r="L39" s="164">
        <v>2013</v>
      </c>
      <c r="M39" s="164">
        <v>2014</v>
      </c>
      <c r="N39" s="164">
        <v>2015</v>
      </c>
      <c r="O39" s="164">
        <v>2016</v>
      </c>
      <c r="P39" s="164">
        <v>2017</v>
      </c>
      <c r="Q39" s="164">
        <v>2018</v>
      </c>
      <c r="R39" s="164">
        <v>2019</v>
      </c>
      <c r="S39" s="164">
        <v>2020</v>
      </c>
      <c r="T39" s="164">
        <v>2021</v>
      </c>
      <c r="U39" s="164">
        <v>2022</v>
      </c>
    </row>
    <row r="40" spans="3:23">
      <c r="C40" s="165" t="s">
        <v>330</v>
      </c>
      <c r="D40" s="166">
        <v>246.95</v>
      </c>
      <c r="E40" s="166">
        <v>0</v>
      </c>
      <c r="F40" s="166">
        <v>0</v>
      </c>
      <c r="G40" s="166">
        <v>192.92746</v>
      </c>
      <c r="H40" s="166">
        <v>192.92240000000001</v>
      </c>
      <c r="I40" s="166">
        <v>599.30989999999997</v>
      </c>
      <c r="J40" s="166">
        <v>0</v>
      </c>
      <c r="K40" s="166">
        <v>0</v>
      </c>
      <c r="L40" s="166">
        <v>110.16424000000001</v>
      </c>
      <c r="M40" s="166">
        <v>6723.5544600000003</v>
      </c>
      <c r="N40" s="166">
        <v>10870.617249999999</v>
      </c>
      <c r="O40" s="166">
        <v>15371.69522</v>
      </c>
      <c r="P40" s="166">
        <v>12093.44147</v>
      </c>
      <c r="Q40" s="166">
        <v>12100.69436</v>
      </c>
      <c r="R40" s="166">
        <v>8373.5663999999997</v>
      </c>
      <c r="S40" s="166">
        <v>8203.9765900000002</v>
      </c>
      <c r="T40" s="166">
        <v>4201.4417299999996</v>
      </c>
      <c r="U40" s="166">
        <v>3012.6699199999998</v>
      </c>
    </row>
    <row r="41" spans="3:23">
      <c r="C41" s="165" t="s">
        <v>454</v>
      </c>
      <c r="D41" s="166">
        <v>21213.242899999997</v>
      </c>
      <c r="E41" s="166">
        <v>4643.2376899999999</v>
      </c>
      <c r="F41" s="166">
        <v>3728.5980300000001</v>
      </c>
      <c r="G41" s="166">
        <v>9116.6536099999994</v>
      </c>
      <c r="H41" s="166">
        <v>7385.37165</v>
      </c>
      <c r="I41" s="166">
        <v>12940.145979999999</v>
      </c>
      <c r="J41" s="166">
        <v>19871.301889999999</v>
      </c>
      <c r="K41" s="166">
        <v>22160.12571</v>
      </c>
      <c r="L41" s="166">
        <v>15671.01593</v>
      </c>
      <c r="M41" s="166">
        <v>14062.719110000002</v>
      </c>
      <c r="N41" s="166">
        <v>15115.76297</v>
      </c>
      <c r="O41" s="166">
        <v>19915.525130000002</v>
      </c>
      <c r="P41" s="166">
        <v>21795.433410000005</v>
      </c>
      <c r="Q41" s="166">
        <v>20000.162400000001</v>
      </c>
      <c r="R41" s="166">
        <v>23829.662619999999</v>
      </c>
      <c r="S41" s="166">
        <v>28301.489730000001</v>
      </c>
      <c r="T41" s="166">
        <v>30874.748570000003</v>
      </c>
      <c r="U41" s="166">
        <v>27340.632369999999</v>
      </c>
    </row>
    <row r="42" spans="3:23" ht="15.6">
      <c r="C42"/>
      <c r="D42" s="167">
        <v>21460.192899999998</v>
      </c>
      <c r="E42" s="167">
        <v>4643.2376899999999</v>
      </c>
      <c r="F42" s="167">
        <v>3728.5980300000001</v>
      </c>
      <c r="G42" s="167">
        <v>9309.5810700000002</v>
      </c>
      <c r="H42" s="167">
        <v>7578.2940500000004</v>
      </c>
      <c r="I42" s="167">
        <v>13539.45588</v>
      </c>
      <c r="J42" s="167">
        <v>19871.301889999999</v>
      </c>
      <c r="K42" s="167">
        <v>22160.12571</v>
      </c>
      <c r="L42" s="167">
        <v>15781.18017</v>
      </c>
      <c r="M42" s="167">
        <v>20786.273570000001</v>
      </c>
      <c r="N42" s="167">
        <v>25986.380219999999</v>
      </c>
      <c r="O42" s="167">
        <v>35287.220350000003</v>
      </c>
      <c r="P42" s="167">
        <v>33888.874880000003</v>
      </c>
      <c r="Q42" s="167">
        <v>32100.856760000002</v>
      </c>
      <c r="R42" s="167">
        <v>32203.229019999999</v>
      </c>
      <c r="S42" s="167">
        <v>36505.46632</v>
      </c>
      <c r="T42" s="167">
        <v>35076.190300000002</v>
      </c>
      <c r="U42" s="167">
        <v>30353.30229</v>
      </c>
    </row>
    <row r="44" spans="3:23">
      <c r="C44" s="155" t="s">
        <v>455</v>
      </c>
      <c r="D44" s="169">
        <v>0.4</v>
      </c>
    </row>
    <row r="45" spans="3:23">
      <c r="C45" s="155" t="s">
        <v>47</v>
      </c>
      <c r="D45" s="168">
        <f>0.5*D$41*$D$44</f>
        <v>4242.64858</v>
      </c>
      <c r="E45" s="168">
        <f t="shared" ref="E45:U46" si="15">0.5*E$41*$D$44</f>
        <v>928.64753800000005</v>
      </c>
      <c r="F45" s="168">
        <f t="shared" si="15"/>
        <v>745.71960600000011</v>
      </c>
      <c r="G45" s="168">
        <f t="shared" si="15"/>
        <v>1823.3307219999999</v>
      </c>
      <c r="H45" s="168">
        <f t="shared" si="15"/>
        <v>1477.0743300000001</v>
      </c>
      <c r="I45" s="168">
        <f t="shared" si="15"/>
        <v>2588.029196</v>
      </c>
      <c r="J45" s="168">
        <f t="shared" si="15"/>
        <v>3974.2603779999999</v>
      </c>
      <c r="K45" s="168">
        <f t="shared" si="15"/>
        <v>4432.0251420000004</v>
      </c>
      <c r="L45" s="168">
        <f t="shared" si="15"/>
        <v>3134.2031860000002</v>
      </c>
      <c r="M45" s="168">
        <f t="shared" si="15"/>
        <v>2812.5438220000005</v>
      </c>
      <c r="N45" s="168">
        <f t="shared" si="15"/>
        <v>3023.1525940000001</v>
      </c>
      <c r="O45" s="168">
        <f t="shared" si="15"/>
        <v>3983.1050260000006</v>
      </c>
      <c r="P45" s="168">
        <f t="shared" si="15"/>
        <v>4359.086682000001</v>
      </c>
      <c r="Q45" s="168">
        <f t="shared" si="15"/>
        <v>4000.0324800000003</v>
      </c>
      <c r="R45" s="168">
        <f t="shared" si="15"/>
        <v>4765.9325239999998</v>
      </c>
      <c r="S45" s="168">
        <f t="shared" si="15"/>
        <v>5660.2979460000006</v>
      </c>
      <c r="T45" s="168">
        <f t="shared" si="15"/>
        <v>6174.9497140000012</v>
      </c>
      <c r="U45" s="168">
        <f t="shared" si="15"/>
        <v>5468.1264740000006</v>
      </c>
    </row>
    <row r="46" spans="3:23">
      <c r="C46" s="155" t="s">
        <v>70</v>
      </c>
      <c r="D46" s="168">
        <f>0.5*D$41*$D$44</f>
        <v>4242.64858</v>
      </c>
      <c r="E46" s="168">
        <f t="shared" si="15"/>
        <v>928.64753800000005</v>
      </c>
      <c r="F46" s="168">
        <f t="shared" si="15"/>
        <v>745.71960600000011</v>
      </c>
      <c r="G46" s="168">
        <f t="shared" si="15"/>
        <v>1823.3307219999999</v>
      </c>
      <c r="H46" s="168">
        <f t="shared" si="15"/>
        <v>1477.0743300000001</v>
      </c>
      <c r="I46" s="168">
        <f t="shared" si="15"/>
        <v>2588.029196</v>
      </c>
      <c r="J46" s="168">
        <f t="shared" si="15"/>
        <v>3974.2603779999999</v>
      </c>
      <c r="K46" s="168">
        <f t="shared" si="15"/>
        <v>4432.0251420000004</v>
      </c>
      <c r="L46" s="168">
        <f t="shared" si="15"/>
        <v>3134.2031860000002</v>
      </c>
      <c r="M46" s="168">
        <f t="shared" si="15"/>
        <v>2812.5438220000005</v>
      </c>
      <c r="N46" s="168">
        <f t="shared" si="15"/>
        <v>3023.1525940000001</v>
      </c>
      <c r="O46" s="168">
        <f t="shared" si="15"/>
        <v>3983.1050260000006</v>
      </c>
      <c r="P46" s="168">
        <f t="shared" si="15"/>
        <v>4359.086682000001</v>
      </c>
      <c r="Q46" s="168">
        <f t="shared" si="15"/>
        <v>4000.0324800000003</v>
      </c>
      <c r="R46" s="168">
        <f t="shared" si="15"/>
        <v>4765.9325239999998</v>
      </c>
      <c r="S46" s="168">
        <f t="shared" si="15"/>
        <v>5660.2979460000006</v>
      </c>
      <c r="T46" s="168">
        <f t="shared" si="15"/>
        <v>6174.9497140000012</v>
      </c>
      <c r="U46" s="168">
        <f t="shared" si="15"/>
        <v>5468.1264740000006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1225C-1DC0-4863-9480-13C99F30AC1C}">
  <dimension ref="C2:AT46"/>
  <sheetViews>
    <sheetView workbookViewId="0">
      <selection activeCell="C5" sqref="C5"/>
    </sheetView>
  </sheetViews>
  <sheetFormatPr defaultColWidth="7.5" defaultRowHeight="13.9"/>
  <cols>
    <col min="1" max="2" width="7.5" style="155"/>
    <col min="3" max="3" width="33.25" style="155" bestFit="1" customWidth="1"/>
    <col min="4" max="4" width="7.25" style="155" customWidth="1"/>
    <col min="5" max="5" width="7.875" style="155" bestFit="1" customWidth="1"/>
    <col min="6" max="11" width="7.5" style="155"/>
    <col min="12" max="16" width="8.25" style="155" bestFit="1" customWidth="1"/>
    <col min="17" max="17" width="9.625" style="155" bestFit="1" customWidth="1"/>
    <col min="18" max="18" width="11" style="155" bestFit="1" customWidth="1"/>
    <col min="19" max="20" width="9.25" style="155" bestFit="1" customWidth="1"/>
    <col min="21" max="21" width="11.25" style="155" bestFit="1" customWidth="1"/>
    <col min="22" max="22" width="11.75" style="155" bestFit="1" customWidth="1"/>
    <col min="23" max="16384" width="7.5" style="155"/>
  </cols>
  <sheetData>
    <row r="2" spans="3:46">
      <c r="C2" s="155" t="s">
        <v>426</v>
      </c>
    </row>
    <row r="3" spans="3:46">
      <c r="D3" s="156"/>
      <c r="E3" s="157" t="s">
        <v>427</v>
      </c>
      <c r="F3" s="157" t="s">
        <v>428</v>
      </c>
      <c r="G3" s="157" t="s">
        <v>429</v>
      </c>
      <c r="H3" s="157" t="s">
        <v>430</v>
      </c>
      <c r="I3" s="157" t="s">
        <v>431</v>
      </c>
      <c r="J3" s="157" t="s">
        <v>432</v>
      </c>
      <c r="K3" s="157" t="s">
        <v>433</v>
      </c>
      <c r="L3" s="157" t="s">
        <v>434</v>
      </c>
      <c r="M3" s="157" t="s">
        <v>435</v>
      </c>
      <c r="N3" s="157" t="s">
        <v>436</v>
      </c>
      <c r="O3" s="157" t="s">
        <v>437</v>
      </c>
      <c r="P3" s="157" t="s">
        <v>438</v>
      </c>
      <c r="Q3" s="157" t="s">
        <v>439</v>
      </c>
      <c r="R3" s="157" t="s">
        <v>96</v>
      </c>
      <c r="S3" s="158" t="s">
        <v>440</v>
      </c>
      <c r="T3" s="158" t="s">
        <v>441</v>
      </c>
      <c r="U3" s="158" t="s">
        <v>442</v>
      </c>
      <c r="V3" s="158" t="s">
        <v>443</v>
      </c>
    </row>
    <row r="4" spans="3:46">
      <c r="C4" s="155" t="s">
        <v>444</v>
      </c>
      <c r="D4" s="156"/>
      <c r="E4" s="157"/>
      <c r="F4" s="157"/>
      <c r="G4" s="157"/>
      <c r="H4" s="157"/>
      <c r="I4" s="157"/>
      <c r="J4" s="157"/>
      <c r="K4" s="157"/>
      <c r="L4" s="160">
        <f>'NCC data'!B56/10^6</f>
        <v>0</v>
      </c>
      <c r="M4" s="160">
        <f>'NCC data'!C56/10^6</f>
        <v>0</v>
      </c>
      <c r="N4" s="160">
        <f>'NCC data'!D56/10^6</f>
        <v>0</v>
      </c>
      <c r="O4" s="160">
        <f>'NCC data'!E56/10^6</f>
        <v>0</v>
      </c>
      <c r="P4" s="160">
        <f>'NCC data'!F56/10^6</f>
        <v>0.12940134563185363</v>
      </c>
      <c r="Q4" s="160">
        <f>'NCC data'!G56/10^6</f>
        <v>-8.8686700180409153E-2</v>
      </c>
      <c r="R4" s="160">
        <f>'NCC data'!H56/10^6</f>
        <v>0</v>
      </c>
      <c r="S4" s="160">
        <f>'NCC data'!I56/10^6</f>
        <v>1.9308294255058513</v>
      </c>
      <c r="T4" s="160">
        <f>'NCC data'!J56/10^6</f>
        <v>0.35216751598286461</v>
      </c>
      <c r="U4" s="160">
        <f>'NCC data'!K56/10^6</f>
        <v>0</v>
      </c>
      <c r="V4" s="160">
        <f>'NCC data'!L56/10^6</f>
        <v>2.0512714632940616</v>
      </c>
    </row>
    <row r="5" spans="3:46">
      <c r="C5" s="155" t="s">
        <v>445</v>
      </c>
      <c r="E5" s="159"/>
      <c r="F5" s="159"/>
      <c r="G5" s="159"/>
      <c r="H5" s="159"/>
      <c r="I5" s="159"/>
      <c r="J5" s="159"/>
      <c r="K5" s="159"/>
      <c r="L5" s="159"/>
      <c r="M5" s="159">
        <f>'Historical renewals capex'!M38</f>
        <v>15.08475762942143</v>
      </c>
      <c r="N5" s="159">
        <f>'Historical renewals capex'!N38</f>
        <v>14.178824183576301</v>
      </c>
      <c r="O5" s="159">
        <f>'Historical renewals capex'!O38</f>
        <v>12.647181149631269</v>
      </c>
      <c r="P5" s="159">
        <f>'Historical renewals capex'!P38</f>
        <v>11.406628010354559</v>
      </c>
      <c r="Q5" s="159">
        <f>'Historical renewals capex'!Q38</f>
        <v>13.107159237280646</v>
      </c>
      <c r="R5" s="159">
        <f>'Actual - Forecast Renewal capex'!D37/10^6</f>
        <v>10.033698137011619</v>
      </c>
      <c r="S5" s="159">
        <f>'Actual - Forecast Renewal capex'!E37/10^6</f>
        <v>10.997046640179427</v>
      </c>
      <c r="T5" s="159">
        <f>'Actual - Forecast Renewal capex'!F37/10^6</f>
        <v>10.886405475114014</v>
      </c>
      <c r="U5" s="159">
        <f>'Actual - Forecast Renewal capex'!G37/10^6</f>
        <v>10.429291477276813</v>
      </c>
      <c r="V5" s="159">
        <f>'Actual - Forecast Renewal capex'!H37/10^6</f>
        <v>12.078644102069866</v>
      </c>
      <c r="W5" s="159">
        <f>SUM(M5:V5)</f>
        <v>120.84963604191594</v>
      </c>
      <c r="X5" s="159"/>
      <c r="Y5" s="159"/>
      <c r="Z5" s="159"/>
      <c r="AA5" s="159"/>
      <c r="AB5" s="159"/>
      <c r="AC5" s="159"/>
      <c r="AD5" s="159"/>
      <c r="AE5" s="159"/>
      <c r="AF5" s="159"/>
      <c r="AG5" s="159"/>
      <c r="AH5" s="159"/>
      <c r="AI5" s="159"/>
      <c r="AJ5" s="159"/>
      <c r="AK5" s="159"/>
      <c r="AL5" s="159"/>
      <c r="AM5" s="159"/>
      <c r="AN5" s="159"/>
      <c r="AO5" s="159"/>
      <c r="AP5" s="159"/>
      <c r="AQ5" s="159"/>
      <c r="AR5" s="159"/>
      <c r="AS5" s="159"/>
      <c r="AT5" s="159"/>
    </row>
    <row r="6" spans="3:46">
      <c r="C6" s="155" t="s">
        <v>446</v>
      </c>
      <c r="E6" s="160"/>
      <c r="F6" s="160"/>
      <c r="G6" s="160"/>
      <c r="H6" s="160"/>
      <c r="I6" s="160"/>
      <c r="J6" s="160"/>
      <c r="K6" s="160"/>
      <c r="L6" s="160"/>
      <c r="M6" s="160">
        <f>'NCC data'!B88</f>
        <v>7.8808136546997911</v>
      </c>
      <c r="N6" s="160">
        <f>'NCC data'!C88</f>
        <v>12.40592824948785</v>
      </c>
      <c r="O6" s="160">
        <f>'NCC data'!D88</f>
        <v>14.965802532347928</v>
      </c>
      <c r="P6" s="160">
        <f>'NCC data'!E88</f>
        <v>14.500133442508973</v>
      </c>
      <c r="Q6" s="160">
        <f>'NCC data'!F88</f>
        <v>13.116719680801081</v>
      </c>
      <c r="R6" s="160">
        <f>'NCC data'!G88</f>
        <v>12.792302112189798</v>
      </c>
      <c r="S6" s="160">
        <f>'NCC data'!H88</f>
        <v>10.645584837086597</v>
      </c>
      <c r="T6" s="160">
        <f>'NCC data'!I88</f>
        <v>9.8821470009677164</v>
      </c>
      <c r="U6" s="160">
        <f>'NCC data'!J88</f>
        <v>11.187686937431533</v>
      </c>
      <c r="V6" s="160">
        <f>'NCC data'!K88</f>
        <v>6.9038937499999999</v>
      </c>
    </row>
    <row r="7" spans="3:46">
      <c r="C7" s="155" t="s">
        <v>456</v>
      </c>
      <c r="E7" s="159">
        <f>E5+E4-E6</f>
        <v>0</v>
      </c>
      <c r="F7" s="159">
        <f t="shared" ref="F7:L7" si="0">F5+F4-F6</f>
        <v>0</v>
      </c>
      <c r="G7" s="159">
        <f t="shared" si="0"/>
        <v>0</v>
      </c>
      <c r="H7" s="159">
        <f t="shared" si="0"/>
        <v>0</v>
      </c>
      <c r="I7" s="159">
        <f t="shared" si="0"/>
        <v>0</v>
      </c>
      <c r="J7" s="159">
        <f t="shared" si="0"/>
        <v>0</v>
      </c>
      <c r="K7" s="159">
        <f t="shared" si="0"/>
        <v>0</v>
      </c>
      <c r="L7" s="159">
        <f t="shared" si="0"/>
        <v>0</v>
      </c>
      <c r="M7" s="159">
        <f>IF(M5+M4-M6&gt;0,M5+M4-M6,0)</f>
        <v>7.2039439747216392</v>
      </c>
      <c r="N7" s="159">
        <f t="shared" ref="N7:V7" si="1">IF(N5+N4-N6&gt;0,N5+N4-N6,0)</f>
        <v>1.7728959340884511</v>
      </c>
      <c r="O7" s="159">
        <f t="shared" si="1"/>
        <v>0</v>
      </c>
      <c r="P7" s="159">
        <f t="shared" si="1"/>
        <v>0</v>
      </c>
      <c r="Q7" s="159">
        <f t="shared" si="1"/>
        <v>0</v>
      </c>
      <c r="R7" s="159">
        <f t="shared" si="1"/>
        <v>0</v>
      </c>
      <c r="S7" s="159">
        <f t="shared" si="1"/>
        <v>2.2822912285986821</v>
      </c>
      <c r="T7" s="159">
        <f t="shared" si="1"/>
        <v>1.3564259901291624</v>
      </c>
      <c r="U7" s="159">
        <f t="shared" si="1"/>
        <v>0</v>
      </c>
      <c r="V7" s="159">
        <f t="shared" si="1"/>
        <v>7.2260218153639268</v>
      </c>
      <c r="W7" s="159">
        <f>SUM(M7:V7)</f>
        <v>19.841578942901862</v>
      </c>
    </row>
    <row r="8" spans="3:46">
      <c r="W8" s="159"/>
    </row>
    <row r="9" spans="3:46">
      <c r="E9" s="159"/>
      <c r="F9" s="159"/>
      <c r="G9" s="159"/>
      <c r="H9" s="159"/>
      <c r="I9" s="159"/>
      <c r="J9" s="159"/>
      <c r="K9" s="159"/>
      <c r="L9" s="159"/>
      <c r="M9" s="159"/>
      <c r="N9" s="159"/>
      <c r="O9" s="159"/>
      <c r="P9" s="159"/>
      <c r="Q9" s="159"/>
      <c r="R9" s="159"/>
      <c r="S9" s="159"/>
      <c r="T9" s="159"/>
      <c r="U9" s="159"/>
    </row>
    <row r="10" spans="3:46">
      <c r="E10" s="159"/>
      <c r="F10" s="159"/>
      <c r="G10" s="159"/>
      <c r="H10" s="159"/>
      <c r="I10" s="159"/>
      <c r="J10" s="159"/>
      <c r="K10" s="159"/>
      <c r="L10" s="159"/>
      <c r="M10" s="159"/>
      <c r="N10" s="159"/>
      <c r="O10" s="159"/>
      <c r="P10" s="159"/>
      <c r="Q10" s="159"/>
      <c r="R10" s="159"/>
      <c r="S10" s="159"/>
      <c r="T10" s="159"/>
      <c r="U10" s="159"/>
    </row>
    <row r="12" spans="3:46" ht="15.6">
      <c r="Q12"/>
      <c r="R12"/>
      <c r="S12"/>
      <c r="T12"/>
      <c r="U12"/>
      <c r="V12"/>
    </row>
    <row r="13" spans="3:46" s="157" customFormat="1">
      <c r="C13" s="157" t="s">
        <v>457</v>
      </c>
      <c r="D13" s="157" t="s">
        <v>449</v>
      </c>
      <c r="E13" s="157" t="s">
        <v>427</v>
      </c>
      <c r="F13" s="157" t="s">
        <v>428</v>
      </c>
      <c r="G13" s="157" t="s">
        <v>429</v>
      </c>
      <c r="H13" s="157" t="s">
        <v>430</v>
      </c>
      <c r="I13" s="157" t="s">
        <v>431</v>
      </c>
      <c r="J13" s="157" t="s">
        <v>432</v>
      </c>
      <c r="K13" s="157" t="s">
        <v>433</v>
      </c>
      <c r="L13" s="157" t="s">
        <v>434</v>
      </c>
      <c r="M13" s="157" t="s">
        <v>435</v>
      </c>
      <c r="N13" s="157" t="s">
        <v>436</v>
      </c>
      <c r="O13" s="157" t="s">
        <v>437</v>
      </c>
      <c r="P13" s="157" t="s">
        <v>438</v>
      </c>
      <c r="Q13" s="157" t="s">
        <v>439</v>
      </c>
      <c r="R13" s="157" t="s">
        <v>96</v>
      </c>
      <c r="S13" s="158" t="s">
        <v>440</v>
      </c>
      <c r="T13" s="158" t="s">
        <v>441</v>
      </c>
      <c r="U13" s="158" t="s">
        <v>442</v>
      </c>
      <c r="V13" s="158" t="s">
        <v>443</v>
      </c>
      <c r="W13" s="157" t="s">
        <v>450</v>
      </c>
      <c r="X13" s="158"/>
    </row>
    <row r="14" spans="3:46">
      <c r="C14" s="155" t="s">
        <v>427</v>
      </c>
      <c r="D14" s="155">
        <v>80</v>
      </c>
      <c r="E14" s="159">
        <f>$E$7/$D$14/2</f>
        <v>0</v>
      </c>
      <c r="F14" s="159">
        <f t="shared" ref="F14:V14" si="2">$E$7/$D$14</f>
        <v>0</v>
      </c>
      <c r="G14" s="159">
        <f t="shared" si="2"/>
        <v>0</v>
      </c>
      <c r="H14" s="159">
        <f t="shared" si="2"/>
        <v>0</v>
      </c>
      <c r="I14" s="159">
        <f t="shared" si="2"/>
        <v>0</v>
      </c>
      <c r="J14" s="159">
        <f t="shared" si="2"/>
        <v>0</v>
      </c>
      <c r="K14" s="159">
        <f t="shared" si="2"/>
        <v>0</v>
      </c>
      <c r="L14" s="159">
        <f t="shared" si="2"/>
        <v>0</v>
      </c>
      <c r="M14" s="159">
        <f t="shared" si="2"/>
        <v>0</v>
      </c>
      <c r="N14" s="159">
        <f t="shared" si="2"/>
        <v>0</v>
      </c>
      <c r="O14" s="159">
        <f t="shared" si="2"/>
        <v>0</v>
      </c>
      <c r="P14" s="159">
        <f t="shared" si="2"/>
        <v>0</v>
      </c>
      <c r="Q14" s="159">
        <f t="shared" si="2"/>
        <v>0</v>
      </c>
      <c r="R14" s="159">
        <f t="shared" si="2"/>
        <v>0</v>
      </c>
      <c r="S14" s="159">
        <f t="shared" si="2"/>
        <v>0</v>
      </c>
      <c r="T14" s="159">
        <f t="shared" si="2"/>
        <v>0</v>
      </c>
      <c r="U14" s="159">
        <f t="shared" si="2"/>
        <v>0</v>
      </c>
      <c r="V14" s="159">
        <f t="shared" si="2"/>
        <v>0</v>
      </c>
      <c r="W14" s="159"/>
    </row>
    <row r="15" spans="3:46">
      <c r="C15" s="155" t="s">
        <v>428</v>
      </c>
      <c r="D15" s="155">
        <v>80</v>
      </c>
      <c r="E15" s="159"/>
      <c r="F15" s="159">
        <f>$F$7/$D$15/2</f>
        <v>0</v>
      </c>
      <c r="G15" s="159">
        <f t="shared" ref="G15:V15" si="3">$F$7/$D$15</f>
        <v>0</v>
      </c>
      <c r="H15" s="159">
        <f t="shared" si="3"/>
        <v>0</v>
      </c>
      <c r="I15" s="159">
        <f t="shared" si="3"/>
        <v>0</v>
      </c>
      <c r="J15" s="159">
        <f t="shared" si="3"/>
        <v>0</v>
      </c>
      <c r="K15" s="159">
        <f t="shared" si="3"/>
        <v>0</v>
      </c>
      <c r="L15" s="159">
        <f t="shared" si="3"/>
        <v>0</v>
      </c>
      <c r="M15" s="159">
        <f t="shared" si="3"/>
        <v>0</v>
      </c>
      <c r="N15" s="159">
        <f t="shared" si="3"/>
        <v>0</v>
      </c>
      <c r="O15" s="159">
        <f t="shared" si="3"/>
        <v>0</v>
      </c>
      <c r="P15" s="159">
        <f t="shared" si="3"/>
        <v>0</v>
      </c>
      <c r="Q15" s="159">
        <f t="shared" si="3"/>
        <v>0</v>
      </c>
      <c r="R15" s="159">
        <f t="shared" si="3"/>
        <v>0</v>
      </c>
      <c r="S15" s="159">
        <f t="shared" si="3"/>
        <v>0</v>
      </c>
      <c r="T15" s="159">
        <f t="shared" si="3"/>
        <v>0</v>
      </c>
      <c r="U15" s="159">
        <f t="shared" si="3"/>
        <v>0</v>
      </c>
      <c r="V15" s="159">
        <f t="shared" si="3"/>
        <v>0</v>
      </c>
      <c r="W15" s="159"/>
    </row>
    <row r="16" spans="3:46">
      <c r="C16" s="155" t="s">
        <v>429</v>
      </c>
      <c r="D16" s="155">
        <v>80</v>
      </c>
      <c r="E16" s="159"/>
      <c r="F16" s="159"/>
      <c r="G16" s="159">
        <f>$G$7/$D$16/2</f>
        <v>0</v>
      </c>
      <c r="H16" s="159">
        <f t="shared" ref="H16:V16" si="4">$G$7/$D$16</f>
        <v>0</v>
      </c>
      <c r="I16" s="159">
        <f t="shared" si="4"/>
        <v>0</v>
      </c>
      <c r="J16" s="159">
        <f t="shared" si="4"/>
        <v>0</v>
      </c>
      <c r="K16" s="159">
        <f t="shared" si="4"/>
        <v>0</v>
      </c>
      <c r="L16" s="159">
        <f t="shared" si="4"/>
        <v>0</v>
      </c>
      <c r="M16" s="159">
        <f t="shared" si="4"/>
        <v>0</v>
      </c>
      <c r="N16" s="159">
        <f t="shared" si="4"/>
        <v>0</v>
      </c>
      <c r="O16" s="159">
        <f t="shared" si="4"/>
        <v>0</v>
      </c>
      <c r="P16" s="159">
        <f t="shared" si="4"/>
        <v>0</v>
      </c>
      <c r="Q16" s="159">
        <f t="shared" si="4"/>
        <v>0</v>
      </c>
      <c r="R16" s="159">
        <f t="shared" si="4"/>
        <v>0</v>
      </c>
      <c r="S16" s="159">
        <f t="shared" si="4"/>
        <v>0</v>
      </c>
      <c r="T16" s="159">
        <f t="shared" si="4"/>
        <v>0</v>
      </c>
      <c r="U16" s="159">
        <f t="shared" si="4"/>
        <v>0</v>
      </c>
      <c r="V16" s="159">
        <f t="shared" si="4"/>
        <v>0</v>
      </c>
      <c r="W16" s="159"/>
    </row>
    <row r="17" spans="3:24">
      <c r="C17" s="155" t="s">
        <v>430</v>
      </c>
      <c r="D17" s="155">
        <v>80</v>
      </c>
      <c r="E17" s="159"/>
      <c r="F17" s="159"/>
      <c r="G17" s="159"/>
      <c r="H17" s="159">
        <f>$H$7/$D$17/2</f>
        <v>0</v>
      </c>
      <c r="I17" s="159">
        <f t="shared" ref="I17:V17" si="5">$H$7/$D$17</f>
        <v>0</v>
      </c>
      <c r="J17" s="159">
        <f t="shared" si="5"/>
        <v>0</v>
      </c>
      <c r="K17" s="159">
        <f t="shared" si="5"/>
        <v>0</v>
      </c>
      <c r="L17" s="159">
        <f t="shared" si="5"/>
        <v>0</v>
      </c>
      <c r="M17" s="159">
        <f t="shared" si="5"/>
        <v>0</v>
      </c>
      <c r="N17" s="159">
        <f t="shared" si="5"/>
        <v>0</v>
      </c>
      <c r="O17" s="159">
        <f t="shared" si="5"/>
        <v>0</v>
      </c>
      <c r="P17" s="159">
        <f t="shared" si="5"/>
        <v>0</v>
      </c>
      <c r="Q17" s="159">
        <f t="shared" si="5"/>
        <v>0</v>
      </c>
      <c r="R17" s="159">
        <f t="shared" si="5"/>
        <v>0</v>
      </c>
      <c r="S17" s="159">
        <f t="shared" si="5"/>
        <v>0</v>
      </c>
      <c r="T17" s="159">
        <f t="shared" si="5"/>
        <v>0</v>
      </c>
      <c r="U17" s="159">
        <f t="shared" si="5"/>
        <v>0</v>
      </c>
      <c r="V17" s="159">
        <f t="shared" si="5"/>
        <v>0</v>
      </c>
      <c r="W17" s="159"/>
    </row>
    <row r="18" spans="3:24">
      <c r="C18" s="155" t="s">
        <v>431</v>
      </c>
      <c r="D18" s="155">
        <v>80</v>
      </c>
      <c r="E18" s="159"/>
      <c r="F18" s="159"/>
      <c r="G18" s="159"/>
      <c r="H18" s="159"/>
      <c r="I18" s="159">
        <f>$I$7/$D$18/2</f>
        <v>0</v>
      </c>
      <c r="J18" s="159">
        <f t="shared" ref="J18:V18" si="6">$I$7/$D$18</f>
        <v>0</v>
      </c>
      <c r="K18" s="159">
        <f t="shared" si="6"/>
        <v>0</v>
      </c>
      <c r="L18" s="159">
        <f t="shared" si="6"/>
        <v>0</v>
      </c>
      <c r="M18" s="159">
        <f t="shared" si="6"/>
        <v>0</v>
      </c>
      <c r="N18" s="159">
        <f t="shared" si="6"/>
        <v>0</v>
      </c>
      <c r="O18" s="159">
        <f t="shared" si="6"/>
        <v>0</v>
      </c>
      <c r="P18" s="159">
        <f t="shared" si="6"/>
        <v>0</v>
      </c>
      <c r="Q18" s="159">
        <f t="shared" si="6"/>
        <v>0</v>
      </c>
      <c r="R18" s="159">
        <f t="shared" si="6"/>
        <v>0</v>
      </c>
      <c r="S18" s="159">
        <f t="shared" si="6"/>
        <v>0</v>
      </c>
      <c r="T18" s="159">
        <f t="shared" si="6"/>
        <v>0</v>
      </c>
      <c r="U18" s="159">
        <f t="shared" si="6"/>
        <v>0</v>
      </c>
      <c r="V18" s="159">
        <f t="shared" si="6"/>
        <v>0</v>
      </c>
      <c r="W18" s="159"/>
    </row>
    <row r="19" spans="3:24">
      <c r="C19" s="155" t="s">
        <v>432</v>
      </c>
      <c r="D19" s="155">
        <v>80</v>
      </c>
      <c r="E19" s="159"/>
      <c r="F19" s="159"/>
      <c r="G19" s="159"/>
      <c r="H19" s="159"/>
      <c r="I19" s="159"/>
      <c r="J19" s="159">
        <f>$J$7/$D$19/2</f>
        <v>0</v>
      </c>
      <c r="K19" s="159">
        <f t="shared" ref="K19:V19" si="7">$J$7/$D$19/2</f>
        <v>0</v>
      </c>
      <c r="L19" s="159">
        <f t="shared" si="7"/>
        <v>0</v>
      </c>
      <c r="M19" s="159">
        <f t="shared" si="7"/>
        <v>0</v>
      </c>
      <c r="N19" s="159">
        <f t="shared" si="7"/>
        <v>0</v>
      </c>
      <c r="O19" s="159">
        <f t="shared" si="7"/>
        <v>0</v>
      </c>
      <c r="P19" s="159">
        <f t="shared" si="7"/>
        <v>0</v>
      </c>
      <c r="Q19" s="159">
        <f t="shared" si="7"/>
        <v>0</v>
      </c>
      <c r="R19" s="159">
        <f t="shared" si="7"/>
        <v>0</v>
      </c>
      <c r="S19" s="159">
        <f t="shared" si="7"/>
        <v>0</v>
      </c>
      <c r="T19" s="159">
        <f t="shared" si="7"/>
        <v>0</v>
      </c>
      <c r="U19" s="159">
        <f t="shared" si="7"/>
        <v>0</v>
      </c>
      <c r="V19" s="159">
        <f t="shared" si="7"/>
        <v>0</v>
      </c>
      <c r="W19" s="159"/>
    </row>
    <row r="20" spans="3:24">
      <c r="C20" s="155" t="s">
        <v>433</v>
      </c>
      <c r="D20" s="155">
        <v>80</v>
      </c>
      <c r="E20" s="159"/>
      <c r="F20" s="159"/>
      <c r="G20" s="159"/>
      <c r="H20" s="159"/>
      <c r="I20" s="159"/>
      <c r="J20" s="159"/>
      <c r="K20" s="159">
        <f>$K$7/$D$20/2</f>
        <v>0</v>
      </c>
      <c r="L20" s="159">
        <f t="shared" ref="L20:V20" si="8">$K$7/$D$20</f>
        <v>0</v>
      </c>
      <c r="M20" s="159">
        <f t="shared" si="8"/>
        <v>0</v>
      </c>
      <c r="N20" s="159">
        <f t="shared" si="8"/>
        <v>0</v>
      </c>
      <c r="O20" s="159">
        <f t="shared" si="8"/>
        <v>0</v>
      </c>
      <c r="P20" s="159">
        <f t="shared" si="8"/>
        <v>0</v>
      </c>
      <c r="Q20" s="159">
        <f t="shared" si="8"/>
        <v>0</v>
      </c>
      <c r="R20" s="159">
        <f t="shared" si="8"/>
        <v>0</v>
      </c>
      <c r="S20" s="159">
        <f t="shared" si="8"/>
        <v>0</v>
      </c>
      <c r="T20" s="159">
        <f t="shared" si="8"/>
        <v>0</v>
      </c>
      <c r="U20" s="159">
        <f t="shared" si="8"/>
        <v>0</v>
      </c>
      <c r="V20" s="159">
        <f t="shared" si="8"/>
        <v>0</v>
      </c>
      <c r="W20" s="159"/>
    </row>
    <row r="21" spans="3:24">
      <c r="C21" s="155" t="s">
        <v>434</v>
      </c>
      <c r="D21" s="155">
        <v>80</v>
      </c>
      <c r="E21" s="159"/>
      <c r="F21" s="159"/>
      <c r="G21" s="159"/>
      <c r="H21" s="159"/>
      <c r="I21" s="159"/>
      <c r="J21" s="159"/>
      <c r="K21" s="159"/>
      <c r="L21" s="159">
        <f>$L$7/$D$21/2</f>
        <v>0</v>
      </c>
      <c r="M21" s="159">
        <f t="shared" ref="M21:V21" si="9">$L$7/$D$21</f>
        <v>0</v>
      </c>
      <c r="N21" s="159">
        <f t="shared" si="9"/>
        <v>0</v>
      </c>
      <c r="O21" s="159">
        <f t="shared" si="9"/>
        <v>0</v>
      </c>
      <c r="P21" s="159">
        <f t="shared" si="9"/>
        <v>0</v>
      </c>
      <c r="Q21" s="159">
        <f t="shared" si="9"/>
        <v>0</v>
      </c>
      <c r="R21" s="159">
        <f t="shared" si="9"/>
        <v>0</v>
      </c>
      <c r="S21" s="159">
        <f t="shared" si="9"/>
        <v>0</v>
      </c>
      <c r="T21" s="159">
        <f t="shared" si="9"/>
        <v>0</v>
      </c>
      <c r="U21" s="159">
        <f t="shared" si="9"/>
        <v>0</v>
      </c>
      <c r="V21" s="159">
        <f t="shared" si="9"/>
        <v>0</v>
      </c>
      <c r="W21" s="159"/>
    </row>
    <row r="22" spans="3:24">
      <c r="C22" s="155" t="s">
        <v>435</v>
      </c>
      <c r="D22" s="155">
        <v>80</v>
      </c>
      <c r="E22" s="159"/>
      <c r="F22" s="159"/>
      <c r="G22" s="159"/>
      <c r="H22" s="159"/>
      <c r="I22" s="159"/>
      <c r="J22" s="159"/>
      <c r="K22" s="159"/>
      <c r="L22" s="159"/>
      <c r="M22" s="159">
        <f>$M$7/$D$22/2</f>
        <v>4.5024649842010246E-2</v>
      </c>
      <c r="N22" s="159">
        <f t="shared" ref="N22:V22" si="10">$M$7/$D$22</f>
        <v>9.0049299684020492E-2</v>
      </c>
      <c r="O22" s="159">
        <f t="shared" si="10"/>
        <v>9.0049299684020492E-2</v>
      </c>
      <c r="P22" s="159">
        <f t="shared" si="10"/>
        <v>9.0049299684020492E-2</v>
      </c>
      <c r="Q22" s="159">
        <f t="shared" si="10"/>
        <v>9.0049299684020492E-2</v>
      </c>
      <c r="R22" s="159">
        <f t="shared" si="10"/>
        <v>9.0049299684020492E-2</v>
      </c>
      <c r="S22" s="159">
        <f t="shared" si="10"/>
        <v>9.0049299684020492E-2</v>
      </c>
      <c r="T22" s="159">
        <f t="shared" si="10"/>
        <v>9.0049299684020492E-2</v>
      </c>
      <c r="U22" s="159">
        <f t="shared" si="10"/>
        <v>9.0049299684020492E-2</v>
      </c>
      <c r="V22" s="159">
        <f t="shared" si="10"/>
        <v>9.0049299684020492E-2</v>
      </c>
      <c r="W22" s="159"/>
    </row>
    <row r="23" spans="3:24">
      <c r="C23" s="155" t="s">
        <v>436</v>
      </c>
      <c r="D23" s="155">
        <v>80</v>
      </c>
      <c r="E23" s="159"/>
      <c r="F23" s="159"/>
      <c r="G23" s="159"/>
      <c r="H23" s="159"/>
      <c r="I23" s="159"/>
      <c r="J23" s="159"/>
      <c r="K23" s="159"/>
      <c r="L23" s="159"/>
      <c r="M23" s="159"/>
      <c r="N23" s="159">
        <f>$N$7/$D$23</f>
        <v>2.216119917610564E-2</v>
      </c>
      <c r="O23" s="159">
        <f t="shared" ref="O23:V23" si="11">$N$7/$D$23/2</f>
        <v>1.108059958805282E-2</v>
      </c>
      <c r="P23" s="159">
        <f t="shared" si="11"/>
        <v>1.108059958805282E-2</v>
      </c>
      <c r="Q23" s="159">
        <f t="shared" si="11"/>
        <v>1.108059958805282E-2</v>
      </c>
      <c r="R23" s="159">
        <f t="shared" si="11"/>
        <v>1.108059958805282E-2</v>
      </c>
      <c r="S23" s="159">
        <f t="shared" si="11"/>
        <v>1.108059958805282E-2</v>
      </c>
      <c r="T23" s="159">
        <f t="shared" si="11"/>
        <v>1.108059958805282E-2</v>
      </c>
      <c r="U23" s="159">
        <f t="shared" si="11"/>
        <v>1.108059958805282E-2</v>
      </c>
      <c r="V23" s="159">
        <f t="shared" si="11"/>
        <v>1.108059958805282E-2</v>
      </c>
      <c r="W23" s="159"/>
    </row>
    <row r="24" spans="3:24">
      <c r="C24" s="155" t="s">
        <v>437</v>
      </c>
      <c r="D24" s="155">
        <v>80</v>
      </c>
      <c r="E24" s="159"/>
      <c r="F24" s="159"/>
      <c r="G24" s="159"/>
      <c r="H24" s="159"/>
      <c r="I24" s="159"/>
      <c r="J24" s="159"/>
      <c r="K24" s="159"/>
      <c r="L24" s="159"/>
      <c r="M24" s="159"/>
      <c r="O24" s="159">
        <f>$O$7/$D$23/2</f>
        <v>0</v>
      </c>
      <c r="P24" s="159">
        <f t="shared" ref="P24:V24" si="12">$O$7/$D$23</f>
        <v>0</v>
      </c>
      <c r="Q24" s="159">
        <f t="shared" si="12"/>
        <v>0</v>
      </c>
      <c r="R24" s="159">
        <f t="shared" si="12"/>
        <v>0</v>
      </c>
      <c r="S24" s="159">
        <f t="shared" si="12"/>
        <v>0</v>
      </c>
      <c r="T24" s="159">
        <f t="shared" si="12"/>
        <v>0</v>
      </c>
      <c r="U24" s="159">
        <f t="shared" si="12"/>
        <v>0</v>
      </c>
      <c r="V24" s="159">
        <f t="shared" si="12"/>
        <v>0</v>
      </c>
      <c r="W24" s="159"/>
    </row>
    <row r="25" spans="3:24">
      <c r="C25" s="155" t="s">
        <v>438</v>
      </c>
      <c r="D25" s="155">
        <v>80</v>
      </c>
      <c r="E25" s="159"/>
      <c r="F25" s="159"/>
      <c r="G25" s="159"/>
      <c r="H25" s="159"/>
      <c r="I25" s="159"/>
      <c r="J25" s="159"/>
      <c r="K25" s="159"/>
      <c r="L25" s="159"/>
      <c r="M25" s="159"/>
      <c r="P25" s="159">
        <f>$P$7/$D$25/2</f>
        <v>0</v>
      </c>
      <c r="Q25" s="159">
        <f t="shared" ref="Q25:V25" si="13">$P$7/$D$25</f>
        <v>0</v>
      </c>
      <c r="R25" s="159">
        <f t="shared" si="13"/>
        <v>0</v>
      </c>
      <c r="S25" s="159">
        <f t="shared" si="13"/>
        <v>0</v>
      </c>
      <c r="T25" s="159">
        <f t="shared" si="13"/>
        <v>0</v>
      </c>
      <c r="U25" s="159">
        <f t="shared" si="13"/>
        <v>0</v>
      </c>
      <c r="V25" s="159">
        <f t="shared" si="13"/>
        <v>0</v>
      </c>
      <c r="W25" s="159"/>
    </row>
    <row r="26" spans="3:24">
      <c r="C26" s="155" t="s">
        <v>439</v>
      </c>
      <c r="D26" s="155">
        <v>80</v>
      </c>
      <c r="E26" s="159"/>
      <c r="F26" s="159"/>
      <c r="G26" s="159"/>
      <c r="H26" s="159"/>
      <c r="I26" s="159"/>
      <c r="J26" s="159"/>
      <c r="K26" s="159"/>
      <c r="L26" s="159"/>
      <c r="M26" s="159"/>
      <c r="Q26" s="159">
        <f>$Q$7/$D$26/2</f>
        <v>0</v>
      </c>
      <c r="R26" s="159">
        <f>$Q$7/$D$26/2</f>
        <v>0</v>
      </c>
      <c r="S26" s="159">
        <f>$Q$7/$D$26</f>
        <v>0</v>
      </c>
      <c r="T26" s="159">
        <f>$Q$7/$D$26</f>
        <v>0</v>
      </c>
      <c r="U26" s="159">
        <f>$Q$7/$D$26</f>
        <v>0</v>
      </c>
      <c r="V26" s="159">
        <f>$Q$7/$D$26</f>
        <v>0</v>
      </c>
      <c r="W26" s="159"/>
    </row>
    <row r="27" spans="3:24">
      <c r="C27" s="155" t="s">
        <v>96</v>
      </c>
      <c r="D27" s="155">
        <v>80</v>
      </c>
      <c r="E27" s="159"/>
      <c r="F27" s="159"/>
      <c r="G27" s="159"/>
      <c r="H27" s="159"/>
      <c r="I27" s="159"/>
      <c r="J27" s="159"/>
      <c r="K27" s="159"/>
      <c r="L27" s="159"/>
      <c r="M27" s="159"/>
      <c r="Q27" s="159"/>
      <c r="R27" s="159">
        <f>$R$7/$D$27/2</f>
        <v>0</v>
      </c>
      <c r="S27" s="159">
        <f>$R$7/$D$27</f>
        <v>0</v>
      </c>
      <c r="T27" s="159">
        <f>$R$7/$D$27</f>
        <v>0</v>
      </c>
      <c r="U27" s="159">
        <f>$R$7/$D$27</f>
        <v>0</v>
      </c>
      <c r="V27" s="159">
        <f>$R$7/$D$27</f>
        <v>0</v>
      </c>
      <c r="W27" s="159"/>
    </row>
    <row r="28" spans="3:24">
      <c r="C28" s="155" t="s">
        <v>440</v>
      </c>
      <c r="D28" s="155">
        <v>80</v>
      </c>
      <c r="S28" s="159">
        <f>$R$7/$D$28/2</f>
        <v>0</v>
      </c>
      <c r="T28" s="159">
        <f>$R$7/$D$28</f>
        <v>0</v>
      </c>
      <c r="U28" s="159">
        <f>$R$7/$D$28</f>
        <v>0</v>
      </c>
      <c r="V28" s="159">
        <f>$R$7/$D$28</f>
        <v>0</v>
      </c>
      <c r="W28" s="159"/>
    </row>
    <row r="29" spans="3:24">
      <c r="C29" s="155" t="s">
        <v>441</v>
      </c>
      <c r="D29" s="155">
        <v>80</v>
      </c>
      <c r="S29" s="161"/>
      <c r="T29" s="159">
        <f>$T$7/$D$29/2</f>
        <v>8.4776624383072659E-3</v>
      </c>
      <c r="U29" s="159">
        <f>$T$7/$D$29</f>
        <v>1.6955324876614532E-2</v>
      </c>
      <c r="V29" s="159">
        <f>$T$7/$D$29</f>
        <v>1.6955324876614532E-2</v>
      </c>
      <c r="W29" s="159"/>
      <c r="X29" s="161"/>
    </row>
    <row r="30" spans="3:24">
      <c r="C30" s="155" t="s">
        <v>442</v>
      </c>
      <c r="D30" s="155">
        <v>80</v>
      </c>
      <c r="U30" s="159">
        <f>$U$7/$D$30/2</f>
        <v>0</v>
      </c>
      <c r="V30" s="159">
        <f>$U$7/$D$30</f>
        <v>0</v>
      </c>
      <c r="W30" s="159"/>
    </row>
    <row r="31" spans="3:24">
      <c r="C31" s="155" t="s">
        <v>443</v>
      </c>
      <c r="D31" s="155">
        <v>80</v>
      </c>
      <c r="V31" s="159">
        <f>$V$7/$D$31/2</f>
        <v>4.5162636346024541E-2</v>
      </c>
      <c r="W31" s="159"/>
    </row>
    <row r="32" spans="3:24">
      <c r="D32" s="157" t="s">
        <v>449</v>
      </c>
      <c r="E32" s="162">
        <f t="shared" ref="E32:V32" si="14">SUM(E14:E31)</f>
        <v>0</v>
      </c>
      <c r="F32" s="162">
        <f t="shared" si="14"/>
        <v>0</v>
      </c>
      <c r="G32" s="162">
        <f t="shared" si="14"/>
        <v>0</v>
      </c>
      <c r="H32" s="162">
        <f t="shared" si="14"/>
        <v>0</v>
      </c>
      <c r="I32" s="162">
        <f t="shared" si="14"/>
        <v>0</v>
      </c>
      <c r="J32" s="162">
        <f t="shared" si="14"/>
        <v>0</v>
      </c>
      <c r="K32" s="162">
        <f t="shared" si="14"/>
        <v>0</v>
      </c>
      <c r="L32" s="162">
        <f t="shared" si="14"/>
        <v>0</v>
      </c>
      <c r="M32" s="162">
        <f t="shared" si="14"/>
        <v>4.5024649842010246E-2</v>
      </c>
      <c r="N32" s="162">
        <f t="shared" si="14"/>
        <v>0.11221049886012613</v>
      </c>
      <c r="O32" s="162">
        <f t="shared" si="14"/>
        <v>0.10112989927207332</v>
      </c>
      <c r="P32" s="162">
        <f t="shared" si="14"/>
        <v>0.10112989927207332</v>
      </c>
      <c r="Q32" s="162">
        <f t="shared" si="14"/>
        <v>0.10112989927207332</v>
      </c>
      <c r="R32" s="162">
        <f t="shared" si="14"/>
        <v>0.10112989927207332</v>
      </c>
      <c r="S32" s="162">
        <f t="shared" si="14"/>
        <v>0.10112989927207332</v>
      </c>
      <c r="T32" s="162">
        <f t="shared" si="14"/>
        <v>0.10960756171038058</v>
      </c>
      <c r="U32" s="162">
        <f t="shared" si="14"/>
        <v>0.11808522414868786</v>
      </c>
      <c r="V32" s="162">
        <f t="shared" si="14"/>
        <v>0.1632478604947124</v>
      </c>
      <c r="W32" s="162">
        <f>SUM(M32:V32)</f>
        <v>1.0538252914162838</v>
      </c>
    </row>
    <row r="33" spans="3:23">
      <c r="D33" s="157"/>
      <c r="E33" s="157"/>
      <c r="F33" s="157"/>
      <c r="G33" s="157"/>
      <c r="H33" s="157"/>
      <c r="I33" s="157"/>
      <c r="J33" s="157"/>
      <c r="K33" s="157"/>
      <c r="L33" s="157"/>
      <c r="M33" s="157"/>
      <c r="Q33" s="158"/>
      <c r="R33" s="158"/>
      <c r="S33" s="158"/>
      <c r="T33" s="158"/>
      <c r="U33" s="158"/>
      <c r="V33" s="158" t="s">
        <v>451</v>
      </c>
      <c r="W33" s="159">
        <f>W7-W32</f>
        <v>18.787753651485577</v>
      </c>
    </row>
    <row r="34" spans="3:23">
      <c r="E34" s="159"/>
      <c r="F34" s="159"/>
      <c r="G34" s="159"/>
      <c r="H34" s="159"/>
      <c r="I34" s="159"/>
      <c r="J34" s="159"/>
      <c r="K34" s="159"/>
      <c r="L34" s="159"/>
      <c r="M34" s="159"/>
      <c r="V34" s="163"/>
    </row>
    <row r="39" spans="3:23" ht="14.45">
      <c r="C39" s="113"/>
      <c r="D39" s="174"/>
      <c r="E39" s="174"/>
      <c r="F39" s="174"/>
      <c r="G39" s="174"/>
      <c r="H39" s="174"/>
      <c r="I39" s="174"/>
      <c r="J39" s="174"/>
      <c r="K39" s="174"/>
      <c r="L39" s="174"/>
      <c r="M39" s="174"/>
      <c r="N39" s="174"/>
      <c r="O39" s="174"/>
      <c r="P39" s="174"/>
      <c r="Q39" s="174"/>
      <c r="R39" s="174"/>
      <c r="S39" s="174"/>
      <c r="T39" s="174"/>
      <c r="U39" s="174"/>
    </row>
    <row r="40" spans="3:23">
      <c r="C40" s="175"/>
      <c r="D40" s="176"/>
      <c r="E40" s="176"/>
      <c r="F40" s="176"/>
      <c r="G40" s="176"/>
      <c r="H40" s="176"/>
      <c r="I40" s="176"/>
      <c r="J40" s="176"/>
      <c r="K40" s="176"/>
      <c r="L40" s="176"/>
      <c r="M40" s="176"/>
      <c r="N40" s="176"/>
      <c r="O40" s="176"/>
      <c r="P40" s="176"/>
      <c r="Q40" s="176"/>
      <c r="R40" s="176"/>
      <c r="S40" s="176"/>
      <c r="T40" s="176"/>
      <c r="U40" s="176"/>
    </row>
    <row r="41" spans="3:23">
      <c r="C41" s="175"/>
      <c r="D41" s="176"/>
      <c r="E41" s="176"/>
      <c r="F41" s="176"/>
      <c r="G41" s="176"/>
      <c r="H41" s="176"/>
      <c r="I41" s="176"/>
      <c r="J41" s="176"/>
      <c r="K41" s="176"/>
      <c r="L41" s="176"/>
      <c r="M41" s="176"/>
      <c r="N41" s="176"/>
      <c r="O41" s="176"/>
      <c r="P41" s="176"/>
      <c r="Q41" s="176"/>
      <c r="R41" s="176"/>
      <c r="S41" s="176"/>
      <c r="T41" s="176"/>
      <c r="U41" s="176"/>
    </row>
    <row r="42" spans="3:23" ht="15.6">
      <c r="C42"/>
      <c r="D42" s="177"/>
      <c r="E42" s="177"/>
      <c r="F42" s="177"/>
      <c r="G42" s="177"/>
      <c r="H42" s="177"/>
      <c r="I42" s="177"/>
      <c r="J42" s="177"/>
      <c r="K42" s="177"/>
      <c r="L42" s="177"/>
      <c r="M42" s="177"/>
      <c r="N42" s="177"/>
      <c r="O42" s="177"/>
      <c r="P42" s="177"/>
      <c r="Q42" s="177"/>
      <c r="R42" s="177"/>
      <c r="S42" s="177"/>
      <c r="T42" s="177"/>
      <c r="U42" s="177"/>
    </row>
    <row r="44" spans="3:23">
      <c r="D44" s="169"/>
    </row>
    <row r="45" spans="3:23">
      <c r="D45" s="168"/>
      <c r="E45" s="168"/>
      <c r="F45" s="168"/>
      <c r="G45" s="168"/>
      <c r="H45" s="168"/>
      <c r="I45" s="168"/>
      <c r="J45" s="168"/>
      <c r="K45" s="168"/>
      <c r="L45" s="168"/>
      <c r="M45" s="168"/>
      <c r="N45" s="168"/>
      <c r="O45" s="168"/>
      <c r="P45" s="168"/>
      <c r="Q45" s="168"/>
      <c r="R45" s="168"/>
      <c r="S45" s="168"/>
      <c r="T45" s="168"/>
      <c r="U45" s="168"/>
    </row>
    <row r="46" spans="3:23">
      <c r="D46" s="168"/>
      <c r="E46" s="168"/>
      <c r="F46" s="168"/>
      <c r="G46" s="168"/>
      <c r="H46" s="168"/>
      <c r="I46" s="168"/>
      <c r="J46" s="168"/>
      <c r="K46" s="168"/>
      <c r="L46" s="168"/>
      <c r="M46" s="168"/>
      <c r="N46" s="168"/>
      <c r="O46" s="168"/>
      <c r="P46" s="168"/>
      <c r="Q46" s="168"/>
      <c r="R46" s="168"/>
      <c r="S46" s="168"/>
      <c r="T46" s="168"/>
      <c r="U46" s="16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CB10-F50C-4100-B43B-EC741721ABCB}">
  <dimension ref="C2:AT43"/>
  <sheetViews>
    <sheetView workbookViewId="0">
      <selection activeCell="J5" sqref="J5"/>
    </sheetView>
  </sheetViews>
  <sheetFormatPr defaultColWidth="7.5" defaultRowHeight="13.9"/>
  <cols>
    <col min="1" max="2" width="7.5" style="155"/>
    <col min="3" max="3" width="33.25" style="155" bestFit="1" customWidth="1"/>
    <col min="4" max="4" width="7.25" style="155" customWidth="1"/>
    <col min="5" max="5" width="7.875" style="155" bestFit="1" customWidth="1"/>
    <col min="6" max="16" width="7.5" style="155"/>
    <col min="17" max="17" width="9.5" style="155" bestFit="1" customWidth="1"/>
    <col min="18" max="18" width="10.875" style="155" bestFit="1" customWidth="1"/>
    <col min="19" max="20" width="9.25" style="155" bestFit="1" customWidth="1"/>
    <col min="21" max="21" width="11.25" style="155" bestFit="1" customWidth="1"/>
    <col min="22" max="22" width="11.75" style="155" bestFit="1" customWidth="1"/>
    <col min="23" max="16384" width="7.5" style="155"/>
  </cols>
  <sheetData>
    <row r="2" spans="3:46">
      <c r="C2" s="155" t="s">
        <v>426</v>
      </c>
    </row>
    <row r="3" spans="3:46">
      <c r="D3" s="156"/>
      <c r="E3" s="157" t="s">
        <v>427</v>
      </c>
      <c r="F3" s="157" t="s">
        <v>428</v>
      </c>
      <c r="G3" s="157" t="s">
        <v>429</v>
      </c>
      <c r="H3" s="157" t="s">
        <v>430</v>
      </c>
      <c r="I3" s="157" t="s">
        <v>431</v>
      </c>
      <c r="J3" s="157" t="s">
        <v>432</v>
      </c>
      <c r="K3" s="157" t="s">
        <v>433</v>
      </c>
      <c r="L3" s="157" t="s">
        <v>434</v>
      </c>
      <c r="M3" s="157" t="s">
        <v>435</v>
      </c>
      <c r="N3" s="157" t="s">
        <v>436</v>
      </c>
      <c r="O3" s="157" t="s">
        <v>437</v>
      </c>
      <c r="P3" s="157" t="s">
        <v>438</v>
      </c>
      <c r="Q3" s="157" t="s">
        <v>439</v>
      </c>
      <c r="R3" s="157" t="s">
        <v>96</v>
      </c>
      <c r="S3" s="158" t="s">
        <v>440</v>
      </c>
      <c r="T3" s="158" t="s">
        <v>441</v>
      </c>
      <c r="U3" s="158" t="s">
        <v>442</v>
      </c>
      <c r="V3" s="158" t="s">
        <v>443</v>
      </c>
    </row>
    <row r="4" spans="3:46">
      <c r="C4" s="155" t="s">
        <v>458</v>
      </c>
      <c r="D4" s="156"/>
      <c r="E4" s="157"/>
      <c r="F4" s="157"/>
      <c r="G4" s="157"/>
      <c r="H4" s="157"/>
      <c r="I4" s="157"/>
      <c r="J4" s="157"/>
      <c r="K4" s="157"/>
      <c r="L4" s="160">
        <f>'NCC data'!B57/10^6</f>
        <v>0</v>
      </c>
      <c r="M4" s="160">
        <f>'NCC data'!C57/10^6</f>
        <v>0</v>
      </c>
      <c r="N4" s="160">
        <f>'NCC data'!D57/10^6</f>
        <v>0</v>
      </c>
      <c r="O4" s="160">
        <f>'NCC data'!E57/10^6</f>
        <v>6.7269952800000006</v>
      </c>
      <c r="P4" s="160">
        <f>'NCC data'!F57/10^6</f>
        <v>4.3284887402635928</v>
      </c>
      <c r="Q4" s="160">
        <f>'NCC data'!G57/10^6</f>
        <v>51.536879898919324</v>
      </c>
      <c r="R4" s="160">
        <f>'NCC data'!H57/10^6</f>
        <v>91.251654815966305</v>
      </c>
      <c r="S4" s="160">
        <f>'NCC data'!I57/10^6</f>
        <v>63.385915962041437</v>
      </c>
      <c r="T4" s="160">
        <f>'NCC data'!J57/10^6</f>
        <v>18.616439596118227</v>
      </c>
      <c r="U4" s="160">
        <f>'NCC data'!K57/10^6</f>
        <v>40.683767373097282</v>
      </c>
      <c r="V4" s="160">
        <f>'NCC data'!L57/10^6</f>
        <v>54.093301256733987</v>
      </c>
    </row>
    <row r="5" spans="3:46">
      <c r="C5" s="155" t="s">
        <v>459</v>
      </c>
      <c r="E5" s="159">
        <f>'Historical renewals capex'!E38</f>
        <v>5.0823904317346464</v>
      </c>
      <c r="F5" s="159">
        <f>'Historical renewals capex'!F38</f>
        <v>7.1632694637523491</v>
      </c>
      <c r="G5" s="159">
        <f>'Historical renewals capex'!G38</f>
        <v>8.0928513190417366</v>
      </c>
      <c r="H5" s="159">
        <f>'Historical renewals capex'!H38</f>
        <v>9.9555473135135468</v>
      </c>
      <c r="I5" s="159">
        <f>'Historical renewals capex'!I38</f>
        <v>8.6782172508876947</v>
      </c>
      <c r="J5" s="159">
        <f>'Historical renewals capex'!J38</f>
        <v>10.758623262635401</v>
      </c>
      <c r="K5" s="159">
        <f>'Historical renewals capex'!K38</f>
        <v>11.721288061896987</v>
      </c>
      <c r="L5" s="159">
        <f>'Historical renewals capex'!L38</f>
        <v>8.6736071377766457</v>
      </c>
      <c r="M5" s="159">
        <f>'Historical renewals capex'!M38</f>
        <v>15.08475762942143</v>
      </c>
      <c r="N5" s="159">
        <f>'Historical renewals capex'!N38</f>
        <v>14.178824183576301</v>
      </c>
      <c r="O5" s="159">
        <f>'Historical renewals capex'!O38</f>
        <v>12.647181149631269</v>
      </c>
      <c r="P5" s="159">
        <f>'Historical renewals capex'!P38</f>
        <v>11.406628010354559</v>
      </c>
      <c r="Q5" s="159">
        <f>'Historical renewals capex'!Q38</f>
        <v>13.107159237280646</v>
      </c>
      <c r="R5" s="159">
        <f>'Actual - Forecast Renewal capex'!D38/10^6</f>
        <v>10.626553140670083</v>
      </c>
      <c r="S5" s="159">
        <f>'Actual - Forecast Renewal capex'!E38/10^6</f>
        <v>13.314417760560826</v>
      </c>
      <c r="T5" s="159">
        <f>'Actual - Forecast Renewal capex'!F38/10^6</f>
        <v>13.237344635808686</v>
      </c>
      <c r="U5" s="159">
        <f>'Actual - Forecast Renewal capex'!G38/10^6</f>
        <v>10.419584166445739</v>
      </c>
      <c r="V5" s="159">
        <f>'Actual - Forecast Renewal capex'!H38/10^6</f>
        <v>17.782286095457426</v>
      </c>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row>
    <row r="6" spans="3:46">
      <c r="C6" s="155" t="s">
        <v>460</v>
      </c>
      <c r="E6" s="160">
        <f>D43/1000</f>
        <v>4.24264858</v>
      </c>
      <c r="F6" s="160">
        <f t="shared" ref="F6:V6" si="0">E43/1000</f>
        <v>0.92864753800000011</v>
      </c>
      <c r="G6" s="160">
        <f t="shared" si="0"/>
        <v>0.74571960600000009</v>
      </c>
      <c r="H6" s="160">
        <f t="shared" si="0"/>
        <v>1.8233307219999999</v>
      </c>
      <c r="I6" s="160">
        <f t="shared" si="0"/>
        <v>1.4770743300000002</v>
      </c>
      <c r="J6" s="160">
        <f t="shared" si="0"/>
        <v>2.5880291959999999</v>
      </c>
      <c r="K6" s="160">
        <f t="shared" si="0"/>
        <v>3.9742603779999999</v>
      </c>
      <c r="L6" s="160">
        <f t="shared" si="0"/>
        <v>4.4320251420000005</v>
      </c>
      <c r="M6" s="160">
        <f t="shared" si="0"/>
        <v>3.1342031860000001</v>
      </c>
      <c r="N6" s="160">
        <f t="shared" si="0"/>
        <v>2.8125438220000007</v>
      </c>
      <c r="O6" s="160">
        <f t="shared" si="0"/>
        <v>3.0231525939999999</v>
      </c>
      <c r="P6" s="160">
        <f t="shared" si="0"/>
        <v>3.9831050260000005</v>
      </c>
      <c r="Q6" s="160">
        <f t="shared" si="0"/>
        <v>4.3590866820000009</v>
      </c>
      <c r="R6" s="160">
        <f t="shared" si="0"/>
        <v>4.0000324800000007</v>
      </c>
      <c r="S6" s="160">
        <f t="shared" si="0"/>
        <v>4.7659325240000001</v>
      </c>
      <c r="T6" s="160">
        <f t="shared" si="0"/>
        <v>5.6602979460000009</v>
      </c>
      <c r="U6" s="160">
        <f t="shared" si="0"/>
        <v>6.1749497140000011</v>
      </c>
      <c r="V6" s="160">
        <f t="shared" si="0"/>
        <v>5.4681264740000008</v>
      </c>
    </row>
    <row r="7" spans="3:46">
      <c r="C7" s="155" t="s">
        <v>461</v>
      </c>
      <c r="E7" s="159">
        <f>E5+E4-E6</f>
        <v>0.83974185173464644</v>
      </c>
      <c r="F7" s="159">
        <f t="shared" ref="F7:V7" si="1">F5+F4-F6</f>
        <v>6.2346219257523492</v>
      </c>
      <c r="G7" s="159">
        <f t="shared" si="1"/>
        <v>7.3471317130417368</v>
      </c>
      <c r="H7" s="159">
        <f t="shared" si="1"/>
        <v>8.1322165915135471</v>
      </c>
      <c r="I7" s="159">
        <f t="shared" si="1"/>
        <v>7.201142920887694</v>
      </c>
      <c r="J7" s="159">
        <f t="shared" si="1"/>
        <v>8.1705940666354024</v>
      </c>
      <c r="K7" s="159">
        <f t="shared" si="1"/>
        <v>7.7470276838969863</v>
      </c>
      <c r="L7" s="159">
        <f t="shared" si="1"/>
        <v>4.2415819957766452</v>
      </c>
      <c r="M7" s="159">
        <f t="shared" si="1"/>
        <v>11.95055444342143</v>
      </c>
      <c r="N7" s="159">
        <f t="shared" si="1"/>
        <v>11.366280361576301</v>
      </c>
      <c r="O7" s="159">
        <f t="shared" si="1"/>
        <v>16.35102383563127</v>
      </c>
      <c r="P7" s="159">
        <f t="shared" si="1"/>
        <v>11.752011724618152</v>
      </c>
      <c r="Q7" s="159">
        <f t="shared" si="1"/>
        <v>60.284952454199967</v>
      </c>
      <c r="R7" s="159">
        <f t="shared" si="1"/>
        <v>97.878175476636386</v>
      </c>
      <c r="S7" s="159">
        <f t="shared" si="1"/>
        <v>71.934401198602274</v>
      </c>
      <c r="T7" s="159">
        <f t="shared" si="1"/>
        <v>26.193486285926912</v>
      </c>
      <c r="U7" s="159">
        <f t="shared" si="1"/>
        <v>44.92840182554302</v>
      </c>
      <c r="V7" s="159">
        <f t="shared" si="1"/>
        <v>66.407460878191415</v>
      </c>
      <c r="W7" s="159">
        <f>SUM(E7:V7)</f>
        <v>468.96080723358614</v>
      </c>
    </row>
    <row r="8" spans="3:46">
      <c r="W8" s="159"/>
    </row>
    <row r="9" spans="3:46">
      <c r="E9" s="159"/>
      <c r="F9" s="159"/>
      <c r="G9" s="159"/>
      <c r="H9" s="159"/>
      <c r="I9" s="159"/>
      <c r="J9" s="159"/>
      <c r="K9" s="159"/>
      <c r="L9" s="159"/>
      <c r="M9" s="159"/>
      <c r="N9" s="159"/>
      <c r="O9" s="159"/>
      <c r="P9" s="159"/>
      <c r="Q9" s="159"/>
      <c r="R9" s="159"/>
      <c r="S9" s="159"/>
      <c r="T9" s="159"/>
      <c r="U9" s="159"/>
    </row>
    <row r="10" spans="3:46">
      <c r="E10" s="159"/>
      <c r="F10" s="159"/>
      <c r="G10" s="159"/>
      <c r="H10" s="159"/>
      <c r="I10" s="159"/>
      <c r="J10" s="159"/>
      <c r="K10" s="159"/>
      <c r="L10" s="159"/>
      <c r="M10" s="159"/>
      <c r="N10" s="159"/>
      <c r="O10" s="159"/>
      <c r="P10" s="159"/>
      <c r="Q10" s="159"/>
      <c r="R10" s="159"/>
      <c r="S10" s="159"/>
      <c r="T10" s="159"/>
      <c r="U10" s="159"/>
    </row>
    <row r="12" spans="3:46" ht="15.6">
      <c r="Q12"/>
      <c r="R12"/>
      <c r="S12"/>
      <c r="T12"/>
      <c r="U12"/>
      <c r="V12"/>
    </row>
    <row r="13" spans="3:46" s="157" customFormat="1">
      <c r="C13" s="157" t="s">
        <v>448</v>
      </c>
      <c r="D13" s="157" t="s">
        <v>449</v>
      </c>
      <c r="E13" s="157" t="s">
        <v>427</v>
      </c>
      <c r="F13" s="157" t="s">
        <v>428</v>
      </c>
      <c r="G13" s="157" t="s">
        <v>429</v>
      </c>
      <c r="H13" s="157" t="s">
        <v>430</v>
      </c>
      <c r="I13" s="157" t="s">
        <v>431</v>
      </c>
      <c r="J13" s="157" t="s">
        <v>432</v>
      </c>
      <c r="K13" s="157" t="s">
        <v>433</v>
      </c>
      <c r="L13" s="157" t="s">
        <v>434</v>
      </c>
      <c r="M13" s="157" t="s">
        <v>435</v>
      </c>
      <c r="N13" s="157" t="s">
        <v>436</v>
      </c>
      <c r="O13" s="157" t="s">
        <v>437</v>
      </c>
      <c r="P13" s="157" t="s">
        <v>438</v>
      </c>
      <c r="Q13" s="157" t="s">
        <v>439</v>
      </c>
      <c r="R13" s="157" t="s">
        <v>96</v>
      </c>
      <c r="S13" s="158" t="s">
        <v>440</v>
      </c>
      <c r="T13" s="158" t="s">
        <v>441</v>
      </c>
      <c r="U13" s="158" t="s">
        <v>442</v>
      </c>
      <c r="V13" s="158" t="s">
        <v>443</v>
      </c>
      <c r="W13" s="157" t="s">
        <v>450</v>
      </c>
      <c r="X13" s="158"/>
    </row>
    <row r="14" spans="3:46">
      <c r="C14" s="155" t="s">
        <v>427</v>
      </c>
      <c r="D14" s="155">
        <v>80</v>
      </c>
      <c r="E14" s="159">
        <f>$E$7/$D$14/2</f>
        <v>5.2483865733415399E-3</v>
      </c>
      <c r="F14" s="159">
        <f t="shared" ref="F14:V14" si="2">$E$7/$D$14</f>
        <v>1.049677314668308E-2</v>
      </c>
      <c r="G14" s="159">
        <f t="shared" si="2"/>
        <v>1.049677314668308E-2</v>
      </c>
      <c r="H14" s="159">
        <f t="shared" si="2"/>
        <v>1.049677314668308E-2</v>
      </c>
      <c r="I14" s="159">
        <f t="shared" si="2"/>
        <v>1.049677314668308E-2</v>
      </c>
      <c r="J14" s="159">
        <f t="shared" si="2"/>
        <v>1.049677314668308E-2</v>
      </c>
      <c r="K14" s="159">
        <f t="shared" si="2"/>
        <v>1.049677314668308E-2</v>
      </c>
      <c r="L14" s="159">
        <f t="shared" si="2"/>
        <v>1.049677314668308E-2</v>
      </c>
      <c r="M14" s="159">
        <f t="shared" si="2"/>
        <v>1.049677314668308E-2</v>
      </c>
      <c r="N14" s="159">
        <f t="shared" si="2"/>
        <v>1.049677314668308E-2</v>
      </c>
      <c r="O14" s="159">
        <f t="shared" si="2"/>
        <v>1.049677314668308E-2</v>
      </c>
      <c r="P14" s="159">
        <f t="shared" si="2"/>
        <v>1.049677314668308E-2</v>
      </c>
      <c r="Q14" s="159">
        <f t="shared" si="2"/>
        <v>1.049677314668308E-2</v>
      </c>
      <c r="R14" s="159">
        <f t="shared" si="2"/>
        <v>1.049677314668308E-2</v>
      </c>
      <c r="S14" s="159">
        <f t="shared" si="2"/>
        <v>1.049677314668308E-2</v>
      </c>
      <c r="T14" s="159">
        <f t="shared" si="2"/>
        <v>1.049677314668308E-2</v>
      </c>
      <c r="U14" s="159">
        <f t="shared" si="2"/>
        <v>1.049677314668308E-2</v>
      </c>
      <c r="V14" s="159">
        <f t="shared" si="2"/>
        <v>1.049677314668308E-2</v>
      </c>
      <c r="W14" s="159"/>
    </row>
    <row r="15" spans="3:46">
      <c r="C15" s="155" t="s">
        <v>428</v>
      </c>
      <c r="D15" s="155">
        <v>80</v>
      </c>
      <c r="E15" s="159"/>
      <c r="F15" s="159">
        <f>$F$7/$D$15/2</f>
        <v>3.8966387035952184E-2</v>
      </c>
      <c r="G15" s="159">
        <f t="shared" ref="G15:V15" si="3">$F$7/$D$15</f>
        <v>7.7932774071904368E-2</v>
      </c>
      <c r="H15" s="159">
        <f t="shared" si="3"/>
        <v>7.7932774071904368E-2</v>
      </c>
      <c r="I15" s="159">
        <f t="shared" si="3"/>
        <v>7.7932774071904368E-2</v>
      </c>
      <c r="J15" s="159">
        <f t="shared" si="3"/>
        <v>7.7932774071904368E-2</v>
      </c>
      <c r="K15" s="159">
        <f t="shared" si="3"/>
        <v>7.7932774071904368E-2</v>
      </c>
      <c r="L15" s="159">
        <f t="shared" si="3"/>
        <v>7.7932774071904368E-2</v>
      </c>
      <c r="M15" s="159">
        <f t="shared" si="3"/>
        <v>7.7932774071904368E-2</v>
      </c>
      <c r="N15" s="159">
        <f t="shared" si="3"/>
        <v>7.7932774071904368E-2</v>
      </c>
      <c r="O15" s="159">
        <f t="shared" si="3"/>
        <v>7.7932774071904368E-2</v>
      </c>
      <c r="P15" s="159">
        <f t="shared" si="3"/>
        <v>7.7932774071904368E-2</v>
      </c>
      <c r="Q15" s="159">
        <f t="shared" si="3"/>
        <v>7.7932774071904368E-2</v>
      </c>
      <c r="R15" s="159">
        <f t="shared" si="3"/>
        <v>7.7932774071904368E-2</v>
      </c>
      <c r="S15" s="159">
        <f t="shared" si="3"/>
        <v>7.7932774071904368E-2</v>
      </c>
      <c r="T15" s="159">
        <f t="shared" si="3"/>
        <v>7.7932774071904368E-2</v>
      </c>
      <c r="U15" s="159">
        <f t="shared" si="3"/>
        <v>7.7932774071904368E-2</v>
      </c>
      <c r="V15" s="159">
        <f t="shared" si="3"/>
        <v>7.7932774071904368E-2</v>
      </c>
      <c r="W15" s="159"/>
    </row>
    <row r="16" spans="3:46">
      <c r="C16" s="155" t="s">
        <v>429</v>
      </c>
      <c r="D16" s="155">
        <v>80</v>
      </c>
      <c r="E16" s="159"/>
      <c r="F16" s="159"/>
      <c r="G16" s="159">
        <f>$G$7/$D$16/2</f>
        <v>4.5919573206510855E-2</v>
      </c>
      <c r="H16" s="159">
        <f t="shared" ref="H16:V16" si="4">$G$7/$D$16</f>
        <v>9.1839146413021711E-2</v>
      </c>
      <c r="I16" s="159">
        <f t="shared" si="4"/>
        <v>9.1839146413021711E-2</v>
      </c>
      <c r="J16" s="159">
        <f t="shared" si="4"/>
        <v>9.1839146413021711E-2</v>
      </c>
      <c r="K16" s="159">
        <f t="shared" si="4"/>
        <v>9.1839146413021711E-2</v>
      </c>
      <c r="L16" s="159">
        <f t="shared" si="4"/>
        <v>9.1839146413021711E-2</v>
      </c>
      <c r="M16" s="159">
        <f t="shared" si="4"/>
        <v>9.1839146413021711E-2</v>
      </c>
      <c r="N16" s="159">
        <f t="shared" si="4"/>
        <v>9.1839146413021711E-2</v>
      </c>
      <c r="O16" s="159">
        <f t="shared" si="4"/>
        <v>9.1839146413021711E-2</v>
      </c>
      <c r="P16" s="159">
        <f t="shared" si="4"/>
        <v>9.1839146413021711E-2</v>
      </c>
      <c r="Q16" s="159">
        <f t="shared" si="4"/>
        <v>9.1839146413021711E-2</v>
      </c>
      <c r="R16" s="159">
        <f t="shared" si="4"/>
        <v>9.1839146413021711E-2</v>
      </c>
      <c r="S16" s="159">
        <f t="shared" si="4"/>
        <v>9.1839146413021711E-2</v>
      </c>
      <c r="T16" s="159">
        <f t="shared" si="4"/>
        <v>9.1839146413021711E-2</v>
      </c>
      <c r="U16" s="159">
        <f t="shared" si="4"/>
        <v>9.1839146413021711E-2</v>
      </c>
      <c r="V16" s="159">
        <f t="shared" si="4"/>
        <v>9.1839146413021711E-2</v>
      </c>
      <c r="W16" s="159"/>
    </row>
    <row r="17" spans="3:24">
      <c r="C17" s="155" t="s">
        <v>430</v>
      </c>
      <c r="D17" s="155">
        <v>80</v>
      </c>
      <c r="E17" s="159"/>
      <c r="F17" s="159"/>
      <c r="G17" s="159"/>
      <c r="H17" s="159">
        <f>$H$7/$D$17/2</f>
        <v>5.0826353696959668E-2</v>
      </c>
      <c r="I17" s="159">
        <f t="shared" ref="I17:V17" si="5">$H$7/$D$17</f>
        <v>0.10165270739391934</v>
      </c>
      <c r="J17" s="159">
        <f t="shared" si="5"/>
        <v>0.10165270739391934</v>
      </c>
      <c r="K17" s="159">
        <f t="shared" si="5"/>
        <v>0.10165270739391934</v>
      </c>
      <c r="L17" s="159">
        <f t="shared" si="5"/>
        <v>0.10165270739391934</v>
      </c>
      <c r="M17" s="159">
        <f t="shared" si="5"/>
        <v>0.10165270739391934</v>
      </c>
      <c r="N17" s="159">
        <f t="shared" si="5"/>
        <v>0.10165270739391934</v>
      </c>
      <c r="O17" s="159">
        <f t="shared" si="5"/>
        <v>0.10165270739391934</v>
      </c>
      <c r="P17" s="159">
        <f t="shared" si="5"/>
        <v>0.10165270739391934</v>
      </c>
      <c r="Q17" s="159">
        <f t="shared" si="5"/>
        <v>0.10165270739391934</v>
      </c>
      <c r="R17" s="159">
        <f t="shared" si="5"/>
        <v>0.10165270739391934</v>
      </c>
      <c r="S17" s="159">
        <f t="shared" si="5"/>
        <v>0.10165270739391934</v>
      </c>
      <c r="T17" s="159">
        <f t="shared" si="5"/>
        <v>0.10165270739391934</v>
      </c>
      <c r="U17" s="159">
        <f t="shared" si="5"/>
        <v>0.10165270739391934</v>
      </c>
      <c r="V17" s="159">
        <f t="shared" si="5"/>
        <v>0.10165270739391934</v>
      </c>
      <c r="W17" s="159"/>
    </row>
    <row r="18" spans="3:24">
      <c r="C18" s="155" t="s">
        <v>431</v>
      </c>
      <c r="D18" s="155">
        <v>80</v>
      </c>
      <c r="E18" s="159"/>
      <c r="F18" s="159"/>
      <c r="G18" s="159"/>
      <c r="H18" s="159"/>
      <c r="I18" s="159">
        <f>$I$7/$D$18/2</f>
        <v>4.5007143255548089E-2</v>
      </c>
      <c r="J18" s="159">
        <f t="shared" ref="J18:V18" si="6">$I$7/$D$18</f>
        <v>9.0014286511096178E-2</v>
      </c>
      <c r="K18" s="159">
        <f t="shared" si="6"/>
        <v>9.0014286511096178E-2</v>
      </c>
      <c r="L18" s="159">
        <f t="shared" si="6"/>
        <v>9.0014286511096178E-2</v>
      </c>
      <c r="M18" s="159">
        <f t="shared" si="6"/>
        <v>9.0014286511096178E-2</v>
      </c>
      <c r="N18" s="159">
        <f t="shared" si="6"/>
        <v>9.0014286511096178E-2</v>
      </c>
      <c r="O18" s="159">
        <f t="shared" si="6"/>
        <v>9.0014286511096178E-2</v>
      </c>
      <c r="P18" s="159">
        <f t="shared" si="6"/>
        <v>9.0014286511096178E-2</v>
      </c>
      <c r="Q18" s="159">
        <f t="shared" si="6"/>
        <v>9.0014286511096178E-2</v>
      </c>
      <c r="R18" s="159">
        <f t="shared" si="6"/>
        <v>9.0014286511096178E-2</v>
      </c>
      <c r="S18" s="159">
        <f t="shared" si="6"/>
        <v>9.0014286511096178E-2</v>
      </c>
      <c r="T18" s="159">
        <f t="shared" si="6"/>
        <v>9.0014286511096178E-2</v>
      </c>
      <c r="U18" s="159">
        <f t="shared" si="6"/>
        <v>9.0014286511096178E-2</v>
      </c>
      <c r="V18" s="159">
        <f t="shared" si="6"/>
        <v>9.0014286511096178E-2</v>
      </c>
      <c r="W18" s="159"/>
    </row>
    <row r="19" spans="3:24">
      <c r="C19" s="155" t="s">
        <v>432</v>
      </c>
      <c r="D19" s="155">
        <v>80</v>
      </c>
      <c r="E19" s="159"/>
      <c r="F19" s="159"/>
      <c r="G19" s="159"/>
      <c r="H19" s="159"/>
      <c r="I19" s="159"/>
      <c r="J19" s="159">
        <f t="shared" ref="J19:V19" si="7">$J$7/$D$19/2</f>
        <v>5.1066212916471267E-2</v>
      </c>
      <c r="K19" s="159">
        <f t="shared" si="7"/>
        <v>5.1066212916471267E-2</v>
      </c>
      <c r="L19" s="159">
        <f t="shared" si="7"/>
        <v>5.1066212916471267E-2</v>
      </c>
      <c r="M19" s="159">
        <f t="shared" si="7"/>
        <v>5.1066212916471267E-2</v>
      </c>
      <c r="N19" s="159">
        <f t="shared" si="7"/>
        <v>5.1066212916471267E-2</v>
      </c>
      <c r="O19" s="159">
        <f t="shared" si="7"/>
        <v>5.1066212916471267E-2</v>
      </c>
      <c r="P19" s="159">
        <f t="shared" si="7"/>
        <v>5.1066212916471267E-2</v>
      </c>
      <c r="Q19" s="159">
        <f t="shared" si="7"/>
        <v>5.1066212916471267E-2</v>
      </c>
      <c r="R19" s="159">
        <f t="shared" si="7"/>
        <v>5.1066212916471267E-2</v>
      </c>
      <c r="S19" s="159">
        <f t="shared" si="7"/>
        <v>5.1066212916471267E-2</v>
      </c>
      <c r="T19" s="159">
        <f t="shared" si="7"/>
        <v>5.1066212916471267E-2</v>
      </c>
      <c r="U19" s="159">
        <f t="shared" si="7"/>
        <v>5.1066212916471267E-2</v>
      </c>
      <c r="V19" s="159">
        <f t="shared" si="7"/>
        <v>5.1066212916471267E-2</v>
      </c>
      <c r="W19" s="159"/>
    </row>
    <row r="20" spans="3:24">
      <c r="C20" s="155" t="s">
        <v>433</v>
      </c>
      <c r="D20" s="155">
        <v>80</v>
      </c>
      <c r="E20" s="159"/>
      <c r="F20" s="159"/>
      <c r="G20" s="159"/>
      <c r="H20" s="159"/>
      <c r="I20" s="159"/>
      <c r="J20" s="159"/>
      <c r="K20" s="159">
        <f>$K$7/$D$20/2</f>
        <v>4.8418923024356166E-2</v>
      </c>
      <c r="L20" s="159">
        <f t="shared" ref="L20:V20" si="8">$K$7/$D$20</f>
        <v>9.6837846048712331E-2</v>
      </c>
      <c r="M20" s="159">
        <f t="shared" si="8"/>
        <v>9.6837846048712331E-2</v>
      </c>
      <c r="N20" s="159">
        <f t="shared" si="8"/>
        <v>9.6837846048712331E-2</v>
      </c>
      <c r="O20" s="159">
        <f t="shared" si="8"/>
        <v>9.6837846048712331E-2</v>
      </c>
      <c r="P20" s="159">
        <f t="shared" si="8"/>
        <v>9.6837846048712331E-2</v>
      </c>
      <c r="Q20" s="159">
        <f t="shared" si="8"/>
        <v>9.6837846048712331E-2</v>
      </c>
      <c r="R20" s="159">
        <f t="shared" si="8"/>
        <v>9.6837846048712331E-2</v>
      </c>
      <c r="S20" s="159">
        <f t="shared" si="8"/>
        <v>9.6837846048712331E-2</v>
      </c>
      <c r="T20" s="159">
        <f t="shared" si="8"/>
        <v>9.6837846048712331E-2</v>
      </c>
      <c r="U20" s="159">
        <f t="shared" si="8"/>
        <v>9.6837846048712331E-2</v>
      </c>
      <c r="V20" s="159">
        <f t="shared" si="8"/>
        <v>9.6837846048712331E-2</v>
      </c>
      <c r="W20" s="159"/>
    </row>
    <row r="21" spans="3:24">
      <c r="C21" s="155" t="s">
        <v>434</v>
      </c>
      <c r="D21" s="155">
        <v>80</v>
      </c>
      <c r="E21" s="159"/>
      <c r="F21" s="159"/>
      <c r="G21" s="159"/>
      <c r="H21" s="159"/>
      <c r="I21" s="159"/>
      <c r="J21" s="159"/>
      <c r="K21" s="159"/>
      <c r="L21" s="159">
        <f>$L$7/$D$21/2</f>
        <v>2.6509887473604034E-2</v>
      </c>
      <c r="M21" s="159">
        <f t="shared" ref="M21:V21" si="9">$L$7/$D$21</f>
        <v>5.3019774947208068E-2</v>
      </c>
      <c r="N21" s="159">
        <f t="shared" si="9"/>
        <v>5.3019774947208068E-2</v>
      </c>
      <c r="O21" s="159">
        <f t="shared" si="9"/>
        <v>5.3019774947208068E-2</v>
      </c>
      <c r="P21" s="159">
        <f t="shared" si="9"/>
        <v>5.3019774947208068E-2</v>
      </c>
      <c r="Q21" s="159">
        <f t="shared" si="9"/>
        <v>5.3019774947208068E-2</v>
      </c>
      <c r="R21" s="159">
        <f t="shared" si="9"/>
        <v>5.3019774947208068E-2</v>
      </c>
      <c r="S21" s="159">
        <f t="shared" si="9"/>
        <v>5.3019774947208068E-2</v>
      </c>
      <c r="T21" s="159">
        <f t="shared" si="9"/>
        <v>5.3019774947208068E-2</v>
      </c>
      <c r="U21" s="159">
        <f t="shared" si="9"/>
        <v>5.3019774947208068E-2</v>
      </c>
      <c r="V21" s="159">
        <f t="shared" si="9"/>
        <v>5.3019774947208068E-2</v>
      </c>
      <c r="W21" s="159"/>
    </row>
    <row r="22" spans="3:24">
      <c r="C22" s="155" t="s">
        <v>435</v>
      </c>
      <c r="D22" s="155">
        <v>80</v>
      </c>
      <c r="E22" s="159"/>
      <c r="F22" s="159"/>
      <c r="G22" s="159"/>
      <c r="H22" s="159"/>
      <c r="I22" s="159"/>
      <c r="J22" s="159"/>
      <c r="K22" s="159"/>
      <c r="L22" s="159"/>
      <c r="M22" s="159">
        <f>$M$7/$D$22/2</f>
        <v>7.4690965271383941E-2</v>
      </c>
      <c r="N22" s="159">
        <f t="shared" ref="N22:V22" si="10">$M$7/$D$22</f>
        <v>0.14938193054276788</v>
      </c>
      <c r="O22" s="159">
        <f t="shared" si="10"/>
        <v>0.14938193054276788</v>
      </c>
      <c r="P22" s="159">
        <f t="shared" si="10"/>
        <v>0.14938193054276788</v>
      </c>
      <c r="Q22" s="159">
        <f t="shared" si="10"/>
        <v>0.14938193054276788</v>
      </c>
      <c r="R22" s="159">
        <f t="shared" si="10"/>
        <v>0.14938193054276788</v>
      </c>
      <c r="S22" s="159">
        <f t="shared" si="10"/>
        <v>0.14938193054276788</v>
      </c>
      <c r="T22" s="159">
        <f t="shared" si="10"/>
        <v>0.14938193054276788</v>
      </c>
      <c r="U22" s="159">
        <f t="shared" si="10"/>
        <v>0.14938193054276788</v>
      </c>
      <c r="V22" s="159">
        <f t="shared" si="10"/>
        <v>0.14938193054276788</v>
      </c>
      <c r="W22" s="159"/>
    </row>
    <row r="23" spans="3:24">
      <c r="C23" s="155" t="s">
        <v>436</v>
      </c>
      <c r="D23" s="155">
        <v>80</v>
      </c>
      <c r="E23" s="159"/>
      <c r="F23" s="159"/>
      <c r="G23" s="159"/>
      <c r="H23" s="159"/>
      <c r="I23" s="159"/>
      <c r="J23" s="159"/>
      <c r="K23" s="159"/>
      <c r="L23" s="159"/>
      <c r="M23" s="159"/>
      <c r="N23" s="159">
        <f>$N$7/$D$23</f>
        <v>0.14207850451970377</v>
      </c>
      <c r="O23" s="159">
        <f t="shared" ref="O23:V23" si="11">$N$7/$D$23/2</f>
        <v>7.1039252259851887E-2</v>
      </c>
      <c r="P23" s="159">
        <f t="shared" si="11"/>
        <v>7.1039252259851887E-2</v>
      </c>
      <c r="Q23" s="159">
        <f t="shared" si="11"/>
        <v>7.1039252259851887E-2</v>
      </c>
      <c r="R23" s="159">
        <f t="shared" si="11"/>
        <v>7.1039252259851887E-2</v>
      </c>
      <c r="S23" s="159">
        <f t="shared" si="11"/>
        <v>7.1039252259851887E-2</v>
      </c>
      <c r="T23" s="159">
        <f t="shared" si="11"/>
        <v>7.1039252259851887E-2</v>
      </c>
      <c r="U23" s="159">
        <f t="shared" si="11"/>
        <v>7.1039252259851887E-2</v>
      </c>
      <c r="V23" s="159">
        <f t="shared" si="11"/>
        <v>7.1039252259851887E-2</v>
      </c>
      <c r="W23" s="159"/>
    </row>
    <row r="24" spans="3:24">
      <c r="C24" s="155" t="s">
        <v>437</v>
      </c>
      <c r="D24" s="155">
        <v>80</v>
      </c>
      <c r="E24" s="159"/>
      <c r="F24" s="159"/>
      <c r="G24" s="159"/>
      <c r="H24" s="159"/>
      <c r="I24" s="159"/>
      <c r="J24" s="159"/>
      <c r="K24" s="159"/>
      <c r="L24" s="159"/>
      <c r="M24" s="159"/>
      <c r="O24" s="159">
        <f>$O$7/$D$23/2</f>
        <v>0.10219389897269544</v>
      </c>
      <c r="P24" s="159">
        <f t="shared" ref="P24:V24" si="12">$O$7/$D$23</f>
        <v>0.20438779794539089</v>
      </c>
      <c r="Q24" s="159">
        <f t="shared" si="12"/>
        <v>0.20438779794539089</v>
      </c>
      <c r="R24" s="159">
        <f t="shared" si="12"/>
        <v>0.20438779794539089</v>
      </c>
      <c r="S24" s="159">
        <f t="shared" si="12"/>
        <v>0.20438779794539089</v>
      </c>
      <c r="T24" s="159">
        <f t="shared" si="12"/>
        <v>0.20438779794539089</v>
      </c>
      <c r="U24" s="159">
        <f t="shared" si="12"/>
        <v>0.20438779794539089</v>
      </c>
      <c r="V24" s="159">
        <f t="shared" si="12"/>
        <v>0.20438779794539089</v>
      </c>
      <c r="W24" s="159"/>
    </row>
    <row r="25" spans="3:24">
      <c r="C25" s="155" t="s">
        <v>438</v>
      </c>
      <c r="D25" s="155">
        <v>80</v>
      </c>
      <c r="E25" s="159"/>
      <c r="F25" s="159"/>
      <c r="G25" s="159"/>
      <c r="H25" s="159"/>
      <c r="I25" s="159"/>
      <c r="J25" s="159"/>
      <c r="K25" s="159"/>
      <c r="L25" s="159"/>
      <c r="M25" s="159"/>
      <c r="P25" s="159">
        <f>$P$7/$D$25/2</f>
        <v>7.3450073278863451E-2</v>
      </c>
      <c r="Q25" s="159">
        <f t="shared" ref="Q25:V25" si="13">$P$7/$D$25</f>
        <v>0.1469001465577269</v>
      </c>
      <c r="R25" s="159">
        <f t="shared" si="13"/>
        <v>0.1469001465577269</v>
      </c>
      <c r="S25" s="159">
        <f t="shared" si="13"/>
        <v>0.1469001465577269</v>
      </c>
      <c r="T25" s="159">
        <f t="shared" si="13"/>
        <v>0.1469001465577269</v>
      </c>
      <c r="U25" s="159">
        <f t="shared" si="13"/>
        <v>0.1469001465577269</v>
      </c>
      <c r="V25" s="159">
        <f t="shared" si="13"/>
        <v>0.1469001465577269</v>
      </c>
      <c r="W25" s="159"/>
    </row>
    <row r="26" spans="3:24">
      <c r="C26" s="155" t="s">
        <v>439</v>
      </c>
      <c r="D26" s="155">
        <v>80</v>
      </c>
      <c r="E26" s="159"/>
      <c r="F26" s="159"/>
      <c r="G26" s="159"/>
      <c r="H26" s="159"/>
      <c r="I26" s="159"/>
      <c r="J26" s="159"/>
      <c r="K26" s="159"/>
      <c r="L26" s="159"/>
      <c r="M26" s="159"/>
      <c r="Q26" s="159">
        <f>$Q$7/$D$26/2</f>
        <v>0.37678095283874979</v>
      </c>
      <c r="R26" s="159">
        <f>$Q$7/$D$26/2</f>
        <v>0.37678095283874979</v>
      </c>
      <c r="S26" s="159">
        <f>$Q$7/$D$26</f>
        <v>0.75356190567749959</v>
      </c>
      <c r="T26" s="159">
        <f>$Q$7/$D$26</f>
        <v>0.75356190567749959</v>
      </c>
      <c r="U26" s="159">
        <f>$Q$7/$D$26</f>
        <v>0.75356190567749959</v>
      </c>
      <c r="V26" s="159">
        <f>$Q$7/$D$26</f>
        <v>0.75356190567749959</v>
      </c>
      <c r="W26" s="159"/>
    </row>
    <row r="27" spans="3:24">
      <c r="C27" s="155" t="s">
        <v>96</v>
      </c>
      <c r="D27" s="155">
        <v>80</v>
      </c>
      <c r="E27" s="159"/>
      <c r="F27" s="159"/>
      <c r="G27" s="159"/>
      <c r="H27" s="159"/>
      <c r="I27" s="159"/>
      <c r="J27" s="159"/>
      <c r="K27" s="159"/>
      <c r="L27" s="159"/>
      <c r="M27" s="159"/>
      <c r="Q27" s="159"/>
      <c r="R27" s="159">
        <f>$R$7/$D$27/2</f>
        <v>0.61173859672897746</v>
      </c>
      <c r="S27" s="159">
        <f>$R$7/$D$27</f>
        <v>1.2234771934579549</v>
      </c>
      <c r="T27" s="159">
        <f>$R$7/$D$27</f>
        <v>1.2234771934579549</v>
      </c>
      <c r="U27" s="159">
        <f>$R$7/$D$27</f>
        <v>1.2234771934579549</v>
      </c>
      <c r="V27" s="159">
        <f>$R$7/$D$27</f>
        <v>1.2234771934579549</v>
      </c>
      <c r="W27" s="159"/>
    </row>
    <row r="28" spans="3:24">
      <c r="C28" s="155" t="s">
        <v>440</v>
      </c>
      <c r="D28" s="155">
        <v>80</v>
      </c>
      <c r="S28" s="159">
        <f>$S$7/$D$28/2</f>
        <v>0.44959000749126421</v>
      </c>
      <c r="T28" s="159">
        <f>$S$7/$D$28</f>
        <v>0.89918001498252842</v>
      </c>
      <c r="U28" s="159">
        <f t="shared" ref="U28:V28" si="14">$S$7/$D$28</f>
        <v>0.89918001498252842</v>
      </c>
      <c r="V28" s="159">
        <f t="shared" si="14"/>
        <v>0.89918001498252842</v>
      </c>
      <c r="W28" s="159"/>
    </row>
    <row r="29" spans="3:24">
      <c r="C29" s="155" t="s">
        <v>441</v>
      </c>
      <c r="D29" s="155">
        <v>80</v>
      </c>
      <c r="S29" s="161"/>
      <c r="T29" s="159">
        <f>$T$7/$D$29/2</f>
        <v>0.1637092892870432</v>
      </c>
      <c r="U29" s="159">
        <f>$S$7/$D$29</f>
        <v>0.89918001498252842</v>
      </c>
      <c r="V29" s="159">
        <f>$S$7/$D$29</f>
        <v>0.89918001498252842</v>
      </c>
      <c r="W29" s="159"/>
      <c r="X29" s="161"/>
    </row>
    <row r="30" spans="3:24">
      <c r="C30" s="155" t="s">
        <v>442</v>
      </c>
      <c r="D30" s="155">
        <v>80</v>
      </c>
      <c r="U30" s="159">
        <f>$U$7/$D$30/2</f>
        <v>0.28080251140964385</v>
      </c>
      <c r="V30" s="159">
        <f>$T$7/$D$30</f>
        <v>0.32741857857408641</v>
      </c>
      <c r="W30" s="159"/>
    </row>
    <row r="31" spans="3:24">
      <c r="C31" s="155" t="s">
        <v>443</v>
      </c>
      <c r="D31" s="155">
        <v>80</v>
      </c>
      <c r="V31" s="159">
        <f>$V$7/$D$31/2</f>
        <v>0.41504663048869633</v>
      </c>
      <c r="W31" s="159"/>
    </row>
    <row r="32" spans="3:24">
      <c r="D32" s="157" t="s">
        <v>449</v>
      </c>
      <c r="E32" s="162">
        <f t="shared" ref="E32:V32" si="15">SUM(E14:E31)</f>
        <v>5.2483865733415399E-3</v>
      </c>
      <c r="F32" s="162">
        <f t="shared" si="15"/>
        <v>4.946316018263526E-2</v>
      </c>
      <c r="G32" s="162">
        <f t="shared" si="15"/>
        <v>0.13434912042509831</v>
      </c>
      <c r="H32" s="162">
        <f t="shared" si="15"/>
        <v>0.23109504732856884</v>
      </c>
      <c r="I32" s="162">
        <f t="shared" si="15"/>
        <v>0.32692854428107659</v>
      </c>
      <c r="J32" s="162">
        <f t="shared" si="15"/>
        <v>0.42300190045309594</v>
      </c>
      <c r="K32" s="162">
        <f t="shared" si="15"/>
        <v>0.47142082347745212</v>
      </c>
      <c r="L32" s="162">
        <f t="shared" si="15"/>
        <v>0.54634963397541236</v>
      </c>
      <c r="M32" s="162">
        <f t="shared" si="15"/>
        <v>0.64755048672040039</v>
      </c>
      <c r="N32" s="159">
        <f t="shared" si="15"/>
        <v>0.86431995651148807</v>
      </c>
      <c r="O32" s="159">
        <f t="shared" si="15"/>
        <v>0.8954746032243317</v>
      </c>
      <c r="P32" s="159">
        <f t="shared" si="15"/>
        <v>1.0711185754758905</v>
      </c>
      <c r="Q32" s="162">
        <f t="shared" si="15"/>
        <v>1.5213496015935037</v>
      </c>
      <c r="R32" s="162">
        <f t="shared" si="15"/>
        <v>2.133088198322481</v>
      </c>
      <c r="S32" s="162">
        <f t="shared" si="15"/>
        <v>3.5711977553814727</v>
      </c>
      <c r="T32" s="162">
        <f t="shared" si="15"/>
        <v>4.18449705215978</v>
      </c>
      <c r="U32" s="162">
        <f t="shared" si="15"/>
        <v>5.2007702892649093</v>
      </c>
      <c r="V32" s="162">
        <f t="shared" si="15"/>
        <v>5.6624329869180476</v>
      </c>
      <c r="W32" s="162">
        <f>SUM(E32:V32)</f>
        <v>27.939656122268985</v>
      </c>
    </row>
    <row r="33" spans="3:23">
      <c r="D33" s="157"/>
      <c r="E33" s="157"/>
      <c r="F33" s="157"/>
      <c r="G33" s="157"/>
      <c r="H33" s="157"/>
      <c r="I33" s="157"/>
      <c r="J33" s="157"/>
      <c r="K33" s="157"/>
      <c r="L33" s="157"/>
      <c r="M33" s="157"/>
      <c r="Q33" s="158"/>
      <c r="R33" s="158"/>
      <c r="S33" s="158"/>
      <c r="T33" s="158"/>
      <c r="U33" s="158"/>
      <c r="V33" s="158" t="s">
        <v>451</v>
      </c>
      <c r="W33" s="159">
        <f>W7-W32</f>
        <v>441.02115111131718</v>
      </c>
    </row>
    <row r="35" spans="3:23">
      <c r="C35" s="155" t="s">
        <v>462</v>
      </c>
    </row>
    <row r="36" spans="3:23" ht="14.45">
      <c r="C36" s="113" t="s">
        <v>453</v>
      </c>
      <c r="D36" s="164">
        <v>2005</v>
      </c>
      <c r="E36" s="164">
        <v>2006</v>
      </c>
      <c r="F36" s="164">
        <v>2007</v>
      </c>
      <c r="G36" s="164">
        <v>2008</v>
      </c>
      <c r="H36" s="164">
        <v>2009</v>
      </c>
      <c r="I36" s="164">
        <v>2010</v>
      </c>
      <c r="J36" s="164">
        <v>2011</v>
      </c>
      <c r="K36" s="164">
        <v>2012</v>
      </c>
      <c r="L36" s="164">
        <v>2013</v>
      </c>
      <c r="M36" s="164">
        <v>2014</v>
      </c>
      <c r="N36" s="164">
        <v>2015</v>
      </c>
      <c r="O36" s="164">
        <v>2016</v>
      </c>
      <c r="P36" s="164">
        <v>2017</v>
      </c>
      <c r="Q36" s="164">
        <v>2018</v>
      </c>
      <c r="R36" s="164">
        <v>2019</v>
      </c>
      <c r="S36" s="164">
        <v>2020</v>
      </c>
      <c r="T36" s="164">
        <v>2021</v>
      </c>
      <c r="U36" s="164">
        <v>2022</v>
      </c>
    </row>
    <row r="37" spans="3:23">
      <c r="C37" s="165" t="s">
        <v>330</v>
      </c>
      <c r="D37" s="166">
        <v>246.95</v>
      </c>
      <c r="E37" s="166">
        <v>0</v>
      </c>
      <c r="F37" s="166">
        <v>0</v>
      </c>
      <c r="G37" s="166">
        <v>192.92746</v>
      </c>
      <c r="H37" s="166">
        <v>192.92240000000001</v>
      </c>
      <c r="I37" s="166">
        <v>599.30989999999997</v>
      </c>
      <c r="J37" s="166">
        <v>0</v>
      </c>
      <c r="K37" s="166">
        <v>0</v>
      </c>
      <c r="L37" s="166">
        <v>110.16424000000001</v>
      </c>
      <c r="M37" s="166">
        <v>6723.5544600000003</v>
      </c>
      <c r="N37" s="166">
        <v>10870.617249999999</v>
      </c>
      <c r="O37" s="166">
        <v>15371.69522</v>
      </c>
      <c r="P37" s="166">
        <v>12093.44147</v>
      </c>
      <c r="Q37" s="166">
        <v>12100.69436</v>
      </c>
      <c r="R37" s="166">
        <v>8373.5663999999997</v>
      </c>
      <c r="S37" s="166">
        <v>8203.9765900000002</v>
      </c>
      <c r="T37" s="166">
        <v>4201.4417299999996</v>
      </c>
      <c r="U37" s="166">
        <v>3012.6699199999998</v>
      </c>
    </row>
    <row r="38" spans="3:23">
      <c r="C38" s="165" t="s">
        <v>454</v>
      </c>
      <c r="D38" s="166">
        <v>21213.242899999997</v>
      </c>
      <c r="E38" s="166">
        <v>4643.2376899999999</v>
      </c>
      <c r="F38" s="166">
        <v>3728.5980300000001</v>
      </c>
      <c r="G38" s="166">
        <v>9116.6536099999994</v>
      </c>
      <c r="H38" s="166">
        <v>7385.37165</v>
      </c>
      <c r="I38" s="166">
        <v>12940.145979999999</v>
      </c>
      <c r="J38" s="166">
        <v>19871.301889999999</v>
      </c>
      <c r="K38" s="166">
        <v>22160.12571</v>
      </c>
      <c r="L38" s="166">
        <v>15671.01593</v>
      </c>
      <c r="M38" s="166">
        <v>14062.719110000002</v>
      </c>
      <c r="N38" s="166">
        <v>15115.76297</v>
      </c>
      <c r="O38" s="166">
        <v>19915.525130000002</v>
      </c>
      <c r="P38" s="166">
        <v>21795.433410000005</v>
      </c>
      <c r="Q38" s="166">
        <v>20000.162400000001</v>
      </c>
      <c r="R38" s="166">
        <v>23829.662619999999</v>
      </c>
      <c r="S38" s="166">
        <v>28301.489730000001</v>
      </c>
      <c r="T38" s="166">
        <v>30874.748570000003</v>
      </c>
      <c r="U38" s="166">
        <v>27340.632369999999</v>
      </c>
    </row>
    <row r="39" spans="3:23" ht="15.6">
      <c r="C39"/>
      <c r="D39" s="167">
        <v>21460.192899999998</v>
      </c>
      <c r="E39" s="167">
        <v>4643.2376899999999</v>
      </c>
      <c r="F39" s="167">
        <v>3728.5980300000001</v>
      </c>
      <c r="G39" s="167">
        <v>9309.5810700000002</v>
      </c>
      <c r="H39" s="167">
        <v>7578.2940500000004</v>
      </c>
      <c r="I39" s="167">
        <v>13539.45588</v>
      </c>
      <c r="J39" s="167">
        <v>19871.301889999999</v>
      </c>
      <c r="K39" s="167">
        <v>22160.12571</v>
      </c>
      <c r="L39" s="167">
        <v>15781.18017</v>
      </c>
      <c r="M39" s="167">
        <v>20786.273570000001</v>
      </c>
      <c r="N39" s="167">
        <v>25986.380219999999</v>
      </c>
      <c r="O39" s="167">
        <v>35287.220350000003</v>
      </c>
      <c r="P39" s="167">
        <v>33888.874880000003</v>
      </c>
      <c r="Q39" s="167">
        <v>32100.856760000002</v>
      </c>
      <c r="R39" s="167">
        <v>32203.229019999999</v>
      </c>
      <c r="S39" s="167">
        <v>36505.46632</v>
      </c>
      <c r="T39" s="167">
        <v>35076.190300000002</v>
      </c>
      <c r="U39" s="167">
        <v>30353.30229</v>
      </c>
    </row>
    <row r="41" spans="3:23">
      <c r="C41" s="155" t="s">
        <v>455</v>
      </c>
      <c r="D41" s="169">
        <f>'Renewal capex - water'!D44</f>
        <v>0.4</v>
      </c>
    </row>
    <row r="42" spans="3:23">
      <c r="C42" s="155" t="s">
        <v>47</v>
      </c>
      <c r="D42" s="168">
        <f>0.5*D$38*$D$41</f>
        <v>4242.64858</v>
      </c>
      <c r="E42" s="168">
        <f t="shared" ref="E42:U43" si="16">0.5*E$38*$D$41</f>
        <v>928.64753800000005</v>
      </c>
      <c r="F42" s="168">
        <f t="shared" si="16"/>
        <v>745.71960600000011</v>
      </c>
      <c r="G42" s="168">
        <f t="shared" si="16"/>
        <v>1823.3307219999999</v>
      </c>
      <c r="H42" s="168">
        <f t="shared" si="16"/>
        <v>1477.0743300000001</v>
      </c>
      <c r="I42" s="168">
        <f t="shared" si="16"/>
        <v>2588.029196</v>
      </c>
      <c r="J42" s="168">
        <f t="shared" si="16"/>
        <v>3974.2603779999999</v>
      </c>
      <c r="K42" s="168">
        <f t="shared" si="16"/>
        <v>4432.0251420000004</v>
      </c>
      <c r="L42" s="168">
        <f t="shared" si="16"/>
        <v>3134.2031860000002</v>
      </c>
      <c r="M42" s="168">
        <f t="shared" si="16"/>
        <v>2812.5438220000005</v>
      </c>
      <c r="N42" s="168">
        <f t="shared" si="16"/>
        <v>3023.1525940000001</v>
      </c>
      <c r="O42" s="168">
        <f t="shared" si="16"/>
        <v>3983.1050260000006</v>
      </c>
      <c r="P42" s="168">
        <f t="shared" si="16"/>
        <v>4359.086682000001</v>
      </c>
      <c r="Q42" s="168">
        <f t="shared" si="16"/>
        <v>4000.0324800000003</v>
      </c>
      <c r="R42" s="168">
        <f t="shared" si="16"/>
        <v>4765.9325239999998</v>
      </c>
      <c r="S42" s="168">
        <f t="shared" si="16"/>
        <v>5660.2979460000006</v>
      </c>
      <c r="T42" s="168">
        <f t="shared" si="16"/>
        <v>6174.9497140000012</v>
      </c>
      <c r="U42" s="168">
        <f t="shared" si="16"/>
        <v>5468.1264740000006</v>
      </c>
    </row>
    <row r="43" spans="3:23">
      <c r="C43" s="155" t="s">
        <v>70</v>
      </c>
      <c r="D43" s="168">
        <f>0.5*D$38*$D$41</f>
        <v>4242.64858</v>
      </c>
      <c r="E43" s="168">
        <f t="shared" si="16"/>
        <v>928.64753800000005</v>
      </c>
      <c r="F43" s="168">
        <f t="shared" si="16"/>
        <v>745.71960600000011</v>
      </c>
      <c r="G43" s="168">
        <f t="shared" si="16"/>
        <v>1823.3307219999999</v>
      </c>
      <c r="H43" s="168">
        <f t="shared" si="16"/>
        <v>1477.0743300000001</v>
      </c>
      <c r="I43" s="168">
        <f t="shared" si="16"/>
        <v>2588.029196</v>
      </c>
      <c r="J43" s="168">
        <f t="shared" si="16"/>
        <v>3974.2603779999999</v>
      </c>
      <c r="K43" s="168">
        <f t="shared" si="16"/>
        <v>4432.0251420000004</v>
      </c>
      <c r="L43" s="168">
        <f t="shared" si="16"/>
        <v>3134.2031860000002</v>
      </c>
      <c r="M43" s="168">
        <f t="shared" si="16"/>
        <v>2812.5438220000005</v>
      </c>
      <c r="N43" s="168">
        <f t="shared" si="16"/>
        <v>3023.1525940000001</v>
      </c>
      <c r="O43" s="168">
        <f t="shared" si="16"/>
        <v>3983.1050260000006</v>
      </c>
      <c r="P43" s="168">
        <f t="shared" si="16"/>
        <v>4359.086682000001</v>
      </c>
      <c r="Q43" s="168">
        <f t="shared" si="16"/>
        <v>4000.0324800000003</v>
      </c>
      <c r="R43" s="168">
        <f t="shared" si="16"/>
        <v>4765.9325239999998</v>
      </c>
      <c r="S43" s="168">
        <f t="shared" si="16"/>
        <v>5660.2979460000006</v>
      </c>
      <c r="T43" s="168">
        <f t="shared" si="16"/>
        <v>6174.9497140000012</v>
      </c>
      <c r="U43" s="168">
        <f t="shared" si="16"/>
        <v>5468.1264740000006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ADE6-33EA-4FFA-A755-7F2271FD55CC}">
  <dimension ref="C2:AT43"/>
  <sheetViews>
    <sheetView workbookViewId="0">
      <selection activeCell="N4" sqref="N4"/>
    </sheetView>
  </sheetViews>
  <sheetFormatPr defaultColWidth="7.5" defaultRowHeight="13.9"/>
  <cols>
    <col min="1" max="2" width="7.5" style="155"/>
    <col min="3" max="3" width="33.25" style="155" bestFit="1" customWidth="1"/>
    <col min="4" max="4" width="7.25" style="155" customWidth="1"/>
    <col min="5" max="5" width="7.875" style="155" bestFit="1" customWidth="1"/>
    <col min="6" max="16" width="7.5" style="155"/>
    <col min="17" max="17" width="9.5" style="155" bestFit="1" customWidth="1"/>
    <col min="18" max="18" width="10.875" style="155" bestFit="1" customWidth="1"/>
    <col min="19" max="20" width="9.25" style="155" bestFit="1" customWidth="1"/>
    <col min="21" max="21" width="11.25" style="155" bestFit="1" customWidth="1"/>
    <col min="22" max="22" width="11.75" style="155" bestFit="1" customWidth="1"/>
    <col min="23" max="16384" width="7.5" style="155"/>
  </cols>
  <sheetData>
    <row r="2" spans="3:46">
      <c r="C2" s="155" t="s">
        <v>426</v>
      </c>
    </row>
    <row r="3" spans="3:46">
      <c r="D3" s="156"/>
      <c r="E3" s="157" t="s">
        <v>427</v>
      </c>
      <c r="F3" s="157" t="s">
        <v>428</v>
      </c>
      <c r="G3" s="157" t="s">
        <v>429</v>
      </c>
      <c r="H3" s="157" t="s">
        <v>430</v>
      </c>
      <c r="I3" s="157" t="s">
        <v>431</v>
      </c>
      <c r="J3" s="157" t="s">
        <v>432</v>
      </c>
      <c r="K3" s="157" t="s">
        <v>433</v>
      </c>
      <c r="L3" s="157" t="s">
        <v>434</v>
      </c>
      <c r="M3" s="157" t="s">
        <v>435</v>
      </c>
      <c r="N3" s="157" t="s">
        <v>436</v>
      </c>
      <c r="O3" s="157" t="s">
        <v>437</v>
      </c>
      <c r="P3" s="157" t="s">
        <v>438</v>
      </c>
      <c r="Q3" s="157" t="s">
        <v>439</v>
      </c>
      <c r="R3" s="157" t="s">
        <v>96</v>
      </c>
      <c r="S3" s="158" t="s">
        <v>440</v>
      </c>
      <c r="T3" s="158" t="s">
        <v>441</v>
      </c>
      <c r="U3" s="158" t="s">
        <v>442</v>
      </c>
      <c r="V3" s="158" t="s">
        <v>443</v>
      </c>
    </row>
    <row r="4" spans="3:46">
      <c r="C4" s="155" t="s">
        <v>458</v>
      </c>
      <c r="D4" s="156"/>
      <c r="E4" s="157"/>
      <c r="F4" s="157"/>
      <c r="G4" s="157"/>
      <c r="H4" s="157"/>
      <c r="I4" s="157"/>
      <c r="J4" s="157"/>
      <c r="K4" s="157"/>
      <c r="L4" s="160">
        <f>'NCC data'!B57/10^6</f>
        <v>0</v>
      </c>
      <c r="M4" s="160">
        <f>'NCC data'!C57/10^6</f>
        <v>0</v>
      </c>
      <c r="N4" s="160">
        <f>'NCC data'!D57/10^6</f>
        <v>0</v>
      </c>
      <c r="O4" s="160">
        <f>'NCC data'!E57/10^6</f>
        <v>6.7269952800000006</v>
      </c>
      <c r="P4" s="160">
        <f>'NCC data'!F57/10^6</f>
        <v>4.3284887402635928</v>
      </c>
      <c r="Q4" s="160">
        <f>'NCC data'!G57/10^6</f>
        <v>51.536879898919324</v>
      </c>
      <c r="R4" s="160">
        <f>'NCC data'!H57/10^6</f>
        <v>91.251654815966305</v>
      </c>
      <c r="S4" s="160">
        <f>'NCC data'!I57/10^6</f>
        <v>63.385915962041437</v>
      </c>
      <c r="T4" s="160">
        <f>'NCC data'!J57/10^6</f>
        <v>18.616439596118227</v>
      </c>
      <c r="U4" s="160">
        <f>'NCC data'!K57/10^6</f>
        <v>40.683767373097282</v>
      </c>
      <c r="V4" s="160">
        <f>'NCC data'!L57/10^6</f>
        <v>54.093301256733987</v>
      </c>
    </row>
    <row r="5" spans="3:46">
      <c r="C5" s="155" t="s">
        <v>459</v>
      </c>
      <c r="E5" s="159"/>
      <c r="F5" s="159"/>
      <c r="G5" s="159"/>
      <c r="H5" s="159"/>
      <c r="I5" s="159"/>
      <c r="J5" s="159"/>
      <c r="K5" s="159"/>
      <c r="L5" s="159"/>
      <c r="M5" s="159">
        <f>'Historical renewals capex'!M38</f>
        <v>15.08475762942143</v>
      </c>
      <c r="N5" s="159">
        <f>'Historical renewals capex'!N38</f>
        <v>14.178824183576301</v>
      </c>
      <c r="O5" s="159">
        <f>'Historical renewals capex'!O38</f>
        <v>12.647181149631269</v>
      </c>
      <c r="P5" s="159">
        <f>'Historical renewals capex'!P38</f>
        <v>11.406628010354559</v>
      </c>
      <c r="Q5" s="159">
        <f>'Historical renewals capex'!Q38</f>
        <v>13.107159237280646</v>
      </c>
      <c r="R5" s="159">
        <f>'Actual - Forecast Renewal capex'!D38/10^6</f>
        <v>10.626553140670083</v>
      </c>
      <c r="S5" s="159">
        <f>'Actual - Forecast Renewal capex'!E38/10^6</f>
        <v>13.314417760560826</v>
      </c>
      <c r="T5" s="159">
        <f>'Actual - Forecast Renewal capex'!F38/10^6</f>
        <v>13.237344635808686</v>
      </c>
      <c r="U5" s="159">
        <f>'Actual - Forecast Renewal capex'!G38/10^6</f>
        <v>10.419584166445739</v>
      </c>
      <c r="V5" s="159">
        <f>'Actual - Forecast Renewal capex'!H38/10^6</f>
        <v>17.782286095457426</v>
      </c>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row>
    <row r="6" spans="3:46">
      <c r="C6" s="155" t="s">
        <v>460</v>
      </c>
      <c r="E6" s="160"/>
      <c r="F6" s="160"/>
      <c r="G6" s="160"/>
      <c r="H6" s="160"/>
      <c r="I6" s="160"/>
      <c r="J6" s="160"/>
      <c r="K6" s="160"/>
      <c r="L6" s="160"/>
      <c r="M6" s="160">
        <f>'NCC data'!B89</f>
        <v>7.7719285246129468</v>
      </c>
      <c r="N6" s="160">
        <f>'NCC data'!C89</f>
        <v>11.91889361512089</v>
      </c>
      <c r="O6" s="160">
        <f>'NCC data'!D89</f>
        <v>15.103491289635478</v>
      </c>
      <c r="P6" s="160">
        <f>'NCC data'!E89</f>
        <v>14.483991957039128</v>
      </c>
      <c r="Q6" s="160">
        <f>'NCC data'!F89</f>
        <v>12.888365603607008</v>
      </c>
      <c r="R6" s="160">
        <f>'NCC data'!G89</f>
        <v>12.802348591366878</v>
      </c>
      <c r="S6" s="160">
        <f>'NCC data'!H89</f>
        <v>10.463249087102122</v>
      </c>
      <c r="T6" s="160">
        <f>'NCC data'!I89</f>
        <v>9.8578434618037107</v>
      </c>
      <c r="U6" s="160">
        <f>'NCC data'!J89</f>
        <v>11.025977051061886</v>
      </c>
      <c r="V6" s="160">
        <f>'NCC data'!K89</f>
        <v>6.9038937499999999</v>
      </c>
    </row>
    <row r="7" spans="3:46">
      <c r="C7" s="155" t="s">
        <v>461</v>
      </c>
      <c r="E7" s="159"/>
      <c r="F7" s="159"/>
      <c r="G7" s="159"/>
      <c r="H7" s="159"/>
      <c r="I7" s="159"/>
      <c r="J7" s="159"/>
      <c r="K7" s="159"/>
      <c r="L7" s="159"/>
      <c r="M7" s="159">
        <f>M5+M4-M6</f>
        <v>7.3128291048084835</v>
      </c>
      <c r="N7" s="159">
        <f t="shared" ref="N7:V7" si="0">N5+N4-N6</f>
        <v>2.2599305684554114</v>
      </c>
      <c r="O7" s="159">
        <f t="shared" si="0"/>
        <v>4.2706851399957912</v>
      </c>
      <c r="P7" s="159">
        <f t="shared" si="0"/>
        <v>1.2511247935790237</v>
      </c>
      <c r="Q7" s="159">
        <f t="shared" si="0"/>
        <v>51.755673532592958</v>
      </c>
      <c r="R7" s="159">
        <f t="shared" si="0"/>
        <v>89.075859365269508</v>
      </c>
      <c r="S7" s="159">
        <f t="shared" si="0"/>
        <v>66.237084635500139</v>
      </c>
      <c r="T7" s="159">
        <f t="shared" si="0"/>
        <v>21.995940770123202</v>
      </c>
      <c r="U7" s="159">
        <f t="shared" si="0"/>
        <v>40.077374488481134</v>
      </c>
      <c r="V7" s="159">
        <f t="shared" si="0"/>
        <v>64.971693602191422</v>
      </c>
      <c r="W7" s="159">
        <f>SUM(M7:V7)</f>
        <v>349.20819600099708</v>
      </c>
    </row>
    <row r="8" spans="3:46">
      <c r="W8" s="159"/>
    </row>
    <row r="9" spans="3:46">
      <c r="E9" s="159"/>
      <c r="F9" s="159"/>
      <c r="G9" s="159"/>
      <c r="H9" s="159"/>
      <c r="I9" s="159"/>
      <c r="J9" s="159"/>
      <c r="K9" s="159"/>
      <c r="L9" s="159"/>
      <c r="M9" s="159"/>
      <c r="N9" s="159"/>
      <c r="O9" s="159"/>
      <c r="P9" s="159"/>
      <c r="Q9" s="159"/>
      <c r="R9" s="159"/>
      <c r="S9" s="159"/>
      <c r="T9" s="159"/>
      <c r="U9" s="159"/>
    </row>
    <row r="10" spans="3:46">
      <c r="E10" s="159"/>
      <c r="F10" s="159"/>
      <c r="G10" s="159"/>
      <c r="H10" s="159"/>
      <c r="I10" s="159"/>
      <c r="J10" s="159"/>
      <c r="K10" s="159"/>
      <c r="L10" s="159"/>
      <c r="M10" s="159"/>
      <c r="N10" s="159"/>
      <c r="O10" s="159"/>
      <c r="P10" s="159"/>
      <c r="Q10" s="159"/>
      <c r="R10" s="159"/>
      <c r="S10" s="159"/>
      <c r="T10" s="159"/>
      <c r="U10" s="159"/>
    </row>
    <row r="12" spans="3:46" ht="15.6">
      <c r="Q12"/>
      <c r="R12"/>
      <c r="S12"/>
      <c r="T12"/>
      <c r="U12"/>
      <c r="V12"/>
    </row>
    <row r="13" spans="3:46" s="157" customFormat="1">
      <c r="C13" s="157" t="s">
        <v>463</v>
      </c>
      <c r="D13" s="157" t="s">
        <v>449</v>
      </c>
      <c r="E13" s="157" t="s">
        <v>427</v>
      </c>
      <c r="F13" s="157" t="s">
        <v>428</v>
      </c>
      <c r="G13" s="157" t="s">
        <v>429</v>
      </c>
      <c r="H13" s="157" t="s">
        <v>430</v>
      </c>
      <c r="I13" s="157" t="s">
        <v>431</v>
      </c>
      <c r="J13" s="157" t="s">
        <v>432</v>
      </c>
      <c r="K13" s="157" t="s">
        <v>433</v>
      </c>
      <c r="L13" s="157" t="s">
        <v>434</v>
      </c>
      <c r="M13" s="157" t="s">
        <v>435</v>
      </c>
      <c r="N13" s="157" t="s">
        <v>436</v>
      </c>
      <c r="O13" s="157" t="s">
        <v>437</v>
      </c>
      <c r="P13" s="157" t="s">
        <v>438</v>
      </c>
      <c r="Q13" s="157" t="s">
        <v>439</v>
      </c>
      <c r="R13" s="157" t="s">
        <v>96</v>
      </c>
      <c r="S13" s="158" t="s">
        <v>440</v>
      </c>
      <c r="T13" s="158" t="s">
        <v>441</v>
      </c>
      <c r="U13" s="158" t="s">
        <v>442</v>
      </c>
      <c r="V13" s="158" t="s">
        <v>443</v>
      </c>
      <c r="W13" s="157" t="s">
        <v>450</v>
      </c>
      <c r="X13" s="158"/>
    </row>
    <row r="14" spans="3:46">
      <c r="C14" s="155" t="s">
        <v>427</v>
      </c>
      <c r="D14" s="155">
        <v>80</v>
      </c>
      <c r="E14" s="159">
        <f>$E$7/$D$14/2</f>
        <v>0</v>
      </c>
      <c r="F14" s="159">
        <f t="shared" ref="F14:V14" si="1">$E$7/$D$14</f>
        <v>0</v>
      </c>
      <c r="G14" s="159">
        <f t="shared" si="1"/>
        <v>0</v>
      </c>
      <c r="H14" s="159">
        <f t="shared" si="1"/>
        <v>0</v>
      </c>
      <c r="I14" s="159">
        <f t="shared" si="1"/>
        <v>0</v>
      </c>
      <c r="J14" s="159">
        <f t="shared" si="1"/>
        <v>0</v>
      </c>
      <c r="K14" s="159">
        <f t="shared" si="1"/>
        <v>0</v>
      </c>
      <c r="L14" s="159">
        <f t="shared" si="1"/>
        <v>0</v>
      </c>
      <c r="M14" s="159">
        <f t="shared" si="1"/>
        <v>0</v>
      </c>
      <c r="N14" s="159">
        <f t="shared" si="1"/>
        <v>0</v>
      </c>
      <c r="O14" s="159">
        <f t="shared" si="1"/>
        <v>0</v>
      </c>
      <c r="P14" s="159">
        <f t="shared" si="1"/>
        <v>0</v>
      </c>
      <c r="Q14" s="159">
        <f t="shared" si="1"/>
        <v>0</v>
      </c>
      <c r="R14" s="159">
        <f t="shared" si="1"/>
        <v>0</v>
      </c>
      <c r="S14" s="159">
        <f t="shared" si="1"/>
        <v>0</v>
      </c>
      <c r="T14" s="159">
        <f t="shared" si="1"/>
        <v>0</v>
      </c>
      <c r="U14" s="159">
        <f t="shared" si="1"/>
        <v>0</v>
      </c>
      <c r="V14" s="159">
        <f t="shared" si="1"/>
        <v>0</v>
      </c>
      <c r="W14" s="159"/>
    </row>
    <row r="15" spans="3:46">
      <c r="C15" s="155" t="s">
        <v>428</v>
      </c>
      <c r="D15" s="155">
        <v>80</v>
      </c>
      <c r="E15" s="159"/>
      <c r="F15" s="159">
        <f>$F$7/$D$15/2</f>
        <v>0</v>
      </c>
      <c r="G15" s="159">
        <f t="shared" ref="G15:V15" si="2">$F$7/$D$15</f>
        <v>0</v>
      </c>
      <c r="H15" s="159">
        <f t="shared" si="2"/>
        <v>0</v>
      </c>
      <c r="I15" s="159">
        <f t="shared" si="2"/>
        <v>0</v>
      </c>
      <c r="J15" s="159">
        <f t="shared" si="2"/>
        <v>0</v>
      </c>
      <c r="K15" s="159">
        <f t="shared" si="2"/>
        <v>0</v>
      </c>
      <c r="L15" s="159">
        <f t="shared" si="2"/>
        <v>0</v>
      </c>
      <c r="M15" s="159">
        <f t="shared" si="2"/>
        <v>0</v>
      </c>
      <c r="N15" s="159">
        <f t="shared" si="2"/>
        <v>0</v>
      </c>
      <c r="O15" s="159">
        <f t="shared" si="2"/>
        <v>0</v>
      </c>
      <c r="P15" s="159">
        <f t="shared" si="2"/>
        <v>0</v>
      </c>
      <c r="Q15" s="159">
        <f t="shared" si="2"/>
        <v>0</v>
      </c>
      <c r="R15" s="159">
        <f t="shared" si="2"/>
        <v>0</v>
      </c>
      <c r="S15" s="159">
        <f t="shared" si="2"/>
        <v>0</v>
      </c>
      <c r="T15" s="159">
        <f t="shared" si="2"/>
        <v>0</v>
      </c>
      <c r="U15" s="159">
        <f t="shared" si="2"/>
        <v>0</v>
      </c>
      <c r="V15" s="159">
        <f t="shared" si="2"/>
        <v>0</v>
      </c>
      <c r="W15" s="159"/>
    </row>
    <row r="16" spans="3:46">
      <c r="C16" s="155" t="s">
        <v>429</v>
      </c>
      <c r="D16" s="155">
        <v>80</v>
      </c>
      <c r="E16" s="159"/>
      <c r="F16" s="159"/>
      <c r="G16" s="159">
        <f>$G$7/$D$16/2</f>
        <v>0</v>
      </c>
      <c r="H16" s="159">
        <f t="shared" ref="H16:V16" si="3">$G$7/$D$16</f>
        <v>0</v>
      </c>
      <c r="I16" s="159">
        <f t="shared" si="3"/>
        <v>0</v>
      </c>
      <c r="J16" s="159">
        <f t="shared" si="3"/>
        <v>0</v>
      </c>
      <c r="K16" s="159">
        <f t="shared" si="3"/>
        <v>0</v>
      </c>
      <c r="L16" s="159">
        <f t="shared" si="3"/>
        <v>0</v>
      </c>
      <c r="M16" s="159">
        <f t="shared" si="3"/>
        <v>0</v>
      </c>
      <c r="N16" s="159">
        <f t="shared" si="3"/>
        <v>0</v>
      </c>
      <c r="O16" s="159">
        <f t="shared" si="3"/>
        <v>0</v>
      </c>
      <c r="P16" s="159">
        <f t="shared" si="3"/>
        <v>0</v>
      </c>
      <c r="Q16" s="159">
        <f t="shared" si="3"/>
        <v>0</v>
      </c>
      <c r="R16" s="159">
        <f t="shared" si="3"/>
        <v>0</v>
      </c>
      <c r="S16" s="159">
        <f t="shared" si="3"/>
        <v>0</v>
      </c>
      <c r="T16" s="159">
        <f t="shared" si="3"/>
        <v>0</v>
      </c>
      <c r="U16" s="159">
        <f t="shared" si="3"/>
        <v>0</v>
      </c>
      <c r="V16" s="159">
        <f t="shared" si="3"/>
        <v>0</v>
      </c>
      <c r="W16" s="159"/>
    </row>
    <row r="17" spans="3:24">
      <c r="C17" s="155" t="s">
        <v>430</v>
      </c>
      <c r="D17" s="155">
        <v>80</v>
      </c>
      <c r="E17" s="159"/>
      <c r="F17" s="159"/>
      <c r="G17" s="159"/>
      <c r="H17" s="159">
        <f>$H$7/$D$17/2</f>
        <v>0</v>
      </c>
      <c r="I17" s="159">
        <f t="shared" ref="I17:V17" si="4">$H$7/$D$17</f>
        <v>0</v>
      </c>
      <c r="J17" s="159">
        <f t="shared" si="4"/>
        <v>0</v>
      </c>
      <c r="K17" s="159">
        <f t="shared" si="4"/>
        <v>0</v>
      </c>
      <c r="L17" s="159">
        <f t="shared" si="4"/>
        <v>0</v>
      </c>
      <c r="M17" s="159">
        <f t="shared" si="4"/>
        <v>0</v>
      </c>
      <c r="N17" s="159">
        <f t="shared" si="4"/>
        <v>0</v>
      </c>
      <c r="O17" s="159">
        <f t="shared" si="4"/>
        <v>0</v>
      </c>
      <c r="P17" s="159">
        <f t="shared" si="4"/>
        <v>0</v>
      </c>
      <c r="Q17" s="159">
        <f t="shared" si="4"/>
        <v>0</v>
      </c>
      <c r="R17" s="159">
        <f t="shared" si="4"/>
        <v>0</v>
      </c>
      <c r="S17" s="159">
        <f t="shared" si="4"/>
        <v>0</v>
      </c>
      <c r="T17" s="159">
        <f t="shared" si="4"/>
        <v>0</v>
      </c>
      <c r="U17" s="159">
        <f t="shared" si="4"/>
        <v>0</v>
      </c>
      <c r="V17" s="159">
        <f t="shared" si="4"/>
        <v>0</v>
      </c>
      <c r="W17" s="159"/>
    </row>
    <row r="18" spans="3:24">
      <c r="C18" s="155" t="s">
        <v>431</v>
      </c>
      <c r="D18" s="155">
        <v>80</v>
      </c>
      <c r="E18" s="159"/>
      <c r="F18" s="159"/>
      <c r="G18" s="159"/>
      <c r="H18" s="159"/>
      <c r="I18" s="159">
        <f>$I$7/$D$18/2</f>
        <v>0</v>
      </c>
      <c r="J18" s="159">
        <f t="shared" ref="J18:V18" si="5">$I$7/$D$18</f>
        <v>0</v>
      </c>
      <c r="K18" s="159">
        <f t="shared" si="5"/>
        <v>0</v>
      </c>
      <c r="L18" s="159">
        <f t="shared" si="5"/>
        <v>0</v>
      </c>
      <c r="M18" s="159">
        <f t="shared" si="5"/>
        <v>0</v>
      </c>
      <c r="N18" s="159">
        <f t="shared" si="5"/>
        <v>0</v>
      </c>
      <c r="O18" s="159">
        <f t="shared" si="5"/>
        <v>0</v>
      </c>
      <c r="P18" s="159">
        <f t="shared" si="5"/>
        <v>0</v>
      </c>
      <c r="Q18" s="159">
        <f t="shared" si="5"/>
        <v>0</v>
      </c>
      <c r="R18" s="159">
        <f t="shared" si="5"/>
        <v>0</v>
      </c>
      <c r="S18" s="159">
        <f t="shared" si="5"/>
        <v>0</v>
      </c>
      <c r="T18" s="159">
        <f t="shared" si="5"/>
        <v>0</v>
      </c>
      <c r="U18" s="159">
        <f t="shared" si="5"/>
        <v>0</v>
      </c>
      <c r="V18" s="159">
        <f t="shared" si="5"/>
        <v>0</v>
      </c>
      <c r="W18" s="159"/>
    </row>
    <row r="19" spans="3:24">
      <c r="C19" s="155" t="s">
        <v>432</v>
      </c>
      <c r="D19" s="155">
        <v>80</v>
      </c>
      <c r="E19" s="159"/>
      <c r="F19" s="159"/>
      <c r="G19" s="159"/>
      <c r="H19" s="159"/>
      <c r="I19" s="159"/>
      <c r="J19" s="159">
        <f t="shared" ref="J19:V19" si="6">$J$7/$D$19/2</f>
        <v>0</v>
      </c>
      <c r="K19" s="159">
        <f t="shared" si="6"/>
        <v>0</v>
      </c>
      <c r="L19" s="159">
        <f t="shared" si="6"/>
        <v>0</v>
      </c>
      <c r="M19" s="159">
        <f t="shared" si="6"/>
        <v>0</v>
      </c>
      <c r="N19" s="159">
        <f t="shared" si="6"/>
        <v>0</v>
      </c>
      <c r="O19" s="159">
        <f t="shared" si="6"/>
        <v>0</v>
      </c>
      <c r="P19" s="159">
        <f t="shared" si="6"/>
        <v>0</v>
      </c>
      <c r="Q19" s="159">
        <f t="shared" si="6"/>
        <v>0</v>
      </c>
      <c r="R19" s="159">
        <f t="shared" si="6"/>
        <v>0</v>
      </c>
      <c r="S19" s="159">
        <f t="shared" si="6"/>
        <v>0</v>
      </c>
      <c r="T19" s="159">
        <f t="shared" si="6"/>
        <v>0</v>
      </c>
      <c r="U19" s="159">
        <f t="shared" si="6"/>
        <v>0</v>
      </c>
      <c r="V19" s="159">
        <f t="shared" si="6"/>
        <v>0</v>
      </c>
      <c r="W19" s="159"/>
    </row>
    <row r="20" spans="3:24">
      <c r="C20" s="155" t="s">
        <v>433</v>
      </c>
      <c r="D20" s="155">
        <v>80</v>
      </c>
      <c r="E20" s="159"/>
      <c r="F20" s="159"/>
      <c r="G20" s="159"/>
      <c r="H20" s="159"/>
      <c r="I20" s="159"/>
      <c r="J20" s="159"/>
      <c r="K20" s="159">
        <f>$K$7/$D$20/2</f>
        <v>0</v>
      </c>
      <c r="L20" s="159">
        <f t="shared" ref="L20:V20" si="7">$K$7/$D$20</f>
        <v>0</v>
      </c>
      <c r="M20" s="159">
        <f t="shared" si="7"/>
        <v>0</v>
      </c>
      <c r="N20" s="159">
        <f t="shared" si="7"/>
        <v>0</v>
      </c>
      <c r="O20" s="159">
        <f t="shared" si="7"/>
        <v>0</v>
      </c>
      <c r="P20" s="159">
        <f t="shared" si="7"/>
        <v>0</v>
      </c>
      <c r="Q20" s="159">
        <f t="shared" si="7"/>
        <v>0</v>
      </c>
      <c r="R20" s="159">
        <f t="shared" si="7"/>
        <v>0</v>
      </c>
      <c r="S20" s="159">
        <f t="shared" si="7"/>
        <v>0</v>
      </c>
      <c r="T20" s="159">
        <f t="shared" si="7"/>
        <v>0</v>
      </c>
      <c r="U20" s="159">
        <f t="shared" si="7"/>
        <v>0</v>
      </c>
      <c r="V20" s="159">
        <f t="shared" si="7"/>
        <v>0</v>
      </c>
      <c r="W20" s="159"/>
    </row>
    <row r="21" spans="3:24">
      <c r="C21" s="155" t="s">
        <v>434</v>
      </c>
      <c r="D21" s="155">
        <v>80</v>
      </c>
      <c r="E21" s="159"/>
      <c r="F21" s="159"/>
      <c r="G21" s="159"/>
      <c r="H21" s="159"/>
      <c r="I21" s="159"/>
      <c r="J21" s="159"/>
      <c r="K21" s="159"/>
      <c r="L21" s="159">
        <f>$L$7/$D$21/2</f>
        <v>0</v>
      </c>
      <c r="M21" s="159">
        <f t="shared" ref="M21:V21" si="8">$L$7/$D$21</f>
        <v>0</v>
      </c>
      <c r="N21" s="159">
        <f t="shared" si="8"/>
        <v>0</v>
      </c>
      <c r="O21" s="159">
        <f t="shared" si="8"/>
        <v>0</v>
      </c>
      <c r="P21" s="159">
        <f t="shared" si="8"/>
        <v>0</v>
      </c>
      <c r="Q21" s="159">
        <f t="shared" si="8"/>
        <v>0</v>
      </c>
      <c r="R21" s="159">
        <f t="shared" si="8"/>
        <v>0</v>
      </c>
      <c r="S21" s="159">
        <f t="shared" si="8"/>
        <v>0</v>
      </c>
      <c r="T21" s="159">
        <f t="shared" si="8"/>
        <v>0</v>
      </c>
      <c r="U21" s="159">
        <f t="shared" si="8"/>
        <v>0</v>
      </c>
      <c r="V21" s="159">
        <f t="shared" si="8"/>
        <v>0</v>
      </c>
      <c r="W21" s="159"/>
    </row>
    <row r="22" spans="3:24">
      <c r="C22" s="155" t="s">
        <v>435</v>
      </c>
      <c r="D22" s="155">
        <v>80</v>
      </c>
      <c r="E22" s="159"/>
      <c r="F22" s="159"/>
      <c r="G22" s="159"/>
      <c r="H22" s="159"/>
      <c r="I22" s="159"/>
      <c r="J22" s="159"/>
      <c r="K22" s="159"/>
      <c r="L22" s="159"/>
      <c r="M22" s="159">
        <f>$M$7/$D$22/2</f>
        <v>4.5705181905053023E-2</v>
      </c>
      <c r="N22" s="159">
        <f t="shared" ref="N22:V22" si="9">$M$7/$D$22</f>
        <v>9.1410363810106046E-2</v>
      </c>
      <c r="O22" s="159">
        <f t="shared" si="9"/>
        <v>9.1410363810106046E-2</v>
      </c>
      <c r="P22" s="159">
        <f t="shared" si="9"/>
        <v>9.1410363810106046E-2</v>
      </c>
      <c r="Q22" s="159">
        <f t="shared" si="9"/>
        <v>9.1410363810106046E-2</v>
      </c>
      <c r="R22" s="159">
        <f t="shared" si="9"/>
        <v>9.1410363810106046E-2</v>
      </c>
      <c r="S22" s="159">
        <f t="shared" si="9"/>
        <v>9.1410363810106046E-2</v>
      </c>
      <c r="T22" s="159">
        <f t="shared" si="9"/>
        <v>9.1410363810106046E-2</v>
      </c>
      <c r="U22" s="159">
        <f t="shared" si="9"/>
        <v>9.1410363810106046E-2</v>
      </c>
      <c r="V22" s="159">
        <f t="shared" si="9"/>
        <v>9.1410363810106046E-2</v>
      </c>
      <c r="W22" s="159"/>
    </row>
    <row r="23" spans="3:24">
      <c r="C23" s="155" t="s">
        <v>436</v>
      </c>
      <c r="D23" s="155">
        <v>80</v>
      </c>
      <c r="E23" s="159"/>
      <c r="F23" s="159"/>
      <c r="G23" s="159"/>
      <c r="H23" s="159"/>
      <c r="I23" s="159"/>
      <c r="J23" s="159"/>
      <c r="K23" s="159"/>
      <c r="L23" s="159"/>
      <c r="M23" s="159"/>
      <c r="N23" s="159">
        <f>$N$7/$D$23</f>
        <v>2.8249132105692642E-2</v>
      </c>
      <c r="O23" s="159">
        <f>$N$7/$D$23</f>
        <v>2.8249132105692642E-2</v>
      </c>
      <c r="P23" s="159">
        <f t="shared" ref="P23:V23" si="10">$N$7/$D$23</f>
        <v>2.8249132105692642E-2</v>
      </c>
      <c r="Q23" s="159">
        <f t="shared" si="10"/>
        <v>2.8249132105692642E-2</v>
      </c>
      <c r="R23" s="159">
        <f t="shared" si="10"/>
        <v>2.8249132105692642E-2</v>
      </c>
      <c r="S23" s="159">
        <f t="shared" si="10"/>
        <v>2.8249132105692642E-2</v>
      </c>
      <c r="T23" s="159">
        <f t="shared" si="10"/>
        <v>2.8249132105692642E-2</v>
      </c>
      <c r="U23" s="159">
        <f t="shared" si="10"/>
        <v>2.8249132105692642E-2</v>
      </c>
      <c r="V23" s="159">
        <f t="shared" si="10"/>
        <v>2.8249132105692642E-2</v>
      </c>
      <c r="W23" s="159"/>
    </row>
    <row r="24" spans="3:24">
      <c r="C24" s="155" t="s">
        <v>437</v>
      </c>
      <c r="D24" s="155">
        <v>80</v>
      </c>
      <c r="E24" s="159"/>
      <c r="F24" s="159"/>
      <c r="G24" s="159"/>
      <c r="H24" s="159"/>
      <c r="I24" s="159"/>
      <c r="J24" s="159"/>
      <c r="K24" s="159"/>
      <c r="L24" s="159"/>
      <c r="M24" s="159"/>
      <c r="O24" s="159">
        <f>$O$7/$D$23/2</f>
        <v>2.6691782124973695E-2</v>
      </c>
      <c r="P24" s="159">
        <f t="shared" ref="P24:V24" si="11">$O$7/$D$23</f>
        <v>5.3383564249947391E-2</v>
      </c>
      <c r="Q24" s="159">
        <f t="shared" si="11"/>
        <v>5.3383564249947391E-2</v>
      </c>
      <c r="R24" s="159">
        <f t="shared" si="11"/>
        <v>5.3383564249947391E-2</v>
      </c>
      <c r="S24" s="159">
        <f t="shared" si="11"/>
        <v>5.3383564249947391E-2</v>
      </c>
      <c r="T24" s="159">
        <f t="shared" si="11"/>
        <v>5.3383564249947391E-2</v>
      </c>
      <c r="U24" s="159">
        <f t="shared" si="11"/>
        <v>5.3383564249947391E-2</v>
      </c>
      <c r="V24" s="159">
        <f t="shared" si="11"/>
        <v>5.3383564249947391E-2</v>
      </c>
      <c r="W24" s="159"/>
    </row>
    <row r="25" spans="3:24">
      <c r="C25" s="155" t="s">
        <v>438</v>
      </c>
      <c r="D25" s="155">
        <v>80</v>
      </c>
      <c r="E25" s="159"/>
      <c r="F25" s="159"/>
      <c r="G25" s="159"/>
      <c r="H25" s="159"/>
      <c r="I25" s="159"/>
      <c r="J25" s="159"/>
      <c r="K25" s="159"/>
      <c r="L25" s="159"/>
      <c r="M25" s="159"/>
      <c r="P25" s="159">
        <f>$P$7/$D$25/2</f>
        <v>7.8195299598688983E-3</v>
      </c>
      <c r="Q25" s="159">
        <f t="shared" ref="Q25:V25" si="12">$P$7/$D$25</f>
        <v>1.5639059919737797E-2</v>
      </c>
      <c r="R25" s="159">
        <f t="shared" si="12"/>
        <v>1.5639059919737797E-2</v>
      </c>
      <c r="S25" s="159">
        <f t="shared" si="12"/>
        <v>1.5639059919737797E-2</v>
      </c>
      <c r="T25" s="159">
        <f t="shared" si="12"/>
        <v>1.5639059919737797E-2</v>
      </c>
      <c r="U25" s="159">
        <f t="shared" si="12"/>
        <v>1.5639059919737797E-2</v>
      </c>
      <c r="V25" s="159">
        <f t="shared" si="12"/>
        <v>1.5639059919737797E-2</v>
      </c>
      <c r="W25" s="159"/>
    </row>
    <row r="26" spans="3:24">
      <c r="C26" s="155" t="s">
        <v>439</v>
      </c>
      <c r="D26" s="155">
        <v>80</v>
      </c>
      <c r="E26" s="159"/>
      <c r="F26" s="159"/>
      <c r="G26" s="159"/>
      <c r="H26" s="159"/>
      <c r="I26" s="159"/>
      <c r="J26" s="159"/>
      <c r="K26" s="159"/>
      <c r="L26" s="159"/>
      <c r="M26" s="159"/>
      <c r="Q26" s="159">
        <f>$Q$7/$D$26/2</f>
        <v>0.32347295957870598</v>
      </c>
      <c r="R26" s="159">
        <f>$Q$7/$D$26</f>
        <v>0.64694591915741195</v>
      </c>
      <c r="S26" s="159">
        <f>$Q$7/$D$26</f>
        <v>0.64694591915741195</v>
      </c>
      <c r="T26" s="159">
        <f>$Q$7/$D$26</f>
        <v>0.64694591915741195</v>
      </c>
      <c r="U26" s="159">
        <f>$Q$7/$D$26</f>
        <v>0.64694591915741195</v>
      </c>
      <c r="V26" s="159">
        <f>$Q$7/$D$26</f>
        <v>0.64694591915741195</v>
      </c>
      <c r="W26" s="159"/>
    </row>
    <row r="27" spans="3:24">
      <c r="C27" s="155" t="s">
        <v>96</v>
      </c>
      <c r="D27" s="155">
        <v>80</v>
      </c>
      <c r="E27" s="159"/>
      <c r="F27" s="159"/>
      <c r="G27" s="159"/>
      <c r="H27" s="159"/>
      <c r="I27" s="159"/>
      <c r="J27" s="159"/>
      <c r="K27" s="159"/>
      <c r="L27" s="159"/>
      <c r="M27" s="159"/>
      <c r="Q27" s="159"/>
      <c r="R27" s="159">
        <f>$R$7/$D$27/2</f>
        <v>0.55672412103293445</v>
      </c>
      <c r="S27" s="159">
        <f>$R$7/$D$27</f>
        <v>1.1134482420658689</v>
      </c>
      <c r="T27" s="159">
        <f>$R$7/$D$27</f>
        <v>1.1134482420658689</v>
      </c>
      <c r="U27" s="159">
        <f>$R$7/$D$27</f>
        <v>1.1134482420658689</v>
      </c>
      <c r="V27" s="159">
        <f>$R$7/$D$27</f>
        <v>1.1134482420658689</v>
      </c>
      <c r="W27" s="159"/>
    </row>
    <row r="28" spans="3:24">
      <c r="C28" s="155" t="s">
        <v>440</v>
      </c>
      <c r="D28" s="155">
        <v>80</v>
      </c>
      <c r="S28" s="159">
        <f>$S$7/$D$28/2</f>
        <v>0.41398177897187588</v>
      </c>
      <c r="T28" s="159">
        <f>$S$7/$D$28</f>
        <v>0.82796355794375176</v>
      </c>
      <c r="U28" s="159">
        <f t="shared" ref="U28:V28" si="13">$S$7/$D$28</f>
        <v>0.82796355794375176</v>
      </c>
      <c r="V28" s="159">
        <f t="shared" si="13"/>
        <v>0.82796355794375176</v>
      </c>
      <c r="W28" s="159"/>
    </row>
    <row r="29" spans="3:24">
      <c r="C29" s="155" t="s">
        <v>441</v>
      </c>
      <c r="D29" s="155">
        <v>80</v>
      </c>
      <c r="S29" s="161"/>
      <c r="T29" s="159">
        <f>$T$7/$D$29/2</f>
        <v>0.13747462981327002</v>
      </c>
      <c r="U29" s="159">
        <f>$T$7/$D$29</f>
        <v>0.27494925962654004</v>
      </c>
      <c r="V29" s="159">
        <f>$T$7/$D$29</f>
        <v>0.27494925962654004</v>
      </c>
      <c r="W29" s="159"/>
      <c r="X29" s="161"/>
    </row>
    <row r="30" spans="3:24">
      <c r="C30" s="155" t="s">
        <v>442</v>
      </c>
      <c r="D30" s="155">
        <v>80</v>
      </c>
      <c r="U30" s="159">
        <f>$U$7/$D$30/2</f>
        <v>0.25048359055300706</v>
      </c>
      <c r="V30" s="159">
        <f>$T$7/$D$30</f>
        <v>0.27494925962654004</v>
      </c>
      <c r="W30" s="159"/>
    </row>
    <row r="31" spans="3:24">
      <c r="C31" s="155" t="s">
        <v>443</v>
      </c>
      <c r="D31" s="155">
        <v>80</v>
      </c>
      <c r="V31" s="159">
        <f>$V$7/$D$31/2</f>
        <v>0.40607308501369638</v>
      </c>
      <c r="W31" s="159"/>
    </row>
    <row r="32" spans="3:24">
      <c r="D32" s="157" t="s">
        <v>449</v>
      </c>
      <c r="E32" s="162">
        <f t="shared" ref="E32:V32" si="14">SUM(E14:E31)</f>
        <v>0</v>
      </c>
      <c r="F32" s="162">
        <f t="shared" si="14"/>
        <v>0</v>
      </c>
      <c r="G32" s="162">
        <f t="shared" si="14"/>
        <v>0</v>
      </c>
      <c r="H32" s="162">
        <f t="shared" si="14"/>
        <v>0</v>
      </c>
      <c r="I32" s="162">
        <f t="shared" si="14"/>
        <v>0</v>
      </c>
      <c r="J32" s="162">
        <f t="shared" si="14"/>
        <v>0</v>
      </c>
      <c r="K32" s="162">
        <f t="shared" si="14"/>
        <v>0</v>
      </c>
      <c r="L32" s="162">
        <f t="shared" si="14"/>
        <v>0</v>
      </c>
      <c r="M32" s="162">
        <f t="shared" si="14"/>
        <v>4.5705181905053023E-2</v>
      </c>
      <c r="N32" s="159">
        <f t="shared" si="14"/>
        <v>0.11965949591579869</v>
      </c>
      <c r="O32" s="159">
        <f t="shared" si="14"/>
        <v>0.14635127804077239</v>
      </c>
      <c r="P32" s="159">
        <f t="shared" si="14"/>
        <v>0.18086259012561498</v>
      </c>
      <c r="Q32" s="162">
        <f t="shared" si="14"/>
        <v>0.51215507966418983</v>
      </c>
      <c r="R32" s="162">
        <f t="shared" si="14"/>
        <v>1.3923521602758302</v>
      </c>
      <c r="S32" s="162">
        <f t="shared" si="14"/>
        <v>2.3630580602806406</v>
      </c>
      <c r="T32" s="162">
        <f t="shared" si="14"/>
        <v>2.9145144690657867</v>
      </c>
      <c r="U32" s="162">
        <f t="shared" si="14"/>
        <v>3.3024726894320637</v>
      </c>
      <c r="V32" s="162">
        <f t="shared" si="14"/>
        <v>3.7330114435192931</v>
      </c>
      <c r="W32" s="162">
        <f>SUM(M32:V32)</f>
        <v>14.710142448225044</v>
      </c>
    </row>
    <row r="33" spans="3:23">
      <c r="D33" s="157"/>
      <c r="E33" s="157"/>
      <c r="F33" s="157"/>
      <c r="G33" s="157"/>
      <c r="H33" s="157"/>
      <c r="I33" s="157"/>
      <c r="J33" s="157"/>
      <c r="K33" s="157"/>
      <c r="L33" s="157"/>
      <c r="M33" s="157"/>
      <c r="Q33" s="158"/>
      <c r="R33" s="158"/>
      <c r="S33" s="158"/>
      <c r="T33" s="158"/>
      <c r="U33" s="158"/>
      <c r="V33" s="158" t="s">
        <v>451</v>
      </c>
      <c r="W33" s="159">
        <f>W7-W32</f>
        <v>334.49805355277203</v>
      </c>
    </row>
    <row r="36" spans="3:23" ht="14.45">
      <c r="C36" s="113"/>
      <c r="D36" s="174"/>
      <c r="E36" s="174"/>
      <c r="F36" s="174"/>
      <c r="G36" s="174"/>
      <c r="H36" s="174"/>
      <c r="I36" s="174"/>
      <c r="J36" s="174"/>
      <c r="K36" s="174"/>
      <c r="L36" s="174"/>
      <c r="M36" s="174"/>
      <c r="N36" s="174"/>
      <c r="O36" s="174"/>
      <c r="P36" s="174"/>
      <c r="Q36" s="174"/>
      <c r="R36" s="174"/>
      <c r="S36" s="174"/>
      <c r="T36" s="174"/>
      <c r="U36" s="174"/>
    </row>
    <row r="37" spans="3:23">
      <c r="C37" s="175"/>
      <c r="D37" s="176"/>
      <c r="E37" s="176"/>
      <c r="F37" s="176"/>
      <c r="G37" s="176"/>
      <c r="H37" s="176"/>
      <c r="I37" s="176"/>
      <c r="J37" s="176"/>
      <c r="K37" s="176"/>
      <c r="L37" s="176"/>
      <c r="M37" s="176"/>
      <c r="N37" s="176"/>
      <c r="O37" s="176"/>
      <c r="P37" s="176"/>
      <c r="Q37" s="176"/>
      <c r="R37" s="176"/>
      <c r="S37" s="176"/>
      <c r="T37" s="176"/>
      <c r="U37" s="176"/>
    </row>
    <row r="38" spans="3:23">
      <c r="C38" s="175"/>
      <c r="D38" s="176"/>
      <c r="E38" s="176"/>
      <c r="F38" s="176"/>
      <c r="G38" s="176"/>
      <c r="H38" s="176"/>
      <c r="I38" s="176"/>
      <c r="J38" s="176"/>
      <c r="K38" s="176"/>
      <c r="L38" s="176"/>
      <c r="M38" s="176"/>
      <c r="N38" s="176"/>
      <c r="O38" s="176"/>
      <c r="P38" s="176"/>
      <c r="Q38" s="176"/>
      <c r="R38" s="176"/>
      <c r="S38" s="176"/>
      <c r="T38" s="176"/>
      <c r="U38" s="176"/>
    </row>
    <row r="39" spans="3:23" ht="15.6">
      <c r="C39"/>
      <c r="D39" s="177"/>
      <c r="E39" s="177"/>
      <c r="F39" s="177"/>
      <c r="G39" s="177"/>
      <c r="H39" s="177"/>
      <c r="I39" s="177"/>
      <c r="J39" s="177"/>
      <c r="K39" s="177"/>
      <c r="L39" s="177"/>
      <c r="M39" s="177"/>
      <c r="N39" s="177"/>
      <c r="O39" s="177"/>
      <c r="P39" s="177"/>
      <c r="Q39" s="177"/>
      <c r="R39" s="177"/>
      <c r="S39" s="177"/>
      <c r="T39" s="177"/>
      <c r="U39" s="177"/>
    </row>
    <row r="41" spans="3:23">
      <c r="D41" s="169"/>
    </row>
    <row r="42" spans="3:23">
      <c r="D42" s="168"/>
      <c r="E42" s="168"/>
      <c r="F42" s="168"/>
      <c r="G42" s="168"/>
      <c r="H42" s="168"/>
      <c r="I42" s="168"/>
      <c r="J42" s="168"/>
      <c r="K42" s="168"/>
      <c r="L42" s="168"/>
      <c r="M42" s="168"/>
      <c r="N42" s="168"/>
      <c r="O42" s="168"/>
      <c r="P42" s="168"/>
      <c r="Q42" s="168"/>
      <c r="R42" s="168"/>
      <c r="S42" s="168"/>
      <c r="T42" s="168"/>
      <c r="U42" s="168"/>
    </row>
    <row r="43" spans="3:23">
      <c r="D43" s="168"/>
      <c r="E43" s="168"/>
      <c r="F43" s="168"/>
      <c r="G43" s="168"/>
      <c r="H43" s="168"/>
      <c r="I43" s="168"/>
      <c r="J43" s="168"/>
      <c r="K43" s="168"/>
      <c r="L43" s="168"/>
      <c r="M43" s="168"/>
      <c r="N43" s="168"/>
      <c r="O43" s="168"/>
      <c r="P43" s="168"/>
      <c r="Q43" s="168"/>
      <c r="R43" s="168"/>
      <c r="S43" s="168"/>
      <c r="T43" s="168"/>
      <c r="U43" s="16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N322"/>
  <sheetViews>
    <sheetView workbookViewId="0">
      <pane xSplit="5" ySplit="2" topLeftCell="F3" activePane="bottomRight" state="frozenSplit"/>
      <selection pane="bottomRight" activeCell="G21" sqref="G21"/>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4.75" customWidth="1"/>
    <col min="8" max="8" width="14.5" bestFit="1" customWidth="1"/>
    <col min="9" max="9" width="19.625"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327</v>
      </c>
      <c r="H4" s="206"/>
    </row>
    <row r="6" spans="1:37">
      <c r="C6" s="1" t="s">
        <v>200</v>
      </c>
      <c r="G6" t="s">
        <v>201</v>
      </c>
      <c r="H6" s="26">
        <f>'Key Assumptions'!C30</f>
        <v>791.97197197197193</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f>'Notes &amp; Assumptions'!A23</f>
        <v>10</v>
      </c>
      <c r="C20" s="1" t="s">
        <v>214</v>
      </c>
      <c r="D20" s="1"/>
      <c r="G20" s="32"/>
      <c r="H20" s="10"/>
      <c r="I20" s="10"/>
      <c r="J20" s="10"/>
      <c r="K20" s="10"/>
      <c r="L20" s="10"/>
    </row>
    <row r="21" spans="1:37">
      <c r="E21" s="2" t="str">
        <f>E7</f>
        <v>Pipes</v>
      </c>
      <c r="F21" t="s">
        <v>215</v>
      </c>
      <c r="G21" s="10">
        <f>IF('Key Assumptions'!C7="yes",SUM('NCC data'!B7:F7),0)+IF('Key Assumptions'!C8="yes",SUM('NCC data'!G7:K7),0)</f>
        <v>55770672.366067111</v>
      </c>
      <c r="H21" s="10">
        <f>'NCC data'!L7*(1+'30 Year Water Model - Casey'!$G14)^'30 Year Water Model - Casey'!H2</f>
        <v>11716030.023447635</v>
      </c>
      <c r="I21" s="10">
        <f>'NCC data'!M7*(1+'30 Year Water Model - Casey'!$G14)^'30 Year Water Model - Casey'!I2</f>
        <v>7316864.2584549012</v>
      </c>
      <c r="J21" s="10">
        <f>'NCC data'!N7*(1+'30 Year Water Model - Casey'!$G14)^'30 Year Water Model - Casey'!J2</f>
        <v>6498311.7914855042</v>
      </c>
      <c r="K21" s="10">
        <f>'NCC data'!O7*(1+'30 Year Water Model - Casey'!$G14)^'30 Year Water Model - Casey'!K2</f>
        <v>7466429.8529369924</v>
      </c>
      <c r="L21" s="10">
        <f>'NCC data'!P7*(1+'30 Year Water Model - Casey'!$G14)^'30 Year Water Model - Casey'!L2</f>
        <v>2886879.0154482303</v>
      </c>
      <c r="M21" s="10">
        <f>'NCC data'!Q7*(1+'30 Year Water Model - Casey'!$G14)^'30 Year Water Model - Casey'!M2</f>
        <v>17461716.182946585</v>
      </c>
      <c r="N21" s="10">
        <f>'NCC data'!R7*(1+'30 Year Water Model - Casey'!$G14)^'30 Year Water Model - Casey'!N2</f>
        <v>10456646.341743415</v>
      </c>
      <c r="O21" s="10">
        <f>'NCC data'!S7*(1+'30 Year Water Model - Casey'!$G14)^'30 Year Water Model - Casey'!O2</f>
        <v>10763218.497722793</v>
      </c>
      <c r="P21" s="10">
        <f>'NCC data'!T7*(1+'30 Year Water Model - Casey'!$G14)^'30 Year Water Model - Casey'!P2</f>
        <v>4683041.3679003436</v>
      </c>
      <c r="Q21" s="10">
        <f>'NCC data'!U7*(1+'30 Year Water Model - Casey'!$G14)^'30 Year Water Model - Casey'!Q2</f>
        <v>13414005.263009727</v>
      </c>
      <c r="R21" s="10">
        <f>'NCC data'!V7*(1+'30 Year Water Model - Casey'!$G14)^'30 Year Water Model - Casey'!R2</f>
        <v>0</v>
      </c>
      <c r="S21" s="10">
        <f>'NCC data'!W7*(1+'30 Year Water Model - Casey'!$G14)^'30 Year Water Model - Casey'!S2</f>
        <v>0</v>
      </c>
      <c r="T21" s="10">
        <f>'NCC data'!X7*(1+'30 Year Water Model - Casey'!$G14)^'30 Year Water Model - Casey'!T2</f>
        <v>0</v>
      </c>
      <c r="U21" s="10">
        <f>'NCC data'!Y7*(1+'30 Year Water Model - Casey'!$G14)^'30 Year Water Model - Casey'!U2</f>
        <v>0</v>
      </c>
      <c r="V21" s="10">
        <f>'NCC data'!Z7*(1+'30 Year Water Model - Casey'!$G14)^'30 Year Water Model - Casey'!V2</f>
        <v>0</v>
      </c>
      <c r="W21" s="10">
        <f>'NCC data'!AA7*(1+'30 Year Water Model - Casey'!$G14)^'30 Year Water Model - Casey'!W2</f>
        <v>0</v>
      </c>
      <c r="X21" s="10">
        <f>'NCC data'!AB7*(1+'30 Year Water Model - Casey'!$G14)^'30 Year Water Model - Casey'!X2</f>
        <v>0</v>
      </c>
      <c r="Y21" s="10">
        <f>'NCC data'!AC7*(1+'30 Year Water Model - Casey'!$G14)^'30 Year Water Model - Casey'!Y2</f>
        <v>0</v>
      </c>
      <c r="Z21" s="10">
        <f>'NCC data'!AD7*(1+'30 Year Water Model - Casey'!$G14)^'30 Year Water Model - Casey'!Z2</f>
        <v>0</v>
      </c>
      <c r="AA21" s="10">
        <f>'NCC data'!AE7*(1+'30 Year Water Model - Casey'!$G14)^'30 Year Water Model - Casey'!AA2</f>
        <v>0</v>
      </c>
      <c r="AB21" s="10">
        <f>'NCC data'!AF7*(1+'30 Year Water Model - Casey'!$G14)^'30 Year Water Model - Casey'!AB2</f>
        <v>0</v>
      </c>
      <c r="AC21" s="10">
        <f>'NCC data'!AG7*(1+'30 Year Water Model - Casey'!$G14)^'30 Year Water Model - Casey'!AC2</f>
        <v>0</v>
      </c>
      <c r="AD21" s="10">
        <f>'NCC data'!AH7*(1+'30 Year Water Model - Casey'!$G14)^'30 Year Water Model - Casey'!AD2</f>
        <v>0</v>
      </c>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55770672.366067111</v>
      </c>
      <c r="H26" s="2">
        <f>SUM(H21:H25)</f>
        <v>11716030.023447635</v>
      </c>
      <c r="I26" s="2">
        <f t="shared" ref="I26:Q26" si="1">SUM(I21:I25)</f>
        <v>7316864.2584549012</v>
      </c>
      <c r="J26" s="2">
        <f t="shared" si="1"/>
        <v>6498311.7914855042</v>
      </c>
      <c r="K26" s="2">
        <f t="shared" si="1"/>
        <v>7466429.8529369924</v>
      </c>
      <c r="L26" s="2">
        <f t="shared" si="1"/>
        <v>2886879.0154482303</v>
      </c>
      <c r="M26" s="2">
        <f t="shared" si="1"/>
        <v>17461716.182946585</v>
      </c>
      <c r="N26" s="2">
        <f t="shared" si="1"/>
        <v>10456646.341743415</v>
      </c>
      <c r="O26" s="2">
        <f t="shared" si="1"/>
        <v>10763218.497722793</v>
      </c>
      <c r="P26" s="2">
        <f t="shared" si="1"/>
        <v>4683041.3679003436</v>
      </c>
      <c r="Q26" s="2">
        <f t="shared" si="1"/>
        <v>13414005.263009727</v>
      </c>
      <c r="R26" s="2">
        <f t="shared" ref="R26:AK26" si="2">SUM(R21:R25)</f>
        <v>0</v>
      </c>
      <c r="S26" s="2">
        <f t="shared" si="2"/>
        <v>0</v>
      </c>
      <c r="T26" s="2">
        <f t="shared" si="2"/>
        <v>0</v>
      </c>
      <c r="U26" s="2">
        <f t="shared" si="2"/>
        <v>0</v>
      </c>
      <c r="V26" s="2">
        <f t="shared" si="2"/>
        <v>0</v>
      </c>
      <c r="W26" s="2">
        <f t="shared" si="2"/>
        <v>0</v>
      </c>
      <c r="X26" s="2">
        <f t="shared" si="2"/>
        <v>0</v>
      </c>
      <c r="Y26" s="2">
        <f t="shared" si="2"/>
        <v>0</v>
      </c>
      <c r="Z26" s="2">
        <f t="shared" si="2"/>
        <v>0</v>
      </c>
      <c r="AA26" s="2">
        <f t="shared" si="2"/>
        <v>0</v>
      </c>
      <c r="AB26" s="2">
        <f t="shared" si="2"/>
        <v>0</v>
      </c>
      <c r="AC26" s="2">
        <f t="shared" si="2"/>
        <v>0</v>
      </c>
      <c r="AD26" s="2">
        <f t="shared" si="2"/>
        <v>0</v>
      </c>
      <c r="AE26" s="2">
        <f t="shared" si="2"/>
        <v>0</v>
      </c>
      <c r="AF26" s="2">
        <f t="shared" si="2"/>
        <v>0</v>
      </c>
      <c r="AG26" s="2">
        <f t="shared" si="2"/>
        <v>0</v>
      </c>
      <c r="AH26" s="2">
        <f t="shared" si="2"/>
        <v>0</v>
      </c>
      <c r="AI26" s="2">
        <f t="shared" si="2"/>
        <v>0</v>
      </c>
      <c r="AJ26" s="2">
        <f t="shared" si="2"/>
        <v>0</v>
      </c>
      <c r="AK26" s="2">
        <f t="shared" si="2"/>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697133.40457583894</v>
      </c>
      <c r="H29" s="2">
        <f>H20/$G7+IF((H$2-$G7+1)&gt;0,-INDEX($G21:$AK21,1,(H$2-$G7+1))/$G7,0)</f>
        <v>0</v>
      </c>
      <c r="I29" s="2">
        <f>I20/$G7+IF((I$2-$G7+1)&gt;0,-INDEX($G21:$AK21,1,(I$2-$G7+1))/$G7,0)</f>
        <v>0</v>
      </c>
      <c r="J29" s="2">
        <f>J20/$G7+IF((J$2-$G7+1)&gt;0,-INDEX($G21:$AK21,1,(J$2-$G7+1))/$G7,0)</f>
        <v>0</v>
      </c>
      <c r="K29" s="2">
        <f>K20/$G7+IF((K$2-$G7+1)&gt;0,-INDEX($G21:$AK21,1,(K$2-$G7+1))/$G7,0)</f>
        <v>0</v>
      </c>
      <c r="L29" s="2">
        <f>L20/$G7+IF((L$2-$G7+1)&gt;0,-INDEX($G21:$AK21,1,(L$2-$G7+1))/$G7,0)</f>
        <v>0</v>
      </c>
      <c r="M29" s="2">
        <f t="shared" ref="G29:AK32" si="3">M21/$G7+IF((M$2-$G7+1)&gt;0,-INDEX($G21:$AK21,1,(M$2-$G7+1))/$G7,0)</f>
        <v>218271.45228683233</v>
      </c>
      <c r="N29" s="2">
        <f t="shared" si="3"/>
        <v>130708.0792717927</v>
      </c>
      <c r="O29" s="2">
        <f t="shared" si="3"/>
        <v>134540.23122153492</v>
      </c>
      <c r="P29" s="2">
        <f t="shared" si="3"/>
        <v>58538.017098754295</v>
      </c>
      <c r="Q29" s="2">
        <f t="shared" si="3"/>
        <v>167675.0657876216</v>
      </c>
      <c r="R29" s="2">
        <f t="shared" si="3"/>
        <v>0</v>
      </c>
      <c r="S29" s="2">
        <f t="shared" si="3"/>
        <v>0</v>
      </c>
      <c r="T29" s="2">
        <f t="shared" si="3"/>
        <v>0</v>
      </c>
      <c r="U29" s="2">
        <f t="shared" si="3"/>
        <v>0</v>
      </c>
      <c r="V29" s="2">
        <f t="shared" si="3"/>
        <v>0</v>
      </c>
      <c r="W29" s="2">
        <f t="shared" si="3"/>
        <v>0</v>
      </c>
      <c r="X29" s="2">
        <f t="shared" si="3"/>
        <v>0</v>
      </c>
      <c r="Y29" s="2">
        <f t="shared" si="3"/>
        <v>0</v>
      </c>
      <c r="Z29" s="2">
        <f t="shared" si="3"/>
        <v>0</v>
      </c>
      <c r="AA29" s="2">
        <f t="shared" si="3"/>
        <v>0</v>
      </c>
      <c r="AB29" s="2">
        <f t="shared" si="3"/>
        <v>0</v>
      </c>
      <c r="AC29" s="2">
        <f t="shared" si="3"/>
        <v>0</v>
      </c>
      <c r="AD29" s="2">
        <f t="shared" si="3"/>
        <v>0</v>
      </c>
      <c r="AE29" s="2">
        <f t="shared" si="3"/>
        <v>0</v>
      </c>
      <c r="AF29" s="2">
        <f t="shared" si="3"/>
        <v>0</v>
      </c>
      <c r="AG29" s="2">
        <f t="shared" si="3"/>
        <v>0</v>
      </c>
      <c r="AH29" s="2">
        <f t="shared" si="3"/>
        <v>0</v>
      </c>
      <c r="AI29" s="2">
        <f t="shared" si="3"/>
        <v>0</v>
      </c>
      <c r="AJ29" s="2">
        <f t="shared" si="3"/>
        <v>0</v>
      </c>
      <c r="AK29" s="2">
        <f t="shared" si="3"/>
        <v>0</v>
      </c>
    </row>
    <row r="30" spans="1:37">
      <c r="E30" s="2" t="str">
        <f>E22</f>
        <v>Pumps</v>
      </c>
      <c r="F30" t="s">
        <v>215</v>
      </c>
      <c r="G30" s="2">
        <f t="shared" si="3"/>
        <v>0</v>
      </c>
      <c r="H30" s="2">
        <f t="shared" si="3"/>
        <v>0</v>
      </c>
      <c r="I30" s="2">
        <f t="shared" si="3"/>
        <v>0</v>
      </c>
      <c r="J30" s="2">
        <f t="shared" si="3"/>
        <v>0</v>
      </c>
      <c r="K30" s="2">
        <f t="shared" si="3"/>
        <v>0</v>
      </c>
      <c r="L30" s="2">
        <f t="shared" si="3"/>
        <v>0</v>
      </c>
      <c r="M30" s="2">
        <f t="shared" si="3"/>
        <v>0</v>
      </c>
      <c r="N30" s="2">
        <f t="shared" si="3"/>
        <v>0</v>
      </c>
      <c r="O30" s="2">
        <f t="shared" si="3"/>
        <v>0</v>
      </c>
      <c r="P30" s="2">
        <f t="shared" si="3"/>
        <v>0</v>
      </c>
      <c r="Q30" s="2">
        <f t="shared" si="3"/>
        <v>0</v>
      </c>
      <c r="R30" s="2">
        <f t="shared" si="3"/>
        <v>0</v>
      </c>
      <c r="S30" s="2">
        <f t="shared" si="3"/>
        <v>0</v>
      </c>
      <c r="T30" s="2">
        <f t="shared" si="3"/>
        <v>0</v>
      </c>
      <c r="U30" s="2">
        <f t="shared" si="3"/>
        <v>0</v>
      </c>
      <c r="V30" s="2">
        <f t="shared" si="3"/>
        <v>0</v>
      </c>
      <c r="W30" s="2">
        <f t="shared" si="3"/>
        <v>0</v>
      </c>
      <c r="X30" s="2">
        <f t="shared" si="3"/>
        <v>0</v>
      </c>
      <c r="Y30" s="2">
        <f t="shared" si="3"/>
        <v>0</v>
      </c>
      <c r="Z30" s="2">
        <f t="shared" si="3"/>
        <v>0</v>
      </c>
      <c r="AA30" s="2">
        <f t="shared" si="3"/>
        <v>0</v>
      </c>
      <c r="AB30" s="2">
        <f t="shared" si="3"/>
        <v>0</v>
      </c>
      <c r="AC30" s="2">
        <f t="shared" si="3"/>
        <v>0</v>
      </c>
      <c r="AD30" s="2">
        <f t="shared" si="3"/>
        <v>0</v>
      </c>
      <c r="AE30" s="2">
        <f t="shared" si="3"/>
        <v>0</v>
      </c>
      <c r="AF30" s="2">
        <f t="shared" si="3"/>
        <v>0</v>
      </c>
      <c r="AG30" s="2">
        <f t="shared" si="3"/>
        <v>0</v>
      </c>
      <c r="AH30" s="2">
        <f t="shared" si="3"/>
        <v>0</v>
      </c>
      <c r="AI30" s="2">
        <f t="shared" si="3"/>
        <v>0</v>
      </c>
      <c r="AJ30" s="2">
        <f t="shared" si="3"/>
        <v>0</v>
      </c>
      <c r="AK30" s="2">
        <f t="shared" si="3"/>
        <v>0</v>
      </c>
    </row>
    <row r="31" spans="1:37">
      <c r="E31" s="2" t="str">
        <f>E23</f>
        <v>Valves and Meters</v>
      </c>
      <c r="F31" t="s">
        <v>215</v>
      </c>
      <c r="G31" s="2">
        <f t="shared" si="3"/>
        <v>0</v>
      </c>
      <c r="H31" s="2">
        <f t="shared" si="3"/>
        <v>0</v>
      </c>
      <c r="I31" s="2">
        <f t="shared" si="3"/>
        <v>0</v>
      </c>
      <c r="J31" s="2">
        <f t="shared" si="3"/>
        <v>0</v>
      </c>
      <c r="K31" s="2">
        <f t="shared" si="3"/>
        <v>0</v>
      </c>
      <c r="L31" s="2">
        <f t="shared" si="3"/>
        <v>0</v>
      </c>
      <c r="M31" s="2">
        <f t="shared" si="3"/>
        <v>0</v>
      </c>
      <c r="N31" s="2">
        <f t="shared" si="3"/>
        <v>0</v>
      </c>
      <c r="O31" s="2">
        <f t="shared" si="3"/>
        <v>0</v>
      </c>
      <c r="P31" s="2">
        <f t="shared" si="3"/>
        <v>0</v>
      </c>
      <c r="Q31" s="2">
        <f t="shared" si="3"/>
        <v>0</v>
      </c>
      <c r="R31" s="2">
        <f t="shared" si="3"/>
        <v>0</v>
      </c>
      <c r="S31" s="2">
        <f t="shared" si="3"/>
        <v>0</v>
      </c>
      <c r="T31" s="2">
        <f t="shared" si="3"/>
        <v>0</v>
      </c>
      <c r="U31" s="2">
        <f t="shared" si="3"/>
        <v>0</v>
      </c>
      <c r="V31" s="2">
        <f t="shared" si="3"/>
        <v>0</v>
      </c>
      <c r="W31" s="2">
        <f t="shared" si="3"/>
        <v>0</v>
      </c>
      <c r="X31" s="2">
        <f t="shared" si="3"/>
        <v>0</v>
      </c>
      <c r="Y31" s="2">
        <f t="shared" si="3"/>
        <v>0</v>
      </c>
      <c r="Z31" s="2">
        <f t="shared" si="3"/>
        <v>0</v>
      </c>
      <c r="AA31" s="2">
        <f t="shared" si="3"/>
        <v>0</v>
      </c>
      <c r="AB31" s="2">
        <f t="shared" si="3"/>
        <v>0</v>
      </c>
      <c r="AC31" s="2">
        <f t="shared" si="3"/>
        <v>0</v>
      </c>
      <c r="AD31" s="2">
        <f t="shared" si="3"/>
        <v>0</v>
      </c>
      <c r="AE31" s="2">
        <f t="shared" si="3"/>
        <v>0</v>
      </c>
      <c r="AF31" s="2">
        <f t="shared" si="3"/>
        <v>0</v>
      </c>
      <c r="AG31" s="2">
        <f t="shared" si="3"/>
        <v>0</v>
      </c>
      <c r="AH31" s="2">
        <f t="shared" si="3"/>
        <v>0</v>
      </c>
      <c r="AI31" s="2">
        <f t="shared" si="3"/>
        <v>0</v>
      </c>
      <c r="AJ31" s="2">
        <f t="shared" si="3"/>
        <v>0</v>
      </c>
      <c r="AK31" s="2">
        <f t="shared" si="3"/>
        <v>0</v>
      </c>
    </row>
    <row r="32" spans="1:37">
      <c r="E32" s="2" t="str">
        <f>E24</f>
        <v>Temporary Assets</v>
      </c>
      <c r="F32" t="s">
        <v>215</v>
      </c>
      <c r="G32" s="2">
        <f t="shared" si="3"/>
        <v>0</v>
      </c>
      <c r="H32" s="2">
        <f t="shared" si="3"/>
        <v>0</v>
      </c>
      <c r="I32" s="2">
        <f t="shared" si="3"/>
        <v>0</v>
      </c>
      <c r="J32" s="2">
        <f t="shared" si="3"/>
        <v>0</v>
      </c>
      <c r="K32" s="2">
        <f t="shared" si="3"/>
        <v>0</v>
      </c>
      <c r="L32" s="2">
        <f t="shared" si="3"/>
        <v>0</v>
      </c>
      <c r="M32" s="2">
        <f t="shared" si="3"/>
        <v>0</v>
      </c>
      <c r="N32" s="2">
        <f t="shared" si="3"/>
        <v>0</v>
      </c>
      <c r="O32" s="2">
        <f t="shared" si="3"/>
        <v>0</v>
      </c>
      <c r="P32" s="2">
        <f t="shared" si="3"/>
        <v>0</v>
      </c>
      <c r="Q32" s="2">
        <f t="shared" si="3"/>
        <v>0</v>
      </c>
      <c r="R32" s="2">
        <f t="shared" si="3"/>
        <v>0</v>
      </c>
      <c r="S32" s="2">
        <f t="shared" si="3"/>
        <v>0</v>
      </c>
      <c r="T32" s="2">
        <f t="shared" si="3"/>
        <v>0</v>
      </c>
      <c r="U32" s="2">
        <f t="shared" si="3"/>
        <v>0</v>
      </c>
      <c r="V32" s="2">
        <f t="shared" si="3"/>
        <v>0</v>
      </c>
      <c r="W32" s="2">
        <f t="shared" si="3"/>
        <v>0</v>
      </c>
      <c r="X32" s="2">
        <f t="shared" si="3"/>
        <v>0</v>
      </c>
      <c r="Y32" s="2">
        <f t="shared" si="3"/>
        <v>0</v>
      </c>
      <c r="Z32" s="2">
        <f t="shared" si="3"/>
        <v>0</v>
      </c>
      <c r="AA32" s="2">
        <f t="shared" si="3"/>
        <v>0</v>
      </c>
      <c r="AB32" s="2">
        <f t="shared" si="3"/>
        <v>0</v>
      </c>
      <c r="AC32" s="2">
        <f t="shared" si="3"/>
        <v>0</v>
      </c>
      <c r="AD32" s="2">
        <f t="shared" si="3"/>
        <v>0</v>
      </c>
      <c r="AE32" s="2">
        <f t="shared" si="3"/>
        <v>0</v>
      </c>
      <c r="AF32" s="2">
        <f t="shared" si="3"/>
        <v>0</v>
      </c>
      <c r="AG32" s="2">
        <f t="shared" si="3"/>
        <v>0</v>
      </c>
      <c r="AH32" s="2">
        <f t="shared" si="3"/>
        <v>0</v>
      </c>
      <c r="AI32" s="2">
        <f t="shared" si="3"/>
        <v>0</v>
      </c>
      <c r="AJ32" s="2">
        <f t="shared" si="3"/>
        <v>0</v>
      </c>
      <c r="AK32" s="2">
        <f t="shared" si="3"/>
        <v>0</v>
      </c>
    </row>
    <row r="33" spans="1:37">
      <c r="G33" s="2"/>
      <c r="H33" s="2"/>
      <c r="I33" s="2"/>
      <c r="J33" s="2"/>
      <c r="K33" s="2"/>
      <c r="L33" s="2"/>
      <c r="M33" s="2"/>
      <c r="N33" s="2"/>
      <c r="O33" s="2"/>
      <c r="P33" s="2"/>
      <c r="Q33" s="2"/>
    </row>
    <row r="34" spans="1:37">
      <c r="D34" t="s">
        <v>218</v>
      </c>
      <c r="F34" t="s">
        <v>215</v>
      </c>
      <c r="G34" s="2">
        <f>SUM($G$29:G32)</f>
        <v>697133.40457583894</v>
      </c>
      <c r="H34" s="2">
        <f>SUM($G$29:H32)</f>
        <v>697133.40457583894</v>
      </c>
      <c r="I34" s="2">
        <f>SUM($G$29:I32)</f>
        <v>697133.40457583894</v>
      </c>
      <c r="J34" s="2">
        <f>SUM($G$29:J32)</f>
        <v>697133.40457583894</v>
      </c>
      <c r="K34" s="2">
        <f>SUM($G$29:K32)</f>
        <v>697133.40457583894</v>
      </c>
      <c r="L34" s="2">
        <f>SUM($G$29:L32)</f>
        <v>697133.40457583894</v>
      </c>
      <c r="M34" s="2">
        <f>SUM($G$29:M32)</f>
        <v>915404.85686267121</v>
      </c>
      <c r="N34" s="2">
        <f>SUM($G$29:N32)</f>
        <v>1046112.9361344639</v>
      </c>
      <c r="O34" s="2">
        <f>SUM($G$29:O32)</f>
        <v>1180653.1673559989</v>
      </c>
      <c r="P34" s="2">
        <f>SUM($G$29:P32)</f>
        <v>1239191.1844547531</v>
      </c>
      <c r="Q34" s="2">
        <f>SUM($G$29:Q32)</f>
        <v>1406866.2502423746</v>
      </c>
      <c r="R34" s="2">
        <f>SUM($G$29:R32)</f>
        <v>1406866.2502423746</v>
      </c>
      <c r="S34" s="2">
        <f>SUM($G$29:S32)</f>
        <v>1406866.2502423746</v>
      </c>
      <c r="T34" s="2">
        <f>SUM($G$29:T32)</f>
        <v>1406866.2502423746</v>
      </c>
      <c r="U34" s="2">
        <f>SUM($G$29:U32)</f>
        <v>1406866.2502423746</v>
      </c>
      <c r="V34" s="2">
        <f>SUM($G$29:V32)</f>
        <v>1406866.2502423746</v>
      </c>
      <c r="W34" s="2">
        <f>SUM($G$29:W32)</f>
        <v>1406866.2502423746</v>
      </c>
      <c r="X34" s="2">
        <f>SUM($G$29:X32)</f>
        <v>1406866.2502423746</v>
      </c>
      <c r="Y34" s="2">
        <f>SUM($G$29:Y32)</f>
        <v>1406866.2502423746</v>
      </c>
      <c r="Z34" s="2">
        <f>SUM($G$29:Z32)</f>
        <v>1406866.2502423746</v>
      </c>
      <c r="AA34" s="2">
        <f>SUM($G$29:AA32)</f>
        <v>1406866.2502423746</v>
      </c>
      <c r="AB34" s="2">
        <f>SUM($G$29:AB32)</f>
        <v>1406866.2502423746</v>
      </c>
      <c r="AC34" s="2">
        <f>SUM($G$29:AC32)</f>
        <v>1406866.2502423746</v>
      </c>
      <c r="AD34" s="2">
        <f>SUM($G$29:AD32)</f>
        <v>1406866.2502423746</v>
      </c>
      <c r="AE34" s="2">
        <f>SUM($G$29:AE32)</f>
        <v>1406866.2502423746</v>
      </c>
      <c r="AF34" s="2">
        <f>SUM($G$29:AF32)</f>
        <v>1406866.2502423746</v>
      </c>
      <c r="AG34" s="2">
        <f>SUM($G$29:AG32)</f>
        <v>1406866.2502423746</v>
      </c>
      <c r="AH34" s="2">
        <f>SUM($G$29:AH32)</f>
        <v>1406866.2502423746</v>
      </c>
      <c r="AI34" s="2">
        <f>SUM($G$29:AI32)</f>
        <v>1406866.2502423746</v>
      </c>
      <c r="AJ34" s="2">
        <f>SUM($G$29:AJ32)</f>
        <v>1406866.2502423746</v>
      </c>
      <c r="AK34" s="2">
        <f>SUM($G$29:AK32)</f>
        <v>1406866.2502423746</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2655928.0354507272</v>
      </c>
      <c r="I37" s="10">
        <f>((I90+I116)*($H$6))*(I14/$G$13)</f>
        <v>2717885.6734740776</v>
      </c>
      <c r="J37" s="10">
        <f t="shared" ref="J37:AK37" si="4">((J90+J116)*($H$6))*(J14/$G$13)</f>
        <v>2779829.1833818569</v>
      </c>
      <c r="K37" s="10">
        <f t="shared" si="4"/>
        <v>3210606.6084755803</v>
      </c>
      <c r="L37" s="10">
        <f t="shared" si="4"/>
        <v>3275253.9167197733</v>
      </c>
      <c r="M37" s="10">
        <f t="shared" si="4"/>
        <v>4513049.8434569295</v>
      </c>
      <c r="N37" s="10">
        <f t="shared" si="4"/>
        <v>4604926.1554536596</v>
      </c>
      <c r="O37" s="10">
        <f t="shared" si="4"/>
        <v>4698640.4367529592</v>
      </c>
      <c r="P37" s="10">
        <f t="shared" si="4"/>
        <v>4794424.2834380874</v>
      </c>
      <c r="Q37" s="10">
        <f t="shared" si="4"/>
        <v>4892205.3381779576</v>
      </c>
      <c r="R37" s="10">
        <f t="shared" si="4"/>
        <v>3684225.91928954</v>
      </c>
      <c r="S37" s="10">
        <f t="shared" si="4"/>
        <v>3761594.6635946198</v>
      </c>
      <c r="T37" s="10">
        <f t="shared" si="4"/>
        <v>3840588.1515301066</v>
      </c>
      <c r="U37" s="10">
        <f t="shared" si="4"/>
        <v>3292498.1959749195</v>
      </c>
      <c r="V37" s="10">
        <f t="shared" si="4"/>
        <v>3361640.6580903926</v>
      </c>
      <c r="W37" s="10">
        <f t="shared" si="4"/>
        <v>3432235.1119102901</v>
      </c>
      <c r="X37" s="10">
        <f t="shared" si="4"/>
        <v>3504312.0492604058</v>
      </c>
      <c r="Y37" s="10">
        <f t="shared" si="4"/>
        <v>3577902.6022949051</v>
      </c>
      <c r="Z37" s="10">
        <f t="shared" si="4"/>
        <v>2669343.5720495954</v>
      </c>
      <c r="AA37" s="10">
        <f t="shared" si="4"/>
        <v>2725399.7870626361</v>
      </c>
      <c r="AB37" s="10">
        <f t="shared" si="4"/>
        <v>2782633.1825909512</v>
      </c>
      <c r="AC37" s="10">
        <f t="shared" si="4"/>
        <v>2841068.4794253609</v>
      </c>
      <c r="AD37" s="10">
        <f t="shared" si="4"/>
        <v>2900730.9174932241</v>
      </c>
      <c r="AE37" s="10">
        <f t="shared" si="4"/>
        <v>2093487.6094801968</v>
      </c>
      <c r="AF37" s="10">
        <f t="shared" si="4"/>
        <v>2137450.8492792808</v>
      </c>
      <c r="AG37" s="10">
        <f t="shared" si="4"/>
        <v>2182337.3171141455</v>
      </c>
      <c r="AH37" s="10">
        <f t="shared" si="4"/>
        <v>2228166.400773542</v>
      </c>
      <c r="AI37" s="10">
        <f t="shared" si="4"/>
        <v>2274957.8951898622</v>
      </c>
      <c r="AJ37" s="10">
        <f t="shared" si="4"/>
        <v>2488750.4416269385</v>
      </c>
      <c r="AK37" s="10">
        <f t="shared" si="4"/>
        <v>2541014.2009011041</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5">SUM(H37:H41)</f>
        <v>2655928.0354507272</v>
      </c>
      <c r="I42" s="2">
        <f t="shared" si="5"/>
        <v>2717885.6734740776</v>
      </c>
      <c r="J42" s="2">
        <f t="shared" si="5"/>
        <v>2779829.1833818569</v>
      </c>
      <c r="K42" s="2">
        <f t="shared" si="5"/>
        <v>3210606.6084755803</v>
      </c>
      <c r="L42" s="2">
        <f t="shared" si="5"/>
        <v>3275253.9167197733</v>
      </c>
      <c r="M42" s="2">
        <f t="shared" si="5"/>
        <v>4513049.8434569295</v>
      </c>
      <c r="N42" s="2">
        <f t="shared" si="5"/>
        <v>4604926.1554536596</v>
      </c>
      <c r="O42" s="2">
        <f t="shared" si="5"/>
        <v>4698640.4367529592</v>
      </c>
      <c r="P42" s="2">
        <f t="shared" si="5"/>
        <v>4794424.2834380874</v>
      </c>
      <c r="Q42" s="2">
        <f t="shared" si="5"/>
        <v>4892205.3381779576</v>
      </c>
      <c r="R42" s="2">
        <f t="shared" si="5"/>
        <v>3684225.91928954</v>
      </c>
      <c r="S42" s="2">
        <f t="shared" si="5"/>
        <v>3761594.6635946198</v>
      </c>
      <c r="T42" s="2">
        <f t="shared" si="5"/>
        <v>3840588.1515301066</v>
      </c>
      <c r="U42" s="2">
        <f t="shared" si="5"/>
        <v>3292498.1959749195</v>
      </c>
      <c r="V42" s="2">
        <f t="shared" si="5"/>
        <v>3361640.6580903926</v>
      </c>
      <c r="W42" s="2">
        <f t="shared" si="5"/>
        <v>3432235.1119102901</v>
      </c>
      <c r="X42" s="2">
        <f t="shared" si="5"/>
        <v>3504312.0492604058</v>
      </c>
      <c r="Y42" s="2">
        <f t="shared" si="5"/>
        <v>3577902.6022949051</v>
      </c>
      <c r="Z42" s="2">
        <f t="shared" si="5"/>
        <v>2669343.5720495954</v>
      </c>
      <c r="AA42" s="2">
        <f t="shared" si="5"/>
        <v>2725399.7870626361</v>
      </c>
      <c r="AB42" s="2">
        <f t="shared" si="5"/>
        <v>2782633.1825909512</v>
      </c>
      <c r="AC42" s="2">
        <f t="shared" si="5"/>
        <v>2841068.4794253609</v>
      </c>
      <c r="AD42" s="2">
        <f t="shared" si="5"/>
        <v>2900730.9174932241</v>
      </c>
      <c r="AE42" s="2">
        <f t="shared" si="5"/>
        <v>2093487.6094801968</v>
      </c>
      <c r="AF42" s="2">
        <f t="shared" si="5"/>
        <v>2137450.8492792808</v>
      </c>
      <c r="AG42" s="2">
        <f t="shared" si="5"/>
        <v>2182337.3171141455</v>
      </c>
      <c r="AH42" s="2">
        <f t="shared" si="5"/>
        <v>2228166.400773542</v>
      </c>
      <c r="AI42" s="2">
        <f t="shared" si="5"/>
        <v>2274957.8951898622</v>
      </c>
      <c r="AJ42" s="2">
        <f t="shared" si="5"/>
        <v>2488750.4416269385</v>
      </c>
      <c r="AK42" s="2">
        <f t="shared" si="5"/>
        <v>2541014.2009011041</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6">G37/$G7+IF((G$2-$G7+1)&gt;0,-INDEX($G37:$AK37,1,(G$2-$G7+1))/$G7,0)</f>
        <v>0</v>
      </c>
      <c r="H45" s="2">
        <f t="shared" si="6"/>
        <v>33199.100443134092</v>
      </c>
      <c r="I45" s="2">
        <f t="shared" si="6"/>
        <v>33973.570918425969</v>
      </c>
      <c r="J45" s="2">
        <f t="shared" si="6"/>
        <v>34747.864792273213</v>
      </c>
      <c r="K45" s="2">
        <f t="shared" si="6"/>
        <v>40132.582605944757</v>
      </c>
      <c r="L45" s="2">
        <f t="shared" si="6"/>
        <v>40940.673958997169</v>
      </c>
      <c r="M45" s="2">
        <f t="shared" si="6"/>
        <v>56413.123043211621</v>
      </c>
      <c r="N45" s="2">
        <f t="shared" si="6"/>
        <v>57561.576943170745</v>
      </c>
      <c r="O45" s="2">
        <f t="shared" si="6"/>
        <v>58733.005459411987</v>
      </c>
      <c r="P45" s="2">
        <f t="shared" si="6"/>
        <v>59930.303542976093</v>
      </c>
      <c r="Q45" s="2">
        <f t="shared" si="6"/>
        <v>61152.566727224468</v>
      </c>
      <c r="R45" s="2">
        <f t="shared" si="6"/>
        <v>46052.82399111925</v>
      </c>
      <c r="S45" s="2">
        <f t="shared" si="6"/>
        <v>47019.933294932751</v>
      </c>
      <c r="T45" s="2">
        <f t="shared" si="6"/>
        <v>48007.351894126332</v>
      </c>
      <c r="U45" s="2">
        <f t="shared" si="6"/>
        <v>41156.227449686492</v>
      </c>
      <c r="V45" s="2">
        <f t="shared" si="6"/>
        <v>42020.50822612991</v>
      </c>
      <c r="W45" s="2">
        <f t="shared" si="6"/>
        <v>42902.938898878623</v>
      </c>
      <c r="X45" s="2">
        <f t="shared" si="6"/>
        <v>43803.900615755076</v>
      </c>
      <c r="Y45" s="2">
        <f t="shared" si="6"/>
        <v>44723.782528686315</v>
      </c>
      <c r="Z45" s="2">
        <f t="shared" si="6"/>
        <v>33366.794650619944</v>
      </c>
      <c r="AA45" s="2">
        <f t="shared" si="6"/>
        <v>34067.497338282948</v>
      </c>
      <c r="AB45" s="2">
        <f t="shared" si="6"/>
        <v>34782.914782386892</v>
      </c>
      <c r="AC45" s="2">
        <f t="shared" si="6"/>
        <v>35513.355992817014</v>
      </c>
      <c r="AD45" s="2">
        <f t="shared" si="6"/>
        <v>36259.136468665303</v>
      </c>
      <c r="AE45" s="2">
        <f t="shared" si="6"/>
        <v>26168.595118502461</v>
      </c>
      <c r="AF45" s="2">
        <f t="shared" si="6"/>
        <v>26718.13561599101</v>
      </c>
      <c r="AG45" s="2">
        <f t="shared" si="6"/>
        <v>27279.216463926819</v>
      </c>
      <c r="AH45" s="2">
        <f t="shared" si="6"/>
        <v>27852.080009669276</v>
      </c>
      <c r="AI45" s="2">
        <f t="shared" si="6"/>
        <v>28436.973689873277</v>
      </c>
      <c r="AJ45" s="2">
        <f t="shared" si="6"/>
        <v>31109.38052033673</v>
      </c>
      <c r="AK45" s="2">
        <f t="shared" si="6"/>
        <v>31762.677511263802</v>
      </c>
    </row>
    <row r="46" spans="1:37">
      <c r="E46" s="2" t="str">
        <f>E38</f>
        <v>Pumps</v>
      </c>
      <c r="F46" t="s">
        <v>215</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c r="AB46" s="2">
        <f t="shared" si="6"/>
        <v>0</v>
      </c>
      <c r="AC46" s="2">
        <f t="shared" si="6"/>
        <v>0</v>
      </c>
      <c r="AD46" s="2">
        <f t="shared" si="6"/>
        <v>0</v>
      </c>
      <c r="AE46" s="2">
        <f t="shared" si="6"/>
        <v>0</v>
      </c>
      <c r="AF46" s="2">
        <f t="shared" si="6"/>
        <v>0</v>
      </c>
      <c r="AG46" s="2">
        <f t="shared" si="6"/>
        <v>0</v>
      </c>
      <c r="AH46" s="2">
        <f t="shared" si="6"/>
        <v>0</v>
      </c>
      <c r="AI46" s="2">
        <f t="shared" si="6"/>
        <v>0</v>
      </c>
      <c r="AJ46" s="2">
        <f t="shared" si="6"/>
        <v>0</v>
      </c>
      <c r="AK46" s="2">
        <f t="shared" si="6"/>
        <v>0</v>
      </c>
    </row>
    <row r="47" spans="1:37">
      <c r="E47" s="2" t="str">
        <f>E39</f>
        <v>Valves and Meters</v>
      </c>
      <c r="F47" t="s">
        <v>215</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c r="AB47" s="2">
        <f t="shared" si="6"/>
        <v>0</v>
      </c>
      <c r="AC47" s="2">
        <f t="shared" si="6"/>
        <v>0</v>
      </c>
      <c r="AD47" s="2">
        <f t="shared" si="6"/>
        <v>0</v>
      </c>
      <c r="AE47" s="2">
        <f t="shared" si="6"/>
        <v>0</v>
      </c>
      <c r="AF47" s="2">
        <f t="shared" si="6"/>
        <v>0</v>
      </c>
      <c r="AG47" s="2">
        <f t="shared" si="6"/>
        <v>0</v>
      </c>
      <c r="AH47" s="2">
        <f t="shared" si="6"/>
        <v>0</v>
      </c>
      <c r="AI47" s="2">
        <f t="shared" si="6"/>
        <v>0</v>
      </c>
      <c r="AJ47" s="2">
        <f t="shared" si="6"/>
        <v>0</v>
      </c>
      <c r="AK47" s="2">
        <f t="shared" si="6"/>
        <v>0</v>
      </c>
    </row>
    <row r="48" spans="1:37">
      <c r="E48" s="2" t="str">
        <f>E40</f>
        <v>Temporary Assets</v>
      </c>
      <c r="F48" t="s">
        <v>215</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c r="AB48" s="2">
        <f t="shared" si="6"/>
        <v>0</v>
      </c>
      <c r="AC48" s="2">
        <f t="shared" si="6"/>
        <v>0</v>
      </c>
      <c r="AD48" s="2">
        <f t="shared" si="6"/>
        <v>0</v>
      </c>
      <c r="AE48" s="2">
        <f t="shared" si="6"/>
        <v>0</v>
      </c>
      <c r="AF48" s="2">
        <f t="shared" si="6"/>
        <v>0</v>
      </c>
      <c r="AG48" s="2">
        <f t="shared" si="6"/>
        <v>0</v>
      </c>
      <c r="AH48" s="2">
        <f t="shared" si="6"/>
        <v>0</v>
      </c>
      <c r="AI48" s="2">
        <f t="shared" si="6"/>
        <v>0</v>
      </c>
      <c r="AJ48" s="2">
        <f t="shared" si="6"/>
        <v>0</v>
      </c>
      <c r="AK48" s="2">
        <f t="shared" si="6"/>
        <v>0</v>
      </c>
    </row>
    <row r="49" spans="1:37">
      <c r="G49" s="2"/>
      <c r="H49" s="2"/>
      <c r="I49" s="2"/>
      <c r="J49" s="2"/>
      <c r="K49" s="2"/>
      <c r="L49" s="2"/>
      <c r="M49" s="2"/>
      <c r="N49" s="2"/>
      <c r="O49" s="2"/>
      <c r="P49" s="2"/>
      <c r="Q49" s="2"/>
    </row>
    <row r="50" spans="1:37">
      <c r="D50" t="s">
        <v>221</v>
      </c>
      <c r="F50" t="s">
        <v>215</v>
      </c>
      <c r="G50" s="2">
        <f>SUM($G$45:G48)</f>
        <v>0</v>
      </c>
      <c r="H50" s="2">
        <f>SUM($G$45:H48)</f>
        <v>33199.100443134092</v>
      </c>
      <c r="I50" s="2">
        <f>SUM($G$45:I48)</f>
        <v>67172.67136156006</v>
      </c>
      <c r="J50" s="2">
        <f>SUM($G$45:J48)</f>
        <v>101920.53615383327</v>
      </c>
      <c r="K50" s="2">
        <f>SUM($G$45:K48)</f>
        <v>142053.11875977804</v>
      </c>
      <c r="L50" s="2">
        <f>SUM($G$45:L48)</f>
        <v>182993.79271877522</v>
      </c>
      <c r="M50" s="2">
        <f>SUM($G$45:M48)</f>
        <v>239406.91576198683</v>
      </c>
      <c r="N50" s="2">
        <f>SUM($G$45:N48)</f>
        <v>296968.49270515761</v>
      </c>
      <c r="O50" s="2">
        <f>SUM($G$45:O48)</f>
        <v>355701.49816456961</v>
      </c>
      <c r="P50" s="2">
        <f>SUM($G$45:P48)</f>
        <v>415631.8017075457</v>
      </c>
      <c r="Q50" s="2">
        <f>SUM($G$45:Q48)</f>
        <v>476784.36843477015</v>
      </c>
      <c r="R50" s="2">
        <f>SUM($G$45:R48)</f>
        <v>522837.19242588943</v>
      </c>
      <c r="S50" s="2">
        <f>SUM($G$45:S48)</f>
        <v>569857.12572082214</v>
      </c>
      <c r="T50" s="2">
        <f>SUM($G$45:T48)</f>
        <v>617864.47761494853</v>
      </c>
      <c r="U50" s="2">
        <f>SUM($G$45:U48)</f>
        <v>659020.70506463503</v>
      </c>
      <c r="V50" s="2">
        <f>SUM($G$45:V48)</f>
        <v>701041.21329076495</v>
      </c>
      <c r="W50" s="2">
        <f>SUM($G$45:W48)</f>
        <v>743944.15218964359</v>
      </c>
      <c r="X50" s="2">
        <f>SUM($G$45:X48)</f>
        <v>787748.05280539871</v>
      </c>
      <c r="Y50" s="2">
        <f>SUM($G$45:Y48)</f>
        <v>832471.83533408504</v>
      </c>
      <c r="Z50" s="2">
        <f>SUM($G$45:Z48)</f>
        <v>865838.62998470501</v>
      </c>
      <c r="AA50" s="2">
        <f>SUM($G$45:AA48)</f>
        <v>899906.127322988</v>
      </c>
      <c r="AB50" s="2">
        <f>SUM($G$45:AB48)</f>
        <v>934689.04210537486</v>
      </c>
      <c r="AC50" s="2">
        <f>SUM($G$45:AC48)</f>
        <v>970202.39809819183</v>
      </c>
      <c r="AD50" s="2">
        <f>SUM($G$45:AD48)</f>
        <v>1006461.5345668572</v>
      </c>
      <c r="AE50" s="2">
        <f>SUM($G$45:AE48)</f>
        <v>1032630.1296853597</v>
      </c>
      <c r="AF50" s="2">
        <f>SUM($G$45:AF48)</f>
        <v>1059348.2653013507</v>
      </c>
      <c r="AG50" s="2">
        <f>SUM($G$45:AG48)</f>
        <v>1086627.4817652775</v>
      </c>
      <c r="AH50" s="2">
        <f>SUM($G$45:AH48)</f>
        <v>1114479.5617749467</v>
      </c>
      <c r="AI50" s="2">
        <f>SUM($G$45:AI48)</f>
        <v>1142916.53546482</v>
      </c>
      <c r="AJ50" s="2">
        <f>SUM($G$45:AJ48)</f>
        <v>1174025.9159851568</v>
      </c>
      <c r="AK50" s="2">
        <f>SUM($G$45:AK48)</f>
        <v>1205788.5934964207</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c r="AB61" s="2">
        <f t="shared" si="7"/>
        <v>0</v>
      </c>
      <c r="AC61" s="2">
        <f t="shared" si="7"/>
        <v>0</v>
      </c>
      <c r="AD61" s="2">
        <f t="shared" si="7"/>
        <v>0</v>
      </c>
      <c r="AE61" s="2">
        <f t="shared" si="7"/>
        <v>0</v>
      </c>
      <c r="AF61" s="2">
        <f t="shared" si="7"/>
        <v>0</v>
      </c>
      <c r="AG61" s="2">
        <f t="shared" si="7"/>
        <v>0</v>
      </c>
      <c r="AH61" s="2">
        <f t="shared" si="7"/>
        <v>0</v>
      </c>
      <c r="AI61" s="2">
        <f t="shared" si="7"/>
        <v>0</v>
      </c>
      <c r="AJ61" s="2">
        <f t="shared" si="7"/>
        <v>0</v>
      </c>
      <c r="AK61" s="2">
        <f t="shared" si="7"/>
        <v>0</v>
      </c>
    </row>
    <row r="63" spans="1:37">
      <c r="D63" t="s">
        <v>225</v>
      </c>
      <c r="G63" s="2"/>
      <c r="H63" s="2"/>
      <c r="I63" s="2"/>
      <c r="J63" s="2"/>
      <c r="K63" s="2"/>
      <c r="L63" s="2"/>
      <c r="M63" s="2"/>
      <c r="N63" s="2"/>
      <c r="O63" s="2"/>
      <c r="P63" s="2"/>
      <c r="Q63" s="2"/>
    </row>
    <row r="64" spans="1:37">
      <c r="E64" s="2" t="str">
        <f>E57</f>
        <v>Pipes</v>
      </c>
      <c r="F64" t="s">
        <v>215</v>
      </c>
      <c r="G64" s="2">
        <f t="shared" ref="G64:AK66" si="8">G57/$G7+IF((G$2-$G7+1)&gt;0,-INDEX($G57:$AK57,1,(G$2-$G7+1))/$G7,0)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c r="AB64" s="2">
        <f t="shared" si="8"/>
        <v>0</v>
      </c>
      <c r="AC64" s="2">
        <f t="shared" si="8"/>
        <v>0</v>
      </c>
      <c r="AD64" s="2">
        <f t="shared" si="8"/>
        <v>0</v>
      </c>
      <c r="AE64" s="2">
        <f t="shared" si="8"/>
        <v>0</v>
      </c>
      <c r="AF64" s="2">
        <f t="shared" si="8"/>
        <v>0</v>
      </c>
      <c r="AG64" s="2">
        <f t="shared" si="8"/>
        <v>0</v>
      </c>
      <c r="AH64" s="2">
        <f t="shared" si="8"/>
        <v>0</v>
      </c>
      <c r="AI64" s="2">
        <f t="shared" si="8"/>
        <v>0</v>
      </c>
      <c r="AJ64" s="2">
        <f t="shared" si="8"/>
        <v>0</v>
      </c>
      <c r="AK64" s="2">
        <f t="shared" si="8"/>
        <v>0</v>
      </c>
    </row>
    <row r="65" spans="1:37">
      <c r="E65" s="2" t="str">
        <f>E58</f>
        <v>Pumps</v>
      </c>
      <c r="F65" t="s">
        <v>215</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c r="AB65" s="2">
        <f t="shared" si="8"/>
        <v>0</v>
      </c>
      <c r="AC65" s="2">
        <f t="shared" si="8"/>
        <v>0</v>
      </c>
      <c r="AD65" s="2">
        <f t="shared" si="8"/>
        <v>0</v>
      </c>
      <c r="AE65" s="2">
        <f t="shared" si="8"/>
        <v>0</v>
      </c>
      <c r="AF65" s="2">
        <f t="shared" si="8"/>
        <v>0</v>
      </c>
      <c r="AG65" s="2">
        <f t="shared" si="8"/>
        <v>0</v>
      </c>
      <c r="AH65" s="2">
        <f t="shared" si="8"/>
        <v>0</v>
      </c>
      <c r="AI65" s="2">
        <f t="shared" si="8"/>
        <v>0</v>
      </c>
      <c r="AJ65" s="2">
        <f t="shared" si="8"/>
        <v>0</v>
      </c>
      <c r="AK65" s="2">
        <f t="shared" si="8"/>
        <v>0</v>
      </c>
    </row>
    <row r="66" spans="1:37">
      <c r="E66" s="2" t="str">
        <f>E59</f>
        <v>Valves and Meters</v>
      </c>
      <c r="F66" t="s">
        <v>215</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c r="AB66" s="2">
        <f t="shared" si="8"/>
        <v>0</v>
      </c>
      <c r="AC66" s="2">
        <f t="shared" si="8"/>
        <v>0</v>
      </c>
      <c r="AD66" s="2">
        <f t="shared" si="8"/>
        <v>0</v>
      </c>
      <c r="AE66" s="2">
        <f t="shared" si="8"/>
        <v>0</v>
      </c>
      <c r="AF66" s="2">
        <f t="shared" si="8"/>
        <v>0</v>
      </c>
      <c r="AG66" s="2">
        <f t="shared" si="8"/>
        <v>0</v>
      </c>
      <c r="AH66" s="2">
        <f t="shared" si="8"/>
        <v>0</v>
      </c>
      <c r="AI66" s="2">
        <f t="shared" si="8"/>
        <v>0</v>
      </c>
      <c r="AJ66" s="2">
        <f t="shared" si="8"/>
        <v>0</v>
      </c>
      <c r="AK66" s="2">
        <f t="shared" si="8"/>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c r="AB75" s="2">
        <f t="shared" si="9"/>
        <v>0</v>
      </c>
      <c r="AC75" s="2">
        <f t="shared" si="9"/>
        <v>0</v>
      </c>
      <c r="AD75" s="2">
        <f t="shared" si="9"/>
        <v>0</v>
      </c>
      <c r="AE75" s="2">
        <f t="shared" si="9"/>
        <v>0</v>
      </c>
      <c r="AF75" s="2">
        <f t="shared" si="9"/>
        <v>0</v>
      </c>
      <c r="AG75" s="2">
        <f t="shared" si="9"/>
        <v>0</v>
      </c>
      <c r="AH75" s="2">
        <f t="shared" si="9"/>
        <v>0</v>
      </c>
      <c r="AI75" s="2">
        <f t="shared" si="9"/>
        <v>0</v>
      </c>
      <c r="AJ75" s="2">
        <f t="shared" si="9"/>
        <v>0</v>
      </c>
      <c r="AK75" s="2">
        <f t="shared" si="9"/>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10">G71/$G7+IF((G$2-$G7+1)&gt;0,-INDEX($G71:$AK71,1,(G$2-$G7+1))/$G7,0)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c r="AB78" s="2">
        <f t="shared" si="10"/>
        <v>0</v>
      </c>
      <c r="AC78" s="2">
        <f t="shared" si="10"/>
        <v>0</v>
      </c>
      <c r="AD78" s="2">
        <f t="shared" si="10"/>
        <v>0</v>
      </c>
      <c r="AE78" s="2">
        <f t="shared" si="10"/>
        <v>0</v>
      </c>
      <c r="AF78" s="2">
        <f t="shared" si="10"/>
        <v>0</v>
      </c>
      <c r="AG78" s="2">
        <f t="shared" si="10"/>
        <v>0</v>
      </c>
      <c r="AH78" s="2">
        <f t="shared" si="10"/>
        <v>0</v>
      </c>
      <c r="AI78" s="2">
        <f t="shared" si="10"/>
        <v>0</v>
      </c>
      <c r="AJ78" s="2">
        <f t="shared" si="10"/>
        <v>0</v>
      </c>
      <c r="AK78" s="2">
        <f t="shared" si="10"/>
        <v>0</v>
      </c>
    </row>
    <row r="79" spans="1:37">
      <c r="E79" s="2" t="str">
        <f>E72</f>
        <v>Pumps</v>
      </c>
      <c r="F79" t="s">
        <v>215</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c r="AB79" s="2">
        <f t="shared" si="10"/>
        <v>0</v>
      </c>
      <c r="AC79" s="2">
        <f t="shared" si="10"/>
        <v>0</v>
      </c>
      <c r="AD79" s="2">
        <f t="shared" si="10"/>
        <v>0</v>
      </c>
      <c r="AE79" s="2">
        <f t="shared" si="10"/>
        <v>0</v>
      </c>
      <c r="AF79" s="2">
        <f t="shared" si="10"/>
        <v>0</v>
      </c>
      <c r="AG79" s="2">
        <f t="shared" si="10"/>
        <v>0</v>
      </c>
      <c r="AH79" s="2">
        <f t="shared" si="10"/>
        <v>0</v>
      </c>
      <c r="AI79" s="2">
        <f t="shared" si="10"/>
        <v>0</v>
      </c>
      <c r="AJ79" s="2">
        <f t="shared" si="10"/>
        <v>0</v>
      </c>
      <c r="AK79" s="2">
        <f t="shared" si="10"/>
        <v>0</v>
      </c>
    </row>
    <row r="80" spans="1:37">
      <c r="E80" s="2" t="str">
        <f>E73</f>
        <v>Valves and Meters</v>
      </c>
      <c r="F80" t="s">
        <v>215</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c r="AB80" s="2">
        <f t="shared" si="10"/>
        <v>0</v>
      </c>
      <c r="AC80" s="2">
        <f t="shared" si="10"/>
        <v>0</v>
      </c>
      <c r="AD80" s="2">
        <f t="shared" si="10"/>
        <v>0</v>
      </c>
      <c r="AE80" s="2">
        <f t="shared" si="10"/>
        <v>0</v>
      </c>
      <c r="AF80" s="2">
        <f t="shared" si="10"/>
        <v>0</v>
      </c>
      <c r="AG80" s="2">
        <f t="shared" si="10"/>
        <v>0</v>
      </c>
      <c r="AH80" s="2">
        <f t="shared" si="10"/>
        <v>0</v>
      </c>
      <c r="AI80" s="2">
        <f t="shared" si="10"/>
        <v>0</v>
      </c>
      <c r="AJ80" s="2">
        <f t="shared" si="10"/>
        <v>0</v>
      </c>
      <c r="AK80" s="2">
        <f t="shared" si="10"/>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1">G61-G75</f>
        <v>0</v>
      </c>
      <c r="H84" s="2">
        <f t="shared" si="11"/>
        <v>0</v>
      </c>
      <c r="I84" s="2">
        <f t="shared" si="11"/>
        <v>0</v>
      </c>
      <c r="J84" s="2">
        <f t="shared" si="11"/>
        <v>0</v>
      </c>
      <c r="K84" s="2">
        <f t="shared" si="11"/>
        <v>0</v>
      </c>
      <c r="L84" s="2">
        <f t="shared" si="11"/>
        <v>0</v>
      </c>
      <c r="M84" s="2">
        <f t="shared" si="11"/>
        <v>0</v>
      </c>
      <c r="N84" s="2">
        <f t="shared" si="11"/>
        <v>0</v>
      </c>
      <c r="O84" s="2">
        <f t="shared" si="11"/>
        <v>0</v>
      </c>
      <c r="P84" s="2">
        <f t="shared" si="11"/>
        <v>0</v>
      </c>
      <c r="Q84" s="2">
        <f t="shared" si="11"/>
        <v>0</v>
      </c>
      <c r="R84" s="2">
        <f t="shared" si="11"/>
        <v>0</v>
      </c>
      <c r="S84" s="2">
        <f t="shared" si="11"/>
        <v>0</v>
      </c>
      <c r="T84" s="2">
        <f t="shared" si="11"/>
        <v>0</v>
      </c>
      <c r="U84" s="2">
        <f t="shared" si="11"/>
        <v>0</v>
      </c>
      <c r="V84" s="2">
        <f t="shared" si="11"/>
        <v>0</v>
      </c>
      <c r="W84" s="2">
        <f t="shared" si="11"/>
        <v>0</v>
      </c>
      <c r="X84" s="2">
        <f t="shared" si="11"/>
        <v>0</v>
      </c>
      <c r="Y84" s="2">
        <f t="shared" si="11"/>
        <v>0</v>
      </c>
      <c r="Z84" s="2">
        <f t="shared" si="11"/>
        <v>0</v>
      </c>
      <c r="AA84" s="2">
        <f t="shared" si="11"/>
        <v>0</v>
      </c>
      <c r="AB84" s="2">
        <f t="shared" si="11"/>
        <v>0</v>
      </c>
      <c r="AC84" s="2">
        <f t="shared" si="11"/>
        <v>0</v>
      </c>
      <c r="AD84" s="2">
        <f t="shared" si="11"/>
        <v>0</v>
      </c>
      <c r="AE84" s="2">
        <f t="shared" si="11"/>
        <v>0</v>
      </c>
      <c r="AF84" s="2">
        <f t="shared" si="11"/>
        <v>0</v>
      </c>
      <c r="AG84" s="2">
        <f t="shared" si="11"/>
        <v>0</v>
      </c>
      <c r="AH84" s="2">
        <f t="shared" si="11"/>
        <v>0</v>
      </c>
      <c r="AI84" s="2">
        <f t="shared" si="11"/>
        <v>0</v>
      </c>
      <c r="AJ84" s="2">
        <f t="shared" si="11"/>
        <v>0</v>
      </c>
      <c r="AK84" s="2">
        <f t="shared" si="11"/>
        <v>0</v>
      </c>
    </row>
    <row r="85" spans="1:37">
      <c r="D85" t="s">
        <v>229</v>
      </c>
      <c r="F85" t="s">
        <v>215</v>
      </c>
      <c r="G85" s="2">
        <f t="shared" ref="G85:AK85" si="12">-G68+G82</f>
        <v>0</v>
      </c>
      <c r="H85" s="2">
        <f t="shared" si="12"/>
        <v>0</v>
      </c>
      <c r="I85" s="2">
        <f t="shared" si="12"/>
        <v>0</v>
      </c>
      <c r="J85" s="2">
        <f t="shared" si="12"/>
        <v>0</v>
      </c>
      <c r="K85" s="2">
        <f t="shared" si="12"/>
        <v>0</v>
      </c>
      <c r="L85" s="2">
        <f t="shared" si="12"/>
        <v>0</v>
      </c>
      <c r="M85" s="2">
        <f t="shared" si="12"/>
        <v>0</v>
      </c>
      <c r="N85" s="2">
        <f t="shared" si="12"/>
        <v>0</v>
      </c>
      <c r="O85" s="2">
        <f t="shared" si="12"/>
        <v>0</v>
      </c>
      <c r="P85" s="2">
        <f t="shared" si="12"/>
        <v>0</v>
      </c>
      <c r="Q85" s="2">
        <f t="shared" si="12"/>
        <v>0</v>
      </c>
      <c r="R85" s="2">
        <f t="shared" si="12"/>
        <v>0</v>
      </c>
      <c r="S85" s="2">
        <f t="shared" si="12"/>
        <v>0</v>
      </c>
      <c r="T85" s="2">
        <f t="shared" si="12"/>
        <v>0</v>
      </c>
      <c r="U85" s="2">
        <f t="shared" si="12"/>
        <v>0</v>
      </c>
      <c r="V85" s="2">
        <f t="shared" si="12"/>
        <v>0</v>
      </c>
      <c r="W85" s="2">
        <f t="shared" si="12"/>
        <v>0</v>
      </c>
      <c r="X85" s="2">
        <f t="shared" si="12"/>
        <v>0</v>
      </c>
      <c r="Y85" s="2">
        <f t="shared" si="12"/>
        <v>0</v>
      </c>
      <c r="Z85" s="2">
        <f t="shared" si="12"/>
        <v>0</v>
      </c>
      <c r="AA85" s="2">
        <f t="shared" si="12"/>
        <v>0</v>
      </c>
      <c r="AB85" s="2">
        <f t="shared" si="12"/>
        <v>0</v>
      </c>
      <c r="AC85" s="2">
        <f t="shared" si="12"/>
        <v>0</v>
      </c>
      <c r="AD85" s="2">
        <f t="shared" si="12"/>
        <v>0</v>
      </c>
      <c r="AE85" s="2">
        <f t="shared" si="12"/>
        <v>0</v>
      </c>
      <c r="AF85" s="2">
        <f t="shared" si="12"/>
        <v>0</v>
      </c>
      <c r="AG85" s="2">
        <f t="shared" si="12"/>
        <v>0</v>
      </c>
      <c r="AH85" s="2">
        <f t="shared" si="12"/>
        <v>0</v>
      </c>
      <c r="AI85" s="2">
        <f t="shared" si="12"/>
        <v>0</v>
      </c>
      <c r="AJ85" s="2">
        <f t="shared" si="12"/>
        <v>0</v>
      </c>
      <c r="AK85" s="2">
        <f t="shared" si="12"/>
        <v>0</v>
      </c>
    </row>
    <row r="87" spans="1:37">
      <c r="C87" s="1" t="str">
        <f>"Incremental "&amp;G4&amp;" Service Revenue"</f>
        <v>Incremental Water Supply Service Revenue</v>
      </c>
      <c r="D87" s="1"/>
    </row>
    <row r="88" spans="1:37">
      <c r="C88" s="1"/>
      <c r="D88" s="1"/>
    </row>
    <row r="89" spans="1:37">
      <c r="C89" s="1"/>
      <c r="D89" t="s">
        <v>230</v>
      </c>
      <c r="H89" s="1"/>
    </row>
    <row r="90" spans="1:37">
      <c r="A90" s="14">
        <f>'Notes &amp; Assumptions'!A28</f>
        <v>15</v>
      </c>
      <c r="C90" s="1"/>
      <c r="D90" s="1"/>
      <c r="E90" t="s">
        <v>231</v>
      </c>
      <c r="F90" t="s">
        <v>232</v>
      </c>
      <c r="H90" s="10">
        <f>'NCC data'!L18*'Key Assumptions'!$C35</f>
        <v>2766.6551764482265</v>
      </c>
      <c r="I90" s="10">
        <f>'NCC data'!M18*'Key Assumptions'!$C35</f>
        <v>2766.6551764482265</v>
      </c>
      <c r="J90" s="10">
        <f>'NCC data'!N18*'Key Assumptions'!$C35</f>
        <v>2766.6551764482265</v>
      </c>
      <c r="K90" s="10">
        <f>'NCC data'!O18*'Key Assumptions'!$C35</f>
        <v>3202.3460410557132</v>
      </c>
      <c r="L90" s="10">
        <f>'NCC data'!P18*'Key Assumptions'!$C35</f>
        <v>3202.3460410557132</v>
      </c>
      <c r="M90" s="10">
        <f>'NCC data'!Q18*'Key Assumptions'!$C35</f>
        <v>4508.685846446755</v>
      </c>
      <c r="N90" s="10">
        <f>'NCC data'!R18*'Key Assumptions'!$C35</f>
        <v>4508.685846446755</v>
      </c>
      <c r="O90" s="10">
        <f>'NCC data'!S18*'Key Assumptions'!$C35</f>
        <v>4508.685846446755</v>
      </c>
      <c r="P90" s="10">
        <f>'NCC data'!T18*'Key Assumptions'!$C35</f>
        <v>4508.685846446755</v>
      </c>
      <c r="Q90" s="10">
        <f>'NCC data'!U18*'Key Assumptions'!$C35</f>
        <v>4508.685846446755</v>
      </c>
      <c r="R90" s="10">
        <f>'NCC data'!V18*'Key Assumptions'!$C35</f>
        <v>3191.8988269794722</v>
      </c>
      <c r="S90" s="10">
        <f>'NCC data'!W18*'Key Assumptions'!$C35</f>
        <v>3191.8988269794722</v>
      </c>
      <c r="T90" s="10">
        <f>'NCC data'!X18*'Key Assumptions'!$C35</f>
        <v>3191.8988269794722</v>
      </c>
      <c r="U90" s="10">
        <f>'NCC data'!Y18*'Key Assumptions'!$C35</f>
        <v>2598.4237536656838</v>
      </c>
      <c r="V90" s="10">
        <f>'NCC data'!Z18*'Key Assumptions'!$C35</f>
        <v>2598.4237536656838</v>
      </c>
      <c r="W90" s="10">
        <f>'NCC data'!AA18*'Key Assumptions'!$C35</f>
        <v>2598.4237536656838</v>
      </c>
      <c r="X90" s="10">
        <f>'NCC data'!AB18*'Key Assumptions'!$C35</f>
        <v>2598.4237536656838</v>
      </c>
      <c r="Y90" s="10">
        <f>'NCC data'!AC18*'Key Assumptions'!$C35</f>
        <v>2598.4237536657106</v>
      </c>
      <c r="Z90" s="10">
        <f>'NCC data'!AD18*'Key Assumptions'!$C35</f>
        <v>1761.546920821125</v>
      </c>
      <c r="AA90" s="10">
        <f>'NCC data'!AE18*'Key Assumptions'!$C35</f>
        <v>1761.546920821125</v>
      </c>
      <c r="AB90" s="10">
        <f>'NCC data'!AF18*'Key Assumptions'!$C35</f>
        <v>1761.546920821125</v>
      </c>
      <c r="AC90" s="10">
        <f>'NCC data'!AG18*'Key Assumptions'!$C35</f>
        <v>1761.546920821125</v>
      </c>
      <c r="AD90" s="10">
        <f>'NCC data'!AH18*'Key Assumptions'!$C35</f>
        <v>1761.5469208210716</v>
      </c>
      <c r="AE90" s="10">
        <f>'NCC data'!AI18*'Key Assumptions'!$C35</f>
        <v>1095.8577712609863</v>
      </c>
      <c r="AF90" s="10">
        <f>'NCC data'!AJ18*'Key Assumptions'!$C35</f>
        <v>1095.8577712609863</v>
      </c>
      <c r="AG90" s="10">
        <f>'NCC data'!AK18*'Key Assumptions'!$C35</f>
        <v>1095.8577712609863</v>
      </c>
      <c r="AH90" s="10">
        <f>'NCC data'!AL18*'Key Assumptions'!$C35</f>
        <v>1095.8577712609863</v>
      </c>
      <c r="AI90" s="10">
        <f>'NCC data'!AM18*'Key Assumptions'!$C35</f>
        <v>1095.8577712610397</v>
      </c>
      <c r="AJ90" s="10">
        <f>'NCC data'!AN18*'Key Assumptions'!$C35</f>
        <v>1210.5938416422287</v>
      </c>
      <c r="AK90" s="10">
        <f>'NCC data'!AO18*'Key Assumptions'!$C35</f>
        <v>1210.5938416422287</v>
      </c>
    </row>
    <row r="91" spans="1:37">
      <c r="C91" s="1"/>
      <c r="D91" s="1"/>
      <c r="E91" t="s">
        <v>233</v>
      </c>
      <c r="F91" t="s">
        <v>232</v>
      </c>
      <c r="G91" s="47">
        <f>IF('Key Assumptions'!C6="yes",SUM('NCC data'!B18:K18),0)</f>
        <v>0</v>
      </c>
      <c r="H91" s="2">
        <f>G91+H90</f>
        <v>2766.6551764482265</v>
      </c>
      <c r="I91" s="2">
        <f t="shared" ref="I91:AK91" si="13">H91+I90</f>
        <v>5533.310352896453</v>
      </c>
      <c r="J91" s="2">
        <f t="shared" si="13"/>
        <v>8299.9655293446795</v>
      </c>
      <c r="K91" s="2">
        <f t="shared" si="13"/>
        <v>11502.311570400392</v>
      </c>
      <c r="L91" s="2">
        <f t="shared" si="13"/>
        <v>14704.657611456105</v>
      </c>
      <c r="M91" s="2">
        <f t="shared" si="13"/>
        <v>19213.343457902862</v>
      </c>
      <c r="N91" s="2">
        <f t="shared" si="13"/>
        <v>23722.029304349617</v>
      </c>
      <c r="O91" s="2">
        <f t="shared" si="13"/>
        <v>28230.715150796372</v>
      </c>
      <c r="P91" s="2">
        <f t="shared" si="13"/>
        <v>32739.400997243127</v>
      </c>
      <c r="Q91" s="2">
        <f t="shared" si="13"/>
        <v>37248.086843689882</v>
      </c>
      <c r="R91" s="2">
        <f t="shared" si="13"/>
        <v>40439.985670669354</v>
      </c>
      <c r="S91" s="2">
        <f t="shared" si="13"/>
        <v>43631.884497648825</v>
      </c>
      <c r="T91" s="2">
        <f t="shared" si="13"/>
        <v>46823.783324628297</v>
      </c>
      <c r="U91" s="2">
        <f t="shared" si="13"/>
        <v>49422.207078293985</v>
      </c>
      <c r="V91" s="2">
        <f t="shared" si="13"/>
        <v>52020.630831959672</v>
      </c>
      <c r="W91" s="2">
        <f t="shared" si="13"/>
        <v>54619.054585625359</v>
      </c>
      <c r="X91" s="2">
        <f t="shared" si="13"/>
        <v>57217.478339291047</v>
      </c>
      <c r="Y91" s="2">
        <f t="shared" si="13"/>
        <v>59815.902092956756</v>
      </c>
      <c r="Z91" s="2">
        <f t="shared" si="13"/>
        <v>61577.449013777878</v>
      </c>
      <c r="AA91" s="2">
        <f t="shared" si="13"/>
        <v>63338.995934598999</v>
      </c>
      <c r="AB91" s="2">
        <f t="shared" si="13"/>
        <v>65100.542855420121</v>
      </c>
      <c r="AC91" s="2">
        <f t="shared" si="13"/>
        <v>66862.08977624125</v>
      </c>
      <c r="AD91" s="2">
        <f t="shared" si="13"/>
        <v>68623.63669706232</v>
      </c>
      <c r="AE91" s="2">
        <f t="shared" si="13"/>
        <v>69719.494468323304</v>
      </c>
      <c r="AF91" s="2">
        <f t="shared" si="13"/>
        <v>70815.352239584288</v>
      </c>
      <c r="AG91" s="2">
        <f>AF91+AG90</f>
        <v>71911.210010845272</v>
      </c>
      <c r="AH91" s="2">
        <f t="shared" si="13"/>
        <v>73007.067782106256</v>
      </c>
      <c r="AI91" s="2">
        <f t="shared" si="13"/>
        <v>74102.925553367299</v>
      </c>
      <c r="AJ91" s="2">
        <f t="shared" si="13"/>
        <v>75313.519395009527</v>
      </c>
      <c r="AK91" s="2">
        <f t="shared" si="13"/>
        <v>76524.113236651756</v>
      </c>
    </row>
    <row r="92" spans="1:37">
      <c r="A92" s="14">
        <f>'Notes &amp; Assumptions'!A29</f>
        <v>16</v>
      </c>
      <c r="C92" s="1"/>
      <c r="D92" s="1"/>
      <c r="E92" t="s">
        <v>234</v>
      </c>
      <c r="F92" t="s">
        <v>232</v>
      </c>
      <c r="G92" s="10">
        <v>1</v>
      </c>
    </row>
    <row r="93" spans="1:37">
      <c r="C93" s="1"/>
      <c r="D93" s="1"/>
      <c r="E93" t="s">
        <v>235</v>
      </c>
      <c r="F93" t="s">
        <v>232</v>
      </c>
      <c r="H93">
        <f>H90*$G92</f>
        <v>2766.6551764482265</v>
      </c>
      <c r="I93">
        <f t="shared" ref="I93:AK93" si="14">I90*$G92</f>
        <v>2766.6551764482265</v>
      </c>
      <c r="J93">
        <f t="shared" si="14"/>
        <v>2766.6551764482265</v>
      </c>
      <c r="K93">
        <f t="shared" si="14"/>
        <v>3202.3460410557132</v>
      </c>
      <c r="L93">
        <f t="shared" si="14"/>
        <v>3202.3460410557132</v>
      </c>
      <c r="M93">
        <f t="shared" si="14"/>
        <v>4508.685846446755</v>
      </c>
      <c r="N93">
        <f t="shared" si="14"/>
        <v>4508.685846446755</v>
      </c>
      <c r="O93">
        <f t="shared" si="14"/>
        <v>4508.685846446755</v>
      </c>
      <c r="P93">
        <f t="shared" si="14"/>
        <v>4508.685846446755</v>
      </c>
      <c r="Q93">
        <f t="shared" si="14"/>
        <v>4508.685846446755</v>
      </c>
      <c r="R93">
        <f t="shared" si="14"/>
        <v>3191.8988269794722</v>
      </c>
      <c r="S93">
        <f t="shared" si="14"/>
        <v>3191.8988269794722</v>
      </c>
      <c r="T93">
        <f t="shared" si="14"/>
        <v>3191.8988269794722</v>
      </c>
      <c r="U93">
        <f t="shared" si="14"/>
        <v>2598.4237536656838</v>
      </c>
      <c r="V93">
        <f t="shared" si="14"/>
        <v>2598.4237536656838</v>
      </c>
      <c r="W93">
        <f t="shared" si="14"/>
        <v>2598.4237536656838</v>
      </c>
      <c r="X93">
        <f t="shared" si="14"/>
        <v>2598.4237536656838</v>
      </c>
      <c r="Y93">
        <f t="shared" si="14"/>
        <v>2598.4237536657106</v>
      </c>
      <c r="Z93">
        <f t="shared" si="14"/>
        <v>1761.546920821125</v>
      </c>
      <c r="AA93">
        <f t="shared" si="14"/>
        <v>1761.546920821125</v>
      </c>
      <c r="AB93">
        <f t="shared" si="14"/>
        <v>1761.546920821125</v>
      </c>
      <c r="AC93">
        <f t="shared" si="14"/>
        <v>1761.546920821125</v>
      </c>
      <c r="AD93">
        <f t="shared" si="14"/>
        <v>1761.5469208210716</v>
      </c>
      <c r="AE93">
        <f t="shared" si="14"/>
        <v>1095.8577712609863</v>
      </c>
      <c r="AF93">
        <f t="shared" si="14"/>
        <v>1095.8577712609863</v>
      </c>
      <c r="AG93">
        <f t="shared" si="14"/>
        <v>1095.8577712609863</v>
      </c>
      <c r="AH93">
        <f t="shared" si="14"/>
        <v>1095.8577712609863</v>
      </c>
      <c r="AI93">
        <f t="shared" si="14"/>
        <v>1095.8577712610397</v>
      </c>
      <c r="AJ93">
        <f t="shared" si="14"/>
        <v>1210.5938416422287</v>
      </c>
      <c r="AK93">
        <f t="shared" si="14"/>
        <v>1210.5938416422287</v>
      </c>
    </row>
    <row r="94" spans="1:37">
      <c r="C94" s="1"/>
      <c r="D94" s="1"/>
      <c r="E94" t="s">
        <v>236</v>
      </c>
      <c r="F94" t="s">
        <v>232</v>
      </c>
      <c r="H94">
        <f>H91*$G92</f>
        <v>2766.6551764482265</v>
      </c>
      <c r="I94">
        <f t="shared" ref="I94:AK94" si="15">I91*$G92</f>
        <v>5533.310352896453</v>
      </c>
      <c r="J94">
        <f t="shared" si="15"/>
        <v>8299.9655293446795</v>
      </c>
      <c r="K94">
        <f t="shared" si="15"/>
        <v>11502.311570400392</v>
      </c>
      <c r="L94">
        <f t="shared" si="15"/>
        <v>14704.657611456105</v>
      </c>
      <c r="M94">
        <f t="shared" si="15"/>
        <v>19213.343457902862</v>
      </c>
      <c r="N94">
        <f t="shared" si="15"/>
        <v>23722.029304349617</v>
      </c>
      <c r="O94">
        <f t="shared" si="15"/>
        <v>28230.715150796372</v>
      </c>
      <c r="P94">
        <f t="shared" si="15"/>
        <v>32739.400997243127</v>
      </c>
      <c r="Q94">
        <f t="shared" si="15"/>
        <v>37248.086843689882</v>
      </c>
      <c r="R94">
        <f t="shared" si="15"/>
        <v>40439.985670669354</v>
      </c>
      <c r="S94">
        <f t="shared" si="15"/>
        <v>43631.884497648825</v>
      </c>
      <c r="T94">
        <f t="shared" si="15"/>
        <v>46823.783324628297</v>
      </c>
      <c r="U94">
        <f t="shared" si="15"/>
        <v>49422.207078293985</v>
      </c>
      <c r="V94">
        <f t="shared" si="15"/>
        <v>52020.630831959672</v>
      </c>
      <c r="W94">
        <f t="shared" si="15"/>
        <v>54619.054585625359</v>
      </c>
      <c r="X94">
        <f t="shared" si="15"/>
        <v>57217.478339291047</v>
      </c>
      <c r="Y94">
        <f t="shared" si="15"/>
        <v>59815.902092956756</v>
      </c>
      <c r="Z94">
        <f t="shared" si="15"/>
        <v>61577.449013777878</v>
      </c>
      <c r="AA94">
        <f t="shared" si="15"/>
        <v>63338.995934598999</v>
      </c>
      <c r="AB94">
        <f t="shared" si="15"/>
        <v>65100.542855420121</v>
      </c>
      <c r="AC94">
        <f t="shared" si="15"/>
        <v>66862.08977624125</v>
      </c>
      <c r="AD94">
        <f t="shared" si="15"/>
        <v>68623.63669706232</v>
      </c>
      <c r="AE94">
        <f t="shared" si="15"/>
        <v>69719.494468323304</v>
      </c>
      <c r="AF94">
        <f t="shared" si="15"/>
        <v>70815.352239584288</v>
      </c>
      <c r="AG94">
        <f t="shared" si="15"/>
        <v>71911.210010845272</v>
      </c>
      <c r="AH94">
        <f t="shared" si="15"/>
        <v>73007.067782106256</v>
      </c>
      <c r="AI94">
        <f t="shared" si="15"/>
        <v>74102.925553367299</v>
      </c>
      <c r="AJ94">
        <f t="shared" si="15"/>
        <v>75313.519395009527</v>
      </c>
      <c r="AK94">
        <f t="shared" si="15"/>
        <v>76524.113236651756</v>
      </c>
    </row>
    <row r="95" spans="1:37">
      <c r="A95" s="14">
        <f>'Notes &amp; Assumptions'!A30</f>
        <v>17</v>
      </c>
      <c r="C95" s="1"/>
      <c r="D95" s="1"/>
      <c r="E95" t="s">
        <v>262</v>
      </c>
      <c r="F95" t="s">
        <v>238</v>
      </c>
      <c r="H95" s="10">
        <f>'Demand data'!E11</f>
        <v>118.62344763980289</v>
      </c>
      <c r="I95" s="10">
        <f>H95</f>
        <v>118.62344763980289</v>
      </c>
      <c r="J95" s="10">
        <f t="shared" ref="J95:AK95" si="16">I95</f>
        <v>118.62344763980289</v>
      </c>
      <c r="K95" s="10">
        <f t="shared" si="16"/>
        <v>118.62344763980289</v>
      </c>
      <c r="L95" s="10">
        <f t="shared" si="16"/>
        <v>118.62344763980289</v>
      </c>
      <c r="M95" s="10">
        <f t="shared" si="16"/>
        <v>118.62344763980289</v>
      </c>
      <c r="N95" s="10">
        <f t="shared" si="16"/>
        <v>118.62344763980289</v>
      </c>
      <c r="O95" s="10">
        <f t="shared" si="16"/>
        <v>118.62344763980289</v>
      </c>
      <c r="P95" s="10">
        <f t="shared" si="16"/>
        <v>118.62344763980289</v>
      </c>
      <c r="Q95" s="10">
        <f t="shared" si="16"/>
        <v>118.62344763980289</v>
      </c>
      <c r="R95" s="10">
        <f t="shared" si="16"/>
        <v>118.62344763980289</v>
      </c>
      <c r="S95" s="10">
        <f t="shared" si="16"/>
        <v>118.62344763980289</v>
      </c>
      <c r="T95" s="10">
        <f t="shared" si="16"/>
        <v>118.62344763980289</v>
      </c>
      <c r="U95" s="10">
        <f t="shared" si="16"/>
        <v>118.62344763980289</v>
      </c>
      <c r="V95" s="10">
        <f t="shared" si="16"/>
        <v>118.62344763980289</v>
      </c>
      <c r="W95" s="10">
        <f t="shared" si="16"/>
        <v>118.62344763980289</v>
      </c>
      <c r="X95" s="10">
        <f t="shared" si="16"/>
        <v>118.62344763980289</v>
      </c>
      <c r="Y95" s="10">
        <f t="shared" si="16"/>
        <v>118.62344763980289</v>
      </c>
      <c r="Z95" s="10">
        <f t="shared" si="16"/>
        <v>118.62344763980289</v>
      </c>
      <c r="AA95" s="10">
        <f t="shared" si="16"/>
        <v>118.62344763980289</v>
      </c>
      <c r="AB95" s="10">
        <f t="shared" si="16"/>
        <v>118.62344763980289</v>
      </c>
      <c r="AC95" s="10">
        <f t="shared" si="16"/>
        <v>118.62344763980289</v>
      </c>
      <c r="AD95" s="10">
        <f t="shared" si="16"/>
        <v>118.62344763980289</v>
      </c>
      <c r="AE95" s="10">
        <f t="shared" si="16"/>
        <v>118.62344763980289</v>
      </c>
      <c r="AF95" s="10">
        <f t="shared" si="16"/>
        <v>118.62344763980289</v>
      </c>
      <c r="AG95" s="10">
        <f t="shared" si="16"/>
        <v>118.62344763980289</v>
      </c>
      <c r="AH95" s="10">
        <f t="shared" si="16"/>
        <v>118.62344763980289</v>
      </c>
      <c r="AI95" s="10">
        <f t="shared" si="16"/>
        <v>118.62344763980289</v>
      </c>
      <c r="AJ95" s="10">
        <f t="shared" si="16"/>
        <v>118.62344763980289</v>
      </c>
      <c r="AK95" s="10">
        <f t="shared" si="16"/>
        <v>118.62344763980289</v>
      </c>
    </row>
    <row r="96" spans="1:37">
      <c r="C96" s="1"/>
      <c r="D96" s="1"/>
      <c r="E96" t="s">
        <v>239</v>
      </c>
      <c r="F96" t="s">
        <v>238</v>
      </c>
      <c r="H96" s="10"/>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328190.17546079581</v>
      </c>
      <c r="I98" s="2">
        <f t="shared" ref="I98:AK98" si="17">I91*I95</f>
        <v>656380.35092159163</v>
      </c>
      <c r="J98" s="2">
        <f t="shared" si="17"/>
        <v>984570.5263823875</v>
      </c>
      <c r="K98" s="2">
        <f t="shared" si="17"/>
        <v>1364443.8543080899</v>
      </c>
      <c r="L98" s="2">
        <f t="shared" si="17"/>
        <v>1744317.1822337923</v>
      </c>
      <c r="M98" s="2">
        <f t="shared" si="17"/>
        <v>2279153.0416640895</v>
      </c>
      <c r="N98" s="2">
        <f t="shared" si="17"/>
        <v>2813988.9010943864</v>
      </c>
      <c r="O98" s="2">
        <f t="shared" si="17"/>
        <v>3348824.7605246836</v>
      </c>
      <c r="P98" s="2">
        <f t="shared" si="17"/>
        <v>3883660.6199549804</v>
      </c>
      <c r="Q98" s="2">
        <f t="shared" si="17"/>
        <v>4418496.4793852773</v>
      </c>
      <c r="R98" s="2">
        <f t="shared" si="17"/>
        <v>4797130.522759025</v>
      </c>
      <c r="S98" s="2">
        <f t="shared" si="17"/>
        <v>5175764.5661327727</v>
      </c>
      <c r="T98" s="2">
        <f t="shared" si="17"/>
        <v>5554398.6095065204</v>
      </c>
      <c r="U98" s="2">
        <f t="shared" si="17"/>
        <v>5862632.593595502</v>
      </c>
      <c r="V98" s="2">
        <f t="shared" si="17"/>
        <v>6170866.5776844844</v>
      </c>
      <c r="W98" s="2">
        <f t="shared" si="17"/>
        <v>6479100.5617734659</v>
      </c>
      <c r="X98" s="2">
        <f t="shared" si="17"/>
        <v>6787334.5458624475</v>
      </c>
      <c r="Y98" s="2">
        <f t="shared" si="17"/>
        <v>7095568.5299514318</v>
      </c>
      <c r="Z98" s="2">
        <f t="shared" si="17"/>
        <v>7304529.2988785123</v>
      </c>
      <c r="AA98" s="2">
        <f t="shared" si="17"/>
        <v>7513490.0678055929</v>
      </c>
      <c r="AB98" s="2">
        <f t="shared" si="17"/>
        <v>7722450.8367326725</v>
      </c>
      <c r="AC98" s="2">
        <f t="shared" si="17"/>
        <v>7931411.605659754</v>
      </c>
      <c r="AD98" s="2">
        <f t="shared" si="17"/>
        <v>8140372.3745868281</v>
      </c>
      <c r="AE98" s="2">
        <f t="shared" si="17"/>
        <v>8270366.8015366765</v>
      </c>
      <c r="AF98" s="2">
        <f t="shared" si="17"/>
        <v>8400361.2284865249</v>
      </c>
      <c r="AG98" s="2">
        <f t="shared" si="17"/>
        <v>8530355.6554363742</v>
      </c>
      <c r="AH98" s="2">
        <f t="shared" si="17"/>
        <v>8660350.0823862217</v>
      </c>
      <c r="AI98" s="2">
        <f t="shared" si="17"/>
        <v>8790344.5093360767</v>
      </c>
      <c r="AJ98" s="2">
        <f t="shared" si="17"/>
        <v>8933949.3245231919</v>
      </c>
      <c r="AK98" s="2">
        <f t="shared" si="17"/>
        <v>9077554.1397103071</v>
      </c>
    </row>
    <row r="99" spans="1:37">
      <c r="C99" s="1"/>
      <c r="D99" s="1"/>
      <c r="E99" t="s">
        <v>243</v>
      </c>
      <c r="F99" t="s">
        <v>242</v>
      </c>
      <c r="H99" s="2">
        <f>H91*H96</f>
        <v>0</v>
      </c>
      <c r="I99" s="2">
        <f t="shared" ref="I99:AK99" si="18">I91*I96</f>
        <v>0</v>
      </c>
      <c r="J99" s="2">
        <f t="shared" si="18"/>
        <v>0</v>
      </c>
      <c r="K99" s="2">
        <f t="shared" si="18"/>
        <v>0</v>
      </c>
      <c r="L99" s="2">
        <f t="shared" si="18"/>
        <v>0</v>
      </c>
      <c r="M99" s="2">
        <f t="shared" si="18"/>
        <v>0</v>
      </c>
      <c r="N99" s="2">
        <f t="shared" si="18"/>
        <v>0</v>
      </c>
      <c r="O99" s="2">
        <f t="shared" si="18"/>
        <v>0</v>
      </c>
      <c r="P99" s="2">
        <f t="shared" si="18"/>
        <v>0</v>
      </c>
      <c r="Q99" s="2">
        <f t="shared" si="18"/>
        <v>0</v>
      </c>
      <c r="R99" s="2">
        <f t="shared" si="18"/>
        <v>0</v>
      </c>
      <c r="S99" s="2">
        <f t="shared" si="18"/>
        <v>0</v>
      </c>
      <c r="T99" s="2">
        <f t="shared" si="18"/>
        <v>0</v>
      </c>
      <c r="U99" s="2">
        <f t="shared" si="18"/>
        <v>0</v>
      </c>
      <c r="V99" s="2">
        <f t="shared" si="18"/>
        <v>0</v>
      </c>
      <c r="W99" s="2">
        <f t="shared" si="18"/>
        <v>0</v>
      </c>
      <c r="X99" s="2">
        <f t="shared" si="18"/>
        <v>0</v>
      </c>
      <c r="Y99" s="2">
        <f t="shared" si="18"/>
        <v>0</v>
      </c>
      <c r="Z99" s="2">
        <f t="shared" si="18"/>
        <v>0</v>
      </c>
      <c r="AA99" s="2">
        <f t="shared" si="18"/>
        <v>0</v>
      </c>
      <c r="AB99" s="2">
        <f t="shared" si="18"/>
        <v>0</v>
      </c>
      <c r="AC99" s="2">
        <f t="shared" si="18"/>
        <v>0</v>
      </c>
      <c r="AD99" s="2">
        <f t="shared" si="18"/>
        <v>0</v>
      </c>
      <c r="AE99" s="2">
        <f t="shared" si="18"/>
        <v>0</v>
      </c>
      <c r="AF99" s="2">
        <f t="shared" si="18"/>
        <v>0</v>
      </c>
      <c r="AG99" s="2">
        <f t="shared" si="18"/>
        <v>0</v>
      </c>
      <c r="AH99" s="2">
        <f t="shared" si="18"/>
        <v>0</v>
      </c>
      <c r="AI99" s="2">
        <f t="shared" si="18"/>
        <v>0</v>
      </c>
      <c r="AJ99" s="2">
        <f t="shared" si="18"/>
        <v>0</v>
      </c>
      <c r="AK99" s="2">
        <f t="shared" si="18"/>
        <v>0</v>
      </c>
    </row>
    <row r="100" spans="1:37">
      <c r="C100" s="1"/>
      <c r="D100" s="1"/>
      <c r="E100" t="s">
        <v>244</v>
      </c>
      <c r="F100" t="s">
        <v>242</v>
      </c>
      <c r="H100" s="2">
        <f>H91*H97</f>
        <v>0</v>
      </c>
      <c r="I100" s="2">
        <f t="shared" ref="I100:AK100" si="19">I91*I97</f>
        <v>0</v>
      </c>
      <c r="J100" s="2">
        <f t="shared" si="19"/>
        <v>0</v>
      </c>
      <c r="K100" s="2">
        <f t="shared" si="19"/>
        <v>0</v>
      </c>
      <c r="L100" s="2">
        <f t="shared" si="19"/>
        <v>0</v>
      </c>
      <c r="M100" s="2">
        <f t="shared" si="19"/>
        <v>0</v>
      </c>
      <c r="N100" s="2">
        <f t="shared" si="19"/>
        <v>0</v>
      </c>
      <c r="O100" s="2">
        <f t="shared" si="19"/>
        <v>0</v>
      </c>
      <c r="P100" s="2">
        <f t="shared" si="19"/>
        <v>0</v>
      </c>
      <c r="Q100" s="2">
        <f t="shared" si="19"/>
        <v>0</v>
      </c>
      <c r="R100" s="2">
        <f t="shared" si="19"/>
        <v>0</v>
      </c>
      <c r="S100" s="2">
        <f t="shared" si="19"/>
        <v>0</v>
      </c>
      <c r="T100" s="2">
        <f t="shared" si="19"/>
        <v>0</v>
      </c>
      <c r="U100" s="2">
        <f t="shared" si="19"/>
        <v>0</v>
      </c>
      <c r="V100" s="2">
        <f t="shared" si="19"/>
        <v>0</v>
      </c>
      <c r="W100" s="2">
        <f t="shared" si="19"/>
        <v>0</v>
      </c>
      <c r="X100" s="2">
        <f t="shared" si="19"/>
        <v>0</v>
      </c>
      <c r="Y100" s="2">
        <f t="shared" si="19"/>
        <v>0</v>
      </c>
      <c r="Z100" s="2">
        <f t="shared" si="19"/>
        <v>0</v>
      </c>
      <c r="AA100" s="2">
        <f t="shared" si="19"/>
        <v>0</v>
      </c>
      <c r="AB100" s="2">
        <f t="shared" si="19"/>
        <v>0</v>
      </c>
      <c r="AC100" s="2">
        <f t="shared" si="19"/>
        <v>0</v>
      </c>
      <c r="AD100" s="2">
        <f t="shared" si="19"/>
        <v>0</v>
      </c>
      <c r="AE100" s="2">
        <f t="shared" si="19"/>
        <v>0</v>
      </c>
      <c r="AF100" s="2">
        <f t="shared" si="19"/>
        <v>0</v>
      </c>
      <c r="AG100" s="2">
        <f t="shared" si="19"/>
        <v>0</v>
      </c>
      <c r="AH100" s="2">
        <f t="shared" si="19"/>
        <v>0</v>
      </c>
      <c r="AI100" s="2">
        <f t="shared" si="19"/>
        <v>0</v>
      </c>
      <c r="AJ100" s="2">
        <f t="shared" si="19"/>
        <v>0</v>
      </c>
      <c r="AK100" s="2">
        <f t="shared" si="19"/>
        <v>0</v>
      </c>
    </row>
    <row r="101" spans="1:37">
      <c r="A101" s="14">
        <f>'Notes &amp; Assumptions'!A31</f>
        <v>18</v>
      </c>
      <c r="C101" s="1"/>
      <c r="D101" s="1"/>
      <c r="E101" t="s">
        <v>245</v>
      </c>
      <c r="F101" t="s">
        <v>209</v>
      </c>
      <c r="H101" s="30">
        <f>'Pricing data'!E7</f>
        <v>-6.0101538728704162E-2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f>'Pricing data'!D7</f>
        <v>83.73</v>
      </c>
      <c r="H102" s="2">
        <f>G102*(1+$G$14)*(1+H101)</f>
        <v>80.350349823652749</v>
      </c>
      <c r="I102" s="2">
        <f>H102*(1+$G$14)*(1+I101)</f>
        <v>82.037707169949456</v>
      </c>
      <c r="J102" s="2">
        <f t="shared" ref="J102:AK102" si="20">I102*(1+$G$14)*(1+J101)</f>
        <v>83.760499020518381</v>
      </c>
      <c r="K102" s="2">
        <f t="shared" si="20"/>
        <v>85.519469499949253</v>
      </c>
      <c r="L102" s="2">
        <f t="shared" si="20"/>
        <v>87.315378359448175</v>
      </c>
      <c r="M102" s="2">
        <f t="shared" si="20"/>
        <v>89.149001304996574</v>
      </c>
      <c r="N102" s="2">
        <f t="shared" si="20"/>
        <v>91.021130332401498</v>
      </c>
      <c r="O102" s="2">
        <f t="shared" si="20"/>
        <v>92.932574069381914</v>
      </c>
      <c r="P102" s="2">
        <f t="shared" si="20"/>
        <v>94.884158124838919</v>
      </c>
      <c r="Q102" s="2">
        <f t="shared" si="20"/>
        <v>96.876725445460522</v>
      </c>
      <c r="R102" s="2">
        <f t="shared" si="20"/>
        <v>98.911136679815186</v>
      </c>
      <c r="S102" s="2">
        <f t="shared" si="20"/>
        <v>100.9882705500913</v>
      </c>
      <c r="T102" s="2">
        <f t="shared" si="20"/>
        <v>103.1090242316432</v>
      </c>
      <c r="U102" s="2">
        <f t="shared" si="20"/>
        <v>105.27431374050771</v>
      </c>
      <c r="V102" s="2">
        <f t="shared" si="20"/>
        <v>107.48507432905836</v>
      </c>
      <c r="W102" s="2">
        <f t="shared" si="20"/>
        <v>109.74226088996858</v>
      </c>
      <c r="X102" s="2">
        <f t="shared" si="20"/>
        <v>112.0468483686579</v>
      </c>
      <c r="Y102" s="2">
        <f t="shared" si="20"/>
        <v>114.39983218439971</v>
      </c>
      <c r="Z102" s="2">
        <f t="shared" si="20"/>
        <v>116.80222866027209</v>
      </c>
      <c r="AA102" s="2">
        <f t="shared" si="20"/>
        <v>119.2550754621378</v>
      </c>
      <c r="AB102" s="2">
        <f t="shared" si="20"/>
        <v>121.75943204684268</v>
      </c>
      <c r="AC102" s="2">
        <f t="shared" si="20"/>
        <v>124.31638011982636</v>
      </c>
      <c r="AD102" s="2">
        <f t="shared" si="20"/>
        <v>126.9270241023427</v>
      </c>
      <c r="AE102" s="2">
        <f t="shared" si="20"/>
        <v>129.59249160849188</v>
      </c>
      <c r="AF102" s="2">
        <f t="shared" si="20"/>
        <v>132.3139339322702</v>
      </c>
      <c r="AG102" s="2">
        <f>AF102*(1+$G$14)*(1+AG101)</f>
        <v>135.09252654484786</v>
      </c>
      <c r="AH102" s="2">
        <f t="shared" si="20"/>
        <v>137.92946960228966</v>
      </c>
      <c r="AI102" s="2">
        <f t="shared" si="20"/>
        <v>140.82598846393773</v>
      </c>
      <c r="AJ102" s="2">
        <f t="shared" si="20"/>
        <v>143.78333422168041</v>
      </c>
      <c r="AK102" s="2">
        <f t="shared" si="20"/>
        <v>146.80278424033568</v>
      </c>
    </row>
    <row r="103" spans="1:37">
      <c r="C103" s="1"/>
      <c r="D103" s="1"/>
      <c r="E103" t="s">
        <v>248</v>
      </c>
      <c r="F103" t="s">
        <v>249</v>
      </c>
      <c r="G103" s="20">
        <f>'Pricing data'!D9</f>
        <v>2.7164999999999999</v>
      </c>
      <c r="H103" s="21">
        <f>G103*(1+$G$14)*(1+'Pricing data'!E$9)</f>
        <v>3.265727486939582</v>
      </c>
      <c r="I103" s="21">
        <f>H103*(1+$G$14)*(1+I101)</f>
        <v>3.3343077641653132</v>
      </c>
      <c r="J103" s="21">
        <f t="shared" ref="J103:AK103" si="21">I103*(1+$G$14)*(1+J101)</f>
        <v>3.4043282272127846</v>
      </c>
      <c r="K103" s="21">
        <f t="shared" si="21"/>
        <v>3.4758191199842527</v>
      </c>
      <c r="L103" s="21">
        <f t="shared" si="21"/>
        <v>3.5488113215039219</v>
      </c>
      <c r="M103" s="21">
        <f t="shared" si="21"/>
        <v>3.6233363592555037</v>
      </c>
      <c r="N103" s="21">
        <f t="shared" si="21"/>
        <v>3.6994264227998688</v>
      </c>
      <c r="O103" s="21">
        <f t="shared" si="21"/>
        <v>3.7771143776786658</v>
      </c>
      <c r="P103" s="21">
        <f t="shared" si="21"/>
        <v>3.8564337796099175</v>
      </c>
      <c r="Q103" s="21">
        <f t="shared" si="21"/>
        <v>3.9374188889817252</v>
      </c>
      <c r="R103" s="21">
        <f t="shared" si="21"/>
        <v>4.0201046856503408</v>
      </c>
      <c r="S103" s="21">
        <f t="shared" si="21"/>
        <v>4.1045268840489975</v>
      </c>
      <c r="T103" s="21">
        <f t="shared" si="21"/>
        <v>4.1907219486140264</v>
      </c>
      <c r="U103" s="21">
        <f t="shared" si="21"/>
        <v>4.2787271095349206</v>
      </c>
      <c r="V103" s="21">
        <f t="shared" si="21"/>
        <v>4.3685803788351532</v>
      </c>
      <c r="W103" s="21">
        <f t="shared" si="21"/>
        <v>4.4603205667906911</v>
      </c>
      <c r="X103" s="21">
        <f t="shared" si="21"/>
        <v>4.5539872986932952</v>
      </c>
      <c r="Y103" s="21">
        <f t="shared" si="21"/>
        <v>4.6496210319658537</v>
      </c>
      <c r="Z103" s="21">
        <f t="shared" si="21"/>
        <v>4.7472630736371366</v>
      </c>
      <c r="AA103" s="21">
        <f t="shared" si="21"/>
        <v>4.8469555981835164</v>
      </c>
      <c r="AB103" s="21">
        <f t="shared" si="21"/>
        <v>4.94874166574537</v>
      </c>
      <c r="AC103" s="21">
        <f t="shared" si="21"/>
        <v>5.0526652407260224</v>
      </c>
      <c r="AD103" s="21">
        <f t="shared" si="21"/>
        <v>5.1587712107812687</v>
      </c>
      <c r="AE103" s="21">
        <f t="shared" si="21"/>
        <v>5.2671054062076745</v>
      </c>
      <c r="AF103" s="21">
        <f t="shared" si="21"/>
        <v>5.3777146197380352</v>
      </c>
      <c r="AG103" s="21">
        <f>AF103*(1+$G$14)*(1+AG101)</f>
        <v>5.4906466267525333</v>
      </c>
      <c r="AH103" s="21">
        <f t="shared" si="21"/>
        <v>5.6059502059143362</v>
      </c>
      <c r="AI103" s="21">
        <f t="shared" si="21"/>
        <v>5.7236751602385372</v>
      </c>
      <c r="AJ103" s="21">
        <f t="shared" si="21"/>
        <v>5.8438723386035463</v>
      </c>
      <c r="AK103" s="21">
        <f t="shared" si="21"/>
        <v>5.9665936577142205</v>
      </c>
    </row>
    <row r="104" spans="1:37">
      <c r="C104" s="1"/>
      <c r="D104" s="1"/>
      <c r="E104" t="s">
        <v>250</v>
      </c>
      <c r="F104" t="s">
        <v>249</v>
      </c>
      <c r="G104" s="20">
        <f>'Pricing data'!D10</f>
        <v>3.4660000000000002</v>
      </c>
      <c r="H104" s="21">
        <f>G104*(1+$G$14)*(1+'Pricing data'!E$10)</f>
        <v>4.1667629190990585</v>
      </c>
      <c r="I104" s="21">
        <f t="shared" ref="I104:AK104" si="22">H104*(1+$G$14)*(1+I101)</f>
        <v>4.2542649404001383</v>
      </c>
      <c r="J104" s="21">
        <f t="shared" si="22"/>
        <v>4.3436045041485407</v>
      </c>
      <c r="K104" s="21">
        <f t="shared" si="22"/>
        <v>4.4348201987356592</v>
      </c>
      <c r="L104" s="21">
        <f t="shared" si="22"/>
        <v>4.5279514229091076</v>
      </c>
      <c r="M104" s="21">
        <f t="shared" si="22"/>
        <v>4.6230384027901987</v>
      </c>
      <c r="N104" s="21">
        <f t="shared" si="22"/>
        <v>4.7201222092487924</v>
      </c>
      <c r="O104" s="21">
        <f t="shared" si="22"/>
        <v>4.8192447756430168</v>
      </c>
      <c r="P104" s="21">
        <f t="shared" si="22"/>
        <v>4.9204489159315195</v>
      </c>
      <c r="Q104" s="21">
        <f t="shared" si="22"/>
        <v>5.0237783431660805</v>
      </c>
      <c r="R104" s="21">
        <f t="shared" si="22"/>
        <v>5.1292776883725679</v>
      </c>
      <c r="S104" s="21">
        <f t="shared" si="22"/>
        <v>5.2369925198283918</v>
      </c>
      <c r="T104" s="21">
        <f t="shared" si="22"/>
        <v>5.3469693627447876</v>
      </c>
      <c r="U104" s="21">
        <f t="shared" si="22"/>
        <v>5.459255719362428</v>
      </c>
      <c r="V104" s="21">
        <f t="shared" si="22"/>
        <v>5.5739000894690385</v>
      </c>
      <c r="W104" s="21">
        <f t="shared" si="22"/>
        <v>5.6909519913478874</v>
      </c>
      <c r="X104" s="21">
        <f t="shared" si="22"/>
        <v>5.8104619831661921</v>
      </c>
      <c r="Y104" s="21">
        <f t="shared" si="22"/>
        <v>5.9324816848126813</v>
      </c>
      <c r="Z104" s="21">
        <f t="shared" si="22"/>
        <v>6.0570638001937471</v>
      </c>
      <c r="AA104" s="21">
        <f t="shared" si="22"/>
        <v>6.1842621399978155</v>
      </c>
      <c r="AB104" s="21">
        <f t="shared" si="22"/>
        <v>6.3141316449377687</v>
      </c>
      <c r="AC104" s="21">
        <f t="shared" si="22"/>
        <v>6.4467284094814614</v>
      </c>
      <c r="AD104" s="21">
        <f t="shared" si="22"/>
        <v>6.5821097060805718</v>
      </c>
      <c r="AE104" s="21">
        <f t="shared" si="22"/>
        <v>6.7203340099082629</v>
      </c>
      <c r="AF104" s="21">
        <f t="shared" si="22"/>
        <v>6.8614610241163358</v>
      </c>
      <c r="AG104" s="21">
        <f>AF104*(1+$G$14)*(1+AG101)</f>
        <v>7.0055517056227785</v>
      </c>
      <c r="AH104" s="21">
        <f t="shared" si="22"/>
        <v>7.1526682914408566</v>
      </c>
      <c r="AI104" s="21">
        <f t="shared" si="22"/>
        <v>7.3028743255611142</v>
      </c>
      <c r="AJ104" s="21">
        <f t="shared" si="22"/>
        <v>7.456234686397897</v>
      </c>
      <c r="AK104" s="21">
        <f t="shared" si="22"/>
        <v>7.6128156148122521</v>
      </c>
    </row>
    <row r="105" spans="1:37">
      <c r="C105" s="1"/>
      <c r="D105" s="1"/>
      <c r="E105" t="s">
        <v>251</v>
      </c>
      <c r="F105" t="s">
        <v>249</v>
      </c>
      <c r="G105" s="20">
        <v>0</v>
      </c>
      <c r="H105" s="21">
        <f>G105*(1+$G$14)*(1+H101)</f>
        <v>0</v>
      </c>
      <c r="I105" s="21">
        <f t="shared" ref="I105:AK105" si="23">H105*(1+$G$14)*(1+I101)</f>
        <v>0</v>
      </c>
      <c r="J105" s="21">
        <f t="shared" si="23"/>
        <v>0</v>
      </c>
      <c r="K105" s="21">
        <f t="shared" si="23"/>
        <v>0</v>
      </c>
      <c r="L105" s="21">
        <f t="shared" si="23"/>
        <v>0</v>
      </c>
      <c r="M105" s="21">
        <f t="shared" si="23"/>
        <v>0</v>
      </c>
      <c r="N105" s="21">
        <f t="shared" si="23"/>
        <v>0</v>
      </c>
      <c r="O105" s="21">
        <f t="shared" si="23"/>
        <v>0</v>
      </c>
      <c r="P105" s="21">
        <f t="shared" si="23"/>
        <v>0</v>
      </c>
      <c r="Q105" s="21">
        <f t="shared" si="23"/>
        <v>0</v>
      </c>
      <c r="R105" s="21">
        <f t="shared" si="23"/>
        <v>0</v>
      </c>
      <c r="S105" s="21">
        <f t="shared" si="23"/>
        <v>0</v>
      </c>
      <c r="T105" s="21">
        <f t="shared" si="23"/>
        <v>0</v>
      </c>
      <c r="U105" s="21">
        <f t="shared" si="23"/>
        <v>0</v>
      </c>
      <c r="V105" s="21">
        <f t="shared" si="23"/>
        <v>0</v>
      </c>
      <c r="W105" s="21">
        <f t="shared" si="23"/>
        <v>0</v>
      </c>
      <c r="X105" s="21">
        <f t="shared" si="23"/>
        <v>0</v>
      </c>
      <c r="Y105" s="21">
        <f t="shared" si="23"/>
        <v>0</v>
      </c>
      <c r="Z105" s="21">
        <f t="shared" si="23"/>
        <v>0</v>
      </c>
      <c r="AA105" s="21">
        <f t="shared" si="23"/>
        <v>0</v>
      </c>
      <c r="AB105" s="21">
        <f t="shared" si="23"/>
        <v>0</v>
      </c>
      <c r="AC105" s="21">
        <f t="shared" si="23"/>
        <v>0</v>
      </c>
      <c r="AD105" s="21">
        <f t="shared" si="23"/>
        <v>0</v>
      </c>
      <c r="AE105" s="21">
        <f t="shared" si="23"/>
        <v>0</v>
      </c>
      <c r="AF105" s="21">
        <f t="shared" si="23"/>
        <v>0</v>
      </c>
      <c r="AG105" s="21">
        <f>AF105*(1+$G$14)*(1+AG101)</f>
        <v>0</v>
      </c>
      <c r="AH105" s="21">
        <f t="shared" si="23"/>
        <v>0</v>
      </c>
      <c r="AI105" s="21">
        <f t="shared" si="23"/>
        <v>0</v>
      </c>
      <c r="AJ105" s="21">
        <f t="shared" si="23"/>
        <v>0</v>
      </c>
      <c r="AK105" s="21">
        <f t="shared" si="23"/>
        <v>0</v>
      </c>
    </row>
    <row r="106" spans="1:37">
      <c r="C106" s="1"/>
      <c r="D106" s="1"/>
    </row>
    <row r="107" spans="1:37">
      <c r="C107" s="1"/>
      <c r="D107" s="1"/>
      <c r="E107" t="s">
        <v>252</v>
      </c>
      <c r="F107" t="s">
        <v>253</v>
      </c>
      <c r="H107" s="2">
        <f>SUM(H98:H100)/1000</f>
        <v>328.19017546079579</v>
      </c>
      <c r="I107" s="2">
        <f t="shared" ref="I107:AK107" si="24">SUM(I98:I100)/1000</f>
        <v>656.38035092159157</v>
      </c>
      <c r="J107" s="2">
        <f t="shared" si="24"/>
        <v>984.57052638238747</v>
      </c>
      <c r="K107" s="2">
        <f t="shared" si="24"/>
        <v>1364.4438543080898</v>
      </c>
      <c r="L107" s="2">
        <f t="shared" si="24"/>
        <v>1744.3171822337922</v>
      </c>
      <c r="M107" s="2">
        <f t="shared" si="24"/>
        <v>2279.1530416640894</v>
      </c>
      <c r="N107" s="2">
        <f t="shared" si="24"/>
        <v>2813.9889010943862</v>
      </c>
      <c r="O107" s="2">
        <f t="shared" si="24"/>
        <v>3348.8247605246838</v>
      </c>
      <c r="P107" s="2">
        <f t="shared" si="24"/>
        <v>3883.6606199549806</v>
      </c>
      <c r="Q107" s="2">
        <f t="shared" si="24"/>
        <v>4418.4964793852769</v>
      </c>
      <c r="R107" s="2">
        <f t="shared" si="24"/>
        <v>4797.1305227590246</v>
      </c>
      <c r="S107" s="2">
        <f t="shared" si="24"/>
        <v>5175.7645661327724</v>
      </c>
      <c r="T107" s="2">
        <f t="shared" si="24"/>
        <v>5554.3986095065202</v>
      </c>
      <c r="U107" s="2">
        <f t="shared" si="24"/>
        <v>5862.6325935955019</v>
      </c>
      <c r="V107" s="2">
        <f t="shared" si="24"/>
        <v>6170.8665776844846</v>
      </c>
      <c r="W107" s="2">
        <f t="shared" si="24"/>
        <v>6479.1005617734663</v>
      </c>
      <c r="X107" s="2">
        <f t="shared" si="24"/>
        <v>6787.3345458624472</v>
      </c>
      <c r="Y107" s="2">
        <f t="shared" si="24"/>
        <v>7095.5685299514316</v>
      </c>
      <c r="Z107" s="2">
        <f t="shared" si="24"/>
        <v>7304.5292988785122</v>
      </c>
      <c r="AA107" s="2">
        <f t="shared" si="24"/>
        <v>7513.4900678055928</v>
      </c>
      <c r="AB107" s="2">
        <f t="shared" si="24"/>
        <v>7722.4508367326725</v>
      </c>
      <c r="AC107" s="2">
        <f t="shared" si="24"/>
        <v>7931.4116056597541</v>
      </c>
      <c r="AD107" s="2">
        <f t="shared" si="24"/>
        <v>8140.3723745868283</v>
      </c>
      <c r="AE107" s="2">
        <f t="shared" si="24"/>
        <v>8270.3668015366766</v>
      </c>
      <c r="AF107" s="2">
        <f t="shared" si="24"/>
        <v>8400.3612284865249</v>
      </c>
      <c r="AG107" s="2">
        <f t="shared" si="24"/>
        <v>8530.3556554363749</v>
      </c>
      <c r="AH107" s="2">
        <f t="shared" si="24"/>
        <v>8660.3500823862214</v>
      </c>
      <c r="AI107" s="2">
        <f t="shared" si="24"/>
        <v>8790.344509336077</v>
      </c>
      <c r="AJ107" s="2">
        <f t="shared" si="24"/>
        <v>8933.9493245231915</v>
      </c>
      <c r="AK107" s="2">
        <f t="shared" si="24"/>
        <v>9077.5541397103079</v>
      </c>
    </row>
    <row r="108" spans="1:37">
      <c r="C108" s="1"/>
      <c r="D108" s="1"/>
      <c r="E108" t="s">
        <v>254</v>
      </c>
      <c r="F108" t="s">
        <v>215</v>
      </c>
      <c r="H108" s="2">
        <f>H91*H102+H98*H103+H99*H104+H100*H105</f>
        <v>1294081.3882148799</v>
      </c>
      <c r="I108" s="2">
        <f t="shared" ref="I108:AK108" si="25">I91*I102+I98*I103+I99*I104+I100*I105</f>
        <v>2642514.1947347848</v>
      </c>
      <c r="J108" s="2">
        <f t="shared" si="25"/>
        <v>4047010.4892363227</v>
      </c>
      <c r="K108" s="2">
        <f t="shared" si="25"/>
        <v>5726231.6204728372</v>
      </c>
      <c r="L108" s="2">
        <f t="shared" si="25"/>
        <v>7474195.3075955315</v>
      </c>
      <c r="M108" s="2">
        <f t="shared" si="25"/>
        <v>9970988.4651711993</v>
      </c>
      <c r="N108" s="2">
        <f t="shared" si="25"/>
        <v>12569350.815234395</v>
      </c>
      <c r="O108" s="2">
        <f t="shared" si="25"/>
        <v>15272447.178087104</v>
      </c>
      <c r="P108" s="2">
        <f t="shared" si="25"/>
        <v>18083530.504470106</v>
      </c>
      <c r="Q108" s="2">
        <f t="shared" si="25"/>
        <v>21005944.181355659</v>
      </c>
      <c r="R108" s="2">
        <f t="shared" si="25"/>
        <v>23284931.842221171</v>
      </c>
      <c r="S108" s="2">
        <f t="shared" si="25"/>
        <v>25650373.363459054</v>
      </c>
      <c r="T108" s="2">
        <f t="shared" si="25"/>
        <v>28104894.773646515</v>
      </c>
      <c r="U108" s="2">
        <f t="shared" si="25"/>
        <v>30287493.945168756</v>
      </c>
      <c r="V108" s="2">
        <f t="shared" si="25"/>
        <v>32549368.023299761</v>
      </c>
      <c r="W108" s="2">
        <f t="shared" si="25"/>
        <v>34892884.027882442</v>
      </c>
      <c r="X108" s="2">
        <f t="shared" si="25"/>
        <v>37320473.433359325</v>
      </c>
      <c r="Y108" s="2">
        <f t="shared" si="25"/>
        <v>39834633.832009949</v>
      </c>
      <c r="Z108" s="2">
        <f t="shared" si="25"/>
        <v>41868905.490890056</v>
      </c>
      <c r="AA108" s="2">
        <f t="shared" si="25"/>
        <v>43971049.485923208</v>
      </c>
      <c r="AB108" s="2">
        <f t="shared" si="25"/>
        <v>46143019.341426268</v>
      </c>
      <c r="AC108" s="2">
        <f t="shared" si="25"/>
        <v>48386820.698037177</v>
      </c>
      <c r="AD108" s="2">
        <f t="shared" si="25"/>
        <v>50704512.640096121</v>
      </c>
      <c r="AE108" s="2">
        <f t="shared" si="25"/>
        <v>52596016.693528786</v>
      </c>
      <c r="AF108" s="2">
        <f t="shared" si="25"/>
        <v>54544603.227131344</v>
      </c>
      <c r="AG108" s="2">
        <f t="shared" si="25"/>
        <v>56551835.551783368</v>
      </c>
      <c r="AH108" s="2">
        <f t="shared" si="25"/>
        <v>58619317.464047603</v>
      </c>
      <c r="AI108" s="2">
        <f t="shared" si="25"/>
        <v>60748694.257148653</v>
      </c>
      <c r="AJ108" s="2">
        <f t="shared" si="25"/>
        <v>63037688.262650579</v>
      </c>
      <c r="AK108" s="2">
        <f t="shared" si="25"/>
        <v>65396029.842216186</v>
      </c>
    </row>
    <row r="109" spans="1:37">
      <c r="C109" s="1"/>
      <c r="D109" s="1"/>
      <c r="H109">
        <f>H108/H91</f>
        <v>467.7422033764953</v>
      </c>
      <c r="I109">
        <f t="shared" ref="I109:AK109" si="26">I108/I91</f>
        <v>477.56478964740171</v>
      </c>
      <c r="J109">
        <f t="shared" si="26"/>
        <v>487.59365022999714</v>
      </c>
      <c r="K109">
        <f t="shared" si="26"/>
        <v>497.83311688482706</v>
      </c>
      <c r="L109">
        <f t="shared" si="26"/>
        <v>508.28761233940838</v>
      </c>
      <c r="M109">
        <f t="shared" si="26"/>
        <v>518.96165219853583</v>
      </c>
      <c r="N109">
        <f t="shared" si="26"/>
        <v>529.85984689470502</v>
      </c>
      <c r="O109">
        <f t="shared" si="26"/>
        <v>540.98690367949382</v>
      </c>
      <c r="P109">
        <f t="shared" si="26"/>
        <v>552.34762865676305</v>
      </c>
      <c r="Q109">
        <f t="shared" si="26"/>
        <v>563.94692885855511</v>
      </c>
      <c r="R109">
        <f t="shared" si="26"/>
        <v>575.78981436458469</v>
      </c>
      <c r="S109">
        <f t="shared" si="26"/>
        <v>587.88140046624085</v>
      </c>
      <c r="T109">
        <f t="shared" si="26"/>
        <v>600.22690987603187</v>
      </c>
      <c r="U109">
        <f t="shared" si="26"/>
        <v>612.83167498342846</v>
      </c>
      <c r="V109">
        <f t="shared" si="26"/>
        <v>625.70114015808042</v>
      </c>
      <c r="W109">
        <f t="shared" si="26"/>
        <v>638.84086410140003</v>
      </c>
      <c r="X109">
        <f t="shared" si="26"/>
        <v>652.25652224752946</v>
      </c>
      <c r="Y109">
        <f t="shared" si="26"/>
        <v>665.95390921472745</v>
      </c>
      <c r="Z109">
        <f t="shared" si="26"/>
        <v>679.93894130823674</v>
      </c>
      <c r="AA109">
        <f t="shared" si="26"/>
        <v>694.21765907570966</v>
      </c>
      <c r="AB109">
        <f t="shared" si="26"/>
        <v>708.79622991629947</v>
      </c>
      <c r="AC109">
        <f t="shared" si="26"/>
        <v>723.68095074454186</v>
      </c>
      <c r="AD109">
        <f t="shared" si="26"/>
        <v>738.8782507101771</v>
      </c>
      <c r="AE109">
        <f t="shared" si="26"/>
        <v>754.39469397509072</v>
      </c>
      <c r="AF109">
        <f t="shared" si="26"/>
        <v>770.23698254856754</v>
      </c>
      <c r="AG109">
        <f t="shared" si="26"/>
        <v>786.41195918208746</v>
      </c>
      <c r="AH109">
        <f t="shared" si="26"/>
        <v>802.92661032491117</v>
      </c>
      <c r="AI109">
        <f t="shared" si="26"/>
        <v>819.78806914173424</v>
      </c>
      <c r="AJ109">
        <f t="shared" si="26"/>
        <v>837.0036185937106</v>
      </c>
      <c r="AK109">
        <f t="shared" si="26"/>
        <v>854.58069458417856</v>
      </c>
    </row>
    <row r="110" spans="1:37">
      <c r="C110" s="1"/>
      <c r="D110" t="s">
        <v>255</v>
      </c>
      <c r="H110" s="73"/>
    </row>
    <row r="111" spans="1:37">
      <c r="A111" s="14">
        <f>'Notes &amp; Assumptions'!A33</f>
        <v>20</v>
      </c>
      <c r="C111" s="1"/>
      <c r="D111" s="1"/>
      <c r="E111" t="s">
        <v>231</v>
      </c>
      <c r="F111" t="s">
        <v>232</v>
      </c>
      <c r="H111" s="10">
        <f>'NCC data'!L18*'Key Assumptions'!$C36</f>
        <v>252.31895209207821</v>
      </c>
      <c r="I111" s="10">
        <f>'NCC data'!M18*'Key Assumptions'!$C36</f>
        <v>252.31895209207821</v>
      </c>
      <c r="J111" s="10">
        <f>'NCC data'!N18*'Key Assumptions'!$C36</f>
        <v>252.31895209207821</v>
      </c>
      <c r="K111" s="10">
        <f>'NCC data'!O18*'Key Assumptions'!$C36</f>
        <v>292.05395894428096</v>
      </c>
      <c r="L111" s="10">
        <f>'NCC data'!P18*'Key Assumptions'!$C36</f>
        <v>292.05395894428096</v>
      </c>
      <c r="M111" s="10">
        <f>'NCC data'!Q18*'Key Assumptions'!$C36</f>
        <v>411.19214919594401</v>
      </c>
      <c r="N111" s="10">
        <f>'NCC data'!R18*'Key Assumptions'!$C36</f>
        <v>411.19214919594401</v>
      </c>
      <c r="O111" s="10">
        <f>'NCC data'!S18*'Key Assumptions'!$C36</f>
        <v>411.19214919594401</v>
      </c>
      <c r="P111" s="10">
        <f>'NCC data'!T18*'Key Assumptions'!$C36</f>
        <v>411.19214919594401</v>
      </c>
      <c r="Q111" s="10">
        <f>'NCC data'!U18*'Key Assumptions'!$C36</f>
        <v>411.19214919594401</v>
      </c>
      <c r="R111" s="10">
        <f>'NCC data'!V18*'Key Assumptions'!$C36</f>
        <v>291.10117302052777</v>
      </c>
      <c r="S111" s="10">
        <f>'NCC data'!W18*'Key Assumptions'!$C36</f>
        <v>291.10117302052777</v>
      </c>
      <c r="T111" s="10">
        <f>'NCC data'!X18*'Key Assumptions'!$C36</f>
        <v>291.10117302052777</v>
      </c>
      <c r="U111" s="10">
        <f>'NCC data'!Y18*'Key Assumptions'!$C36</f>
        <v>236.9762463343103</v>
      </c>
      <c r="V111" s="10">
        <f>'NCC data'!Z18*'Key Assumptions'!$C36</f>
        <v>236.9762463343103</v>
      </c>
      <c r="W111" s="10">
        <f>'NCC data'!AA18*'Key Assumptions'!$C36</f>
        <v>236.9762463343103</v>
      </c>
      <c r="X111" s="10">
        <f>'NCC data'!AB18*'Key Assumptions'!$C36</f>
        <v>236.9762463343103</v>
      </c>
      <c r="Y111" s="10">
        <f>'NCC data'!AC18*'Key Assumptions'!$C36</f>
        <v>236.97624633431275</v>
      </c>
      <c r="Z111" s="10">
        <f>'NCC data'!AD18*'Key Assumptions'!$C36</f>
        <v>160.65307917888657</v>
      </c>
      <c r="AA111" s="10">
        <f>'NCC data'!AE18*'Key Assumptions'!$C36</f>
        <v>160.65307917888657</v>
      </c>
      <c r="AB111" s="10">
        <f>'NCC data'!AF18*'Key Assumptions'!$C36</f>
        <v>160.65307917888657</v>
      </c>
      <c r="AC111" s="10">
        <f>'NCC data'!AG18*'Key Assumptions'!$C36</f>
        <v>160.65307917888657</v>
      </c>
      <c r="AD111" s="10">
        <f>'NCC data'!AH18*'Key Assumptions'!$C36</f>
        <v>160.65307917888171</v>
      </c>
      <c r="AE111" s="10">
        <f>'NCC data'!AI18*'Key Assumptions'!$C36</f>
        <v>99.942228739001933</v>
      </c>
      <c r="AF111" s="10">
        <f>'NCC data'!AJ18*'Key Assumptions'!$C36</f>
        <v>99.942228739001933</v>
      </c>
      <c r="AG111" s="10">
        <f>'NCC data'!AK18*'Key Assumptions'!$C36</f>
        <v>99.942228739001933</v>
      </c>
      <c r="AH111" s="10">
        <f>'NCC data'!AL18*'Key Assumptions'!$C36</f>
        <v>99.942228739001933</v>
      </c>
      <c r="AI111" s="10">
        <f>'NCC data'!AM18*'Key Assumptions'!$C36</f>
        <v>99.942228739006808</v>
      </c>
      <c r="AJ111" s="10">
        <f>'NCC data'!AN18*'Key Assumptions'!$C36</f>
        <v>110.40615835777123</v>
      </c>
      <c r="AK111" s="10">
        <f>'NCC data'!AO18*'Key Assumptions'!$C36</f>
        <v>110.40615835777123</v>
      </c>
    </row>
    <row r="112" spans="1:37">
      <c r="C112" s="1"/>
      <c r="D112" s="1"/>
      <c r="E112" t="s">
        <v>233</v>
      </c>
      <c r="F112" t="s">
        <v>232</v>
      </c>
      <c r="H112" s="2">
        <f>G112+H111</f>
        <v>252.31895209207821</v>
      </c>
      <c r="I112" s="2">
        <f t="shared" ref="I112:AK112" si="27">H112+I111</f>
        <v>504.63790418415641</v>
      </c>
      <c r="J112" s="2">
        <f t="shared" si="27"/>
        <v>756.95685627623459</v>
      </c>
      <c r="K112" s="2">
        <f t="shared" si="27"/>
        <v>1049.0108152205155</v>
      </c>
      <c r="L112" s="2">
        <f t="shared" si="27"/>
        <v>1341.0647741647965</v>
      </c>
      <c r="M112" s="2">
        <f t="shared" si="27"/>
        <v>1752.2569233607405</v>
      </c>
      <c r="N112" s="2">
        <f t="shared" si="27"/>
        <v>2163.4490725566848</v>
      </c>
      <c r="O112" s="2">
        <f t="shared" si="27"/>
        <v>2574.6412217526286</v>
      </c>
      <c r="P112" s="2">
        <f t="shared" si="27"/>
        <v>2985.8333709485723</v>
      </c>
      <c r="Q112" s="2">
        <f t="shared" si="27"/>
        <v>3397.0255201445161</v>
      </c>
      <c r="R112" s="2">
        <f t="shared" si="27"/>
        <v>3688.1266931650439</v>
      </c>
      <c r="S112" s="2">
        <f t="shared" si="27"/>
        <v>3979.2278661855717</v>
      </c>
      <c r="T112" s="2">
        <f t="shared" si="27"/>
        <v>4270.329039206099</v>
      </c>
      <c r="U112" s="2">
        <f t="shared" si="27"/>
        <v>4507.3052855404094</v>
      </c>
      <c r="V112" s="2">
        <f t="shared" si="27"/>
        <v>4744.2815318747198</v>
      </c>
      <c r="W112" s="2">
        <f t="shared" si="27"/>
        <v>4981.2577782090302</v>
      </c>
      <c r="X112" s="2">
        <f t="shared" si="27"/>
        <v>5218.2340245433406</v>
      </c>
      <c r="Y112" s="2">
        <f t="shared" si="27"/>
        <v>5455.2102708776538</v>
      </c>
      <c r="Z112" s="2">
        <f t="shared" si="27"/>
        <v>5615.8633500565402</v>
      </c>
      <c r="AA112" s="2">
        <f t="shared" si="27"/>
        <v>5776.5164292354266</v>
      </c>
      <c r="AB112" s="2">
        <f t="shared" si="27"/>
        <v>5937.169508414313</v>
      </c>
      <c r="AC112" s="2">
        <f t="shared" si="27"/>
        <v>6097.8225875931994</v>
      </c>
      <c r="AD112" s="2">
        <f t="shared" si="27"/>
        <v>6258.4756667720812</v>
      </c>
      <c r="AE112" s="2">
        <f t="shared" si="27"/>
        <v>6358.4178955110829</v>
      </c>
      <c r="AF112" s="2">
        <f t="shared" si="27"/>
        <v>6458.3601242500845</v>
      </c>
      <c r="AG112" s="2">
        <f>AF112+AG111</f>
        <v>6558.3023529890861</v>
      </c>
      <c r="AH112" s="2">
        <f t="shared" si="27"/>
        <v>6658.2445817280877</v>
      </c>
      <c r="AI112" s="2">
        <f t="shared" si="27"/>
        <v>6758.1868104670948</v>
      </c>
      <c r="AJ112" s="2">
        <f t="shared" si="27"/>
        <v>6868.5929688248661</v>
      </c>
      <c r="AK112" s="2">
        <f t="shared" si="27"/>
        <v>6978.9991271826375</v>
      </c>
    </row>
    <row r="113" spans="1:37">
      <c r="A113" s="14">
        <f>'Notes &amp; Assumptions'!A34</f>
        <v>21</v>
      </c>
      <c r="C113" s="1"/>
      <c r="D113" s="1"/>
      <c r="E113" t="s">
        <v>234</v>
      </c>
      <c r="F113" t="s">
        <v>232</v>
      </c>
      <c r="G113" s="10">
        <v>1</v>
      </c>
    </row>
    <row r="114" spans="1:37">
      <c r="C114" s="1"/>
      <c r="D114" s="1"/>
      <c r="E114" t="s">
        <v>235</v>
      </c>
      <c r="F114" t="s">
        <v>232</v>
      </c>
      <c r="H114">
        <f>H111*$G113</f>
        <v>252.31895209207821</v>
      </c>
      <c r="I114">
        <f t="shared" ref="I114:AK114" si="28">I111*$G113</f>
        <v>252.31895209207821</v>
      </c>
      <c r="J114">
        <f t="shared" si="28"/>
        <v>252.31895209207821</v>
      </c>
      <c r="K114">
        <f t="shared" si="28"/>
        <v>292.05395894428096</v>
      </c>
      <c r="L114">
        <f t="shared" si="28"/>
        <v>292.05395894428096</v>
      </c>
      <c r="M114">
        <f t="shared" si="28"/>
        <v>411.19214919594401</v>
      </c>
      <c r="N114">
        <f t="shared" si="28"/>
        <v>411.19214919594401</v>
      </c>
      <c r="O114">
        <f t="shared" si="28"/>
        <v>411.19214919594401</v>
      </c>
      <c r="P114">
        <f t="shared" si="28"/>
        <v>411.19214919594401</v>
      </c>
      <c r="Q114">
        <f t="shared" si="28"/>
        <v>411.19214919594401</v>
      </c>
      <c r="R114">
        <f t="shared" si="28"/>
        <v>291.10117302052777</v>
      </c>
      <c r="S114">
        <f t="shared" si="28"/>
        <v>291.10117302052777</v>
      </c>
      <c r="T114">
        <f t="shared" si="28"/>
        <v>291.10117302052777</v>
      </c>
      <c r="U114">
        <f t="shared" si="28"/>
        <v>236.9762463343103</v>
      </c>
      <c r="V114">
        <f t="shared" si="28"/>
        <v>236.9762463343103</v>
      </c>
      <c r="W114">
        <f t="shared" si="28"/>
        <v>236.9762463343103</v>
      </c>
      <c r="X114">
        <f t="shared" si="28"/>
        <v>236.9762463343103</v>
      </c>
      <c r="Y114">
        <f t="shared" si="28"/>
        <v>236.97624633431275</v>
      </c>
      <c r="Z114">
        <f t="shared" si="28"/>
        <v>160.65307917888657</v>
      </c>
      <c r="AA114">
        <f t="shared" si="28"/>
        <v>160.65307917888657</v>
      </c>
      <c r="AB114">
        <f t="shared" si="28"/>
        <v>160.65307917888657</v>
      </c>
      <c r="AC114">
        <f t="shared" si="28"/>
        <v>160.65307917888657</v>
      </c>
      <c r="AD114">
        <f t="shared" si="28"/>
        <v>160.65307917888171</v>
      </c>
      <c r="AE114">
        <f t="shared" si="28"/>
        <v>99.942228739001933</v>
      </c>
      <c r="AF114">
        <f t="shared" si="28"/>
        <v>99.942228739001933</v>
      </c>
      <c r="AG114">
        <f t="shared" si="28"/>
        <v>99.942228739001933</v>
      </c>
      <c r="AH114">
        <f t="shared" si="28"/>
        <v>99.942228739001933</v>
      </c>
      <c r="AI114">
        <f t="shared" si="28"/>
        <v>99.942228739006808</v>
      </c>
      <c r="AJ114">
        <f t="shared" si="28"/>
        <v>110.40615835777123</v>
      </c>
      <c r="AK114">
        <f t="shared" si="28"/>
        <v>110.40615835777123</v>
      </c>
    </row>
    <row r="115" spans="1:37">
      <c r="C115" s="1"/>
      <c r="D115" s="1"/>
      <c r="E115" t="s">
        <v>236</v>
      </c>
      <c r="F115" t="s">
        <v>232</v>
      </c>
      <c r="H115">
        <f>H112*$G113</f>
        <v>252.31895209207821</v>
      </c>
      <c r="I115">
        <f t="shared" ref="I115:AK115" si="29">I112*$G113</f>
        <v>504.63790418415641</v>
      </c>
      <c r="J115">
        <f t="shared" si="29"/>
        <v>756.95685627623459</v>
      </c>
      <c r="K115">
        <f t="shared" si="29"/>
        <v>1049.0108152205155</v>
      </c>
      <c r="L115">
        <f t="shared" si="29"/>
        <v>1341.0647741647965</v>
      </c>
      <c r="M115">
        <f t="shared" si="29"/>
        <v>1752.2569233607405</v>
      </c>
      <c r="N115">
        <f t="shared" si="29"/>
        <v>2163.4490725566848</v>
      </c>
      <c r="O115">
        <f t="shared" si="29"/>
        <v>2574.6412217526286</v>
      </c>
      <c r="P115">
        <f t="shared" si="29"/>
        <v>2985.8333709485723</v>
      </c>
      <c r="Q115">
        <f t="shared" si="29"/>
        <v>3397.0255201445161</v>
      </c>
      <c r="R115">
        <f t="shared" si="29"/>
        <v>3688.1266931650439</v>
      </c>
      <c r="S115">
        <f t="shared" si="29"/>
        <v>3979.2278661855717</v>
      </c>
      <c r="T115">
        <f t="shared" si="29"/>
        <v>4270.329039206099</v>
      </c>
      <c r="U115">
        <f t="shared" si="29"/>
        <v>4507.3052855404094</v>
      </c>
      <c r="V115">
        <f t="shared" si="29"/>
        <v>4744.2815318747198</v>
      </c>
      <c r="W115">
        <f t="shared" si="29"/>
        <v>4981.2577782090302</v>
      </c>
      <c r="X115">
        <f t="shared" si="29"/>
        <v>5218.2340245433406</v>
      </c>
      <c r="Y115">
        <f t="shared" si="29"/>
        <v>5455.2102708776538</v>
      </c>
      <c r="Z115">
        <f t="shared" si="29"/>
        <v>5615.8633500565402</v>
      </c>
      <c r="AA115">
        <f t="shared" si="29"/>
        <v>5776.5164292354266</v>
      </c>
      <c r="AB115">
        <f t="shared" si="29"/>
        <v>5937.169508414313</v>
      </c>
      <c r="AC115">
        <f t="shared" si="29"/>
        <v>6097.8225875931994</v>
      </c>
      <c r="AD115">
        <f t="shared" si="29"/>
        <v>6258.4756667720812</v>
      </c>
      <c r="AE115">
        <f t="shared" si="29"/>
        <v>6358.4178955110829</v>
      </c>
      <c r="AF115">
        <f t="shared" si="29"/>
        <v>6458.3601242500845</v>
      </c>
      <c r="AG115">
        <f t="shared" si="29"/>
        <v>6558.3023529890861</v>
      </c>
      <c r="AH115">
        <f t="shared" si="29"/>
        <v>6658.2445817280877</v>
      </c>
      <c r="AI115">
        <f t="shared" si="29"/>
        <v>6758.1868104670948</v>
      </c>
      <c r="AJ115">
        <f t="shared" si="29"/>
        <v>6868.5929688248661</v>
      </c>
      <c r="AK115">
        <f t="shared" si="29"/>
        <v>6978.9991271826375</v>
      </c>
    </row>
    <row r="116" spans="1:37">
      <c r="A116" s="14">
        <f>'Notes &amp; Assumptions'!A35</f>
        <v>22</v>
      </c>
      <c r="C116" s="1"/>
      <c r="D116" s="1"/>
      <c r="E116" t="s">
        <v>262</v>
      </c>
      <c r="F116" t="s">
        <v>238</v>
      </c>
      <c r="H116" s="10">
        <f>'Demand data'!G27</f>
        <v>517.93166801649818</v>
      </c>
      <c r="I116" s="10">
        <f>'Demand data'!H27</f>
        <v>525.42109231639074</v>
      </c>
      <c r="J116" s="10">
        <f>'Demand data'!I27</f>
        <v>531.19613994155236</v>
      </c>
      <c r="K116" s="10">
        <f>'Demand data'!J27</f>
        <v>528.21641158140733</v>
      </c>
      <c r="L116" s="10">
        <f>'Demand data'!K27</f>
        <v>525.05783188536122</v>
      </c>
      <c r="M116" s="10">
        <f>'Demand data'!L27</f>
        <v>521.75290293338458</v>
      </c>
      <c r="N116" s="10">
        <f>'Demand data'!M27</f>
        <v>518.58939726399262</v>
      </c>
      <c r="O116" s="10">
        <f>'Demand data'!N27</f>
        <v>515.39319267658823</v>
      </c>
      <c r="P116" s="10">
        <f>'Demand data'!O27</f>
        <v>512.36909429156719</v>
      </c>
      <c r="Q116" s="10">
        <f>'Demand data'!P27</f>
        <v>509.39257633689493</v>
      </c>
      <c r="R116" s="10">
        <f>Q116</f>
        <v>509.39257633689493</v>
      </c>
      <c r="S116" s="10">
        <f t="shared" ref="S116:AK116" si="30">R116</f>
        <v>509.39257633689493</v>
      </c>
      <c r="T116" s="10">
        <f t="shared" si="30"/>
        <v>509.39257633689493</v>
      </c>
      <c r="U116" s="10">
        <f t="shared" si="30"/>
        <v>509.39257633689493</v>
      </c>
      <c r="V116" s="10">
        <f t="shared" si="30"/>
        <v>509.39257633689493</v>
      </c>
      <c r="W116" s="10">
        <f t="shared" si="30"/>
        <v>509.39257633689493</v>
      </c>
      <c r="X116" s="10">
        <f t="shared" si="30"/>
        <v>509.39257633689493</v>
      </c>
      <c r="Y116" s="10">
        <f t="shared" si="30"/>
        <v>509.39257633689493</v>
      </c>
      <c r="Z116" s="10">
        <f t="shared" si="30"/>
        <v>509.39257633689493</v>
      </c>
      <c r="AA116" s="10">
        <f t="shared" si="30"/>
        <v>509.39257633689493</v>
      </c>
      <c r="AB116" s="10">
        <f t="shared" si="30"/>
        <v>509.39257633689493</v>
      </c>
      <c r="AC116" s="10">
        <f t="shared" si="30"/>
        <v>509.39257633689493</v>
      </c>
      <c r="AD116" s="10">
        <f t="shared" si="30"/>
        <v>509.39257633689493</v>
      </c>
      <c r="AE116" s="10">
        <f t="shared" si="30"/>
        <v>509.39257633689493</v>
      </c>
      <c r="AF116" s="10">
        <f t="shared" si="30"/>
        <v>509.39257633689493</v>
      </c>
      <c r="AG116" s="10">
        <f t="shared" si="30"/>
        <v>509.39257633689493</v>
      </c>
      <c r="AH116" s="10">
        <f t="shared" si="30"/>
        <v>509.39257633689493</v>
      </c>
      <c r="AI116" s="10">
        <f t="shared" si="30"/>
        <v>509.39257633689493</v>
      </c>
      <c r="AJ116" s="10">
        <f t="shared" si="30"/>
        <v>509.39257633689493</v>
      </c>
      <c r="AK116" s="10">
        <f t="shared" si="30"/>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130683.97572922496</v>
      </c>
      <c r="I119" s="2">
        <f t="shared" ref="I119:AK119" si="31">I112*I116</f>
        <v>265147.39884069358</v>
      </c>
      <c r="J119" s="2">
        <f t="shared" si="31"/>
        <v>402092.56015622825</v>
      </c>
      <c r="K119" s="2">
        <f t="shared" si="31"/>
        <v>554104.72852586745</v>
      </c>
      <c r="L119" s="2">
        <f t="shared" si="31"/>
        <v>704136.56274079962</v>
      </c>
      <c r="M119" s="2">
        <f t="shared" si="31"/>
        <v>914245.13644858752</v>
      </c>
      <c r="N119" s="2">
        <f t="shared" si="31"/>
        <v>1121941.750548515</v>
      </c>
      <c r="O119" s="2">
        <f t="shared" si="31"/>
        <v>1326952.559275839</v>
      </c>
      <c r="P119" s="2">
        <f t="shared" si="31"/>
        <v>1529848.7399784571</v>
      </c>
      <c r="Q119" s="2">
        <f t="shared" si="31"/>
        <v>1730419.5815885956</v>
      </c>
      <c r="R119" s="2">
        <f t="shared" si="31"/>
        <v>1878704.3580882144</v>
      </c>
      <c r="S119" s="2">
        <f t="shared" si="31"/>
        <v>2026989.1345878334</v>
      </c>
      <c r="T119" s="2">
        <f t="shared" si="31"/>
        <v>2175273.911087452</v>
      </c>
      <c r="U119" s="2">
        <f t="shared" si="31"/>
        <v>2295987.8517383328</v>
      </c>
      <c r="V119" s="2">
        <f t="shared" si="31"/>
        <v>2416701.792389214</v>
      </c>
      <c r="W119" s="2">
        <f t="shared" si="31"/>
        <v>2537415.7330400953</v>
      </c>
      <c r="X119" s="2">
        <f t="shared" si="31"/>
        <v>2658129.6736909761</v>
      </c>
      <c r="Y119" s="2">
        <f t="shared" si="31"/>
        <v>2778843.6143418588</v>
      </c>
      <c r="Z119" s="2">
        <f t="shared" si="31"/>
        <v>2860679.1002412466</v>
      </c>
      <c r="AA119" s="2">
        <f t="shared" si="31"/>
        <v>2942514.586140635</v>
      </c>
      <c r="AB119" s="2">
        <f t="shared" si="31"/>
        <v>3024350.0720400228</v>
      </c>
      <c r="AC119" s="2">
        <f t="shared" si="31"/>
        <v>3106185.5579394111</v>
      </c>
      <c r="AD119" s="2">
        <f t="shared" si="31"/>
        <v>3188021.0438387967</v>
      </c>
      <c r="AE119" s="2">
        <f t="shared" si="31"/>
        <v>3238930.8732210081</v>
      </c>
      <c r="AF119" s="2">
        <f t="shared" si="31"/>
        <v>3289840.7026032195</v>
      </c>
      <c r="AG119" s="2">
        <f t="shared" si="31"/>
        <v>3340750.5319854305</v>
      </c>
      <c r="AH119" s="2">
        <f t="shared" si="31"/>
        <v>3391660.3613676419</v>
      </c>
      <c r="AI119" s="2">
        <f t="shared" si="31"/>
        <v>3442570.1907498562</v>
      </c>
      <c r="AJ119" s="2">
        <f t="shared" si="31"/>
        <v>3498810.2681991803</v>
      </c>
      <c r="AK119" s="2">
        <f t="shared" si="31"/>
        <v>3555050.3456485048</v>
      </c>
    </row>
    <row r="120" spans="1:37">
      <c r="C120" s="1"/>
      <c r="D120" s="1"/>
      <c r="E120" t="s">
        <v>243</v>
      </c>
      <c r="F120" t="s">
        <v>242</v>
      </c>
      <c r="H120" s="2">
        <f>H112*H117</f>
        <v>0</v>
      </c>
      <c r="I120" s="2">
        <f t="shared" ref="I120:AK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c r="AB120" s="2">
        <f t="shared" si="32"/>
        <v>0</v>
      </c>
      <c r="AC120" s="2">
        <f t="shared" si="32"/>
        <v>0</v>
      </c>
      <c r="AD120" s="2">
        <f t="shared" si="32"/>
        <v>0</v>
      </c>
      <c r="AE120" s="2">
        <f t="shared" si="32"/>
        <v>0</v>
      </c>
      <c r="AF120" s="2">
        <f t="shared" si="32"/>
        <v>0</v>
      </c>
      <c r="AG120" s="2">
        <f t="shared" si="32"/>
        <v>0</v>
      </c>
      <c r="AH120" s="2">
        <f t="shared" si="32"/>
        <v>0</v>
      </c>
      <c r="AI120" s="2">
        <f t="shared" si="32"/>
        <v>0</v>
      </c>
      <c r="AJ120" s="2">
        <f t="shared" si="32"/>
        <v>0</v>
      </c>
      <c r="AK120" s="2">
        <f t="shared" si="32"/>
        <v>0</v>
      </c>
    </row>
    <row r="121" spans="1:37">
      <c r="C121" s="1"/>
      <c r="D121" s="1"/>
      <c r="E121" t="s">
        <v>244</v>
      </c>
      <c r="F121" t="s">
        <v>242</v>
      </c>
      <c r="H121" s="2">
        <f>H112*H118</f>
        <v>0</v>
      </c>
      <c r="I121" s="2">
        <f t="shared" ref="I121:AK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c r="AB121" s="2">
        <f t="shared" si="33"/>
        <v>0</v>
      </c>
      <c r="AC121" s="2">
        <f t="shared" si="33"/>
        <v>0</v>
      </c>
      <c r="AD121" s="2">
        <f t="shared" si="33"/>
        <v>0</v>
      </c>
      <c r="AE121" s="2">
        <f t="shared" si="33"/>
        <v>0</v>
      </c>
      <c r="AF121" s="2">
        <f t="shared" si="33"/>
        <v>0</v>
      </c>
      <c r="AG121" s="2">
        <f t="shared" si="33"/>
        <v>0</v>
      </c>
      <c r="AH121" s="2">
        <f t="shared" si="33"/>
        <v>0</v>
      </c>
      <c r="AI121" s="2">
        <f t="shared" si="33"/>
        <v>0</v>
      </c>
      <c r="AJ121" s="2">
        <f t="shared" si="33"/>
        <v>0</v>
      </c>
      <c r="AK121" s="2">
        <f t="shared" si="33"/>
        <v>0</v>
      </c>
    </row>
    <row r="122" spans="1:37">
      <c r="A122" s="14">
        <f>'Notes &amp; Assumptions'!A36</f>
        <v>23</v>
      </c>
      <c r="C122" s="1"/>
      <c r="D122" s="1"/>
      <c r="E122" t="s">
        <v>245</v>
      </c>
      <c r="F122" t="s">
        <v>209</v>
      </c>
      <c r="H122" s="30">
        <f>H101</f>
        <v>-6.0101538728704162E-2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20">
        <f>'Pricing data'!D13</f>
        <v>83.73</v>
      </c>
      <c r="H123" s="2">
        <f>G123*(1+$G$14)*(1+H122)</f>
        <v>80.350349823652749</v>
      </c>
      <c r="I123" s="2">
        <f>H123*(1+$G$14)*(1+I122)</f>
        <v>82.037707169949456</v>
      </c>
      <c r="J123" s="2">
        <f t="shared" ref="J123:AK123" si="34">I123*(1+$G$14)*(1+J122)</f>
        <v>83.760499020518381</v>
      </c>
      <c r="K123" s="2">
        <f t="shared" si="34"/>
        <v>85.519469499949253</v>
      </c>
      <c r="L123" s="2">
        <f t="shared" si="34"/>
        <v>87.315378359448175</v>
      </c>
      <c r="M123" s="2">
        <f t="shared" si="34"/>
        <v>89.149001304996574</v>
      </c>
      <c r="N123" s="2">
        <f t="shared" si="34"/>
        <v>91.021130332401498</v>
      </c>
      <c r="O123" s="2">
        <f t="shared" si="34"/>
        <v>92.932574069381914</v>
      </c>
      <c r="P123" s="2">
        <f t="shared" si="34"/>
        <v>94.884158124838919</v>
      </c>
      <c r="Q123" s="2">
        <f t="shared" si="34"/>
        <v>96.876725445460522</v>
      </c>
      <c r="R123" s="2">
        <f t="shared" si="34"/>
        <v>98.911136679815186</v>
      </c>
      <c r="S123" s="2">
        <f t="shared" si="34"/>
        <v>100.9882705500913</v>
      </c>
      <c r="T123" s="2">
        <f t="shared" si="34"/>
        <v>103.1090242316432</v>
      </c>
      <c r="U123" s="2">
        <f t="shared" si="34"/>
        <v>105.27431374050771</v>
      </c>
      <c r="V123" s="2">
        <f t="shared" si="34"/>
        <v>107.48507432905836</v>
      </c>
      <c r="W123" s="2">
        <f t="shared" si="34"/>
        <v>109.74226088996858</v>
      </c>
      <c r="X123" s="2">
        <f t="shared" si="34"/>
        <v>112.0468483686579</v>
      </c>
      <c r="Y123" s="2">
        <f t="shared" si="34"/>
        <v>114.39983218439971</v>
      </c>
      <c r="Z123" s="2">
        <f t="shared" si="34"/>
        <v>116.80222866027209</v>
      </c>
      <c r="AA123" s="2">
        <f t="shared" si="34"/>
        <v>119.2550754621378</v>
      </c>
      <c r="AB123" s="2">
        <f t="shared" si="34"/>
        <v>121.75943204684268</v>
      </c>
      <c r="AC123" s="2">
        <f t="shared" si="34"/>
        <v>124.31638011982636</v>
      </c>
      <c r="AD123" s="2">
        <f t="shared" si="34"/>
        <v>126.9270241023427</v>
      </c>
      <c r="AE123" s="2">
        <f t="shared" si="34"/>
        <v>129.59249160849188</v>
      </c>
      <c r="AF123" s="2">
        <f t="shared" si="34"/>
        <v>132.3139339322702</v>
      </c>
      <c r="AG123" s="2">
        <f>AF123*(1+$G$14)*(1+AG122)</f>
        <v>135.09252654484786</v>
      </c>
      <c r="AH123" s="2">
        <f t="shared" si="34"/>
        <v>137.92946960228966</v>
      </c>
      <c r="AI123" s="2">
        <f t="shared" si="34"/>
        <v>140.82598846393773</v>
      </c>
      <c r="AJ123" s="2">
        <f t="shared" si="34"/>
        <v>143.78333422168041</v>
      </c>
      <c r="AK123" s="2">
        <f t="shared" si="34"/>
        <v>146.80278424033568</v>
      </c>
    </row>
    <row r="124" spans="1:37">
      <c r="C124" s="1"/>
      <c r="D124" s="1"/>
      <c r="E124" t="s">
        <v>248</v>
      </c>
      <c r="F124" t="s">
        <v>249</v>
      </c>
      <c r="G124" s="20">
        <f>'Pricing data'!D14</f>
        <v>3.4660000000000002</v>
      </c>
      <c r="H124" s="21">
        <f>G124*(1+$G$14)*(1+H122)</f>
        <v>3.3260995161684037</v>
      </c>
      <c r="I124" s="21">
        <f>H124*(1+$G$14)*(1+I122)</f>
        <v>3.3959476060079399</v>
      </c>
      <c r="J124" s="21">
        <f t="shared" ref="J124:AK124" si="35">I124*(1+$G$14)*(1+J122)</f>
        <v>3.4672625057341064</v>
      </c>
      <c r="K124" s="21">
        <f t="shared" si="35"/>
        <v>3.5400750183545222</v>
      </c>
      <c r="L124" s="21">
        <f t="shared" si="35"/>
        <v>3.6144165937399668</v>
      </c>
      <c r="M124" s="21">
        <f t="shared" si="35"/>
        <v>3.6903193422085057</v>
      </c>
      <c r="N124" s="21">
        <f t="shared" si="35"/>
        <v>3.7678160483948839</v>
      </c>
      <c r="O124" s="21">
        <f t="shared" si="35"/>
        <v>3.8469401854111762</v>
      </c>
      <c r="P124" s="21">
        <f t="shared" si="35"/>
        <v>3.9277259293048106</v>
      </c>
      <c r="Q124" s="21">
        <f t="shared" si="35"/>
        <v>4.0102081738202111</v>
      </c>
      <c r="R124" s="21">
        <f t="shared" si="35"/>
        <v>4.0944225454704348</v>
      </c>
      <c r="S124" s="21">
        <f t="shared" si="35"/>
        <v>4.1804054189253135</v>
      </c>
      <c r="T124" s="21">
        <f t="shared" si="35"/>
        <v>4.2681939327227445</v>
      </c>
      <c r="U124" s="21">
        <f t="shared" si="35"/>
        <v>4.3578260053099216</v>
      </c>
      <c r="V124" s="21">
        <f t="shared" si="35"/>
        <v>4.4493403514214291</v>
      </c>
      <c r="W124" s="21">
        <f t="shared" si="35"/>
        <v>4.5427764988012784</v>
      </c>
      <c r="X124" s="21">
        <f t="shared" si="35"/>
        <v>4.6381748052761047</v>
      </c>
      <c r="Y124" s="21">
        <f t="shared" si="35"/>
        <v>4.7355764761869024</v>
      </c>
      <c r="Z124" s="21">
        <f t="shared" si="35"/>
        <v>4.8350235821868273</v>
      </c>
      <c r="AA124" s="21">
        <f t="shared" si="35"/>
        <v>4.9365590774127499</v>
      </c>
      <c r="AB124" s="21">
        <f t="shared" si="35"/>
        <v>5.0402268180384171</v>
      </c>
      <c r="AC124" s="21">
        <f t="shared" si="35"/>
        <v>5.1460715812172237</v>
      </c>
      <c r="AD124" s="21">
        <f t="shared" si="35"/>
        <v>5.2541390844227847</v>
      </c>
      <c r="AE124" s="21">
        <f t="shared" si="35"/>
        <v>5.3644760051956624</v>
      </c>
      <c r="AF124" s="21">
        <f t="shared" si="35"/>
        <v>5.4771300013047703</v>
      </c>
      <c r="AG124" s="21">
        <f>AF124*(1+$G$14)*(1+AG122)</f>
        <v>5.59214973133217</v>
      </c>
      <c r="AH124" s="21">
        <f t="shared" si="35"/>
        <v>5.7095848756901448</v>
      </c>
      <c r="AI124" s="21">
        <f t="shared" si="35"/>
        <v>5.8294861580796375</v>
      </c>
      <c r="AJ124" s="21">
        <f t="shared" si="35"/>
        <v>5.9519053673993092</v>
      </c>
      <c r="AK124" s="21">
        <f t="shared" si="35"/>
        <v>6.0768953801146939</v>
      </c>
    </row>
    <row r="125" spans="1:37">
      <c r="C125" s="1"/>
      <c r="D125" s="1"/>
      <c r="E125" t="s">
        <v>250</v>
      </c>
      <c r="F125" t="s">
        <v>249</v>
      </c>
      <c r="G125" s="20"/>
      <c r="H125" s="21">
        <f>G125*(1+$G$14)*(1+H122)</f>
        <v>0</v>
      </c>
      <c r="I125" s="21">
        <f t="shared" ref="I125:AK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c r="AB125" s="21">
        <f t="shared" si="36"/>
        <v>0</v>
      </c>
      <c r="AC125" s="21">
        <f t="shared" si="36"/>
        <v>0</v>
      </c>
      <c r="AD125" s="21">
        <f t="shared" si="36"/>
        <v>0</v>
      </c>
      <c r="AE125" s="21">
        <f t="shared" si="36"/>
        <v>0</v>
      </c>
      <c r="AF125" s="21">
        <f t="shared" si="36"/>
        <v>0</v>
      </c>
      <c r="AG125" s="21">
        <f>AF125*(1+$G$14)*(1+AG122)</f>
        <v>0</v>
      </c>
      <c r="AH125" s="21">
        <f t="shared" si="36"/>
        <v>0</v>
      </c>
      <c r="AI125" s="21">
        <f t="shared" si="36"/>
        <v>0</v>
      </c>
      <c r="AJ125" s="21">
        <f t="shared" si="36"/>
        <v>0</v>
      </c>
      <c r="AK125" s="21">
        <f t="shared" si="36"/>
        <v>0</v>
      </c>
    </row>
    <row r="126" spans="1:37">
      <c r="C126" s="1"/>
      <c r="D126" s="1"/>
      <c r="E126" t="s">
        <v>251</v>
      </c>
      <c r="F126" t="s">
        <v>249</v>
      </c>
      <c r="G126" s="20"/>
      <c r="H126" s="21">
        <f>G126*(1+$G$14)*(1+H122)</f>
        <v>0</v>
      </c>
      <c r="I126" s="21">
        <f t="shared" ref="I126:AK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c r="AB126" s="21">
        <f t="shared" si="37"/>
        <v>0</v>
      </c>
      <c r="AC126" s="21">
        <f t="shared" si="37"/>
        <v>0</v>
      </c>
      <c r="AD126" s="21">
        <f t="shared" si="37"/>
        <v>0</v>
      </c>
      <c r="AE126" s="21">
        <f t="shared" si="37"/>
        <v>0</v>
      </c>
      <c r="AF126" s="21">
        <f t="shared" si="37"/>
        <v>0</v>
      </c>
      <c r="AG126" s="21">
        <f>AF126*(1+$G$14)*(1+AG122)</f>
        <v>0</v>
      </c>
      <c r="AH126" s="21">
        <f t="shared" si="37"/>
        <v>0</v>
      </c>
      <c r="AI126" s="21">
        <f t="shared" si="37"/>
        <v>0</v>
      </c>
      <c r="AJ126" s="21">
        <f t="shared" si="37"/>
        <v>0</v>
      </c>
      <c r="AK126" s="21">
        <f t="shared" si="37"/>
        <v>0</v>
      </c>
    </row>
    <row r="127" spans="1:37">
      <c r="C127" s="1"/>
      <c r="D127" s="1"/>
    </row>
    <row r="128" spans="1:37">
      <c r="C128" s="1"/>
      <c r="D128" s="1"/>
      <c r="E128" t="s">
        <v>259</v>
      </c>
      <c r="F128" t="s">
        <v>253</v>
      </c>
      <c r="H128" s="2">
        <f>SUM(H119:H121)/1000</f>
        <v>130.68397572922495</v>
      </c>
      <c r="I128" s="2">
        <f t="shared" ref="I128:AK128" si="38">SUM(I119:I121)/1000</f>
        <v>265.1473988406936</v>
      </c>
      <c r="J128" s="2">
        <f t="shared" si="38"/>
        <v>402.09256015622827</v>
      </c>
      <c r="K128" s="2">
        <f t="shared" si="38"/>
        <v>554.10472852586747</v>
      </c>
      <c r="L128" s="2">
        <f t="shared" si="38"/>
        <v>704.1365627407996</v>
      </c>
      <c r="M128" s="2">
        <f t="shared" si="38"/>
        <v>914.24513644858757</v>
      </c>
      <c r="N128" s="2">
        <f t="shared" si="38"/>
        <v>1121.9417505485151</v>
      </c>
      <c r="O128" s="2">
        <f t="shared" si="38"/>
        <v>1326.9525592758391</v>
      </c>
      <c r="P128" s="2">
        <f t="shared" si="38"/>
        <v>1529.8487399784572</v>
      </c>
      <c r="Q128" s="2">
        <f t="shared" si="38"/>
        <v>1730.4195815885957</v>
      </c>
      <c r="R128" s="2">
        <f t="shared" si="38"/>
        <v>1878.7043580882143</v>
      </c>
      <c r="S128" s="2">
        <f t="shared" si="38"/>
        <v>2026.9891345878334</v>
      </c>
      <c r="T128" s="2">
        <f t="shared" si="38"/>
        <v>2175.2739110874518</v>
      </c>
      <c r="U128" s="2">
        <f t="shared" si="38"/>
        <v>2295.9878517383327</v>
      </c>
      <c r="V128" s="2">
        <f t="shared" si="38"/>
        <v>2416.701792389214</v>
      </c>
      <c r="W128" s="2">
        <f t="shared" si="38"/>
        <v>2537.4157330400953</v>
      </c>
      <c r="X128" s="2">
        <f t="shared" si="38"/>
        <v>2658.1296736909762</v>
      </c>
      <c r="Y128" s="2">
        <f t="shared" si="38"/>
        <v>2778.8436143418589</v>
      </c>
      <c r="Z128" s="2">
        <f t="shared" si="38"/>
        <v>2860.6791002412465</v>
      </c>
      <c r="AA128" s="2">
        <f t="shared" si="38"/>
        <v>2942.5145861406349</v>
      </c>
      <c r="AB128" s="2">
        <f t="shared" si="38"/>
        <v>3024.350072040023</v>
      </c>
      <c r="AC128" s="2">
        <f t="shared" si="38"/>
        <v>3106.185557939411</v>
      </c>
      <c r="AD128" s="2">
        <f t="shared" si="38"/>
        <v>3188.0210438387967</v>
      </c>
      <c r="AE128" s="2">
        <f t="shared" si="38"/>
        <v>3238.9308732210079</v>
      </c>
      <c r="AF128" s="2">
        <f t="shared" si="38"/>
        <v>3289.8407026032196</v>
      </c>
      <c r="AG128" s="2">
        <f t="shared" si="38"/>
        <v>3340.7505319854304</v>
      </c>
      <c r="AH128" s="2">
        <f t="shared" si="38"/>
        <v>3391.6603613676421</v>
      </c>
      <c r="AI128" s="2">
        <f t="shared" si="38"/>
        <v>3442.570190749856</v>
      </c>
      <c r="AJ128" s="2">
        <f t="shared" si="38"/>
        <v>3498.8102681991804</v>
      </c>
      <c r="AK128" s="2">
        <f t="shared" si="38"/>
        <v>3555.0503456485048</v>
      </c>
    </row>
    <row r="129" spans="1:37">
      <c r="C129" s="1"/>
      <c r="D129" s="1"/>
      <c r="E129" t="s">
        <v>260</v>
      </c>
      <c r="F129" t="s">
        <v>215</v>
      </c>
      <c r="H129" s="2">
        <f>H112*H123+H119*H124+H120*H125+H121*H126</f>
        <v>454941.82451167447</v>
      </c>
      <c r="I129" s="2">
        <f t="shared" ref="I129:AK129" si="39">I112*I123+I119*I124+I120*I125+I121*I126</f>
        <v>941826.01094260265</v>
      </c>
      <c r="J129" s="2">
        <f t="shared" si="39"/>
        <v>1457563.5416830261</v>
      </c>
      <c r="K129" s="2">
        <f t="shared" si="39"/>
        <v>2051283.1554239055</v>
      </c>
      <c r="L129" s="2">
        <f t="shared" si="39"/>
        <v>2662138.4547900963</v>
      </c>
      <c r="M129" s="2">
        <f t="shared" si="39"/>
        <v>3530068.4653036529</v>
      </c>
      <c r="N129" s="2">
        <f t="shared" si="39"/>
        <v>4424189.7130816393</v>
      </c>
      <c r="O129" s="2">
        <f t="shared" si="39"/>
        <v>5343975.1604550416</v>
      </c>
      <c r="P129" s="2">
        <f t="shared" si="39"/>
        <v>6292134.8496311847</v>
      </c>
      <c r="Q129" s="2">
        <f t="shared" si="39"/>
        <v>7268435.4588713991</v>
      </c>
      <c r="R129" s="2">
        <f t="shared" si="39"/>
        <v>8057006.2834700691</v>
      </c>
      <c r="S129" s="2">
        <f t="shared" si="39"/>
        <v>8875491.7026645225</v>
      </c>
      <c r="T129" s="2">
        <f t="shared" si="39"/>
        <v>9724800.3696941286</v>
      </c>
      <c r="U129" s="2">
        <f t="shared" si="39"/>
        <v>10480019.038935198</v>
      </c>
      <c r="V129" s="2">
        <f t="shared" si="39"/>
        <v>11262668.255321357</v>
      </c>
      <c r="W129" s="2">
        <f t="shared" si="39"/>
        <v>12073567.050399564</v>
      </c>
      <c r="X129" s="2">
        <f t="shared" si="39"/>
        <v>12913556.758170458</v>
      </c>
      <c r="Y129" s="2">
        <f t="shared" si="39"/>
        <v>13783501.590598512</v>
      </c>
      <c r="Z129" s="2">
        <f t="shared" si="39"/>
        <v>14487396.265873568</v>
      </c>
      <c r="AA129" s="2">
        <f t="shared" si="39"/>
        <v>15214775.993308723</v>
      </c>
      <c r="AB129" s="2">
        <f t="shared" si="39"/>
        <v>15966316.727542901</v>
      </c>
      <c r="AC129" s="2">
        <f t="shared" si="39"/>
        <v>16742712.45640187</v>
      </c>
      <c r="AD129" s="2">
        <f t="shared" si="39"/>
        <v>17544675.660196051</v>
      </c>
      <c r="AE129" s="2">
        <f t="shared" si="39"/>
        <v>18199170.169648837</v>
      </c>
      <c r="AF129" s="2">
        <f t="shared" si="39"/>
        <v>18873416.246532492</v>
      </c>
      <c r="AG129" s="2">
        <f t="shared" si="39"/>
        <v>19567954.824600443</v>
      </c>
      <c r="AH129" s="2">
        <f t="shared" si="39"/>
        <v>20283340.846382536</v>
      </c>
      <c r="AI129" s="2">
        <f t="shared" si="39"/>
        <v>21020143.613001838</v>
      </c>
      <c r="AJ129" s="2">
        <f t="shared" si="39"/>
        <v>21812176.813275747</v>
      </c>
      <c r="AK129" s="2">
        <f t="shared" si="39"/>
        <v>22628205.524627827</v>
      </c>
    </row>
    <row r="130" spans="1:37">
      <c r="C130" s="1"/>
      <c r="D130" s="1"/>
    </row>
    <row r="131" spans="1:37">
      <c r="C131" s="1"/>
      <c r="D131" t="s">
        <v>261</v>
      </c>
    </row>
    <row r="132" spans="1:37">
      <c r="A132" s="14">
        <f>'Notes &amp; Assumptions'!A38</f>
        <v>25</v>
      </c>
      <c r="C132" s="1"/>
      <c r="D132" s="1"/>
      <c r="E132" t="s">
        <v>231</v>
      </c>
      <c r="F132" t="s">
        <v>232</v>
      </c>
      <c r="H132" s="10"/>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40">H133+I132</f>
        <v>0</v>
      </c>
      <c r="J133" s="2">
        <f t="shared" si="40"/>
        <v>0</v>
      </c>
      <c r="K133" s="2">
        <f t="shared" si="40"/>
        <v>0</v>
      </c>
      <c r="L133" s="2">
        <f t="shared" si="40"/>
        <v>0</v>
      </c>
      <c r="M133" s="2">
        <f t="shared" si="40"/>
        <v>0</v>
      </c>
      <c r="N133" s="2">
        <f t="shared" si="40"/>
        <v>0</v>
      </c>
      <c r="O133" s="2">
        <f t="shared" si="40"/>
        <v>0</v>
      </c>
      <c r="P133" s="2">
        <f t="shared" si="40"/>
        <v>0</v>
      </c>
      <c r="Q133" s="2">
        <f t="shared" si="40"/>
        <v>0</v>
      </c>
      <c r="R133" s="2">
        <f t="shared" si="40"/>
        <v>0</v>
      </c>
      <c r="S133" s="2">
        <f t="shared" si="40"/>
        <v>0</v>
      </c>
      <c r="T133" s="2">
        <f t="shared" si="40"/>
        <v>0</v>
      </c>
      <c r="U133" s="2">
        <f t="shared" si="40"/>
        <v>0</v>
      </c>
      <c r="V133" s="2">
        <f t="shared" si="40"/>
        <v>0</v>
      </c>
      <c r="W133" s="2">
        <f t="shared" si="40"/>
        <v>0</v>
      </c>
      <c r="X133" s="2">
        <f t="shared" si="40"/>
        <v>0</v>
      </c>
      <c r="Y133" s="2">
        <f t="shared" si="40"/>
        <v>0</v>
      </c>
      <c r="Z133" s="2">
        <f t="shared" si="40"/>
        <v>0</v>
      </c>
      <c r="AA133" s="2">
        <f t="shared" si="40"/>
        <v>0</v>
      </c>
      <c r="AB133" s="2">
        <f t="shared" si="40"/>
        <v>0</v>
      </c>
      <c r="AC133" s="2">
        <f t="shared" si="40"/>
        <v>0</v>
      </c>
      <c r="AD133" s="2">
        <f t="shared" si="40"/>
        <v>0</v>
      </c>
      <c r="AE133" s="2">
        <f t="shared" si="40"/>
        <v>0</v>
      </c>
      <c r="AF133" s="2">
        <f t="shared" si="40"/>
        <v>0</v>
      </c>
      <c r="AG133" s="2">
        <f>AF133+AG132</f>
        <v>0</v>
      </c>
      <c r="AH133" s="2">
        <f t="shared" si="40"/>
        <v>0</v>
      </c>
      <c r="AI133" s="2">
        <f t="shared" si="40"/>
        <v>0</v>
      </c>
      <c r="AJ133" s="2">
        <f t="shared" si="40"/>
        <v>0</v>
      </c>
      <c r="AK133" s="2">
        <f t="shared" si="40"/>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41">I132*$G134</f>
        <v>0</v>
      </c>
      <c r="J135">
        <f t="shared" si="41"/>
        <v>0</v>
      </c>
      <c r="K135">
        <f t="shared" si="41"/>
        <v>0</v>
      </c>
      <c r="L135">
        <f t="shared" si="41"/>
        <v>0</v>
      </c>
      <c r="M135">
        <f t="shared" si="41"/>
        <v>0</v>
      </c>
      <c r="N135">
        <f t="shared" si="41"/>
        <v>0</v>
      </c>
      <c r="O135">
        <f t="shared" si="41"/>
        <v>0</v>
      </c>
      <c r="P135">
        <f t="shared" si="41"/>
        <v>0</v>
      </c>
      <c r="Q135">
        <f t="shared" si="41"/>
        <v>0</v>
      </c>
      <c r="R135">
        <f t="shared" si="41"/>
        <v>0</v>
      </c>
      <c r="S135">
        <f t="shared" si="41"/>
        <v>0</v>
      </c>
      <c r="T135">
        <f t="shared" si="41"/>
        <v>0</v>
      </c>
      <c r="U135">
        <f t="shared" si="41"/>
        <v>0</v>
      </c>
      <c r="V135">
        <f t="shared" si="41"/>
        <v>0</v>
      </c>
      <c r="W135">
        <f t="shared" si="41"/>
        <v>0</v>
      </c>
      <c r="X135">
        <f t="shared" si="41"/>
        <v>0</v>
      </c>
      <c r="Y135">
        <f t="shared" si="41"/>
        <v>0</v>
      </c>
      <c r="Z135">
        <f t="shared" si="41"/>
        <v>0</v>
      </c>
      <c r="AA135">
        <f t="shared" si="41"/>
        <v>0</v>
      </c>
      <c r="AB135">
        <f t="shared" si="41"/>
        <v>0</v>
      </c>
      <c r="AC135">
        <f t="shared" si="41"/>
        <v>0</v>
      </c>
      <c r="AD135">
        <f t="shared" si="41"/>
        <v>0</v>
      </c>
      <c r="AE135">
        <f t="shared" si="41"/>
        <v>0</v>
      </c>
      <c r="AF135">
        <f t="shared" si="41"/>
        <v>0</v>
      </c>
      <c r="AG135">
        <f t="shared" si="41"/>
        <v>0</v>
      </c>
      <c r="AH135">
        <f t="shared" si="41"/>
        <v>0</v>
      </c>
      <c r="AI135">
        <f t="shared" si="41"/>
        <v>0</v>
      </c>
      <c r="AJ135">
        <f t="shared" si="41"/>
        <v>0</v>
      </c>
      <c r="AK135">
        <f t="shared" si="41"/>
        <v>0</v>
      </c>
    </row>
    <row r="136" spans="1:37">
      <c r="C136" s="1"/>
      <c r="D136" s="1"/>
      <c r="E136" t="s">
        <v>236</v>
      </c>
      <c r="F136" t="s">
        <v>232</v>
      </c>
      <c r="H136">
        <f>H133*$G134</f>
        <v>0</v>
      </c>
      <c r="I136">
        <f t="shared" ref="I136:AK136" si="42">I133*$G134</f>
        <v>0</v>
      </c>
      <c r="J136">
        <f t="shared" si="42"/>
        <v>0</v>
      </c>
      <c r="K136">
        <f t="shared" si="42"/>
        <v>0</v>
      </c>
      <c r="L136">
        <f t="shared" si="42"/>
        <v>0</v>
      </c>
      <c r="M136">
        <f t="shared" si="42"/>
        <v>0</v>
      </c>
      <c r="N136">
        <f t="shared" si="42"/>
        <v>0</v>
      </c>
      <c r="O136">
        <f t="shared" si="42"/>
        <v>0</v>
      </c>
      <c r="P136">
        <f t="shared" si="42"/>
        <v>0</v>
      </c>
      <c r="Q136">
        <f t="shared" si="42"/>
        <v>0</v>
      </c>
      <c r="R136">
        <f t="shared" si="42"/>
        <v>0</v>
      </c>
      <c r="S136">
        <f t="shared" si="42"/>
        <v>0</v>
      </c>
      <c r="T136">
        <f t="shared" si="42"/>
        <v>0</v>
      </c>
      <c r="U136">
        <f t="shared" si="42"/>
        <v>0</v>
      </c>
      <c r="V136">
        <f t="shared" si="42"/>
        <v>0</v>
      </c>
      <c r="W136">
        <f t="shared" si="42"/>
        <v>0</v>
      </c>
      <c r="X136">
        <f t="shared" si="42"/>
        <v>0</v>
      </c>
      <c r="Y136">
        <f t="shared" si="42"/>
        <v>0</v>
      </c>
      <c r="Z136">
        <f t="shared" si="42"/>
        <v>0</v>
      </c>
      <c r="AA136">
        <f t="shared" si="42"/>
        <v>0</v>
      </c>
      <c r="AB136">
        <f t="shared" si="42"/>
        <v>0</v>
      </c>
      <c r="AC136">
        <f t="shared" si="42"/>
        <v>0</v>
      </c>
      <c r="AD136">
        <f t="shared" si="42"/>
        <v>0</v>
      </c>
      <c r="AE136">
        <f t="shared" si="42"/>
        <v>0</v>
      </c>
      <c r="AF136">
        <f t="shared" si="42"/>
        <v>0</v>
      </c>
      <c r="AG136">
        <f t="shared" si="42"/>
        <v>0</v>
      </c>
      <c r="AH136">
        <f t="shared" si="42"/>
        <v>0</v>
      </c>
      <c r="AI136">
        <f t="shared" si="42"/>
        <v>0</v>
      </c>
      <c r="AJ136">
        <f t="shared" si="42"/>
        <v>0</v>
      </c>
      <c r="AK136">
        <f t="shared" si="42"/>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3">I133*I137</f>
        <v>0</v>
      </c>
      <c r="J140" s="2">
        <f t="shared" si="43"/>
        <v>0</v>
      </c>
      <c r="K140" s="2">
        <f t="shared" si="43"/>
        <v>0</v>
      </c>
      <c r="L140" s="2">
        <f t="shared" si="43"/>
        <v>0</v>
      </c>
      <c r="M140" s="2">
        <f t="shared" si="43"/>
        <v>0</v>
      </c>
      <c r="N140" s="2">
        <f t="shared" si="43"/>
        <v>0</v>
      </c>
      <c r="O140" s="2">
        <f t="shared" si="43"/>
        <v>0</v>
      </c>
      <c r="P140" s="2">
        <f t="shared" si="43"/>
        <v>0</v>
      </c>
      <c r="Q140" s="2">
        <f t="shared" si="43"/>
        <v>0</v>
      </c>
      <c r="R140" s="2">
        <f t="shared" si="43"/>
        <v>0</v>
      </c>
      <c r="S140" s="2">
        <f t="shared" si="43"/>
        <v>0</v>
      </c>
      <c r="T140" s="2">
        <f t="shared" si="43"/>
        <v>0</v>
      </c>
      <c r="U140" s="2">
        <f t="shared" si="43"/>
        <v>0</v>
      </c>
      <c r="V140" s="2">
        <f t="shared" si="43"/>
        <v>0</v>
      </c>
      <c r="W140" s="2">
        <f t="shared" si="43"/>
        <v>0</v>
      </c>
      <c r="X140" s="2">
        <f t="shared" si="43"/>
        <v>0</v>
      </c>
      <c r="Y140" s="2">
        <f t="shared" si="43"/>
        <v>0</v>
      </c>
      <c r="Z140" s="2">
        <f t="shared" si="43"/>
        <v>0</v>
      </c>
      <c r="AA140" s="2">
        <f t="shared" si="43"/>
        <v>0</v>
      </c>
      <c r="AB140" s="2">
        <f t="shared" si="43"/>
        <v>0</v>
      </c>
      <c r="AC140" s="2">
        <f t="shared" si="43"/>
        <v>0</v>
      </c>
      <c r="AD140" s="2">
        <f t="shared" si="43"/>
        <v>0</v>
      </c>
      <c r="AE140" s="2">
        <f t="shared" si="43"/>
        <v>0</v>
      </c>
      <c r="AF140" s="2">
        <f t="shared" si="43"/>
        <v>0</v>
      </c>
      <c r="AG140" s="2">
        <f t="shared" si="43"/>
        <v>0</v>
      </c>
      <c r="AH140" s="2">
        <f t="shared" si="43"/>
        <v>0</v>
      </c>
      <c r="AI140" s="2">
        <f t="shared" si="43"/>
        <v>0</v>
      </c>
      <c r="AJ140" s="2">
        <f t="shared" si="43"/>
        <v>0</v>
      </c>
      <c r="AK140" s="2">
        <f t="shared" si="43"/>
        <v>0</v>
      </c>
    </row>
    <row r="141" spans="1:37">
      <c r="C141" s="1"/>
      <c r="D141" s="1"/>
      <c r="E141" t="s">
        <v>243</v>
      </c>
      <c r="F141" t="s">
        <v>242</v>
      </c>
      <c r="H141" s="2">
        <f>H133*H138</f>
        <v>0</v>
      </c>
      <c r="I141" s="2">
        <f t="shared" ref="I141:AK141" si="44">I133*I138</f>
        <v>0</v>
      </c>
      <c r="J141" s="2">
        <f t="shared" si="44"/>
        <v>0</v>
      </c>
      <c r="K141" s="2">
        <f t="shared" si="44"/>
        <v>0</v>
      </c>
      <c r="L141" s="2">
        <f t="shared" si="44"/>
        <v>0</v>
      </c>
      <c r="M141" s="2">
        <f t="shared" si="44"/>
        <v>0</v>
      </c>
      <c r="N141" s="2">
        <f t="shared" si="44"/>
        <v>0</v>
      </c>
      <c r="O141" s="2">
        <f t="shared" si="44"/>
        <v>0</v>
      </c>
      <c r="P141" s="2">
        <f t="shared" si="44"/>
        <v>0</v>
      </c>
      <c r="Q141" s="2">
        <f t="shared" si="44"/>
        <v>0</v>
      </c>
      <c r="R141" s="2">
        <f t="shared" si="44"/>
        <v>0</v>
      </c>
      <c r="S141" s="2">
        <f t="shared" si="44"/>
        <v>0</v>
      </c>
      <c r="T141" s="2">
        <f t="shared" si="44"/>
        <v>0</v>
      </c>
      <c r="U141" s="2">
        <f t="shared" si="44"/>
        <v>0</v>
      </c>
      <c r="V141" s="2">
        <f t="shared" si="44"/>
        <v>0</v>
      </c>
      <c r="W141" s="2">
        <f t="shared" si="44"/>
        <v>0</v>
      </c>
      <c r="X141" s="2">
        <f t="shared" si="44"/>
        <v>0</v>
      </c>
      <c r="Y141" s="2">
        <f t="shared" si="44"/>
        <v>0</v>
      </c>
      <c r="Z141" s="2">
        <f t="shared" si="44"/>
        <v>0</v>
      </c>
      <c r="AA141" s="2">
        <f t="shared" si="44"/>
        <v>0</v>
      </c>
      <c r="AB141" s="2">
        <f t="shared" si="44"/>
        <v>0</v>
      </c>
      <c r="AC141" s="2">
        <f t="shared" si="44"/>
        <v>0</v>
      </c>
      <c r="AD141" s="2">
        <f t="shared" si="44"/>
        <v>0</v>
      </c>
      <c r="AE141" s="2">
        <f t="shared" si="44"/>
        <v>0</v>
      </c>
      <c r="AF141" s="2">
        <f t="shared" si="44"/>
        <v>0</v>
      </c>
      <c r="AG141" s="2">
        <f t="shared" si="44"/>
        <v>0</v>
      </c>
      <c r="AH141" s="2">
        <f t="shared" si="44"/>
        <v>0</v>
      </c>
      <c r="AI141" s="2">
        <f t="shared" si="44"/>
        <v>0</v>
      </c>
      <c r="AJ141" s="2">
        <f t="shared" si="44"/>
        <v>0</v>
      </c>
      <c r="AK141" s="2">
        <f t="shared" si="44"/>
        <v>0</v>
      </c>
    </row>
    <row r="142" spans="1:37">
      <c r="C142" s="1"/>
      <c r="D142" s="1"/>
      <c r="E142" t="s">
        <v>244</v>
      </c>
      <c r="F142" t="s">
        <v>242</v>
      </c>
      <c r="H142" s="2">
        <f>H133*H139</f>
        <v>0</v>
      </c>
      <c r="I142" s="2">
        <f t="shared" ref="I142:AK142" si="45">I133*I139</f>
        <v>0</v>
      </c>
      <c r="J142" s="2">
        <f t="shared" si="45"/>
        <v>0</v>
      </c>
      <c r="K142" s="2">
        <f t="shared" si="45"/>
        <v>0</v>
      </c>
      <c r="L142" s="2">
        <f t="shared" si="45"/>
        <v>0</v>
      </c>
      <c r="M142" s="2">
        <f t="shared" si="45"/>
        <v>0</v>
      </c>
      <c r="N142" s="2">
        <f t="shared" si="45"/>
        <v>0</v>
      </c>
      <c r="O142" s="2">
        <f t="shared" si="45"/>
        <v>0</v>
      </c>
      <c r="P142" s="2">
        <f t="shared" si="45"/>
        <v>0</v>
      </c>
      <c r="Q142" s="2">
        <f t="shared" si="45"/>
        <v>0</v>
      </c>
      <c r="R142" s="2">
        <f t="shared" si="45"/>
        <v>0</v>
      </c>
      <c r="S142" s="2">
        <f t="shared" si="45"/>
        <v>0</v>
      </c>
      <c r="T142" s="2">
        <f t="shared" si="45"/>
        <v>0</v>
      </c>
      <c r="U142" s="2">
        <f t="shared" si="45"/>
        <v>0</v>
      </c>
      <c r="V142" s="2">
        <f t="shared" si="45"/>
        <v>0</v>
      </c>
      <c r="W142" s="2">
        <f t="shared" si="45"/>
        <v>0</v>
      </c>
      <c r="X142" s="2">
        <f t="shared" si="45"/>
        <v>0</v>
      </c>
      <c r="Y142" s="2">
        <f t="shared" si="45"/>
        <v>0</v>
      </c>
      <c r="Z142" s="2">
        <f t="shared" si="45"/>
        <v>0</v>
      </c>
      <c r="AA142" s="2">
        <f t="shared" si="45"/>
        <v>0</v>
      </c>
      <c r="AB142" s="2">
        <f t="shared" si="45"/>
        <v>0</v>
      </c>
      <c r="AC142" s="2">
        <f t="shared" si="45"/>
        <v>0</v>
      </c>
      <c r="AD142" s="2">
        <f t="shared" si="45"/>
        <v>0</v>
      </c>
      <c r="AE142" s="2">
        <f t="shared" si="45"/>
        <v>0</v>
      </c>
      <c r="AF142" s="2">
        <f t="shared" si="45"/>
        <v>0</v>
      </c>
      <c r="AG142" s="2">
        <f t="shared" si="45"/>
        <v>0</v>
      </c>
      <c r="AH142" s="2">
        <f t="shared" si="45"/>
        <v>0</v>
      </c>
      <c r="AI142" s="2">
        <f t="shared" si="45"/>
        <v>0</v>
      </c>
      <c r="AJ142" s="2">
        <f t="shared" si="45"/>
        <v>0</v>
      </c>
      <c r="AK142" s="2">
        <f t="shared" si="45"/>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6">H144*(1+$G$14)*(1+I143)</f>
        <v>0</v>
      </c>
      <c r="J144" s="2">
        <f t="shared" si="46"/>
        <v>0</v>
      </c>
      <c r="K144" s="2">
        <f t="shared" si="46"/>
        <v>0</v>
      </c>
      <c r="L144" s="2">
        <f t="shared" si="46"/>
        <v>0</v>
      </c>
      <c r="M144" s="2">
        <f t="shared" si="46"/>
        <v>0</v>
      </c>
      <c r="N144" s="2">
        <f t="shared" si="46"/>
        <v>0</v>
      </c>
      <c r="O144" s="2">
        <f t="shared" si="46"/>
        <v>0</v>
      </c>
      <c r="P144" s="2">
        <f t="shared" si="46"/>
        <v>0</v>
      </c>
      <c r="Q144" s="2">
        <f t="shared" si="46"/>
        <v>0</v>
      </c>
      <c r="R144" s="2">
        <f t="shared" si="46"/>
        <v>0</v>
      </c>
      <c r="S144" s="2">
        <f t="shared" si="46"/>
        <v>0</v>
      </c>
      <c r="T144" s="2">
        <f t="shared" si="46"/>
        <v>0</v>
      </c>
      <c r="U144" s="2">
        <f t="shared" si="46"/>
        <v>0</v>
      </c>
      <c r="V144" s="2">
        <f t="shared" si="46"/>
        <v>0</v>
      </c>
      <c r="W144" s="2">
        <f t="shared" si="46"/>
        <v>0</v>
      </c>
      <c r="X144" s="2">
        <f t="shared" si="46"/>
        <v>0</v>
      </c>
      <c r="Y144" s="2">
        <f t="shared" si="46"/>
        <v>0</v>
      </c>
      <c r="Z144" s="2">
        <f t="shared" si="46"/>
        <v>0</v>
      </c>
      <c r="AA144" s="2">
        <f t="shared" si="46"/>
        <v>0</v>
      </c>
      <c r="AB144" s="2">
        <f t="shared" si="46"/>
        <v>0</v>
      </c>
      <c r="AC144" s="2">
        <f t="shared" si="46"/>
        <v>0</v>
      </c>
      <c r="AD144" s="2">
        <f t="shared" si="46"/>
        <v>0</v>
      </c>
      <c r="AE144" s="2">
        <f t="shared" si="46"/>
        <v>0</v>
      </c>
      <c r="AF144" s="2">
        <f t="shared" si="46"/>
        <v>0</v>
      </c>
      <c r="AG144" s="2">
        <f>AF144*(1+$G$14)*(1+AG143)</f>
        <v>0</v>
      </c>
      <c r="AH144" s="2">
        <f t="shared" si="46"/>
        <v>0</v>
      </c>
      <c r="AI144" s="2">
        <f t="shared" si="46"/>
        <v>0</v>
      </c>
      <c r="AJ144" s="2">
        <f t="shared" si="46"/>
        <v>0</v>
      </c>
      <c r="AK144" s="2">
        <f t="shared" si="46"/>
        <v>0</v>
      </c>
    </row>
    <row r="145" spans="1:37">
      <c r="C145" s="1"/>
      <c r="D145" s="1"/>
      <c r="E145" t="s">
        <v>248</v>
      </c>
      <c r="F145" t="s">
        <v>249</v>
      </c>
      <c r="G145" s="20"/>
      <c r="H145" s="21">
        <f>G145*(1+$G$14)*(1+H143)</f>
        <v>0</v>
      </c>
      <c r="I145" s="21">
        <f t="shared" ref="I145:AK145" si="47">H145*(1+$G$14)*(1+I143)</f>
        <v>0</v>
      </c>
      <c r="J145" s="21">
        <f t="shared" si="47"/>
        <v>0</v>
      </c>
      <c r="K145" s="21">
        <f t="shared" si="47"/>
        <v>0</v>
      </c>
      <c r="L145" s="21">
        <f t="shared" si="47"/>
        <v>0</v>
      </c>
      <c r="M145" s="21">
        <f t="shared" si="47"/>
        <v>0</v>
      </c>
      <c r="N145" s="21">
        <f t="shared" si="47"/>
        <v>0</v>
      </c>
      <c r="O145" s="21">
        <f t="shared" si="47"/>
        <v>0</v>
      </c>
      <c r="P145" s="21">
        <f t="shared" si="47"/>
        <v>0</v>
      </c>
      <c r="Q145" s="21">
        <f t="shared" si="47"/>
        <v>0</v>
      </c>
      <c r="R145" s="21">
        <f t="shared" si="47"/>
        <v>0</v>
      </c>
      <c r="S145" s="21">
        <f t="shared" si="47"/>
        <v>0</v>
      </c>
      <c r="T145" s="21">
        <f t="shared" si="47"/>
        <v>0</v>
      </c>
      <c r="U145" s="21">
        <f t="shared" si="47"/>
        <v>0</v>
      </c>
      <c r="V145" s="21">
        <f t="shared" si="47"/>
        <v>0</v>
      </c>
      <c r="W145" s="21">
        <f t="shared" si="47"/>
        <v>0</v>
      </c>
      <c r="X145" s="21">
        <f t="shared" si="47"/>
        <v>0</v>
      </c>
      <c r="Y145" s="21">
        <f t="shared" si="47"/>
        <v>0</v>
      </c>
      <c r="Z145" s="21">
        <f t="shared" si="47"/>
        <v>0</v>
      </c>
      <c r="AA145" s="21">
        <f t="shared" si="47"/>
        <v>0</v>
      </c>
      <c r="AB145" s="21">
        <f t="shared" si="47"/>
        <v>0</v>
      </c>
      <c r="AC145" s="21">
        <f t="shared" si="47"/>
        <v>0</v>
      </c>
      <c r="AD145" s="21">
        <f t="shared" si="47"/>
        <v>0</v>
      </c>
      <c r="AE145" s="21">
        <f t="shared" si="47"/>
        <v>0</v>
      </c>
      <c r="AF145" s="21">
        <f t="shared" si="47"/>
        <v>0</v>
      </c>
      <c r="AG145" s="21">
        <f>AF145*(1+$G$14)*(1+AG143)</f>
        <v>0</v>
      </c>
      <c r="AH145" s="21">
        <f t="shared" si="47"/>
        <v>0</v>
      </c>
      <c r="AI145" s="21">
        <f t="shared" si="47"/>
        <v>0</v>
      </c>
      <c r="AJ145" s="21">
        <f t="shared" si="47"/>
        <v>0</v>
      </c>
      <c r="AK145" s="21">
        <f t="shared" si="47"/>
        <v>0</v>
      </c>
    </row>
    <row r="146" spans="1:37">
      <c r="C146" s="1"/>
      <c r="D146" s="1"/>
      <c r="E146" t="s">
        <v>250</v>
      </c>
      <c r="F146" t="s">
        <v>249</v>
      </c>
      <c r="G146" s="20"/>
      <c r="H146" s="21">
        <f>G146*(1+$G$14)*(1+H143)</f>
        <v>0</v>
      </c>
      <c r="I146" s="21">
        <f t="shared" ref="I146:AK146" si="48">H146*(1+$G$14)*(1+I143)</f>
        <v>0</v>
      </c>
      <c r="J146" s="21">
        <f t="shared" si="48"/>
        <v>0</v>
      </c>
      <c r="K146" s="21">
        <f t="shared" si="48"/>
        <v>0</v>
      </c>
      <c r="L146" s="21">
        <f t="shared" si="48"/>
        <v>0</v>
      </c>
      <c r="M146" s="21">
        <f t="shared" si="48"/>
        <v>0</v>
      </c>
      <c r="N146" s="21">
        <f t="shared" si="48"/>
        <v>0</v>
      </c>
      <c r="O146" s="21">
        <f t="shared" si="48"/>
        <v>0</v>
      </c>
      <c r="P146" s="21">
        <f t="shared" si="48"/>
        <v>0</v>
      </c>
      <c r="Q146" s="21">
        <f t="shared" si="48"/>
        <v>0</v>
      </c>
      <c r="R146" s="21">
        <f t="shared" si="48"/>
        <v>0</v>
      </c>
      <c r="S146" s="21">
        <f t="shared" si="48"/>
        <v>0</v>
      </c>
      <c r="T146" s="21">
        <f t="shared" si="48"/>
        <v>0</v>
      </c>
      <c r="U146" s="21">
        <f t="shared" si="48"/>
        <v>0</v>
      </c>
      <c r="V146" s="21">
        <f t="shared" si="48"/>
        <v>0</v>
      </c>
      <c r="W146" s="21">
        <f t="shared" si="48"/>
        <v>0</v>
      </c>
      <c r="X146" s="21">
        <f t="shared" si="48"/>
        <v>0</v>
      </c>
      <c r="Y146" s="21">
        <f t="shared" si="48"/>
        <v>0</v>
      </c>
      <c r="Z146" s="21">
        <f t="shared" si="48"/>
        <v>0</v>
      </c>
      <c r="AA146" s="21">
        <f t="shared" si="48"/>
        <v>0</v>
      </c>
      <c r="AB146" s="21">
        <f t="shared" si="48"/>
        <v>0</v>
      </c>
      <c r="AC146" s="21">
        <f t="shared" si="48"/>
        <v>0</v>
      </c>
      <c r="AD146" s="21">
        <f t="shared" si="48"/>
        <v>0</v>
      </c>
      <c r="AE146" s="21">
        <f t="shared" si="48"/>
        <v>0</v>
      </c>
      <c r="AF146" s="21">
        <f t="shared" si="48"/>
        <v>0</v>
      </c>
      <c r="AG146" s="21">
        <f>AF146*(1+$G$14)*(1+AG143)</f>
        <v>0</v>
      </c>
      <c r="AH146" s="21">
        <f t="shared" si="48"/>
        <v>0</v>
      </c>
      <c r="AI146" s="21">
        <f t="shared" si="48"/>
        <v>0</v>
      </c>
      <c r="AJ146" s="21">
        <f t="shared" si="48"/>
        <v>0</v>
      </c>
      <c r="AK146" s="21">
        <f t="shared" si="48"/>
        <v>0</v>
      </c>
    </row>
    <row r="147" spans="1:37">
      <c r="C147" s="1"/>
      <c r="D147" s="1"/>
      <c r="E147" t="s">
        <v>251</v>
      </c>
      <c r="F147" t="s">
        <v>249</v>
      </c>
      <c r="G147" s="20"/>
      <c r="H147" s="21">
        <f>G147*(1+$G$14)*(1+H143)</f>
        <v>0</v>
      </c>
      <c r="I147" s="21">
        <f t="shared" ref="I147:AK147" si="49">H147*(1+$G$14)*(1+I143)</f>
        <v>0</v>
      </c>
      <c r="J147" s="21">
        <f t="shared" si="49"/>
        <v>0</v>
      </c>
      <c r="K147" s="21">
        <f t="shared" si="49"/>
        <v>0</v>
      </c>
      <c r="L147" s="21">
        <f t="shared" si="49"/>
        <v>0</v>
      </c>
      <c r="M147" s="21">
        <f t="shared" si="49"/>
        <v>0</v>
      </c>
      <c r="N147" s="21">
        <f t="shared" si="49"/>
        <v>0</v>
      </c>
      <c r="O147" s="21">
        <f t="shared" si="49"/>
        <v>0</v>
      </c>
      <c r="P147" s="21">
        <f t="shared" si="49"/>
        <v>0</v>
      </c>
      <c r="Q147" s="21">
        <f t="shared" si="49"/>
        <v>0</v>
      </c>
      <c r="R147" s="21">
        <f t="shared" si="49"/>
        <v>0</v>
      </c>
      <c r="S147" s="21">
        <f t="shared" si="49"/>
        <v>0</v>
      </c>
      <c r="T147" s="21">
        <f t="shared" si="49"/>
        <v>0</v>
      </c>
      <c r="U147" s="21">
        <f t="shared" si="49"/>
        <v>0</v>
      </c>
      <c r="V147" s="21">
        <f t="shared" si="49"/>
        <v>0</v>
      </c>
      <c r="W147" s="21">
        <f t="shared" si="49"/>
        <v>0</v>
      </c>
      <c r="X147" s="21">
        <f t="shared" si="49"/>
        <v>0</v>
      </c>
      <c r="Y147" s="21">
        <f t="shared" si="49"/>
        <v>0</v>
      </c>
      <c r="Z147" s="21">
        <f t="shared" si="49"/>
        <v>0</v>
      </c>
      <c r="AA147" s="21">
        <f t="shared" si="49"/>
        <v>0</v>
      </c>
      <c r="AB147" s="21">
        <f t="shared" si="49"/>
        <v>0</v>
      </c>
      <c r="AC147" s="21">
        <f t="shared" si="49"/>
        <v>0</v>
      </c>
      <c r="AD147" s="21">
        <f t="shared" si="49"/>
        <v>0</v>
      </c>
      <c r="AE147" s="21">
        <f t="shared" si="49"/>
        <v>0</v>
      </c>
      <c r="AF147" s="21">
        <f t="shared" si="49"/>
        <v>0</v>
      </c>
      <c r="AG147" s="21">
        <f>AF147*(1+$G$14)*(1+AG143)</f>
        <v>0</v>
      </c>
      <c r="AH147" s="21">
        <f t="shared" si="49"/>
        <v>0</v>
      </c>
      <c r="AI147" s="21">
        <f t="shared" si="49"/>
        <v>0</v>
      </c>
      <c r="AJ147" s="21">
        <f t="shared" si="49"/>
        <v>0</v>
      </c>
      <c r="AK147" s="21">
        <f t="shared" si="49"/>
        <v>0</v>
      </c>
    </row>
    <row r="148" spans="1:37">
      <c r="C148" s="1"/>
      <c r="D148" s="1"/>
    </row>
    <row r="149" spans="1:37">
      <c r="C149" s="1"/>
      <c r="D149" s="1"/>
      <c r="E149" t="s">
        <v>263</v>
      </c>
      <c r="F149" t="s">
        <v>253</v>
      </c>
      <c r="H149" s="2">
        <f>SUM(H140:H142)/1000</f>
        <v>0</v>
      </c>
      <c r="I149" s="2">
        <f t="shared" ref="I149:AK149" si="50">SUM(I140:I142)/1000</f>
        <v>0</v>
      </c>
      <c r="J149" s="2">
        <f t="shared" si="50"/>
        <v>0</v>
      </c>
      <c r="K149" s="2">
        <f t="shared" si="50"/>
        <v>0</v>
      </c>
      <c r="L149" s="2">
        <f t="shared" si="50"/>
        <v>0</v>
      </c>
      <c r="M149" s="2">
        <f t="shared" si="50"/>
        <v>0</v>
      </c>
      <c r="N149" s="2">
        <f t="shared" si="50"/>
        <v>0</v>
      </c>
      <c r="O149" s="2">
        <f t="shared" si="50"/>
        <v>0</v>
      </c>
      <c r="P149" s="2">
        <f t="shared" si="50"/>
        <v>0</v>
      </c>
      <c r="Q149" s="2">
        <f t="shared" si="50"/>
        <v>0</v>
      </c>
      <c r="R149" s="2">
        <f t="shared" si="50"/>
        <v>0</v>
      </c>
      <c r="S149" s="2">
        <f t="shared" si="50"/>
        <v>0</v>
      </c>
      <c r="T149" s="2">
        <f t="shared" si="50"/>
        <v>0</v>
      </c>
      <c r="U149" s="2">
        <f t="shared" si="50"/>
        <v>0</v>
      </c>
      <c r="V149" s="2">
        <f t="shared" si="50"/>
        <v>0</v>
      </c>
      <c r="W149" s="2">
        <f t="shared" si="50"/>
        <v>0</v>
      </c>
      <c r="X149" s="2">
        <f t="shared" si="50"/>
        <v>0</v>
      </c>
      <c r="Y149" s="2">
        <f t="shared" si="50"/>
        <v>0</v>
      </c>
      <c r="Z149" s="2">
        <f t="shared" si="50"/>
        <v>0</v>
      </c>
      <c r="AA149" s="2">
        <f t="shared" si="50"/>
        <v>0</v>
      </c>
      <c r="AB149" s="2">
        <f t="shared" si="50"/>
        <v>0</v>
      </c>
      <c r="AC149" s="2">
        <f t="shared" si="50"/>
        <v>0</v>
      </c>
      <c r="AD149" s="2">
        <f t="shared" si="50"/>
        <v>0</v>
      </c>
      <c r="AE149" s="2">
        <f t="shared" si="50"/>
        <v>0</v>
      </c>
      <c r="AF149" s="2">
        <f t="shared" si="50"/>
        <v>0</v>
      </c>
      <c r="AG149" s="2">
        <f t="shared" si="50"/>
        <v>0</v>
      </c>
      <c r="AH149" s="2">
        <f t="shared" si="50"/>
        <v>0</v>
      </c>
      <c r="AI149" s="2">
        <f t="shared" si="50"/>
        <v>0</v>
      </c>
      <c r="AJ149" s="2">
        <f t="shared" si="50"/>
        <v>0</v>
      </c>
      <c r="AK149" s="2">
        <f t="shared" si="50"/>
        <v>0</v>
      </c>
    </row>
    <row r="150" spans="1:37">
      <c r="C150" s="1"/>
      <c r="D150" s="1"/>
      <c r="E150" t="s">
        <v>264</v>
      </c>
      <c r="F150" t="s">
        <v>215</v>
      </c>
      <c r="H150" s="2">
        <f>H133*H144+H140*H145+H141*H146+H142*H147</f>
        <v>0</v>
      </c>
      <c r="I150" s="2">
        <f t="shared" ref="I150:AK150" si="51">I133*I144+I140*I145+I141*I146+I142*I147</f>
        <v>0</v>
      </c>
      <c r="J150" s="2">
        <f t="shared" si="51"/>
        <v>0</v>
      </c>
      <c r="K150" s="2">
        <f t="shared" si="51"/>
        <v>0</v>
      </c>
      <c r="L150" s="2">
        <f t="shared" si="51"/>
        <v>0</v>
      </c>
      <c r="M150" s="2">
        <f t="shared" si="51"/>
        <v>0</v>
      </c>
      <c r="N150" s="2">
        <f t="shared" si="51"/>
        <v>0</v>
      </c>
      <c r="O150" s="2">
        <f t="shared" si="51"/>
        <v>0</v>
      </c>
      <c r="P150" s="2">
        <f t="shared" si="51"/>
        <v>0</v>
      </c>
      <c r="Q150" s="2">
        <f t="shared" si="51"/>
        <v>0</v>
      </c>
      <c r="R150" s="2">
        <f t="shared" si="51"/>
        <v>0</v>
      </c>
      <c r="S150" s="2">
        <f t="shared" si="51"/>
        <v>0</v>
      </c>
      <c r="T150" s="2">
        <f t="shared" si="51"/>
        <v>0</v>
      </c>
      <c r="U150" s="2">
        <f t="shared" si="51"/>
        <v>0</v>
      </c>
      <c r="V150" s="2">
        <f t="shared" si="51"/>
        <v>0</v>
      </c>
      <c r="W150" s="2">
        <f t="shared" si="51"/>
        <v>0</v>
      </c>
      <c r="X150" s="2">
        <f t="shared" si="51"/>
        <v>0</v>
      </c>
      <c r="Y150" s="2">
        <f t="shared" si="51"/>
        <v>0</v>
      </c>
      <c r="Z150" s="2">
        <f t="shared" si="51"/>
        <v>0</v>
      </c>
      <c r="AA150" s="2">
        <f t="shared" si="51"/>
        <v>0</v>
      </c>
      <c r="AB150" s="2">
        <f t="shared" si="51"/>
        <v>0</v>
      </c>
      <c r="AC150" s="2">
        <f t="shared" si="51"/>
        <v>0</v>
      </c>
      <c r="AD150" s="2">
        <f t="shared" si="51"/>
        <v>0</v>
      </c>
      <c r="AE150" s="2">
        <f t="shared" si="51"/>
        <v>0</v>
      </c>
      <c r="AF150" s="2">
        <f t="shared" si="51"/>
        <v>0</v>
      </c>
      <c r="AG150" s="2">
        <f t="shared" si="51"/>
        <v>0</v>
      </c>
      <c r="AH150" s="2">
        <f t="shared" si="51"/>
        <v>0</v>
      </c>
      <c r="AI150" s="2">
        <f t="shared" si="51"/>
        <v>0</v>
      </c>
      <c r="AJ150" s="2">
        <f t="shared" si="51"/>
        <v>0</v>
      </c>
      <c r="AK150" s="2">
        <f t="shared" si="51"/>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2">H154+I153</f>
        <v>0</v>
      </c>
      <c r="J154" s="2">
        <f t="shared" si="52"/>
        <v>0</v>
      </c>
      <c r="K154" s="2">
        <f t="shared" si="52"/>
        <v>0</v>
      </c>
      <c r="L154" s="2">
        <f t="shared" si="52"/>
        <v>0</v>
      </c>
      <c r="M154" s="2">
        <f t="shared" si="52"/>
        <v>0</v>
      </c>
      <c r="N154" s="2">
        <f t="shared" si="52"/>
        <v>0</v>
      </c>
      <c r="O154" s="2">
        <f t="shared" si="52"/>
        <v>0</v>
      </c>
      <c r="P154" s="2">
        <f t="shared" si="52"/>
        <v>0</v>
      </c>
      <c r="Q154" s="2">
        <f t="shared" si="52"/>
        <v>0</v>
      </c>
      <c r="R154" s="2">
        <f t="shared" si="52"/>
        <v>0</v>
      </c>
      <c r="S154" s="2">
        <f t="shared" si="52"/>
        <v>0</v>
      </c>
      <c r="T154" s="2">
        <f t="shared" si="52"/>
        <v>0</v>
      </c>
      <c r="U154" s="2">
        <f t="shared" si="52"/>
        <v>0</v>
      </c>
      <c r="V154" s="2">
        <f t="shared" si="52"/>
        <v>0</v>
      </c>
      <c r="W154" s="2">
        <f t="shared" si="52"/>
        <v>0</v>
      </c>
      <c r="X154" s="2">
        <f t="shared" si="52"/>
        <v>0</v>
      </c>
      <c r="Y154" s="2">
        <f t="shared" si="52"/>
        <v>0</v>
      </c>
      <c r="Z154" s="2">
        <f t="shared" si="52"/>
        <v>0</v>
      </c>
      <c r="AA154" s="2">
        <f t="shared" si="52"/>
        <v>0</v>
      </c>
      <c r="AB154" s="2">
        <f t="shared" si="52"/>
        <v>0</v>
      </c>
      <c r="AC154" s="2">
        <f t="shared" si="52"/>
        <v>0</v>
      </c>
      <c r="AD154" s="2">
        <f t="shared" si="52"/>
        <v>0</v>
      </c>
      <c r="AE154" s="2">
        <f t="shared" si="52"/>
        <v>0</v>
      </c>
      <c r="AF154" s="2">
        <f t="shared" si="52"/>
        <v>0</v>
      </c>
      <c r="AG154" s="2">
        <f>AF154+AG153</f>
        <v>0</v>
      </c>
      <c r="AH154" s="2">
        <f t="shared" si="52"/>
        <v>0</v>
      </c>
      <c r="AI154" s="2">
        <f t="shared" si="52"/>
        <v>0</v>
      </c>
      <c r="AJ154" s="2">
        <f t="shared" si="52"/>
        <v>0</v>
      </c>
      <c r="AK154" s="2">
        <f t="shared" si="52"/>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3">I153*$G155</f>
        <v>0</v>
      </c>
      <c r="J156">
        <f t="shared" si="53"/>
        <v>0</v>
      </c>
      <c r="K156">
        <f t="shared" si="53"/>
        <v>0</v>
      </c>
      <c r="L156">
        <f t="shared" si="53"/>
        <v>0</v>
      </c>
      <c r="M156">
        <f t="shared" si="53"/>
        <v>0</v>
      </c>
      <c r="N156">
        <f t="shared" si="53"/>
        <v>0</v>
      </c>
      <c r="O156">
        <f t="shared" si="53"/>
        <v>0</v>
      </c>
      <c r="P156">
        <f t="shared" si="53"/>
        <v>0</v>
      </c>
      <c r="Q156">
        <f t="shared" si="53"/>
        <v>0</v>
      </c>
      <c r="R156">
        <f t="shared" si="53"/>
        <v>0</v>
      </c>
      <c r="S156">
        <f t="shared" si="53"/>
        <v>0</v>
      </c>
      <c r="T156">
        <f t="shared" si="53"/>
        <v>0</v>
      </c>
      <c r="U156">
        <f t="shared" si="53"/>
        <v>0</v>
      </c>
      <c r="V156">
        <f t="shared" si="53"/>
        <v>0</v>
      </c>
      <c r="W156">
        <f t="shared" si="53"/>
        <v>0</v>
      </c>
      <c r="X156">
        <f t="shared" si="53"/>
        <v>0</v>
      </c>
      <c r="Y156">
        <f t="shared" si="53"/>
        <v>0</v>
      </c>
      <c r="Z156">
        <f t="shared" si="53"/>
        <v>0</v>
      </c>
      <c r="AA156">
        <f t="shared" si="53"/>
        <v>0</v>
      </c>
      <c r="AB156">
        <f t="shared" si="53"/>
        <v>0</v>
      </c>
      <c r="AC156">
        <f t="shared" si="53"/>
        <v>0</v>
      </c>
      <c r="AD156">
        <f t="shared" si="53"/>
        <v>0</v>
      </c>
      <c r="AE156">
        <f t="shared" si="53"/>
        <v>0</v>
      </c>
      <c r="AF156">
        <f t="shared" si="53"/>
        <v>0</v>
      </c>
      <c r="AG156">
        <f t="shared" si="53"/>
        <v>0</v>
      </c>
      <c r="AH156">
        <f t="shared" si="53"/>
        <v>0</v>
      </c>
      <c r="AI156">
        <f t="shared" si="53"/>
        <v>0</v>
      </c>
      <c r="AJ156">
        <f t="shared" si="53"/>
        <v>0</v>
      </c>
      <c r="AK156">
        <f t="shared" si="53"/>
        <v>0</v>
      </c>
    </row>
    <row r="157" spans="1:37">
      <c r="C157" s="1"/>
      <c r="D157" s="1"/>
      <c r="E157" t="s">
        <v>236</v>
      </c>
      <c r="F157" t="s">
        <v>232</v>
      </c>
      <c r="H157">
        <f>H154*$G155</f>
        <v>0</v>
      </c>
      <c r="I157">
        <f t="shared" ref="I157:AK157" si="54">I154*$G155</f>
        <v>0</v>
      </c>
      <c r="J157">
        <f t="shared" si="54"/>
        <v>0</v>
      </c>
      <c r="K157">
        <f t="shared" si="54"/>
        <v>0</v>
      </c>
      <c r="L157">
        <f t="shared" si="54"/>
        <v>0</v>
      </c>
      <c r="M157">
        <f t="shared" si="54"/>
        <v>0</v>
      </c>
      <c r="N157">
        <f t="shared" si="54"/>
        <v>0</v>
      </c>
      <c r="O157">
        <f t="shared" si="54"/>
        <v>0</v>
      </c>
      <c r="P157">
        <f t="shared" si="54"/>
        <v>0</v>
      </c>
      <c r="Q157">
        <f t="shared" si="54"/>
        <v>0</v>
      </c>
      <c r="R157">
        <f t="shared" si="54"/>
        <v>0</v>
      </c>
      <c r="S157">
        <f t="shared" si="54"/>
        <v>0</v>
      </c>
      <c r="T157">
        <f t="shared" si="54"/>
        <v>0</v>
      </c>
      <c r="U157">
        <f t="shared" si="54"/>
        <v>0</v>
      </c>
      <c r="V157">
        <f t="shared" si="54"/>
        <v>0</v>
      </c>
      <c r="W157">
        <f t="shared" si="54"/>
        <v>0</v>
      </c>
      <c r="X157">
        <f t="shared" si="54"/>
        <v>0</v>
      </c>
      <c r="Y157">
        <f t="shared" si="54"/>
        <v>0</v>
      </c>
      <c r="Z157">
        <f t="shared" si="54"/>
        <v>0</v>
      </c>
      <c r="AA157">
        <f t="shared" si="54"/>
        <v>0</v>
      </c>
      <c r="AB157">
        <f t="shared" si="54"/>
        <v>0</v>
      </c>
      <c r="AC157">
        <f t="shared" si="54"/>
        <v>0</v>
      </c>
      <c r="AD157">
        <f t="shared" si="54"/>
        <v>0</v>
      </c>
      <c r="AE157">
        <f t="shared" si="54"/>
        <v>0</v>
      </c>
      <c r="AF157">
        <f t="shared" si="54"/>
        <v>0</v>
      </c>
      <c r="AG157">
        <f t="shared" si="54"/>
        <v>0</v>
      </c>
      <c r="AH157">
        <f t="shared" si="54"/>
        <v>0</v>
      </c>
      <c r="AI157">
        <f t="shared" si="54"/>
        <v>0</v>
      </c>
      <c r="AJ157">
        <f t="shared" si="54"/>
        <v>0</v>
      </c>
      <c r="AK157">
        <f t="shared" si="54"/>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5">I154*I158</f>
        <v>0</v>
      </c>
      <c r="J161" s="2">
        <f t="shared" si="55"/>
        <v>0</v>
      </c>
      <c r="K161" s="2">
        <f t="shared" si="55"/>
        <v>0</v>
      </c>
      <c r="L161" s="2">
        <f t="shared" si="55"/>
        <v>0</v>
      </c>
      <c r="M161" s="2">
        <f t="shared" si="55"/>
        <v>0</v>
      </c>
      <c r="N161" s="2">
        <f t="shared" si="55"/>
        <v>0</v>
      </c>
      <c r="O161" s="2">
        <f t="shared" si="55"/>
        <v>0</v>
      </c>
      <c r="P161" s="2">
        <f t="shared" si="55"/>
        <v>0</v>
      </c>
      <c r="Q161" s="2">
        <f t="shared" si="55"/>
        <v>0</v>
      </c>
      <c r="R161" s="2">
        <f t="shared" si="55"/>
        <v>0</v>
      </c>
      <c r="S161" s="2">
        <f t="shared" si="55"/>
        <v>0</v>
      </c>
      <c r="T161" s="2">
        <f t="shared" si="55"/>
        <v>0</v>
      </c>
      <c r="U161" s="2">
        <f t="shared" si="55"/>
        <v>0</v>
      </c>
      <c r="V161" s="2">
        <f t="shared" si="55"/>
        <v>0</v>
      </c>
      <c r="W161" s="2">
        <f t="shared" si="55"/>
        <v>0</v>
      </c>
      <c r="X161" s="2">
        <f t="shared" si="55"/>
        <v>0</v>
      </c>
      <c r="Y161" s="2">
        <f t="shared" si="55"/>
        <v>0</v>
      </c>
      <c r="Z161" s="2">
        <f t="shared" si="55"/>
        <v>0</v>
      </c>
      <c r="AA161" s="2">
        <f t="shared" si="55"/>
        <v>0</v>
      </c>
      <c r="AB161" s="2">
        <f t="shared" si="55"/>
        <v>0</v>
      </c>
      <c r="AC161" s="2">
        <f t="shared" si="55"/>
        <v>0</v>
      </c>
      <c r="AD161" s="2">
        <f t="shared" si="55"/>
        <v>0</v>
      </c>
      <c r="AE161" s="2">
        <f t="shared" si="55"/>
        <v>0</v>
      </c>
      <c r="AF161" s="2">
        <f t="shared" si="55"/>
        <v>0</v>
      </c>
      <c r="AG161" s="2">
        <f t="shared" si="55"/>
        <v>0</v>
      </c>
      <c r="AH161" s="2">
        <f t="shared" si="55"/>
        <v>0</v>
      </c>
      <c r="AI161" s="2">
        <f t="shared" si="55"/>
        <v>0</v>
      </c>
      <c r="AJ161" s="2">
        <f t="shared" si="55"/>
        <v>0</v>
      </c>
      <c r="AK161" s="2">
        <f t="shared" si="55"/>
        <v>0</v>
      </c>
    </row>
    <row r="162" spans="1:37">
      <c r="C162" s="1"/>
      <c r="D162" s="1"/>
      <c r="E162" t="s">
        <v>243</v>
      </c>
      <c r="F162" t="s">
        <v>242</v>
      </c>
      <c r="H162" s="2">
        <f>H154*H159</f>
        <v>0</v>
      </c>
      <c r="I162" s="2">
        <f t="shared" ref="I162:AK162" si="56">I154*I159</f>
        <v>0</v>
      </c>
      <c r="J162" s="2">
        <f t="shared" si="56"/>
        <v>0</v>
      </c>
      <c r="K162" s="2">
        <f t="shared" si="56"/>
        <v>0</v>
      </c>
      <c r="L162" s="2">
        <f t="shared" si="56"/>
        <v>0</v>
      </c>
      <c r="M162" s="2">
        <f t="shared" si="56"/>
        <v>0</v>
      </c>
      <c r="N162" s="2">
        <f t="shared" si="56"/>
        <v>0</v>
      </c>
      <c r="O162" s="2">
        <f t="shared" si="56"/>
        <v>0</v>
      </c>
      <c r="P162" s="2">
        <f t="shared" si="56"/>
        <v>0</v>
      </c>
      <c r="Q162" s="2">
        <f t="shared" si="56"/>
        <v>0</v>
      </c>
      <c r="R162" s="2">
        <f t="shared" si="56"/>
        <v>0</v>
      </c>
      <c r="S162" s="2">
        <f t="shared" si="56"/>
        <v>0</v>
      </c>
      <c r="T162" s="2">
        <f t="shared" si="56"/>
        <v>0</v>
      </c>
      <c r="U162" s="2">
        <f t="shared" si="56"/>
        <v>0</v>
      </c>
      <c r="V162" s="2">
        <f t="shared" si="56"/>
        <v>0</v>
      </c>
      <c r="W162" s="2">
        <f t="shared" si="56"/>
        <v>0</v>
      </c>
      <c r="X162" s="2">
        <f t="shared" si="56"/>
        <v>0</v>
      </c>
      <c r="Y162" s="2">
        <f t="shared" si="56"/>
        <v>0</v>
      </c>
      <c r="Z162" s="2">
        <f t="shared" si="56"/>
        <v>0</v>
      </c>
      <c r="AA162" s="2">
        <f t="shared" si="56"/>
        <v>0</v>
      </c>
      <c r="AB162" s="2">
        <f t="shared" si="56"/>
        <v>0</v>
      </c>
      <c r="AC162" s="2">
        <f t="shared" si="56"/>
        <v>0</v>
      </c>
      <c r="AD162" s="2">
        <f t="shared" si="56"/>
        <v>0</v>
      </c>
      <c r="AE162" s="2">
        <f t="shared" si="56"/>
        <v>0</v>
      </c>
      <c r="AF162" s="2">
        <f t="shared" si="56"/>
        <v>0</v>
      </c>
      <c r="AG162" s="2">
        <f t="shared" si="56"/>
        <v>0</v>
      </c>
      <c r="AH162" s="2">
        <f t="shared" si="56"/>
        <v>0</v>
      </c>
      <c r="AI162" s="2">
        <f t="shared" si="56"/>
        <v>0</v>
      </c>
      <c r="AJ162" s="2">
        <f t="shared" si="56"/>
        <v>0</v>
      </c>
      <c r="AK162" s="2">
        <f t="shared" si="56"/>
        <v>0</v>
      </c>
    </row>
    <row r="163" spans="1:37">
      <c r="C163" s="1"/>
      <c r="D163" s="1"/>
      <c r="E163" t="s">
        <v>244</v>
      </c>
      <c r="F163" t="s">
        <v>242</v>
      </c>
      <c r="H163" s="2">
        <f>H154*H160</f>
        <v>0</v>
      </c>
      <c r="I163" s="2">
        <f t="shared" ref="I163:AK163" si="57">I154*I160</f>
        <v>0</v>
      </c>
      <c r="J163" s="2">
        <f t="shared" si="57"/>
        <v>0</v>
      </c>
      <c r="K163" s="2">
        <f t="shared" si="57"/>
        <v>0</v>
      </c>
      <c r="L163" s="2">
        <f t="shared" si="57"/>
        <v>0</v>
      </c>
      <c r="M163" s="2">
        <f t="shared" si="57"/>
        <v>0</v>
      </c>
      <c r="N163" s="2">
        <f t="shared" si="57"/>
        <v>0</v>
      </c>
      <c r="O163" s="2">
        <f t="shared" si="57"/>
        <v>0</v>
      </c>
      <c r="P163" s="2">
        <f t="shared" si="57"/>
        <v>0</v>
      </c>
      <c r="Q163" s="2">
        <f t="shared" si="57"/>
        <v>0</v>
      </c>
      <c r="R163" s="2">
        <f t="shared" si="57"/>
        <v>0</v>
      </c>
      <c r="S163" s="2">
        <f t="shared" si="57"/>
        <v>0</v>
      </c>
      <c r="T163" s="2">
        <f t="shared" si="57"/>
        <v>0</v>
      </c>
      <c r="U163" s="2">
        <f t="shared" si="57"/>
        <v>0</v>
      </c>
      <c r="V163" s="2">
        <f t="shared" si="57"/>
        <v>0</v>
      </c>
      <c r="W163" s="2">
        <f t="shared" si="57"/>
        <v>0</v>
      </c>
      <c r="X163" s="2">
        <f t="shared" si="57"/>
        <v>0</v>
      </c>
      <c r="Y163" s="2">
        <f t="shared" si="57"/>
        <v>0</v>
      </c>
      <c r="Z163" s="2">
        <f t="shared" si="57"/>
        <v>0</v>
      </c>
      <c r="AA163" s="2">
        <f t="shared" si="57"/>
        <v>0</v>
      </c>
      <c r="AB163" s="2">
        <f t="shared" si="57"/>
        <v>0</v>
      </c>
      <c r="AC163" s="2">
        <f t="shared" si="57"/>
        <v>0</v>
      </c>
      <c r="AD163" s="2">
        <f t="shared" si="57"/>
        <v>0</v>
      </c>
      <c r="AE163" s="2">
        <f t="shared" si="57"/>
        <v>0</v>
      </c>
      <c r="AF163" s="2">
        <f t="shared" si="57"/>
        <v>0</v>
      </c>
      <c r="AG163" s="2">
        <f t="shared" si="57"/>
        <v>0</v>
      </c>
      <c r="AH163" s="2">
        <f t="shared" si="57"/>
        <v>0</v>
      </c>
      <c r="AI163" s="2">
        <f t="shared" si="57"/>
        <v>0</v>
      </c>
      <c r="AJ163" s="2">
        <f t="shared" si="57"/>
        <v>0</v>
      </c>
      <c r="AK163" s="2">
        <f t="shared" si="57"/>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8">H165*(1+$G$14)*(1+I164)</f>
        <v>0</v>
      </c>
      <c r="J165" s="2">
        <f t="shared" si="58"/>
        <v>0</v>
      </c>
      <c r="K165" s="2">
        <f t="shared" si="58"/>
        <v>0</v>
      </c>
      <c r="L165" s="2">
        <f t="shared" si="58"/>
        <v>0</v>
      </c>
      <c r="M165" s="2">
        <f t="shared" si="58"/>
        <v>0</v>
      </c>
      <c r="N165" s="2">
        <f t="shared" si="58"/>
        <v>0</v>
      </c>
      <c r="O165" s="2">
        <f t="shared" si="58"/>
        <v>0</v>
      </c>
      <c r="P165" s="2">
        <f t="shared" si="58"/>
        <v>0</v>
      </c>
      <c r="Q165" s="2">
        <f t="shared" si="58"/>
        <v>0</v>
      </c>
      <c r="R165" s="2">
        <f t="shared" si="58"/>
        <v>0</v>
      </c>
      <c r="S165" s="2">
        <f t="shared" si="58"/>
        <v>0</v>
      </c>
      <c r="T165" s="2">
        <f t="shared" si="58"/>
        <v>0</v>
      </c>
      <c r="U165" s="2">
        <f t="shared" si="58"/>
        <v>0</v>
      </c>
      <c r="V165" s="2">
        <f t="shared" si="58"/>
        <v>0</v>
      </c>
      <c r="W165" s="2">
        <f t="shared" si="58"/>
        <v>0</v>
      </c>
      <c r="X165" s="2">
        <f t="shared" si="58"/>
        <v>0</v>
      </c>
      <c r="Y165" s="2">
        <f t="shared" si="58"/>
        <v>0</v>
      </c>
      <c r="Z165" s="2">
        <f t="shared" si="58"/>
        <v>0</v>
      </c>
      <c r="AA165" s="2">
        <f t="shared" si="58"/>
        <v>0</v>
      </c>
      <c r="AB165" s="2">
        <f t="shared" si="58"/>
        <v>0</v>
      </c>
      <c r="AC165" s="2">
        <f t="shared" si="58"/>
        <v>0</v>
      </c>
      <c r="AD165" s="2">
        <f t="shared" si="58"/>
        <v>0</v>
      </c>
      <c r="AE165" s="2">
        <f t="shared" si="58"/>
        <v>0</v>
      </c>
      <c r="AF165" s="2">
        <f t="shared" si="58"/>
        <v>0</v>
      </c>
      <c r="AG165" s="2">
        <f>AF165*(1+$G$14)*(1+AG164)</f>
        <v>0</v>
      </c>
      <c r="AH165" s="2">
        <f t="shared" si="58"/>
        <v>0</v>
      </c>
      <c r="AI165" s="2">
        <f t="shared" si="58"/>
        <v>0</v>
      </c>
      <c r="AJ165" s="2">
        <f t="shared" si="58"/>
        <v>0</v>
      </c>
      <c r="AK165" s="2">
        <f t="shared" si="58"/>
        <v>0</v>
      </c>
    </row>
    <row r="166" spans="1:37">
      <c r="C166" s="1"/>
      <c r="D166" s="1"/>
      <c r="E166" t="s">
        <v>248</v>
      </c>
      <c r="F166" t="s">
        <v>249</v>
      </c>
      <c r="G166" s="20"/>
      <c r="H166" s="21">
        <f>G166*(1+$G$14)*(1+H164)</f>
        <v>0</v>
      </c>
      <c r="I166" s="21">
        <f t="shared" ref="I166:AK166" si="59">H166*(1+$G$14)*(1+I164)</f>
        <v>0</v>
      </c>
      <c r="J166" s="21">
        <f t="shared" si="59"/>
        <v>0</v>
      </c>
      <c r="K166" s="21">
        <f t="shared" si="59"/>
        <v>0</v>
      </c>
      <c r="L166" s="21">
        <f t="shared" si="59"/>
        <v>0</v>
      </c>
      <c r="M166" s="21">
        <f t="shared" si="59"/>
        <v>0</v>
      </c>
      <c r="N166" s="21">
        <f t="shared" si="59"/>
        <v>0</v>
      </c>
      <c r="O166" s="21">
        <f t="shared" si="59"/>
        <v>0</v>
      </c>
      <c r="P166" s="21">
        <f t="shared" si="59"/>
        <v>0</v>
      </c>
      <c r="Q166" s="21">
        <f t="shared" si="59"/>
        <v>0</v>
      </c>
      <c r="R166" s="21">
        <f t="shared" si="59"/>
        <v>0</v>
      </c>
      <c r="S166" s="21">
        <f t="shared" si="59"/>
        <v>0</v>
      </c>
      <c r="T166" s="21">
        <f t="shared" si="59"/>
        <v>0</v>
      </c>
      <c r="U166" s="21">
        <f t="shared" si="59"/>
        <v>0</v>
      </c>
      <c r="V166" s="21">
        <f t="shared" si="59"/>
        <v>0</v>
      </c>
      <c r="W166" s="21">
        <f t="shared" si="59"/>
        <v>0</v>
      </c>
      <c r="X166" s="21">
        <f t="shared" si="59"/>
        <v>0</v>
      </c>
      <c r="Y166" s="21">
        <f t="shared" si="59"/>
        <v>0</v>
      </c>
      <c r="Z166" s="21">
        <f t="shared" si="59"/>
        <v>0</v>
      </c>
      <c r="AA166" s="21">
        <f t="shared" si="59"/>
        <v>0</v>
      </c>
      <c r="AB166" s="21">
        <f t="shared" si="59"/>
        <v>0</v>
      </c>
      <c r="AC166" s="21">
        <f t="shared" si="59"/>
        <v>0</v>
      </c>
      <c r="AD166" s="21">
        <f t="shared" si="59"/>
        <v>0</v>
      </c>
      <c r="AE166" s="21">
        <f t="shared" si="59"/>
        <v>0</v>
      </c>
      <c r="AF166" s="21">
        <f t="shared" si="59"/>
        <v>0</v>
      </c>
      <c r="AG166" s="21">
        <f>AF166*(1+$G$14)*(1+AG164)</f>
        <v>0</v>
      </c>
      <c r="AH166" s="21">
        <f t="shared" si="59"/>
        <v>0</v>
      </c>
      <c r="AI166" s="21">
        <f t="shared" si="59"/>
        <v>0</v>
      </c>
      <c r="AJ166" s="21">
        <f t="shared" si="59"/>
        <v>0</v>
      </c>
      <c r="AK166" s="21">
        <f t="shared" si="59"/>
        <v>0</v>
      </c>
    </row>
    <row r="167" spans="1:37">
      <c r="C167" s="1"/>
      <c r="D167" s="1"/>
      <c r="E167" t="s">
        <v>250</v>
      </c>
      <c r="F167" t="s">
        <v>249</v>
      </c>
      <c r="G167" s="20"/>
      <c r="H167" s="21">
        <f>G167*(1+$G$14)*(1+H164)</f>
        <v>0</v>
      </c>
      <c r="I167" s="21">
        <f t="shared" ref="I167:AK167" si="60">H167*(1+$G$14)*(1+I164)</f>
        <v>0</v>
      </c>
      <c r="J167" s="21">
        <f t="shared" si="60"/>
        <v>0</v>
      </c>
      <c r="K167" s="21">
        <f t="shared" si="60"/>
        <v>0</v>
      </c>
      <c r="L167" s="21">
        <f t="shared" si="60"/>
        <v>0</v>
      </c>
      <c r="M167" s="21">
        <f t="shared" si="60"/>
        <v>0</v>
      </c>
      <c r="N167" s="21">
        <f t="shared" si="60"/>
        <v>0</v>
      </c>
      <c r="O167" s="21">
        <f t="shared" si="60"/>
        <v>0</v>
      </c>
      <c r="P167" s="21">
        <f t="shared" si="60"/>
        <v>0</v>
      </c>
      <c r="Q167" s="21">
        <f t="shared" si="60"/>
        <v>0</v>
      </c>
      <c r="R167" s="21">
        <f t="shared" si="60"/>
        <v>0</v>
      </c>
      <c r="S167" s="21">
        <f t="shared" si="60"/>
        <v>0</v>
      </c>
      <c r="T167" s="21">
        <f t="shared" si="60"/>
        <v>0</v>
      </c>
      <c r="U167" s="21">
        <f t="shared" si="60"/>
        <v>0</v>
      </c>
      <c r="V167" s="21">
        <f t="shared" si="60"/>
        <v>0</v>
      </c>
      <c r="W167" s="21">
        <f t="shared" si="60"/>
        <v>0</v>
      </c>
      <c r="X167" s="21">
        <f t="shared" si="60"/>
        <v>0</v>
      </c>
      <c r="Y167" s="21">
        <f t="shared" si="60"/>
        <v>0</v>
      </c>
      <c r="Z167" s="21">
        <f t="shared" si="60"/>
        <v>0</v>
      </c>
      <c r="AA167" s="21">
        <f t="shared" si="60"/>
        <v>0</v>
      </c>
      <c r="AB167" s="21">
        <f t="shared" si="60"/>
        <v>0</v>
      </c>
      <c r="AC167" s="21">
        <f t="shared" si="60"/>
        <v>0</v>
      </c>
      <c r="AD167" s="21">
        <f t="shared" si="60"/>
        <v>0</v>
      </c>
      <c r="AE167" s="21">
        <f t="shared" si="60"/>
        <v>0</v>
      </c>
      <c r="AF167" s="21">
        <f t="shared" si="60"/>
        <v>0</v>
      </c>
      <c r="AG167" s="21">
        <f>AF167*(1+$G$14)*(1+AG164)</f>
        <v>0</v>
      </c>
      <c r="AH167" s="21">
        <f t="shared" si="60"/>
        <v>0</v>
      </c>
      <c r="AI167" s="21">
        <f t="shared" si="60"/>
        <v>0</v>
      </c>
      <c r="AJ167" s="21">
        <f t="shared" si="60"/>
        <v>0</v>
      </c>
      <c r="AK167" s="21">
        <f t="shared" si="60"/>
        <v>0</v>
      </c>
    </row>
    <row r="168" spans="1:37">
      <c r="C168" s="1"/>
      <c r="D168" s="1"/>
      <c r="E168" t="s">
        <v>251</v>
      </c>
      <c r="F168" t="s">
        <v>249</v>
      </c>
      <c r="G168" s="20"/>
      <c r="H168" s="21">
        <f>G168*(1+$G$14)*(1+H164)</f>
        <v>0</v>
      </c>
      <c r="I168" s="21">
        <f t="shared" ref="I168:AK168" si="61">H168*(1+$G$14)*(1+I164)</f>
        <v>0</v>
      </c>
      <c r="J168" s="21">
        <f t="shared" si="61"/>
        <v>0</v>
      </c>
      <c r="K168" s="21">
        <f t="shared" si="61"/>
        <v>0</v>
      </c>
      <c r="L168" s="21">
        <f t="shared" si="61"/>
        <v>0</v>
      </c>
      <c r="M168" s="21">
        <f t="shared" si="61"/>
        <v>0</v>
      </c>
      <c r="N168" s="21">
        <f t="shared" si="61"/>
        <v>0</v>
      </c>
      <c r="O168" s="21">
        <f t="shared" si="61"/>
        <v>0</v>
      </c>
      <c r="P168" s="21">
        <f t="shared" si="61"/>
        <v>0</v>
      </c>
      <c r="Q168" s="21">
        <f t="shared" si="61"/>
        <v>0</v>
      </c>
      <c r="R168" s="21">
        <f t="shared" si="61"/>
        <v>0</v>
      </c>
      <c r="S168" s="21">
        <f t="shared" si="61"/>
        <v>0</v>
      </c>
      <c r="T168" s="21">
        <f t="shared" si="61"/>
        <v>0</v>
      </c>
      <c r="U168" s="21">
        <f t="shared" si="61"/>
        <v>0</v>
      </c>
      <c r="V168" s="21">
        <f t="shared" si="61"/>
        <v>0</v>
      </c>
      <c r="W168" s="21">
        <f t="shared" si="61"/>
        <v>0</v>
      </c>
      <c r="X168" s="21">
        <f t="shared" si="61"/>
        <v>0</v>
      </c>
      <c r="Y168" s="21">
        <f t="shared" si="61"/>
        <v>0</v>
      </c>
      <c r="Z168" s="21">
        <f t="shared" si="61"/>
        <v>0</v>
      </c>
      <c r="AA168" s="21">
        <f t="shared" si="61"/>
        <v>0</v>
      </c>
      <c r="AB168" s="21">
        <f t="shared" si="61"/>
        <v>0</v>
      </c>
      <c r="AC168" s="21">
        <f t="shared" si="61"/>
        <v>0</v>
      </c>
      <c r="AD168" s="21">
        <f t="shared" si="61"/>
        <v>0</v>
      </c>
      <c r="AE168" s="21">
        <f t="shared" si="61"/>
        <v>0</v>
      </c>
      <c r="AF168" s="21">
        <f t="shared" si="61"/>
        <v>0</v>
      </c>
      <c r="AG168" s="21">
        <f>AF168*(1+$G$14)*(1+AG164)</f>
        <v>0</v>
      </c>
      <c r="AH168" s="21">
        <f t="shared" si="61"/>
        <v>0</v>
      </c>
      <c r="AI168" s="21">
        <f t="shared" si="61"/>
        <v>0</v>
      </c>
      <c r="AJ168" s="21">
        <f t="shared" si="61"/>
        <v>0</v>
      </c>
      <c r="AK168" s="21">
        <f t="shared" si="61"/>
        <v>0</v>
      </c>
    </row>
    <row r="169" spans="1:37">
      <c r="C169" s="1"/>
      <c r="D169" s="1"/>
    </row>
    <row r="170" spans="1:37">
      <c r="C170" s="1"/>
      <c r="D170" s="1"/>
      <c r="E170" t="s">
        <v>266</v>
      </c>
      <c r="F170" t="s">
        <v>253</v>
      </c>
      <c r="H170" s="2">
        <f>SUM(H161:H163)/1000</f>
        <v>0</v>
      </c>
      <c r="I170" s="2">
        <f t="shared" ref="I170:AK170" si="62">SUM(I161:I163)/1000</f>
        <v>0</v>
      </c>
      <c r="J170" s="2">
        <f t="shared" si="62"/>
        <v>0</v>
      </c>
      <c r="K170" s="2">
        <f t="shared" si="62"/>
        <v>0</v>
      </c>
      <c r="L170" s="2">
        <f t="shared" si="62"/>
        <v>0</v>
      </c>
      <c r="M170" s="2">
        <f t="shared" si="62"/>
        <v>0</v>
      </c>
      <c r="N170" s="2">
        <f t="shared" si="62"/>
        <v>0</v>
      </c>
      <c r="O170" s="2">
        <f t="shared" si="62"/>
        <v>0</v>
      </c>
      <c r="P170" s="2">
        <f t="shared" si="62"/>
        <v>0</v>
      </c>
      <c r="Q170" s="2">
        <f t="shared" si="62"/>
        <v>0</v>
      </c>
      <c r="R170" s="2">
        <f t="shared" si="62"/>
        <v>0</v>
      </c>
      <c r="S170" s="2">
        <f t="shared" si="62"/>
        <v>0</v>
      </c>
      <c r="T170" s="2">
        <f t="shared" si="62"/>
        <v>0</v>
      </c>
      <c r="U170" s="2">
        <f t="shared" si="62"/>
        <v>0</v>
      </c>
      <c r="V170" s="2">
        <f t="shared" si="62"/>
        <v>0</v>
      </c>
      <c r="W170" s="2">
        <f t="shared" si="62"/>
        <v>0</v>
      </c>
      <c r="X170" s="2">
        <f t="shared" si="62"/>
        <v>0</v>
      </c>
      <c r="Y170" s="2">
        <f t="shared" si="62"/>
        <v>0</v>
      </c>
      <c r="Z170" s="2">
        <f t="shared" si="62"/>
        <v>0</v>
      </c>
      <c r="AA170" s="2">
        <f t="shared" si="62"/>
        <v>0</v>
      </c>
      <c r="AB170" s="2">
        <f t="shared" si="62"/>
        <v>0</v>
      </c>
      <c r="AC170" s="2">
        <f t="shared" si="62"/>
        <v>0</v>
      </c>
      <c r="AD170" s="2">
        <f t="shared" si="62"/>
        <v>0</v>
      </c>
      <c r="AE170" s="2">
        <f t="shared" si="62"/>
        <v>0</v>
      </c>
      <c r="AF170" s="2">
        <f t="shared" si="62"/>
        <v>0</v>
      </c>
      <c r="AG170" s="2">
        <f t="shared" si="62"/>
        <v>0</v>
      </c>
      <c r="AH170" s="2">
        <f t="shared" si="62"/>
        <v>0</v>
      </c>
      <c r="AI170" s="2">
        <f t="shared" si="62"/>
        <v>0</v>
      </c>
      <c r="AJ170" s="2">
        <f t="shared" si="62"/>
        <v>0</v>
      </c>
      <c r="AK170" s="2">
        <f t="shared" si="62"/>
        <v>0</v>
      </c>
    </row>
    <row r="171" spans="1:37">
      <c r="C171" s="1"/>
      <c r="D171" s="1"/>
      <c r="E171" t="s">
        <v>267</v>
      </c>
      <c r="F171" t="s">
        <v>215</v>
      </c>
      <c r="H171" s="2">
        <f>H154*H165+H161*H166+H162*H167+H163*H168</f>
        <v>0</v>
      </c>
      <c r="I171" s="2">
        <f t="shared" ref="I171:AK171" si="63">I154*I165+I161*I166+I162*I167+I163*I168</f>
        <v>0</v>
      </c>
      <c r="J171" s="2">
        <f t="shared" si="63"/>
        <v>0</v>
      </c>
      <c r="K171" s="2">
        <f t="shared" si="63"/>
        <v>0</v>
      </c>
      <c r="L171" s="2">
        <f t="shared" si="63"/>
        <v>0</v>
      </c>
      <c r="M171" s="2">
        <f t="shared" si="63"/>
        <v>0</v>
      </c>
      <c r="N171" s="2">
        <f t="shared" si="63"/>
        <v>0</v>
      </c>
      <c r="O171" s="2">
        <f t="shared" si="63"/>
        <v>0</v>
      </c>
      <c r="P171" s="2">
        <f t="shared" si="63"/>
        <v>0</v>
      </c>
      <c r="Q171" s="2">
        <f t="shared" si="63"/>
        <v>0</v>
      </c>
      <c r="R171" s="2">
        <f t="shared" si="63"/>
        <v>0</v>
      </c>
      <c r="S171" s="2">
        <f t="shared" si="63"/>
        <v>0</v>
      </c>
      <c r="T171" s="2">
        <f t="shared" si="63"/>
        <v>0</v>
      </c>
      <c r="U171" s="2">
        <f t="shared" si="63"/>
        <v>0</v>
      </c>
      <c r="V171" s="2">
        <f t="shared" si="63"/>
        <v>0</v>
      </c>
      <c r="W171" s="2">
        <f t="shared" si="63"/>
        <v>0</v>
      </c>
      <c r="X171" s="2">
        <f t="shared" si="63"/>
        <v>0</v>
      </c>
      <c r="Y171" s="2">
        <f t="shared" si="63"/>
        <v>0</v>
      </c>
      <c r="Z171" s="2">
        <f t="shared" si="63"/>
        <v>0</v>
      </c>
      <c r="AA171" s="2">
        <f t="shared" si="63"/>
        <v>0</v>
      </c>
      <c r="AB171" s="2">
        <f t="shared" si="63"/>
        <v>0</v>
      </c>
      <c r="AC171" s="2">
        <f t="shared" si="63"/>
        <v>0</v>
      </c>
      <c r="AD171" s="2">
        <f t="shared" si="63"/>
        <v>0</v>
      </c>
      <c r="AE171" s="2">
        <f t="shared" si="63"/>
        <v>0</v>
      </c>
      <c r="AF171" s="2">
        <f t="shared" si="63"/>
        <v>0</v>
      </c>
      <c r="AG171" s="2">
        <f t="shared" si="63"/>
        <v>0</v>
      </c>
      <c r="AH171" s="2">
        <f t="shared" si="63"/>
        <v>0</v>
      </c>
      <c r="AI171" s="2">
        <f t="shared" si="63"/>
        <v>0</v>
      </c>
      <c r="AJ171" s="2">
        <f t="shared" si="63"/>
        <v>0</v>
      </c>
      <c r="AK171" s="2">
        <f t="shared" si="63"/>
        <v>0</v>
      </c>
    </row>
    <row r="172" spans="1:37">
      <c r="C172" s="1"/>
      <c r="D172" s="1"/>
    </row>
    <row r="173" spans="1:37">
      <c r="C173" s="1"/>
      <c r="D173" t="s">
        <v>268</v>
      </c>
    </row>
    <row r="174" spans="1:37">
      <c r="C174" s="1"/>
      <c r="E174" t="s">
        <v>269</v>
      </c>
      <c r="F174" t="s">
        <v>232</v>
      </c>
      <c r="H174">
        <f t="shared" ref="H174:AK175" si="64">SUM(H93,H114,H135,H156)</f>
        <v>3018.9741285403047</v>
      </c>
      <c r="I174">
        <f t="shared" si="64"/>
        <v>3018.9741285403047</v>
      </c>
      <c r="J174">
        <f t="shared" si="64"/>
        <v>3018.9741285403047</v>
      </c>
      <c r="K174">
        <f t="shared" si="64"/>
        <v>3494.3999999999942</v>
      </c>
      <c r="L174">
        <f t="shared" si="64"/>
        <v>3494.3999999999942</v>
      </c>
      <c r="M174">
        <f t="shared" si="64"/>
        <v>4919.8779956426988</v>
      </c>
      <c r="N174">
        <f t="shared" si="64"/>
        <v>4919.8779956426988</v>
      </c>
      <c r="O174">
        <f t="shared" si="64"/>
        <v>4919.8779956426988</v>
      </c>
      <c r="P174">
        <f t="shared" si="64"/>
        <v>4919.8779956426988</v>
      </c>
      <c r="Q174">
        <f t="shared" si="64"/>
        <v>4919.8779956426988</v>
      </c>
      <c r="R174">
        <f t="shared" si="64"/>
        <v>3483</v>
      </c>
      <c r="S174">
        <f t="shared" si="64"/>
        <v>3483</v>
      </c>
      <c r="T174">
        <f t="shared" si="64"/>
        <v>3483</v>
      </c>
      <c r="U174">
        <f t="shared" si="64"/>
        <v>2835.3999999999942</v>
      </c>
      <c r="V174">
        <f t="shared" si="64"/>
        <v>2835.3999999999942</v>
      </c>
      <c r="W174">
        <f t="shared" si="64"/>
        <v>2835.3999999999942</v>
      </c>
      <c r="X174">
        <f t="shared" si="64"/>
        <v>2835.3999999999942</v>
      </c>
      <c r="Y174">
        <f t="shared" si="64"/>
        <v>2835.4000000000233</v>
      </c>
      <c r="Z174">
        <f t="shared" si="64"/>
        <v>1922.2000000000116</v>
      </c>
      <c r="AA174">
        <f t="shared" si="64"/>
        <v>1922.2000000000116</v>
      </c>
      <c r="AB174">
        <f t="shared" si="64"/>
        <v>1922.2000000000116</v>
      </c>
      <c r="AC174">
        <f t="shared" si="64"/>
        <v>1922.2000000000116</v>
      </c>
      <c r="AD174">
        <f t="shared" si="64"/>
        <v>1922.1999999999532</v>
      </c>
      <c r="AE174">
        <f t="shared" si="64"/>
        <v>1195.7999999999881</v>
      </c>
      <c r="AF174">
        <f t="shared" si="64"/>
        <v>1195.7999999999881</v>
      </c>
      <c r="AG174">
        <f t="shared" si="64"/>
        <v>1195.7999999999881</v>
      </c>
      <c r="AH174">
        <f t="shared" si="64"/>
        <v>1195.7999999999881</v>
      </c>
      <c r="AI174">
        <f t="shared" si="64"/>
        <v>1195.8000000000466</v>
      </c>
      <c r="AJ174">
        <f t="shared" si="64"/>
        <v>1321</v>
      </c>
      <c r="AK174">
        <f t="shared" si="64"/>
        <v>1321</v>
      </c>
    </row>
    <row r="175" spans="1:37">
      <c r="C175" s="1"/>
      <c r="D175" s="1"/>
      <c r="E175" t="s">
        <v>270</v>
      </c>
      <c r="F175" t="s">
        <v>232</v>
      </c>
      <c r="H175">
        <f t="shared" si="64"/>
        <v>3018.9741285403047</v>
      </c>
      <c r="I175">
        <f t="shared" si="64"/>
        <v>6037.9482570806094</v>
      </c>
      <c r="J175">
        <f t="shared" si="64"/>
        <v>9056.9223856209137</v>
      </c>
      <c r="K175">
        <f t="shared" si="64"/>
        <v>12551.322385620908</v>
      </c>
      <c r="L175">
        <f t="shared" si="64"/>
        <v>16045.722385620902</v>
      </c>
      <c r="M175">
        <f t="shared" si="64"/>
        <v>20965.600381263601</v>
      </c>
      <c r="N175">
        <f t="shared" si="64"/>
        <v>25885.4783769063</v>
      </c>
      <c r="O175">
        <f t="shared" si="64"/>
        <v>30805.356372549002</v>
      </c>
      <c r="P175">
        <f t="shared" si="64"/>
        <v>35725.234368191697</v>
      </c>
      <c r="Q175">
        <f t="shared" si="64"/>
        <v>40645.1123638344</v>
      </c>
      <c r="R175">
        <f t="shared" si="64"/>
        <v>44128.1123638344</v>
      </c>
      <c r="S175">
        <f t="shared" si="64"/>
        <v>47611.1123638344</v>
      </c>
      <c r="T175">
        <f t="shared" si="64"/>
        <v>51094.1123638344</v>
      </c>
      <c r="U175">
        <f t="shared" si="64"/>
        <v>53929.512363834394</v>
      </c>
      <c r="V175">
        <f t="shared" si="64"/>
        <v>56764.912363834388</v>
      </c>
      <c r="W175">
        <f t="shared" si="64"/>
        <v>59600.31236383439</v>
      </c>
      <c r="X175">
        <f t="shared" si="64"/>
        <v>62435.712363834391</v>
      </c>
      <c r="Y175">
        <f t="shared" si="64"/>
        <v>65271.112363834407</v>
      </c>
      <c r="Z175">
        <f t="shared" si="64"/>
        <v>67193.312363834411</v>
      </c>
      <c r="AA175">
        <f t="shared" si="64"/>
        <v>69115.512363834423</v>
      </c>
      <c r="AB175">
        <f t="shared" si="64"/>
        <v>71037.712363834435</v>
      </c>
      <c r="AC175">
        <f t="shared" si="64"/>
        <v>72959.912363834446</v>
      </c>
      <c r="AD175">
        <f t="shared" si="64"/>
        <v>74882.1123638344</v>
      </c>
      <c r="AE175">
        <f t="shared" si="64"/>
        <v>76077.912363834388</v>
      </c>
      <c r="AF175">
        <f t="shared" si="64"/>
        <v>77273.712363834376</v>
      </c>
      <c r="AG175">
        <f t="shared" si="64"/>
        <v>78469.512363834365</v>
      </c>
      <c r="AH175">
        <f t="shared" si="64"/>
        <v>79665.312363834339</v>
      </c>
      <c r="AI175">
        <f t="shared" si="64"/>
        <v>80861.1123638344</v>
      </c>
      <c r="AJ175">
        <f t="shared" si="64"/>
        <v>82182.1123638344</v>
      </c>
      <c r="AK175">
        <f t="shared" si="64"/>
        <v>83503.1123638344</v>
      </c>
    </row>
    <row r="176" spans="1:37">
      <c r="C176" s="1"/>
      <c r="D176" s="1"/>
      <c r="E176" t="s">
        <v>271</v>
      </c>
      <c r="F176" t="s">
        <v>253</v>
      </c>
      <c r="H176" s="2">
        <f t="shared" ref="H176:AK177" si="65">SUM(H107,H128,H149,H170)</f>
        <v>458.87415119002071</v>
      </c>
      <c r="I176" s="2">
        <f t="shared" si="65"/>
        <v>921.52774976228511</v>
      </c>
      <c r="J176" s="2">
        <f t="shared" si="65"/>
        <v>1386.6630865386157</v>
      </c>
      <c r="K176" s="2">
        <f t="shared" si="65"/>
        <v>1918.5485828339574</v>
      </c>
      <c r="L176" s="2">
        <f t="shared" si="65"/>
        <v>2448.4537449745917</v>
      </c>
      <c r="M176" s="2">
        <f t="shared" si="65"/>
        <v>3193.3981781126768</v>
      </c>
      <c r="N176" s="2">
        <f t="shared" si="65"/>
        <v>3935.9306516429015</v>
      </c>
      <c r="O176" s="2">
        <f t="shared" si="65"/>
        <v>4675.7773198005234</v>
      </c>
      <c r="P176" s="2">
        <f t="shared" si="65"/>
        <v>5413.5093599334377</v>
      </c>
      <c r="Q176" s="2">
        <f t="shared" si="65"/>
        <v>6148.9160609738728</v>
      </c>
      <c r="R176" s="2">
        <f t="shared" si="65"/>
        <v>6675.8348808472392</v>
      </c>
      <c r="S176" s="2">
        <f t="shared" si="65"/>
        <v>7202.7537007206056</v>
      </c>
      <c r="T176" s="2">
        <f t="shared" si="65"/>
        <v>7729.672520593972</v>
      </c>
      <c r="U176" s="2">
        <f t="shared" si="65"/>
        <v>8158.6204453338341</v>
      </c>
      <c r="V176" s="2">
        <f t="shared" si="65"/>
        <v>8587.568370073699</v>
      </c>
      <c r="W176" s="2">
        <f t="shared" si="65"/>
        <v>9016.5162948135621</v>
      </c>
      <c r="X176" s="2">
        <f t="shared" si="65"/>
        <v>9445.4642195534234</v>
      </c>
      <c r="Y176" s="2">
        <f t="shared" si="65"/>
        <v>9874.4121442932901</v>
      </c>
      <c r="Z176" s="2">
        <f t="shared" si="65"/>
        <v>10165.208399119758</v>
      </c>
      <c r="AA176" s="2">
        <f t="shared" si="65"/>
        <v>10456.004653946227</v>
      </c>
      <c r="AB176" s="2">
        <f t="shared" si="65"/>
        <v>10746.800908772695</v>
      </c>
      <c r="AC176" s="2">
        <f t="shared" si="65"/>
        <v>11037.597163599165</v>
      </c>
      <c r="AD176" s="2">
        <f t="shared" si="65"/>
        <v>11328.393418425625</v>
      </c>
      <c r="AE176" s="2">
        <f t="shared" si="65"/>
        <v>11509.297674757685</v>
      </c>
      <c r="AF176" s="2">
        <f t="shared" si="65"/>
        <v>11690.201931089745</v>
      </c>
      <c r="AG176" s="2">
        <f t="shared" si="65"/>
        <v>11871.106187421805</v>
      </c>
      <c r="AH176" s="2">
        <f t="shared" si="65"/>
        <v>12052.010443753863</v>
      </c>
      <c r="AI176" s="2">
        <f t="shared" si="65"/>
        <v>12232.914700085934</v>
      </c>
      <c r="AJ176" s="2">
        <f t="shared" si="65"/>
        <v>12432.759592722372</v>
      </c>
      <c r="AK176" s="2">
        <f t="shared" si="65"/>
        <v>12632.604485358814</v>
      </c>
    </row>
    <row r="177" spans="1:37">
      <c r="C177" s="1"/>
      <c r="D177" s="1"/>
      <c r="E177" t="s">
        <v>272</v>
      </c>
      <c r="F177" t="s">
        <v>215</v>
      </c>
      <c r="H177" s="2">
        <f t="shared" si="65"/>
        <v>1749023.2127265544</v>
      </c>
      <c r="I177" s="2">
        <f t="shared" si="65"/>
        <v>3584340.2056773873</v>
      </c>
      <c r="J177" s="2">
        <f t="shared" si="65"/>
        <v>5504574.0309193488</v>
      </c>
      <c r="K177" s="2">
        <f t="shared" si="65"/>
        <v>7777514.7758967429</v>
      </c>
      <c r="L177" s="2">
        <f t="shared" si="65"/>
        <v>10136333.762385627</v>
      </c>
      <c r="M177" s="2">
        <f t="shared" si="65"/>
        <v>13501056.930474851</v>
      </c>
      <c r="N177" s="2">
        <f t="shared" si="65"/>
        <v>16993540.528316036</v>
      </c>
      <c r="O177" s="2">
        <f t="shared" si="65"/>
        <v>20616422.338542145</v>
      </c>
      <c r="P177" s="2">
        <f t="shared" si="65"/>
        <v>24375665.354101293</v>
      </c>
      <c r="Q177" s="2">
        <f t="shared" si="65"/>
        <v>28274379.640227057</v>
      </c>
      <c r="R177" s="2">
        <f t="shared" si="65"/>
        <v>31341938.125691239</v>
      </c>
      <c r="S177" s="2">
        <f t="shared" si="65"/>
        <v>34525865.066123575</v>
      </c>
      <c r="T177" s="2">
        <f t="shared" si="65"/>
        <v>37829695.143340647</v>
      </c>
      <c r="U177" s="2">
        <f t="shared" si="65"/>
        <v>40767512.984103955</v>
      </c>
      <c r="V177" s="2">
        <f t="shared" si="65"/>
        <v>43812036.278621122</v>
      </c>
      <c r="W177" s="2">
        <f t="shared" si="65"/>
        <v>46966451.078282006</v>
      </c>
      <c r="X177" s="2">
        <f t="shared" si="65"/>
        <v>50234030.191529781</v>
      </c>
      <c r="Y177" s="2">
        <f t="shared" si="65"/>
        <v>53618135.422608465</v>
      </c>
      <c r="Z177" s="2">
        <f t="shared" si="65"/>
        <v>56356301.756763622</v>
      </c>
      <c r="AA177" s="2">
        <f t="shared" si="65"/>
        <v>59185825.479231931</v>
      </c>
      <c r="AB177" s="2">
        <f t="shared" si="65"/>
        <v>62109336.068969168</v>
      </c>
      <c r="AC177" s="2">
        <f t="shared" si="65"/>
        <v>65129533.154439047</v>
      </c>
      <c r="AD177" s="2">
        <f t="shared" si="65"/>
        <v>68249188.300292164</v>
      </c>
      <c r="AE177" s="2">
        <f t="shared" si="65"/>
        <v>70795186.863177627</v>
      </c>
      <c r="AF177" s="2">
        <f t="shared" si="65"/>
        <v>73418019.473663837</v>
      </c>
      <c r="AG177" s="2">
        <f t="shared" si="65"/>
        <v>76119790.376383811</v>
      </c>
      <c r="AH177" s="2">
        <f t="shared" si="65"/>
        <v>78902658.310430139</v>
      </c>
      <c r="AI177" s="2">
        <f t="shared" si="65"/>
        <v>81768837.870150492</v>
      </c>
      <c r="AJ177" s="2">
        <f t="shared" si="65"/>
        <v>84849865.075926334</v>
      </c>
      <c r="AK177" s="2">
        <f t="shared" si="65"/>
        <v>88024235.366844013</v>
      </c>
    </row>
    <row r="178" spans="1:37">
      <c r="C178" s="1"/>
      <c r="D178" s="1"/>
    </row>
    <row r="179" spans="1:37">
      <c r="C179" s="1"/>
      <c r="D179" s="1"/>
      <c r="E179" s="3" t="s">
        <v>273</v>
      </c>
      <c r="F179" s="3" t="s">
        <v>274</v>
      </c>
      <c r="G179" s="3"/>
      <c r="H179" s="9">
        <f>H176*1000/H175</f>
        <v>151.99671532524513</v>
      </c>
      <c r="I179" s="9">
        <f t="shared" ref="I179:AK179" si="66">I176*1000/I175</f>
        <v>152.62266427699569</v>
      </c>
      <c r="J179" s="9">
        <f t="shared" si="66"/>
        <v>153.10532954772034</v>
      </c>
      <c r="K179" s="9">
        <f t="shared" si="66"/>
        <v>152.85629066718039</v>
      </c>
      <c r="L179" s="9">
        <f t="shared" si="66"/>
        <v>152.59230380108855</v>
      </c>
      <c r="M179" s="9">
        <f t="shared" si="66"/>
        <v>152.31608539894387</v>
      </c>
      <c r="N179" s="9">
        <f t="shared" si="66"/>
        <v>152.05168683126743</v>
      </c>
      <c r="O179" s="9">
        <f t="shared" si="66"/>
        <v>151.78455536281868</v>
      </c>
      <c r="P179" s="9">
        <f t="shared" si="66"/>
        <v>151.5318081370911</v>
      </c>
      <c r="Q179" s="9">
        <f t="shared" si="66"/>
        <v>151.28303757489707</v>
      </c>
      <c r="R179" s="9">
        <f t="shared" si="66"/>
        <v>151.28303757489707</v>
      </c>
      <c r="S179" s="9">
        <f t="shared" si="66"/>
        <v>151.28303757489707</v>
      </c>
      <c r="T179" s="9">
        <f t="shared" si="66"/>
        <v>151.28303757489707</v>
      </c>
      <c r="U179" s="9">
        <f t="shared" si="66"/>
        <v>151.28303757489707</v>
      </c>
      <c r="V179" s="9">
        <f t="shared" si="66"/>
        <v>151.28303757489709</v>
      </c>
      <c r="W179" s="9">
        <f t="shared" si="66"/>
        <v>151.28303757489709</v>
      </c>
      <c r="X179" s="9">
        <f t="shared" si="66"/>
        <v>151.28303757489707</v>
      </c>
      <c r="Y179" s="9">
        <f t="shared" si="66"/>
        <v>151.28303757489707</v>
      </c>
      <c r="Z179" s="9">
        <f t="shared" si="66"/>
        <v>151.28303757489707</v>
      </c>
      <c r="AA179" s="9">
        <f t="shared" si="66"/>
        <v>151.28303757489707</v>
      </c>
      <c r="AB179" s="9">
        <f t="shared" si="66"/>
        <v>151.28303757489709</v>
      </c>
      <c r="AC179" s="9">
        <f t="shared" si="66"/>
        <v>151.28303757489709</v>
      </c>
      <c r="AD179" s="9">
        <f t="shared" si="66"/>
        <v>151.28303757489709</v>
      </c>
      <c r="AE179" s="9">
        <f t="shared" si="66"/>
        <v>151.28303757489709</v>
      </c>
      <c r="AF179" s="9">
        <f t="shared" si="66"/>
        <v>151.28303757489707</v>
      </c>
      <c r="AG179" s="9">
        <f t="shared" si="66"/>
        <v>151.28303757489707</v>
      </c>
      <c r="AH179" s="9">
        <f t="shared" si="66"/>
        <v>151.28303757489707</v>
      </c>
      <c r="AI179" s="9">
        <f t="shared" si="66"/>
        <v>151.28303757489707</v>
      </c>
      <c r="AJ179" s="9">
        <f t="shared" si="66"/>
        <v>151.28303757489707</v>
      </c>
      <c r="AK179" s="9">
        <f t="shared" si="66"/>
        <v>151.28303757489709</v>
      </c>
    </row>
    <row r="180" spans="1:37">
      <c r="C180" s="1"/>
      <c r="D180" s="1"/>
      <c r="E180" s="3" t="s">
        <v>275</v>
      </c>
      <c r="F180" s="3" t="s">
        <v>276</v>
      </c>
      <c r="G180" s="3"/>
      <c r="H180" s="9">
        <f>H177/H175</f>
        <v>579.34355786355127</v>
      </c>
      <c r="I180" s="9">
        <f t="shared" ref="I180:AK180" si="67">I177/I175</f>
        <v>593.63546242286634</v>
      </c>
      <c r="J180" s="9">
        <f t="shared" si="67"/>
        <v>607.77533432975008</v>
      </c>
      <c r="K180" s="9">
        <f t="shared" si="67"/>
        <v>619.65700003107622</v>
      </c>
      <c r="L180" s="9">
        <f t="shared" si="67"/>
        <v>631.71563852239694</v>
      </c>
      <c r="M180" s="9">
        <f t="shared" si="67"/>
        <v>643.9623328192589</v>
      </c>
      <c r="N180" s="9">
        <f t="shared" si="67"/>
        <v>656.48933664199944</v>
      </c>
      <c r="O180" s="9">
        <f t="shared" si="67"/>
        <v>669.24797393071776</v>
      </c>
      <c r="P180" s="9">
        <f t="shared" si="67"/>
        <v>682.30945955121285</v>
      </c>
      <c r="Q180" s="9">
        <f t="shared" si="67"/>
        <v>695.64033645987183</v>
      </c>
      <c r="R180" s="9">
        <f t="shared" si="67"/>
        <v>710.24878352552901</v>
      </c>
      <c r="S180" s="9">
        <f t="shared" si="67"/>
        <v>725.16400797956499</v>
      </c>
      <c r="T180" s="9">
        <f t="shared" si="67"/>
        <v>740.39245214713594</v>
      </c>
      <c r="U180" s="9">
        <f t="shared" si="67"/>
        <v>755.9406936422256</v>
      </c>
      <c r="V180" s="9">
        <f t="shared" si="67"/>
        <v>771.8154482087125</v>
      </c>
      <c r="W180" s="9">
        <f t="shared" si="67"/>
        <v>788.02357262109513</v>
      </c>
      <c r="X180" s="9">
        <f t="shared" si="67"/>
        <v>804.57206764613807</v>
      </c>
      <c r="Y180" s="9">
        <f t="shared" si="67"/>
        <v>821.46808106670699</v>
      </c>
      <c r="Z180" s="9">
        <f t="shared" si="67"/>
        <v>838.71891076910777</v>
      </c>
      <c r="AA180" s="9">
        <f t="shared" si="67"/>
        <v>856.33200789525904</v>
      </c>
      <c r="AB180" s="9">
        <f t="shared" si="67"/>
        <v>874.31498006105926</v>
      </c>
      <c r="AC180" s="9">
        <f t="shared" si="67"/>
        <v>892.67559464234159</v>
      </c>
      <c r="AD180" s="9">
        <f t="shared" si="67"/>
        <v>911.42178212983049</v>
      </c>
      <c r="AE180" s="9">
        <f t="shared" si="67"/>
        <v>930.5616395545569</v>
      </c>
      <c r="AF180" s="9">
        <f t="shared" si="67"/>
        <v>950.1034339852024</v>
      </c>
      <c r="AG180" s="9">
        <f t="shared" si="67"/>
        <v>970.05560609889153</v>
      </c>
      <c r="AH180" s="9">
        <f t="shared" si="67"/>
        <v>990.42677382696832</v>
      </c>
      <c r="AI180" s="9">
        <f t="shared" si="67"/>
        <v>1011.2257360773344</v>
      </c>
      <c r="AJ180" s="9">
        <f t="shared" si="67"/>
        <v>1032.4614765349586</v>
      </c>
      <c r="AK180" s="9">
        <f t="shared" si="67"/>
        <v>1054.1431675421925</v>
      </c>
    </row>
    <row r="181" spans="1:37">
      <c r="C181" s="1"/>
      <c r="D181" s="1"/>
      <c r="E181" s="3" t="s">
        <v>277</v>
      </c>
      <c r="F181" s="3" t="s">
        <v>278</v>
      </c>
      <c r="G181" s="3"/>
      <c r="H181" s="9">
        <f>H177/H176</f>
        <v>3811.5531419469307</v>
      </c>
      <c r="I181" s="9">
        <f t="shared" ref="I181:AK181" si="68">I177/I176</f>
        <v>3889.5629638955465</v>
      </c>
      <c r="J181" s="9">
        <f t="shared" si="68"/>
        <v>3969.6549827830568</v>
      </c>
      <c r="K181" s="9">
        <f t="shared" si="68"/>
        <v>4053.8534418598329</v>
      </c>
      <c r="L181" s="9">
        <f t="shared" si="68"/>
        <v>4139.8918738776565</v>
      </c>
      <c r="M181" s="9">
        <f t="shared" si="68"/>
        <v>4227.8025405695198</v>
      </c>
      <c r="N181" s="9">
        <f t="shared" si="68"/>
        <v>4317.5406358398977</v>
      </c>
      <c r="O181" s="9">
        <f t="shared" si="68"/>
        <v>4409.1967877165025</v>
      </c>
      <c r="P181" s="9">
        <f t="shared" si="68"/>
        <v>4502.7474293313135</v>
      </c>
      <c r="Q181" s="9">
        <f t="shared" si="68"/>
        <v>4598.2705504275373</v>
      </c>
      <c r="R181" s="9">
        <f t="shared" si="68"/>
        <v>4694.8342319865151</v>
      </c>
      <c r="S181" s="9">
        <f t="shared" si="68"/>
        <v>4793.4257508582314</v>
      </c>
      <c r="T181" s="9">
        <f t="shared" si="68"/>
        <v>4894.087691626255</v>
      </c>
      <c r="U181" s="9">
        <f t="shared" si="68"/>
        <v>4996.8635331504056</v>
      </c>
      <c r="V181" s="9">
        <f t="shared" si="68"/>
        <v>5101.7976673465628</v>
      </c>
      <c r="W181" s="9">
        <f t="shared" si="68"/>
        <v>5208.9354183608393</v>
      </c>
      <c r="X181" s="9">
        <f t="shared" si="68"/>
        <v>5318.3230621464172</v>
      </c>
      <c r="Y181" s="9">
        <f t="shared" si="68"/>
        <v>5430.0078464514918</v>
      </c>
      <c r="Z181" s="9">
        <f t="shared" si="68"/>
        <v>5544.0380112269731</v>
      </c>
      <c r="AA181" s="9">
        <f t="shared" si="68"/>
        <v>5660.4628094627387</v>
      </c>
      <c r="AB181" s="9">
        <f t="shared" si="68"/>
        <v>5779.3325284614557</v>
      </c>
      <c r="AC181" s="9">
        <f t="shared" si="68"/>
        <v>5900.698511559146</v>
      </c>
      <c r="AD181" s="9">
        <f t="shared" si="68"/>
        <v>6024.6131803018861</v>
      </c>
      <c r="AE181" s="9">
        <f t="shared" si="68"/>
        <v>6151.1300570882258</v>
      </c>
      <c r="AF181" s="9">
        <f t="shared" si="68"/>
        <v>6280.3037882870776</v>
      </c>
      <c r="AG181" s="9">
        <f t="shared" si="68"/>
        <v>6412.1901678411059</v>
      </c>
      <c r="AH181" s="9">
        <f t="shared" si="68"/>
        <v>6546.8461613657691</v>
      </c>
      <c r="AI181" s="9">
        <f t="shared" si="68"/>
        <v>6684.3299307544494</v>
      </c>
      <c r="AJ181" s="9">
        <f t="shared" si="68"/>
        <v>6824.7008593002929</v>
      </c>
      <c r="AK181" s="9">
        <f t="shared" si="68"/>
        <v>6968.0195773455971</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f>'Bulk charges'!E25</f>
        <v>3.4299999999999997E-2</v>
      </c>
      <c r="I184" s="11">
        <f>'Bulk charges'!F25</f>
        <v>7.0000000000000001E-3</v>
      </c>
      <c r="J184" s="11">
        <f>'Bulk charges'!G25</f>
        <v>1.01E-2</v>
      </c>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f>'Notes &amp; Assumptions'!A51</f>
        <v>38</v>
      </c>
      <c r="E185" t="s">
        <v>280</v>
      </c>
      <c r="F185" t="s">
        <v>278</v>
      </c>
      <c r="G185" s="2">
        <f>'Bulk charges'!D26</f>
        <v>260.27774017446001</v>
      </c>
      <c r="H185" s="2">
        <f>G185*(1+$G$14)*(1+H184)</f>
        <v>274.85857726235525</v>
      </c>
      <c r="I185" s="2">
        <f t="shared" ref="I185:AK185" si="69">H185*(1+$G$14)*(1+I184)</f>
        <v>282.59502163655867</v>
      </c>
      <c r="J185" s="2">
        <f t="shared" si="69"/>
        <v>291.44366521354476</v>
      </c>
      <c r="K185" s="2">
        <f t="shared" si="69"/>
        <v>297.56398218302917</v>
      </c>
      <c r="L185" s="2">
        <f t="shared" si="69"/>
        <v>303.81282580887273</v>
      </c>
      <c r="M185" s="2">
        <f t="shared" si="69"/>
        <v>310.19289515085904</v>
      </c>
      <c r="N185" s="2">
        <f t="shared" si="69"/>
        <v>316.70694594902704</v>
      </c>
      <c r="O185" s="2">
        <f t="shared" si="69"/>
        <v>323.35779181395657</v>
      </c>
      <c r="P185" s="2">
        <f t="shared" si="69"/>
        <v>330.1483054420496</v>
      </c>
      <c r="Q185" s="2">
        <f t="shared" si="69"/>
        <v>337.08141985633262</v>
      </c>
      <c r="R185" s="2">
        <f t="shared" si="69"/>
        <v>344.16012967331557</v>
      </c>
      <c r="S185" s="2">
        <f t="shared" si="69"/>
        <v>351.38749239645517</v>
      </c>
      <c r="T185" s="2">
        <f t="shared" si="69"/>
        <v>358.76662973678071</v>
      </c>
      <c r="U185" s="2">
        <f t="shared" si="69"/>
        <v>366.30072896125307</v>
      </c>
      <c r="V185" s="2">
        <f t="shared" si="69"/>
        <v>373.99304426943934</v>
      </c>
      <c r="W185" s="2">
        <f t="shared" si="69"/>
        <v>381.84689819909755</v>
      </c>
      <c r="X185" s="2">
        <f t="shared" si="69"/>
        <v>389.86568306127856</v>
      </c>
      <c r="Y185" s="2">
        <f t="shared" si="69"/>
        <v>398.05286240556535</v>
      </c>
      <c r="Z185" s="2">
        <f t="shared" si="69"/>
        <v>406.41197251608219</v>
      </c>
      <c r="AA185" s="2">
        <f t="shared" si="69"/>
        <v>414.94662393891986</v>
      </c>
      <c r="AB185" s="2">
        <f t="shared" si="69"/>
        <v>423.66050304163713</v>
      </c>
      <c r="AC185" s="2">
        <f t="shared" si="69"/>
        <v>432.55737360551149</v>
      </c>
      <c r="AD185" s="2">
        <f t="shared" si="69"/>
        <v>441.6410784512272</v>
      </c>
      <c r="AE185" s="2">
        <f t="shared" si="69"/>
        <v>450.91554109870293</v>
      </c>
      <c r="AF185" s="2">
        <f t="shared" si="69"/>
        <v>460.38476746177565</v>
      </c>
      <c r="AG185" s="2">
        <f t="shared" si="69"/>
        <v>470.05284757847289</v>
      </c>
      <c r="AH185" s="2">
        <f t="shared" si="69"/>
        <v>479.92395737762075</v>
      </c>
      <c r="AI185" s="2">
        <f t="shared" si="69"/>
        <v>490.00236048255073</v>
      </c>
      <c r="AJ185" s="2">
        <f t="shared" si="69"/>
        <v>500.29241005268426</v>
      </c>
      <c r="AK185" s="2">
        <f t="shared" si="69"/>
        <v>510.79855066379059</v>
      </c>
    </row>
    <row r="186" spans="1:37">
      <c r="A186" s="14">
        <f>'Notes &amp; Assumptions'!A52</f>
        <v>39</v>
      </c>
      <c r="E186" t="s">
        <v>281</v>
      </c>
      <c r="F186" t="s">
        <v>215</v>
      </c>
      <c r="G186" s="10">
        <f>AVERAGE('Bulk charges'!C22:G22)</f>
        <v>321.61977386240551</v>
      </c>
      <c r="H186" s="10">
        <f>$G186*(1+$G$14)^H2*(H154+H133+H112+H91)</f>
        <v>991351.97382445482</v>
      </c>
      <c r="I186" s="10">
        <f t="shared" ref="I186:AK186" si="70">$G186*(1+$G$14)^I2*(I154+I133+I112+I91)</f>
        <v>2024340.7305495362</v>
      </c>
      <c r="J186" s="10">
        <f t="shared" si="70"/>
        <v>3100277.8288366147</v>
      </c>
      <c r="K186" s="10">
        <f t="shared" si="70"/>
        <v>4386672.3308357662</v>
      </c>
      <c r="L186" s="10">
        <f t="shared" si="70"/>
        <v>5725728.1793963648</v>
      </c>
      <c r="M186" s="10">
        <f t="shared" si="70"/>
        <v>7638436.952998654</v>
      </c>
      <c r="N186" s="10">
        <f t="shared" si="70"/>
        <v>9628954.4489651248</v>
      </c>
      <c r="O186" s="10">
        <f t="shared" si="70"/>
        <v>11699705.129065916</v>
      </c>
      <c r="P186" s="10">
        <f t="shared" si="70"/>
        <v>13853180.96881894</v>
      </c>
      <c r="Q186" s="10">
        <f t="shared" si="70"/>
        <v>16091943.22387968</v>
      </c>
      <c r="R186" s="10">
        <f t="shared" si="70"/>
        <v>17837798.574629422</v>
      </c>
      <c r="S186" s="10">
        <f t="shared" si="70"/>
        <v>19649883.303148922</v>
      </c>
      <c r="T186" s="10">
        <f t="shared" si="70"/>
        <v>21530209.121094827</v>
      </c>
      <c r="U186" s="10">
        <f t="shared" si="70"/>
        <v>23202224.510900367</v>
      </c>
      <c r="V186" s="10">
        <f t="shared" si="70"/>
        <v>24934969.724855334</v>
      </c>
      <c r="W186" s="10">
        <f t="shared" si="70"/>
        <v>26730258.056787107</v>
      </c>
      <c r="X186" s="10">
        <f t="shared" si="70"/>
        <v>28589952.177011352</v>
      </c>
      <c r="Y186" s="10">
        <f t="shared" si="70"/>
        <v>30515965.406481974</v>
      </c>
      <c r="Z186" s="10">
        <f t="shared" si="70"/>
        <v>32074352.106647599</v>
      </c>
      <c r="AA186" s="10">
        <f t="shared" si="70"/>
        <v>33684733.50747592</v>
      </c>
      <c r="AB186" s="10">
        <f t="shared" si="70"/>
        <v>35348606.13786</v>
      </c>
      <c r="AC186" s="10">
        <f t="shared" si="70"/>
        <v>37067506.451243415</v>
      </c>
      <c r="AD186" s="10">
        <f t="shared" si="70"/>
        <v>38843011.842482105</v>
      </c>
      <c r="AE186" s="10">
        <f t="shared" si="70"/>
        <v>40292029.109822683</v>
      </c>
      <c r="AF186" s="10">
        <f t="shared" si="70"/>
        <v>41784775.334169038</v>
      </c>
      <c r="AG186" s="10">
        <f t="shared" si="70"/>
        <v>43322448.115100496</v>
      </c>
      <c r="AH186" s="10">
        <f t="shared" si="70"/>
        <v>44906276.066908725</v>
      </c>
      <c r="AI186" s="10">
        <f t="shared" si="70"/>
        <v>46537519.593074165</v>
      </c>
      <c r="AJ186" s="10">
        <f t="shared" si="70"/>
        <v>48291040.465943612</v>
      </c>
      <c r="AK186" s="10">
        <f t="shared" si="70"/>
        <v>50097686.169333048</v>
      </c>
    </row>
    <row r="187" spans="1:37">
      <c r="E187" t="s">
        <v>282</v>
      </c>
      <c r="F187" t="s">
        <v>215</v>
      </c>
      <c r="H187" s="2">
        <f>H186+H185*H176</f>
        <v>1117477.4701630147</v>
      </c>
      <c r="I187" s="2">
        <f t="shared" ref="I187:AK187" si="71">I186+I185*I176</f>
        <v>2284759.8849322982</v>
      </c>
      <c r="J187" s="2">
        <f t="shared" si="71"/>
        <v>3504412.0011937558</v>
      </c>
      <c r="K187" s="2">
        <f t="shared" si="71"/>
        <v>4957563.2871554457</v>
      </c>
      <c r="L187" s="2">
        <f t="shared" si="71"/>
        <v>6469599.8305194126</v>
      </c>
      <c r="M187" s="2">
        <f t="shared" si="71"/>
        <v>8629006.379236903</v>
      </c>
      <c r="N187" s="2">
        <f t="shared" si="71"/>
        <v>10875491.025114112</v>
      </c>
      <c r="O187" s="2">
        <f t="shared" si="71"/>
        <v>13211654.158210393</v>
      </c>
      <c r="P187" s="2">
        <f t="shared" si="71"/>
        <v>15640441.910495639</v>
      </c>
      <c r="Q187" s="2">
        <f t="shared" si="71"/>
        <v>18164628.580290161</v>
      </c>
      <c r="R187" s="2">
        <f t="shared" si="71"/>
        <v>20135354.772899453</v>
      </c>
      <c r="S187" s="2">
        <f t="shared" si="71"/>
        <v>22180840.864394423</v>
      </c>
      <c r="T187" s="2">
        <f t="shared" si="71"/>
        <v>24303357.680277333</v>
      </c>
      <c r="U187" s="2">
        <f t="shared" si="71"/>
        <v>26190733.127344333</v>
      </c>
      <c r="V187" s="2">
        <f t="shared" si="71"/>
        <v>28146660.562451143</v>
      </c>
      <c r="W187" s="2">
        <f t="shared" si="71"/>
        <v>30173186.836523287</v>
      </c>
      <c r="X187" s="2">
        <f t="shared" si="71"/>
        <v>32272414.536798414</v>
      </c>
      <c r="Y187" s="2">
        <f t="shared" si="71"/>
        <v>34446503.425090194</v>
      </c>
      <c r="Z187" s="2">
        <f t="shared" si="71"/>
        <v>36205614.503170907</v>
      </c>
      <c r="AA187" s="2">
        <f t="shared" si="71"/>
        <v>38023417.338520542</v>
      </c>
      <c r="AB187" s="2">
        <f t="shared" si="71"/>
        <v>39901601.216958962</v>
      </c>
      <c r="AC187" s="2">
        <f t="shared" si="71"/>
        <v>41841900.491245516</v>
      </c>
      <c r="AD187" s="2">
        <f t="shared" si="71"/>
        <v>43846095.728915378</v>
      </c>
      <c r="AE187" s="2">
        <f t="shared" si="71"/>
        <v>45481750.298502088</v>
      </c>
      <c r="AF187" s="2">
        <f t="shared" si="71"/>
        <v>47166766.231794991</v>
      </c>
      <c r="AG187" s="2">
        <f t="shared" si="71"/>
        <v>48902495.382404543</v>
      </c>
      <c r="AH187" s="2">
        <f t="shared" si="71"/>
        <v>50690324.613431491</v>
      </c>
      <c r="AI187" s="2">
        <f t="shared" si="71"/>
        <v>52531676.671697967</v>
      </c>
      <c r="AJ187" s="2">
        <f t="shared" si="71"/>
        <v>54511055.726192318</v>
      </c>
      <c r="AK187" s="2">
        <f t="shared" si="71"/>
        <v>56550402.231563233</v>
      </c>
    </row>
    <row r="188" spans="1:37">
      <c r="H188" s="51">
        <f>H187/H91+H192</f>
        <v>478.80930393582344</v>
      </c>
      <c r="I188" s="51">
        <f t="shared" ref="I188:J188" si="72">I187/I91+I192</f>
        <v>489.38313717074249</v>
      </c>
      <c r="J188" s="51">
        <f t="shared" si="72"/>
        <v>500.29900948996749</v>
      </c>
      <c r="K188" s="51">
        <f t="shared" ref="K188" si="73">K187/K91+K192</f>
        <v>510.7244253121525</v>
      </c>
      <c r="L188" s="51">
        <f t="shared" ref="L188" si="74">L187/L91+L192</f>
        <v>521.36212117121022</v>
      </c>
      <c r="M188" s="51">
        <f t="shared" ref="M188" si="75">M187/M91+M192</f>
        <v>532.21723062404033</v>
      </c>
      <c r="N188" s="51">
        <f t="shared" ref="N188" si="76">N187/N91+N192</f>
        <v>543.30241880236827</v>
      </c>
      <c r="O188" s="51">
        <f t="shared" ref="O188" si="77">O187/O91+O192</f>
        <v>554.61751278684767</v>
      </c>
      <c r="P188" s="51">
        <f t="shared" ref="P188" si="78">P187/P91+P192</f>
        <v>566.17342638806508</v>
      </c>
      <c r="Q188" s="51">
        <f t="shared" ref="Q188" si="79">Q187/Q91+Q192</f>
        <v>577.97156474668145</v>
      </c>
      <c r="R188" s="51">
        <f t="shared" ref="R188" si="80">R187/R91+R192</f>
        <v>590.10896760636172</v>
      </c>
      <c r="S188" s="51">
        <f t="shared" ref="S188" si="81">S187/S91+S192</f>
        <v>602.50125592609515</v>
      </c>
      <c r="T188" s="51">
        <f t="shared" ref="T188" si="82">T187/T91+T192</f>
        <v>615.15378230054318</v>
      </c>
      <c r="U188" s="51">
        <f t="shared" ref="U188" si="83">U187/U91+U192</f>
        <v>628.07201172885436</v>
      </c>
      <c r="V188" s="51">
        <f t="shared" ref="V188" si="84">V187/V91+V192</f>
        <v>641.26152397516023</v>
      </c>
      <c r="W188" s="51">
        <f t="shared" ref="W188" si="85">W187/W91+W192</f>
        <v>654.72801597863872</v>
      </c>
      <c r="X188" s="51">
        <f t="shared" ref="X188" si="86">X187/X91+X192</f>
        <v>668.47730431418995</v>
      </c>
      <c r="Y188" s="51">
        <f t="shared" ref="Y188" si="87">Y187/Y91+Y192</f>
        <v>682.51532770478775</v>
      </c>
      <c r="Z188" s="51">
        <f t="shared" ref="Z188" si="88">Z187/Z91+Z192</f>
        <v>696.84814958658831</v>
      </c>
      <c r="AA188" s="51">
        <f t="shared" ref="AA188" si="89">AA187/AA91+AA192</f>
        <v>711.48196072790654</v>
      </c>
      <c r="AB188" s="51">
        <f t="shared" ref="AB188" si="90">AB187/AB91+AB192</f>
        <v>726.4230819031925</v>
      </c>
      <c r="AC188" s="51">
        <f t="shared" ref="AC188" si="91">AC187/AC91+AC192</f>
        <v>741.67796662315948</v>
      </c>
      <c r="AD188" s="51">
        <f t="shared" ref="AD188" si="92">AD187/AD91+AD192</f>
        <v>757.25320392224569</v>
      </c>
      <c r="AE188" s="51">
        <f t="shared" ref="AE188" si="93">AE187/AE91+AE192</f>
        <v>773.1555212046128</v>
      </c>
      <c r="AF188" s="51">
        <f t="shared" ref="AF188" si="94">AF187/AF91+AF192</f>
        <v>789.39178714990965</v>
      </c>
      <c r="AG188" s="51">
        <f t="shared" ref="AG188" si="95">AG187/AG91+AG192</f>
        <v>805.96901468005763</v>
      </c>
      <c r="AH188" s="51">
        <f t="shared" ref="AH188" si="96">AH187/AH91+AH192</f>
        <v>822.89436398833868</v>
      </c>
      <c r="AI188" s="51">
        <f t="shared" ref="AI188" si="97">AI187/AI91+AI192</f>
        <v>840.17514563209386</v>
      </c>
      <c r="AJ188" s="51">
        <f t="shared" ref="AJ188" si="98">AJ187/AJ91+AJ192</f>
        <v>857.81882369036759</v>
      </c>
      <c r="AK188" s="51">
        <f t="shared" ref="AK188" si="99">AK187/AK91+AK192</f>
        <v>875.83301898786544</v>
      </c>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31"/>
      <c r="H190" s="38"/>
    </row>
    <row r="191" spans="1:37">
      <c r="A191" s="14">
        <f>'Notes &amp; Assumptions'!A53</f>
        <v>40</v>
      </c>
      <c r="C191" s="1"/>
      <c r="E191" t="s">
        <v>285</v>
      </c>
      <c r="G191" s="2"/>
      <c r="H191" s="11"/>
      <c r="I191" s="11"/>
      <c r="J191" s="11"/>
      <c r="K191" s="11"/>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f>'Notes &amp; Assumptions'!A54</f>
        <v>41</v>
      </c>
      <c r="E192" t="s">
        <v>286</v>
      </c>
      <c r="F192" t="s">
        <v>276</v>
      </c>
      <c r="G192" s="10">
        <f>'Key Assumptions'!C11</f>
        <v>73.359556442843243</v>
      </c>
      <c r="H192" s="2">
        <f t="shared" ref="H192:AK192" si="100">G192*(1+$G$14)*(1+H$191)</f>
        <v>74.900107128142949</v>
      </c>
      <c r="I192" s="2">
        <f t="shared" si="100"/>
        <v>76.473009377833947</v>
      </c>
      <c r="J192" s="2">
        <f t="shared" si="100"/>
        <v>78.078942574768448</v>
      </c>
      <c r="K192" s="2">
        <f t="shared" si="100"/>
        <v>79.71860036883858</v>
      </c>
      <c r="L192" s="2">
        <f t="shared" si="100"/>
        <v>81.392690976584177</v>
      </c>
      <c r="M192" s="2">
        <f t="shared" si="100"/>
        <v>83.101937487092442</v>
      </c>
      <c r="N192" s="2">
        <f t="shared" si="100"/>
        <v>84.847078174321382</v>
      </c>
      <c r="O192" s="2">
        <f t="shared" si="100"/>
        <v>86.628866815982121</v>
      </c>
      <c r="P192" s="2">
        <f t="shared" si="100"/>
        <v>88.448073019117743</v>
      </c>
      <c r="Q192" s="2">
        <f t="shared" si="100"/>
        <v>90.305482552519209</v>
      </c>
      <c r="R192" s="2">
        <f t="shared" si="100"/>
        <v>92.201897686122109</v>
      </c>
      <c r="S192" s="2">
        <f t="shared" si="100"/>
        <v>94.138137537530667</v>
      </c>
      <c r="T192" s="2">
        <f t="shared" si="100"/>
        <v>96.11503842581881</v>
      </c>
      <c r="U192" s="2">
        <f t="shared" si="100"/>
        <v>98.133454232760997</v>
      </c>
      <c r="V192" s="2">
        <f t="shared" si="100"/>
        <v>100.19425677164897</v>
      </c>
      <c r="W192" s="2">
        <f t="shared" si="100"/>
        <v>102.29833616385359</v>
      </c>
      <c r="X192" s="2">
        <f t="shared" si="100"/>
        <v>104.44660122329451</v>
      </c>
      <c r="Y192" s="2">
        <f t="shared" si="100"/>
        <v>106.63997984898369</v>
      </c>
      <c r="Z192" s="2">
        <f t="shared" si="100"/>
        <v>108.87941942581233</v>
      </c>
      <c r="AA192" s="2">
        <f t="shared" si="100"/>
        <v>111.16588723375438</v>
      </c>
      <c r="AB192" s="2">
        <f t="shared" si="100"/>
        <v>113.50037086566321</v>
      </c>
      <c r="AC192" s="2">
        <f t="shared" si="100"/>
        <v>115.88387865384213</v>
      </c>
      <c r="AD192" s="2">
        <f t="shared" si="100"/>
        <v>118.3174401055728</v>
      </c>
      <c r="AE192" s="2">
        <f t="shared" si="100"/>
        <v>120.80210634778982</v>
      </c>
      <c r="AF192" s="2">
        <f t="shared" si="100"/>
        <v>123.33895058109339</v>
      </c>
      <c r="AG192" s="2">
        <f t="shared" si="100"/>
        <v>125.92906854329634</v>
      </c>
      <c r="AH192" s="2">
        <f t="shared" si="100"/>
        <v>128.57357898270556</v>
      </c>
      <c r="AI192" s="2">
        <f t="shared" si="100"/>
        <v>131.27362414134237</v>
      </c>
      <c r="AJ192" s="2">
        <f t="shared" si="100"/>
        <v>134.03037024831053</v>
      </c>
      <c r="AK192" s="2">
        <f t="shared" si="100"/>
        <v>136.84500802352505</v>
      </c>
    </row>
    <row r="193" spans="1:39">
      <c r="A193" s="14">
        <f>'Notes &amp; Assumptions'!A55</f>
        <v>42</v>
      </c>
      <c r="E193" t="s">
        <v>287</v>
      </c>
      <c r="F193" t="s">
        <v>278</v>
      </c>
      <c r="G193" s="10"/>
      <c r="H193" s="2">
        <f t="shared" ref="H193:AK193" si="101">G193*(1+$G$14)*(1+H$191)</f>
        <v>0</v>
      </c>
      <c r="I193" s="2">
        <f t="shared" si="101"/>
        <v>0</v>
      </c>
      <c r="J193" s="2">
        <f t="shared" si="101"/>
        <v>0</v>
      </c>
      <c r="K193" s="2">
        <f t="shared" si="101"/>
        <v>0</v>
      </c>
      <c r="L193" s="2">
        <f t="shared" si="101"/>
        <v>0</v>
      </c>
      <c r="M193" s="2">
        <f t="shared" si="101"/>
        <v>0</v>
      </c>
      <c r="N193" s="2">
        <f t="shared" si="101"/>
        <v>0</v>
      </c>
      <c r="O193" s="2">
        <f t="shared" si="101"/>
        <v>0</v>
      </c>
      <c r="P193" s="2">
        <f t="shared" si="101"/>
        <v>0</v>
      </c>
      <c r="Q193" s="2">
        <f t="shared" si="101"/>
        <v>0</v>
      </c>
      <c r="R193" s="2">
        <f t="shared" si="101"/>
        <v>0</v>
      </c>
      <c r="S193" s="2">
        <f t="shared" si="101"/>
        <v>0</v>
      </c>
      <c r="T193" s="2">
        <f t="shared" si="101"/>
        <v>0</v>
      </c>
      <c r="U193" s="2">
        <f t="shared" si="101"/>
        <v>0</v>
      </c>
      <c r="V193" s="2">
        <f t="shared" si="101"/>
        <v>0</v>
      </c>
      <c r="W193" s="2">
        <f t="shared" si="101"/>
        <v>0</v>
      </c>
      <c r="X193" s="2">
        <f t="shared" si="101"/>
        <v>0</v>
      </c>
      <c r="Y193" s="2">
        <f t="shared" si="101"/>
        <v>0</v>
      </c>
      <c r="Z193" s="2">
        <f t="shared" si="101"/>
        <v>0</v>
      </c>
      <c r="AA193" s="2">
        <f t="shared" si="101"/>
        <v>0</v>
      </c>
      <c r="AB193" s="2">
        <f t="shared" si="101"/>
        <v>0</v>
      </c>
      <c r="AC193" s="2">
        <f t="shared" si="101"/>
        <v>0</v>
      </c>
      <c r="AD193" s="2">
        <f t="shared" si="101"/>
        <v>0</v>
      </c>
      <c r="AE193" s="2">
        <f t="shared" si="101"/>
        <v>0</v>
      </c>
      <c r="AF193" s="2">
        <f t="shared" si="101"/>
        <v>0</v>
      </c>
      <c r="AG193" s="2">
        <f t="shared" si="101"/>
        <v>0</v>
      </c>
      <c r="AH193" s="2">
        <f t="shared" si="101"/>
        <v>0</v>
      </c>
      <c r="AI193" s="2">
        <f t="shared" si="101"/>
        <v>0</v>
      </c>
      <c r="AJ193" s="2">
        <f t="shared" si="101"/>
        <v>0</v>
      </c>
      <c r="AK193" s="2">
        <f t="shared" si="101"/>
        <v>0</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31"/>
      <c r="H200" s="2">
        <f>H192*H175+(H193+H197)*H176+H194+H198</f>
        <v>226121.48564476083</v>
      </c>
      <c r="I200" s="2">
        <f t="shared" ref="I200:AK200" si="102">I192*I175+(I193+I197)*I176+I194+I198</f>
        <v>461740.07368660159</v>
      </c>
      <c r="J200" s="2">
        <f t="shared" si="102"/>
        <v>707154.92285103013</v>
      </c>
      <c r="K200" s="2">
        <f t="shared" si="102"/>
        <v>1000573.8533597708</v>
      </c>
      <c r="L200" s="2">
        <f t="shared" si="102"/>
        <v>1306004.5236289012</v>
      </c>
      <c r="M200" s="2">
        <f t="shared" si="102"/>
        <v>1742282.0122631292</v>
      </c>
      <c r="N200" s="2">
        <f t="shared" si="102"/>
        <v>2196307.2074250747</v>
      </c>
      <c r="O200" s="2">
        <f t="shared" si="102"/>
        <v>2668633.1144164135</v>
      </c>
      <c r="P200" s="2">
        <f t="shared" si="102"/>
        <v>3159828.1380229141</v>
      </c>
      <c r="Q200" s="2">
        <f t="shared" si="102"/>
        <v>3670476.4854174303</v>
      </c>
      <c r="R200" s="2">
        <f t="shared" si="102"/>
        <v>4068695.7012519594</v>
      </c>
      <c r="S200" s="2">
        <f t="shared" si="102"/>
        <v>4482021.4440214699</v>
      </c>
      <c r="T200" s="2">
        <f t="shared" si="102"/>
        <v>4910912.5731830476</v>
      </c>
      <c r="U200" s="2">
        <f t="shared" si="102"/>
        <v>5292289.3333514612</v>
      </c>
      <c r="V200" s="2">
        <f t="shared" si="102"/>
        <v>5687518.2050021738</v>
      </c>
      <c r="W200" s="2">
        <f t="shared" si="102"/>
        <v>6097012.7896662103</v>
      </c>
      <c r="X200" s="2">
        <f t="shared" si="102"/>
        <v>6521197.9513577288</v>
      </c>
      <c r="Y200" s="2">
        <f t="shared" si="102"/>
        <v>6960510.1072000507</v>
      </c>
      <c r="Z200" s="2">
        <f t="shared" si="102"/>
        <v>7315968.8394715479</v>
      </c>
      <c r="AA200" s="2">
        <f t="shared" si="102"/>
        <v>7683287.2535411734</v>
      </c>
      <c r="AB200" s="2">
        <f t="shared" si="102"/>
        <v>8062806.6987435175</v>
      </c>
      <c r="AC200" s="2">
        <f t="shared" si="102"/>
        <v>8454877.6309655476</v>
      </c>
      <c r="AD200" s="2">
        <f t="shared" si="102"/>
        <v>8859859.8445867486</v>
      </c>
      <c r="AE200" s="2">
        <f t="shared" si="102"/>
        <v>9190372.0600937549</v>
      </c>
      <c r="AF200" s="2">
        <f t="shared" si="102"/>
        <v>9530858.5904605929</v>
      </c>
      <c r="AG200" s="2">
        <f t="shared" si="102"/>
        <v>9881592.6010243371</v>
      </c>
      <c r="AH200" s="2">
        <f t="shared" si="102"/>
        <v>10242854.331393363</v>
      </c>
      <c r="AI200" s="2">
        <f t="shared" si="102"/>
        <v>10614931.272100849</v>
      </c>
      <c r="AJ200" s="2">
        <f t="shared" si="102"/>
        <v>11014898.947912984</v>
      </c>
      <c r="AK200" s="2">
        <f t="shared" si="102"/>
        <v>11426984.081418233</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103">SUM(I203:I206)</f>
        <v>0</v>
      </c>
      <c r="J207" s="2">
        <f t="shared" si="103"/>
        <v>0</v>
      </c>
      <c r="K207" s="2">
        <f t="shared" si="103"/>
        <v>0</v>
      </c>
      <c r="L207" s="2">
        <f t="shared" si="103"/>
        <v>0</v>
      </c>
      <c r="M207" s="2">
        <f t="shared" si="103"/>
        <v>0</v>
      </c>
      <c r="N207" s="2">
        <f t="shared" si="103"/>
        <v>0</v>
      </c>
      <c r="O207" s="2">
        <f t="shared" si="103"/>
        <v>0</v>
      </c>
      <c r="P207" s="2">
        <f t="shared" si="103"/>
        <v>0</v>
      </c>
      <c r="Q207" s="2">
        <f t="shared" si="103"/>
        <v>0</v>
      </c>
      <c r="R207" s="2">
        <f t="shared" si="103"/>
        <v>0</v>
      </c>
      <c r="S207" s="2">
        <f t="shared" si="103"/>
        <v>0</v>
      </c>
      <c r="T207" s="2">
        <f t="shared" si="103"/>
        <v>0</v>
      </c>
      <c r="U207" s="2">
        <f t="shared" si="103"/>
        <v>0</v>
      </c>
      <c r="V207" s="2">
        <f t="shared" si="103"/>
        <v>0</v>
      </c>
      <c r="W207" s="2">
        <f t="shared" si="103"/>
        <v>0</v>
      </c>
      <c r="X207" s="2">
        <f t="shared" si="103"/>
        <v>0</v>
      </c>
      <c r="Y207" s="2">
        <f t="shared" si="103"/>
        <v>0</v>
      </c>
      <c r="Z207" s="2">
        <f t="shared" si="103"/>
        <v>0</v>
      </c>
      <c r="AA207" s="2">
        <f t="shared" si="103"/>
        <v>0</v>
      </c>
      <c r="AB207" s="2">
        <f t="shared" si="103"/>
        <v>0</v>
      </c>
      <c r="AC207" s="2">
        <f t="shared" si="103"/>
        <v>0</v>
      </c>
      <c r="AD207" s="2">
        <f t="shared" si="103"/>
        <v>0</v>
      </c>
      <c r="AE207" s="2">
        <f t="shared" si="103"/>
        <v>0</v>
      </c>
      <c r="AF207" s="2">
        <f t="shared" si="103"/>
        <v>0</v>
      </c>
      <c r="AG207" s="2">
        <f t="shared" si="103"/>
        <v>0</v>
      </c>
      <c r="AH207" s="2">
        <f t="shared" si="103"/>
        <v>0</v>
      </c>
      <c r="AI207" s="2">
        <f t="shared" si="103"/>
        <v>0</v>
      </c>
      <c r="AJ207" s="2">
        <f t="shared" si="103"/>
        <v>0</v>
      </c>
      <c r="AK207" s="2">
        <f t="shared" si="10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8">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8">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8">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8">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8">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8">
      <c r="E214" t="s">
        <v>50</v>
      </c>
      <c r="G214" s="2"/>
      <c r="H214" s="2">
        <f>SUM(H210:H213)</f>
        <v>0</v>
      </c>
      <c r="I214" s="2">
        <f t="shared" ref="I214:AK214" si="104">SUM(I210:I213)</f>
        <v>0</v>
      </c>
      <c r="J214" s="2">
        <f t="shared" si="104"/>
        <v>0</v>
      </c>
      <c r="K214" s="2">
        <f t="shared" si="104"/>
        <v>0</v>
      </c>
      <c r="L214" s="2">
        <f t="shared" si="104"/>
        <v>0</v>
      </c>
      <c r="M214" s="2">
        <f t="shared" si="104"/>
        <v>0</v>
      </c>
      <c r="N214" s="2">
        <f t="shared" si="104"/>
        <v>0</v>
      </c>
      <c r="O214" s="2">
        <f t="shared" si="104"/>
        <v>0</v>
      </c>
      <c r="P214" s="2">
        <f t="shared" si="104"/>
        <v>0</v>
      </c>
      <c r="Q214" s="2">
        <f t="shared" si="104"/>
        <v>0</v>
      </c>
      <c r="R214" s="2">
        <f t="shared" si="104"/>
        <v>0</v>
      </c>
      <c r="S214" s="2">
        <f t="shared" si="104"/>
        <v>0</v>
      </c>
      <c r="T214" s="2">
        <f t="shared" si="104"/>
        <v>0</v>
      </c>
      <c r="U214" s="2">
        <f t="shared" si="104"/>
        <v>0</v>
      </c>
      <c r="V214" s="2">
        <f t="shared" si="104"/>
        <v>0</v>
      </c>
      <c r="W214" s="2">
        <f t="shared" si="104"/>
        <v>0</v>
      </c>
      <c r="X214" s="2">
        <f t="shared" si="104"/>
        <v>0</v>
      </c>
      <c r="Y214" s="2">
        <f t="shared" si="104"/>
        <v>0</v>
      </c>
      <c r="Z214" s="2">
        <f t="shared" si="104"/>
        <v>0</v>
      </c>
      <c r="AA214" s="2">
        <f t="shared" si="104"/>
        <v>0</v>
      </c>
      <c r="AB214" s="2">
        <f t="shared" si="104"/>
        <v>0</v>
      </c>
      <c r="AC214" s="2">
        <f t="shared" si="104"/>
        <v>0</v>
      </c>
      <c r="AD214" s="2">
        <f t="shared" si="104"/>
        <v>0</v>
      </c>
      <c r="AE214" s="2">
        <f t="shared" si="104"/>
        <v>0</v>
      </c>
      <c r="AF214" s="2">
        <f t="shared" si="104"/>
        <v>0</v>
      </c>
      <c r="AG214" s="2">
        <f t="shared" si="104"/>
        <v>0</v>
      </c>
      <c r="AH214" s="2">
        <f t="shared" si="104"/>
        <v>0</v>
      </c>
      <c r="AI214" s="2">
        <f t="shared" si="104"/>
        <v>0</v>
      </c>
      <c r="AJ214" s="2">
        <f t="shared" si="104"/>
        <v>0</v>
      </c>
      <c r="AK214" s="2">
        <f t="shared" si="104"/>
        <v>0</v>
      </c>
    </row>
    <row r="215" spans="1:38">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8">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8">
      <c r="C217" s="1"/>
      <c r="D217" s="1"/>
      <c r="E217" t="s">
        <v>301</v>
      </c>
      <c r="F217" t="s">
        <v>232</v>
      </c>
      <c r="G217" s="2"/>
      <c r="H217" s="2">
        <f>H174</f>
        <v>3018.9741285403047</v>
      </c>
      <c r="I217" s="2">
        <f t="shared" ref="I217:AK217" si="105">I174</f>
        <v>3018.9741285403047</v>
      </c>
      <c r="J217" s="2">
        <f>J174</f>
        <v>3018.9741285403047</v>
      </c>
      <c r="K217" s="2">
        <f t="shared" si="105"/>
        <v>3494.3999999999942</v>
      </c>
      <c r="L217" s="2">
        <f t="shared" si="105"/>
        <v>3494.3999999999942</v>
      </c>
      <c r="M217" s="2">
        <f t="shared" si="105"/>
        <v>4919.8779956426988</v>
      </c>
      <c r="N217" s="2">
        <f t="shared" si="105"/>
        <v>4919.8779956426988</v>
      </c>
      <c r="O217" s="2">
        <f t="shared" si="105"/>
        <v>4919.8779956426988</v>
      </c>
      <c r="P217" s="2">
        <f t="shared" si="105"/>
        <v>4919.8779956426988</v>
      </c>
      <c r="Q217" s="2">
        <f t="shared" si="105"/>
        <v>4919.8779956426988</v>
      </c>
      <c r="R217" s="2">
        <f t="shared" si="105"/>
        <v>3483</v>
      </c>
      <c r="S217" s="2">
        <f t="shared" si="105"/>
        <v>3483</v>
      </c>
      <c r="T217" s="2">
        <f t="shared" si="105"/>
        <v>3483</v>
      </c>
      <c r="U217" s="2">
        <f t="shared" si="105"/>
        <v>2835.3999999999942</v>
      </c>
      <c r="V217" s="2">
        <f t="shared" si="105"/>
        <v>2835.3999999999942</v>
      </c>
      <c r="W217" s="2">
        <f t="shared" si="105"/>
        <v>2835.3999999999942</v>
      </c>
      <c r="X217" s="2">
        <f t="shared" si="105"/>
        <v>2835.3999999999942</v>
      </c>
      <c r="Y217" s="2">
        <f t="shared" si="105"/>
        <v>2835.4000000000233</v>
      </c>
      <c r="Z217" s="2">
        <f t="shared" si="105"/>
        <v>1922.2000000000116</v>
      </c>
      <c r="AA217" s="2">
        <f t="shared" si="105"/>
        <v>1922.2000000000116</v>
      </c>
      <c r="AB217" s="2">
        <f t="shared" si="105"/>
        <v>1922.2000000000116</v>
      </c>
      <c r="AC217" s="2">
        <f t="shared" si="105"/>
        <v>1922.2000000000116</v>
      </c>
      <c r="AD217" s="2">
        <f t="shared" si="105"/>
        <v>1922.1999999999532</v>
      </c>
      <c r="AE217" s="2">
        <f t="shared" si="105"/>
        <v>1195.7999999999881</v>
      </c>
      <c r="AF217" s="2">
        <f t="shared" si="105"/>
        <v>1195.7999999999881</v>
      </c>
      <c r="AG217" s="2">
        <f t="shared" si="105"/>
        <v>1195.7999999999881</v>
      </c>
      <c r="AH217" s="2">
        <f t="shared" si="105"/>
        <v>1195.7999999999881</v>
      </c>
      <c r="AI217" s="2">
        <f t="shared" si="105"/>
        <v>1195.8000000000466</v>
      </c>
      <c r="AJ217" s="2">
        <f t="shared" si="105"/>
        <v>1321</v>
      </c>
      <c r="AK217" s="2">
        <f t="shared" si="105"/>
        <v>1321</v>
      </c>
    </row>
    <row r="218" spans="1:38">
      <c r="E218" t="s">
        <v>302</v>
      </c>
      <c r="F218" t="s">
        <v>276</v>
      </c>
      <c r="G218" s="8">
        <f ca="1">MAX(-5000,-G245/(NPV($G$16,H217:AK217)))</f>
        <v>-1882.9602352531424</v>
      </c>
      <c r="H218" s="2">
        <f ca="1">G218*(1+$G$14)</f>
        <v>-1922.5024001934582</v>
      </c>
      <c r="I218" s="2">
        <f ca="1">H218*(1+$G$14)</f>
        <v>-1962.8749505975206</v>
      </c>
      <c r="J218" s="2">
        <f t="shared" ref="J218:AK218" ca="1" si="106">I218*(1+$G$14)</f>
        <v>-2004.0953245600683</v>
      </c>
      <c r="K218" s="2">
        <f t="shared" ca="1" si="106"/>
        <v>-2046.1813263758295</v>
      </c>
      <c r="L218" s="2">
        <f t="shared" ca="1" si="106"/>
        <v>-2089.1511342297217</v>
      </c>
      <c r="M218" s="2">
        <f t="shared" ca="1" si="106"/>
        <v>-2133.0233080485455</v>
      </c>
      <c r="N218" s="2">
        <f t="shared" ca="1" si="106"/>
        <v>-2177.8167975175647</v>
      </c>
      <c r="O218" s="2">
        <f t="shared" ca="1" si="106"/>
        <v>-2223.5509502654336</v>
      </c>
      <c r="P218" s="2">
        <f t="shared" ca="1" si="106"/>
        <v>-2270.2455202210076</v>
      </c>
      <c r="Q218" s="2">
        <f t="shared" ca="1" si="106"/>
        <v>-2317.9206761456485</v>
      </c>
      <c r="R218" s="2">
        <f t="shared" ca="1" si="106"/>
        <v>-2366.5970103447071</v>
      </c>
      <c r="S218" s="2">
        <f t="shared" ca="1" si="106"/>
        <v>-2416.2955475619456</v>
      </c>
      <c r="T218" s="2">
        <f t="shared" ca="1" si="106"/>
        <v>-2467.037754060746</v>
      </c>
      <c r="U218" s="2">
        <f t="shared" ca="1" si="106"/>
        <v>-2518.8455468960215</v>
      </c>
      <c r="V218" s="2">
        <f t="shared" ca="1" si="106"/>
        <v>-2571.7413033808375</v>
      </c>
      <c r="W218" s="2">
        <f t="shared" ca="1" si="106"/>
        <v>-2625.7478707518349</v>
      </c>
      <c r="X218" s="2">
        <f t="shared" ca="1" si="106"/>
        <v>-2680.8885760376234</v>
      </c>
      <c r="Y218" s="2">
        <f t="shared" ca="1" si="106"/>
        <v>-2737.1872361344131</v>
      </c>
      <c r="Z218" s="2">
        <f t="shared" ca="1" si="106"/>
        <v>-2794.6681680932356</v>
      </c>
      <c r="AA218" s="2">
        <f t="shared" ca="1" si="106"/>
        <v>-2853.3561996231933</v>
      </c>
      <c r="AB218" s="2">
        <f t="shared" ca="1" si="106"/>
        <v>-2913.2766798152802</v>
      </c>
      <c r="AC218" s="2">
        <f t="shared" ca="1" si="106"/>
        <v>-2974.4554900914009</v>
      </c>
      <c r="AD218" s="2">
        <f t="shared" ca="1" si="106"/>
        <v>-3036.91905538332</v>
      </c>
      <c r="AE218" s="2">
        <f t="shared" ca="1" si="106"/>
        <v>-3100.6943555463695</v>
      </c>
      <c r="AF218" s="2">
        <f t="shared" ca="1" si="106"/>
        <v>-3165.8089370128428</v>
      </c>
      <c r="AG218" s="2">
        <f ca="1">AF218*(1+$G$14)</f>
        <v>-3232.2909246901122</v>
      </c>
      <c r="AH218" s="2">
        <f t="shared" ca="1" si="106"/>
        <v>-3300.1690341086041</v>
      </c>
      <c r="AI218" s="2">
        <f t="shared" ca="1" si="106"/>
        <v>-3369.4725838248846</v>
      </c>
      <c r="AJ218" s="2">
        <f t="shared" ca="1" si="106"/>
        <v>-3440.2315080852068</v>
      </c>
      <c r="AK218" s="2">
        <f t="shared" ca="1" si="106"/>
        <v>-3512.4763697549956</v>
      </c>
    </row>
    <row r="219" spans="1:38">
      <c r="E219" t="s">
        <v>303</v>
      </c>
      <c r="F219" t="s">
        <v>215</v>
      </c>
      <c r="H219" s="2">
        <f ca="1">H218*H217</f>
        <v>-5803985.0082406895</v>
      </c>
      <c r="I219" s="2">
        <f ca="1">I218*I217</f>
        <v>-5925868.6934137437</v>
      </c>
      <c r="J219" s="2">
        <f t="shared" ref="J219:AK219" ca="1" si="107">J218*J217</f>
        <v>-6050311.9359754315</v>
      </c>
      <c r="K219" s="2">
        <f t="shared" ca="1" si="107"/>
        <v>-7150176.0268876869</v>
      </c>
      <c r="L219" s="2">
        <f t="shared" ca="1" si="107"/>
        <v>-7300329.7234523278</v>
      </c>
      <c r="M219" s="2">
        <f t="shared" ca="1" si="107"/>
        <v>-10494214.437461037</v>
      </c>
      <c r="N219" s="2">
        <f t="shared" ca="1" si="107"/>
        <v>-10714592.940647718</v>
      </c>
      <c r="O219" s="2">
        <f t="shared" ca="1" si="107"/>
        <v>-10939599.392401319</v>
      </c>
      <c r="P219" s="2">
        <f t="shared" ca="1" si="107"/>
        <v>-11169330.979641747</v>
      </c>
      <c r="Q219" s="2">
        <f t="shared" ca="1" si="107"/>
        <v>-11403886.930214223</v>
      </c>
      <c r="R219" s="2">
        <f t="shared" ca="1" si="107"/>
        <v>-8242857.3870306145</v>
      </c>
      <c r="S219" s="2">
        <f t="shared" ca="1" si="107"/>
        <v>-8415957.3921582568</v>
      </c>
      <c r="T219" s="2">
        <f t="shared" ca="1" si="107"/>
        <v>-8592692.4973935783</v>
      </c>
      <c r="U219" s="2">
        <f t="shared" ca="1" si="107"/>
        <v>-7141934.663668965</v>
      </c>
      <c r="V219" s="2">
        <f t="shared" ca="1" si="107"/>
        <v>-7291915.2916060118</v>
      </c>
      <c r="W219" s="2">
        <f t="shared" ca="1" si="107"/>
        <v>-7445045.512729737</v>
      </c>
      <c r="X219" s="2">
        <f t="shared" ca="1" si="107"/>
        <v>-7601391.4684970621</v>
      </c>
      <c r="Y219" s="2">
        <f t="shared" ca="1" si="107"/>
        <v>-7761020.6893355781</v>
      </c>
      <c r="Z219" s="2">
        <f t="shared" ca="1" si="107"/>
        <v>-5371911.1527088499</v>
      </c>
      <c r="AA219" s="2">
        <f t="shared" ca="1" si="107"/>
        <v>-5484721.2869157353</v>
      </c>
      <c r="AB219" s="2">
        <f t="shared" ca="1" si="107"/>
        <v>-5599900.4339409657</v>
      </c>
      <c r="AC219" s="2">
        <f t="shared" ca="1" si="107"/>
        <v>-5717498.3430537255</v>
      </c>
      <c r="AD219" s="2">
        <f t="shared" ca="1" si="107"/>
        <v>-5837565.8082576757</v>
      </c>
      <c r="AE219" s="2">
        <f t="shared" ca="1" si="107"/>
        <v>-3707810.310362312</v>
      </c>
      <c r="AF219" s="2">
        <f t="shared" ca="1" si="107"/>
        <v>-3785674.32687992</v>
      </c>
      <c r="AG219" s="2">
        <f t="shared" ca="1" si="107"/>
        <v>-3865173.4877443979</v>
      </c>
      <c r="AH219" s="2">
        <f t="shared" ca="1" si="107"/>
        <v>-3946342.1309870295</v>
      </c>
      <c r="AI219" s="2">
        <f t="shared" ca="1" si="107"/>
        <v>-4029215.3157379539</v>
      </c>
      <c r="AJ219" s="2">
        <f t="shared" ca="1" si="107"/>
        <v>-4544545.822180558</v>
      </c>
      <c r="AK219" s="2">
        <f t="shared" ca="1" si="107"/>
        <v>-4639981.2844463494</v>
      </c>
    </row>
    <row r="221" spans="1:38">
      <c r="D221" t="s">
        <v>304</v>
      </c>
    </row>
    <row r="222" spans="1:38">
      <c r="E222" t="s">
        <v>219</v>
      </c>
      <c r="F222" s="2">
        <f>NPV($G$15,H222:AK222)+G222</f>
        <v>51053582.773887716</v>
      </c>
      <c r="G222" s="2">
        <f t="shared" ref="G222:AK222" si="108">G42</f>
        <v>0</v>
      </c>
      <c r="H222" s="2">
        <f t="shared" si="108"/>
        <v>2655928.0354507272</v>
      </c>
      <c r="I222" s="2">
        <f t="shared" si="108"/>
        <v>2717885.6734740776</v>
      </c>
      <c r="J222" s="2">
        <f t="shared" si="108"/>
        <v>2779829.1833818569</v>
      </c>
      <c r="K222" s="2">
        <f t="shared" si="108"/>
        <v>3210606.6084755803</v>
      </c>
      <c r="L222" s="2">
        <f t="shared" si="108"/>
        <v>3275253.9167197733</v>
      </c>
      <c r="M222" s="2">
        <f t="shared" si="108"/>
        <v>4513049.8434569295</v>
      </c>
      <c r="N222" s="2">
        <f t="shared" si="108"/>
        <v>4604926.1554536596</v>
      </c>
      <c r="O222" s="2">
        <f t="shared" si="108"/>
        <v>4698640.4367529592</v>
      </c>
      <c r="P222" s="2">
        <f t="shared" si="108"/>
        <v>4794424.2834380874</v>
      </c>
      <c r="Q222" s="2">
        <f t="shared" si="108"/>
        <v>4892205.3381779576</v>
      </c>
      <c r="R222" s="2">
        <f t="shared" si="108"/>
        <v>3684225.91928954</v>
      </c>
      <c r="S222" s="2">
        <f t="shared" si="108"/>
        <v>3761594.6635946198</v>
      </c>
      <c r="T222" s="2">
        <f t="shared" si="108"/>
        <v>3840588.1515301066</v>
      </c>
      <c r="U222" s="2">
        <f t="shared" si="108"/>
        <v>3292498.1959749195</v>
      </c>
      <c r="V222" s="2">
        <f t="shared" si="108"/>
        <v>3361640.6580903926</v>
      </c>
      <c r="W222" s="2">
        <f t="shared" si="108"/>
        <v>3432235.1119102901</v>
      </c>
      <c r="X222" s="2">
        <f t="shared" si="108"/>
        <v>3504312.0492604058</v>
      </c>
      <c r="Y222" s="2">
        <f t="shared" si="108"/>
        <v>3577902.6022949051</v>
      </c>
      <c r="Z222" s="2">
        <f t="shared" si="108"/>
        <v>2669343.5720495954</v>
      </c>
      <c r="AA222" s="2">
        <f t="shared" si="108"/>
        <v>2725399.7870626361</v>
      </c>
      <c r="AB222" s="2">
        <f t="shared" si="108"/>
        <v>2782633.1825909512</v>
      </c>
      <c r="AC222" s="2">
        <f t="shared" si="108"/>
        <v>2841068.4794253609</v>
      </c>
      <c r="AD222" s="2">
        <f t="shared" si="108"/>
        <v>2900730.9174932241</v>
      </c>
      <c r="AE222" s="2">
        <f t="shared" si="108"/>
        <v>2093487.6094801968</v>
      </c>
      <c r="AF222" s="2">
        <f t="shared" si="108"/>
        <v>2137450.8492792808</v>
      </c>
      <c r="AG222" s="2">
        <f t="shared" si="108"/>
        <v>2182337.3171141455</v>
      </c>
      <c r="AH222" s="2">
        <f t="shared" si="108"/>
        <v>2228166.400773542</v>
      </c>
      <c r="AI222" s="2">
        <f t="shared" si="108"/>
        <v>2274957.8951898622</v>
      </c>
      <c r="AJ222" s="2">
        <f t="shared" si="108"/>
        <v>2488750.4416269385</v>
      </c>
      <c r="AK222" s="2">
        <f t="shared" si="108"/>
        <v>2541014.2009011041</v>
      </c>
    </row>
    <row r="223" spans="1:38">
      <c r="E223" t="s">
        <v>305</v>
      </c>
      <c r="F223" s="2">
        <f>NPV($G$15,H223:AQ223)+G223</f>
        <v>503489339.28465748</v>
      </c>
      <c r="G223" s="2">
        <f t="shared" ref="G223:AK223" si="109">G177</f>
        <v>0</v>
      </c>
      <c r="H223" s="2">
        <f t="shared" si="109"/>
        <v>1749023.2127265544</v>
      </c>
      <c r="I223" s="2">
        <f t="shared" si="109"/>
        <v>3584340.2056773873</v>
      </c>
      <c r="J223" s="2">
        <f t="shared" si="109"/>
        <v>5504574.0309193488</v>
      </c>
      <c r="K223" s="2">
        <f t="shared" si="109"/>
        <v>7777514.7758967429</v>
      </c>
      <c r="L223" s="2">
        <f t="shared" si="109"/>
        <v>10136333.762385627</v>
      </c>
      <c r="M223" s="2">
        <f t="shared" si="109"/>
        <v>13501056.930474851</v>
      </c>
      <c r="N223" s="2">
        <f t="shared" si="109"/>
        <v>16993540.528316036</v>
      </c>
      <c r="O223" s="2">
        <f t="shared" si="109"/>
        <v>20616422.338542145</v>
      </c>
      <c r="P223" s="2">
        <f t="shared" si="109"/>
        <v>24375665.354101293</v>
      </c>
      <c r="Q223" s="2">
        <f t="shared" si="109"/>
        <v>28274379.640227057</v>
      </c>
      <c r="R223" s="2">
        <f t="shared" si="109"/>
        <v>31341938.125691239</v>
      </c>
      <c r="S223" s="2">
        <f t="shared" si="109"/>
        <v>34525865.066123575</v>
      </c>
      <c r="T223" s="2">
        <f t="shared" si="109"/>
        <v>37829695.143340647</v>
      </c>
      <c r="U223" s="2">
        <f t="shared" si="109"/>
        <v>40767512.984103955</v>
      </c>
      <c r="V223" s="2">
        <f t="shared" si="109"/>
        <v>43812036.278621122</v>
      </c>
      <c r="W223" s="2">
        <f t="shared" si="109"/>
        <v>46966451.078282006</v>
      </c>
      <c r="X223" s="2">
        <f t="shared" si="109"/>
        <v>50234030.191529781</v>
      </c>
      <c r="Y223" s="2">
        <f t="shared" si="109"/>
        <v>53618135.422608465</v>
      </c>
      <c r="Z223" s="2">
        <f t="shared" si="109"/>
        <v>56356301.756763622</v>
      </c>
      <c r="AA223" s="2">
        <f t="shared" si="109"/>
        <v>59185825.479231931</v>
      </c>
      <c r="AB223" s="2">
        <f t="shared" si="109"/>
        <v>62109336.068969168</v>
      </c>
      <c r="AC223" s="2">
        <f t="shared" si="109"/>
        <v>65129533.154439047</v>
      </c>
      <c r="AD223" s="2">
        <f t="shared" si="109"/>
        <v>68249188.300292164</v>
      </c>
      <c r="AE223" s="2">
        <f t="shared" si="109"/>
        <v>70795186.863177627</v>
      </c>
      <c r="AF223" s="2">
        <f t="shared" si="109"/>
        <v>73418019.473663837</v>
      </c>
      <c r="AG223" s="2">
        <f t="shared" si="109"/>
        <v>76119790.376383811</v>
      </c>
      <c r="AH223" s="2">
        <f t="shared" si="109"/>
        <v>78902658.310430139</v>
      </c>
      <c r="AI223" s="2">
        <f t="shared" si="109"/>
        <v>81768837.870150492</v>
      </c>
      <c r="AJ223" s="2">
        <f t="shared" si="109"/>
        <v>84849865.075926334</v>
      </c>
      <c r="AK223" s="2">
        <f t="shared" si="109"/>
        <v>88024235.366844013</v>
      </c>
      <c r="AL223" s="2"/>
    </row>
    <row r="224" spans="1:38">
      <c r="E224" t="s">
        <v>282</v>
      </c>
      <c r="F224" s="2">
        <f t="shared" ref="F224:F231" si="110">NPV($G$15,H224:AQ224)+G224</f>
        <v>-323250839.44106108</v>
      </c>
      <c r="G224" s="2">
        <f t="shared" ref="G224:AK224" si="111">-G187</f>
        <v>0</v>
      </c>
      <c r="H224" s="2">
        <f>-H187</f>
        <v>-1117477.4701630147</v>
      </c>
      <c r="I224" s="2">
        <f t="shared" si="111"/>
        <v>-2284759.8849322982</v>
      </c>
      <c r="J224" s="2">
        <f t="shared" si="111"/>
        <v>-3504412.0011937558</v>
      </c>
      <c r="K224" s="2">
        <f t="shared" si="111"/>
        <v>-4957563.2871554457</v>
      </c>
      <c r="L224" s="2">
        <f t="shared" si="111"/>
        <v>-6469599.8305194126</v>
      </c>
      <c r="M224" s="2">
        <f t="shared" si="111"/>
        <v>-8629006.379236903</v>
      </c>
      <c r="N224" s="2">
        <f t="shared" si="111"/>
        <v>-10875491.025114112</v>
      </c>
      <c r="O224" s="2">
        <f t="shared" si="111"/>
        <v>-13211654.158210393</v>
      </c>
      <c r="P224" s="2">
        <f t="shared" si="111"/>
        <v>-15640441.910495639</v>
      </c>
      <c r="Q224" s="2">
        <f t="shared" si="111"/>
        <v>-18164628.580290161</v>
      </c>
      <c r="R224" s="2">
        <f t="shared" si="111"/>
        <v>-20135354.772899453</v>
      </c>
      <c r="S224" s="2">
        <f t="shared" si="111"/>
        <v>-22180840.864394423</v>
      </c>
      <c r="T224" s="2">
        <f t="shared" si="111"/>
        <v>-24303357.680277333</v>
      </c>
      <c r="U224" s="2">
        <f t="shared" si="111"/>
        <v>-26190733.127344333</v>
      </c>
      <c r="V224" s="2">
        <f t="shared" si="111"/>
        <v>-28146660.562451143</v>
      </c>
      <c r="W224" s="2">
        <f t="shared" si="111"/>
        <v>-30173186.836523287</v>
      </c>
      <c r="X224" s="2">
        <f t="shared" si="111"/>
        <v>-32272414.536798414</v>
      </c>
      <c r="Y224" s="2">
        <f t="shared" si="111"/>
        <v>-34446503.425090194</v>
      </c>
      <c r="Z224" s="2">
        <f t="shared" si="111"/>
        <v>-36205614.503170907</v>
      </c>
      <c r="AA224" s="2">
        <f t="shared" si="111"/>
        <v>-38023417.338520542</v>
      </c>
      <c r="AB224" s="2">
        <f t="shared" si="111"/>
        <v>-39901601.216958962</v>
      </c>
      <c r="AC224" s="2">
        <f t="shared" si="111"/>
        <v>-41841900.491245516</v>
      </c>
      <c r="AD224" s="2">
        <f t="shared" si="111"/>
        <v>-43846095.728915378</v>
      </c>
      <c r="AE224" s="2">
        <f t="shared" si="111"/>
        <v>-45481750.298502088</v>
      </c>
      <c r="AF224" s="2">
        <f t="shared" si="111"/>
        <v>-47166766.231794991</v>
      </c>
      <c r="AG224" s="2">
        <f t="shared" si="111"/>
        <v>-48902495.382404543</v>
      </c>
      <c r="AH224" s="2">
        <f t="shared" si="111"/>
        <v>-50690324.613431491</v>
      </c>
      <c r="AI224" s="2">
        <f t="shared" si="111"/>
        <v>-52531676.671697967</v>
      </c>
      <c r="AJ224" s="2">
        <f t="shared" si="111"/>
        <v>-54511055.726192318</v>
      </c>
      <c r="AK224" s="2">
        <f t="shared" si="111"/>
        <v>-56550402.231563233</v>
      </c>
      <c r="AL224" s="2"/>
    </row>
    <row r="225" spans="4:38">
      <c r="E225" t="s">
        <v>283</v>
      </c>
      <c r="F225" s="2">
        <f t="shared" si="110"/>
        <v>-65313005.627431892</v>
      </c>
      <c r="G225" s="2">
        <f t="shared" ref="G225:AK225" si="112">-G200</f>
        <v>0</v>
      </c>
      <c r="H225" s="2">
        <f t="shared" si="112"/>
        <v>-226121.48564476083</v>
      </c>
      <c r="I225" s="2">
        <f t="shared" si="112"/>
        <v>-461740.07368660159</v>
      </c>
      <c r="J225" s="2">
        <f t="shared" si="112"/>
        <v>-707154.92285103013</v>
      </c>
      <c r="K225" s="2">
        <f t="shared" si="112"/>
        <v>-1000573.8533597708</v>
      </c>
      <c r="L225" s="2">
        <f t="shared" si="112"/>
        <v>-1306004.5236289012</v>
      </c>
      <c r="M225" s="2">
        <f t="shared" si="112"/>
        <v>-1742282.0122631292</v>
      </c>
      <c r="N225" s="2">
        <f t="shared" si="112"/>
        <v>-2196307.2074250747</v>
      </c>
      <c r="O225" s="2">
        <f t="shared" si="112"/>
        <v>-2668633.1144164135</v>
      </c>
      <c r="P225" s="2">
        <f t="shared" si="112"/>
        <v>-3159828.1380229141</v>
      </c>
      <c r="Q225" s="2">
        <f t="shared" si="112"/>
        <v>-3670476.4854174303</v>
      </c>
      <c r="R225" s="2">
        <f t="shared" si="112"/>
        <v>-4068695.7012519594</v>
      </c>
      <c r="S225" s="2">
        <f t="shared" si="112"/>
        <v>-4482021.4440214699</v>
      </c>
      <c r="T225" s="2">
        <f t="shared" si="112"/>
        <v>-4910912.5731830476</v>
      </c>
      <c r="U225" s="2">
        <f t="shared" si="112"/>
        <v>-5292289.3333514612</v>
      </c>
      <c r="V225" s="2">
        <f t="shared" si="112"/>
        <v>-5687518.2050021738</v>
      </c>
      <c r="W225" s="2">
        <f t="shared" si="112"/>
        <v>-6097012.7896662103</v>
      </c>
      <c r="X225" s="2">
        <f t="shared" si="112"/>
        <v>-6521197.9513577288</v>
      </c>
      <c r="Y225" s="2">
        <f t="shared" si="112"/>
        <v>-6960510.1072000507</v>
      </c>
      <c r="Z225" s="2">
        <f t="shared" si="112"/>
        <v>-7315968.8394715479</v>
      </c>
      <c r="AA225" s="2">
        <f t="shared" si="112"/>
        <v>-7683287.2535411734</v>
      </c>
      <c r="AB225" s="2">
        <f t="shared" si="112"/>
        <v>-8062806.6987435175</v>
      </c>
      <c r="AC225" s="2">
        <f t="shared" si="112"/>
        <v>-8454877.6309655476</v>
      </c>
      <c r="AD225" s="2">
        <f t="shared" si="112"/>
        <v>-8859859.8445867486</v>
      </c>
      <c r="AE225" s="2">
        <f t="shared" si="112"/>
        <v>-9190372.0600937549</v>
      </c>
      <c r="AF225" s="2">
        <f t="shared" si="112"/>
        <v>-9530858.5904605929</v>
      </c>
      <c r="AG225" s="2">
        <f t="shared" si="112"/>
        <v>-9881592.6010243371</v>
      </c>
      <c r="AH225" s="2">
        <f t="shared" si="112"/>
        <v>-10242854.331393363</v>
      </c>
      <c r="AI225" s="2">
        <f t="shared" si="112"/>
        <v>-10614931.272100849</v>
      </c>
      <c r="AJ225" s="2">
        <f t="shared" si="112"/>
        <v>-11014898.947912984</v>
      </c>
      <c r="AK225" s="2">
        <f t="shared" si="112"/>
        <v>-11426984.081418233</v>
      </c>
      <c r="AL225" s="2"/>
    </row>
    <row r="226" spans="4:38">
      <c r="E226" t="s">
        <v>306</v>
      </c>
      <c r="F226" s="2">
        <f t="shared" si="110"/>
        <v>-25841434.071441583</v>
      </c>
      <c r="G226" s="2">
        <f t="shared" ref="G226:AK226" si="113">-G34-G50-G85</f>
        <v>-697133.40457583894</v>
      </c>
      <c r="H226" s="2">
        <f t="shared" si="113"/>
        <v>-730332.50501897302</v>
      </c>
      <c r="I226" s="2">
        <f t="shared" si="113"/>
        <v>-764306.07593739894</v>
      </c>
      <c r="J226" s="2">
        <f t="shared" si="113"/>
        <v>-799053.94072967221</v>
      </c>
      <c r="K226" s="2">
        <f t="shared" si="113"/>
        <v>-839186.52333561704</v>
      </c>
      <c r="L226" s="2">
        <f t="shared" si="113"/>
        <v>-880127.19729461416</v>
      </c>
      <c r="M226" s="2">
        <f t="shared" si="113"/>
        <v>-1154811.772624658</v>
      </c>
      <c r="N226" s="2">
        <f t="shared" si="113"/>
        <v>-1343081.4288396216</v>
      </c>
      <c r="O226" s="2">
        <f t="shared" si="113"/>
        <v>-1536354.6655205684</v>
      </c>
      <c r="P226" s="2">
        <f t="shared" si="113"/>
        <v>-1654822.9861622988</v>
      </c>
      <c r="Q226" s="2">
        <f t="shared" si="113"/>
        <v>-1883650.6186771449</v>
      </c>
      <c r="R226" s="2">
        <f t="shared" si="113"/>
        <v>-1929703.442668264</v>
      </c>
      <c r="S226" s="2">
        <f t="shared" si="113"/>
        <v>-1976723.3759631966</v>
      </c>
      <c r="T226" s="2">
        <f t="shared" si="113"/>
        <v>-2024730.7278573231</v>
      </c>
      <c r="U226" s="2">
        <f t="shared" si="113"/>
        <v>-2065886.9553070096</v>
      </c>
      <c r="V226" s="2">
        <f t="shared" si="113"/>
        <v>-2107907.4635331398</v>
      </c>
      <c r="W226" s="2">
        <f t="shared" si="113"/>
        <v>-2150810.402432018</v>
      </c>
      <c r="X226" s="2">
        <f t="shared" si="113"/>
        <v>-2194614.3030477734</v>
      </c>
      <c r="Y226" s="2">
        <f t="shared" si="113"/>
        <v>-2239338.0855764598</v>
      </c>
      <c r="Z226" s="2">
        <f t="shared" si="113"/>
        <v>-2272704.8802270796</v>
      </c>
      <c r="AA226" s="2">
        <f t="shared" si="113"/>
        <v>-2306772.3775653625</v>
      </c>
      <c r="AB226" s="2">
        <f t="shared" si="113"/>
        <v>-2341555.2923477497</v>
      </c>
      <c r="AC226" s="2">
        <f t="shared" si="113"/>
        <v>-2377068.6483405665</v>
      </c>
      <c r="AD226" s="2">
        <f t="shared" si="113"/>
        <v>-2413327.7848092318</v>
      </c>
      <c r="AE226" s="2">
        <f t="shared" si="113"/>
        <v>-2439496.3799277344</v>
      </c>
      <c r="AF226" s="2">
        <f t="shared" si="113"/>
        <v>-2466214.5155437253</v>
      </c>
      <c r="AG226" s="2">
        <f t="shared" si="113"/>
        <v>-2493493.7320076521</v>
      </c>
      <c r="AH226" s="2">
        <f t="shared" si="113"/>
        <v>-2521345.8120173216</v>
      </c>
      <c r="AI226" s="2">
        <f t="shared" si="113"/>
        <v>-2549782.7857071944</v>
      </c>
      <c r="AJ226" s="2">
        <f t="shared" si="113"/>
        <v>-2580892.1662275316</v>
      </c>
      <c r="AK226" s="2">
        <f t="shared" si="113"/>
        <v>-2612654.8437387953</v>
      </c>
      <c r="AL226" s="2"/>
    </row>
    <row r="227" spans="4:38">
      <c r="E227" t="s">
        <v>290</v>
      </c>
      <c r="F227" s="2">
        <f t="shared" si="110"/>
        <v>0</v>
      </c>
      <c r="G227" s="2">
        <f t="shared" ref="G227:AK227" si="114">G207</f>
        <v>0</v>
      </c>
      <c r="H227" s="2">
        <f t="shared" si="114"/>
        <v>0</v>
      </c>
      <c r="I227" s="2">
        <f t="shared" si="114"/>
        <v>0</v>
      </c>
      <c r="J227" s="2">
        <f t="shared" si="114"/>
        <v>0</v>
      </c>
      <c r="K227" s="2">
        <f t="shared" si="114"/>
        <v>0</v>
      </c>
      <c r="L227" s="2">
        <f t="shared" si="114"/>
        <v>0</v>
      </c>
      <c r="M227" s="2">
        <f t="shared" si="114"/>
        <v>0</v>
      </c>
      <c r="N227" s="2">
        <f t="shared" si="114"/>
        <v>0</v>
      </c>
      <c r="O227" s="2">
        <f t="shared" si="114"/>
        <v>0</v>
      </c>
      <c r="P227" s="2">
        <f t="shared" si="114"/>
        <v>0</v>
      </c>
      <c r="Q227" s="2">
        <f t="shared" si="114"/>
        <v>0</v>
      </c>
      <c r="R227" s="2">
        <f t="shared" si="114"/>
        <v>0</v>
      </c>
      <c r="S227" s="2">
        <f t="shared" si="114"/>
        <v>0</v>
      </c>
      <c r="T227" s="2">
        <f t="shared" si="114"/>
        <v>0</v>
      </c>
      <c r="U227" s="2">
        <f t="shared" si="114"/>
        <v>0</v>
      </c>
      <c r="V227" s="2">
        <f t="shared" si="114"/>
        <v>0</v>
      </c>
      <c r="W227" s="2">
        <f t="shared" si="114"/>
        <v>0</v>
      </c>
      <c r="X227" s="2">
        <f t="shared" si="114"/>
        <v>0</v>
      </c>
      <c r="Y227" s="2">
        <f t="shared" si="114"/>
        <v>0</v>
      </c>
      <c r="Z227" s="2">
        <f t="shared" si="114"/>
        <v>0</v>
      </c>
      <c r="AA227" s="2">
        <f t="shared" si="114"/>
        <v>0</v>
      </c>
      <c r="AB227" s="2">
        <f t="shared" si="114"/>
        <v>0</v>
      </c>
      <c r="AC227" s="2">
        <f t="shared" si="114"/>
        <v>0</v>
      </c>
      <c r="AD227" s="2">
        <f t="shared" si="114"/>
        <v>0</v>
      </c>
      <c r="AE227" s="2">
        <f t="shared" si="114"/>
        <v>0</v>
      </c>
      <c r="AF227" s="2">
        <f t="shared" si="114"/>
        <v>0</v>
      </c>
      <c r="AG227" s="2">
        <f t="shared" si="114"/>
        <v>0</v>
      </c>
      <c r="AH227" s="2">
        <f t="shared" si="114"/>
        <v>0</v>
      </c>
      <c r="AI227" s="2">
        <f t="shared" si="114"/>
        <v>0</v>
      </c>
      <c r="AJ227" s="2">
        <f t="shared" si="114"/>
        <v>0</v>
      </c>
      <c r="AK227" s="2">
        <f t="shared" si="114"/>
        <v>0</v>
      </c>
      <c r="AL227" s="2"/>
    </row>
    <row r="228" spans="4:38">
      <c r="E228" t="s">
        <v>307</v>
      </c>
      <c r="F228" s="2">
        <f t="shared" ca="1" si="110"/>
        <v>-111728317.33930232</v>
      </c>
      <c r="H228" s="2">
        <f t="shared" ref="H228:AK228" ca="1" si="115">H219</f>
        <v>-5803985.0082406895</v>
      </c>
      <c r="I228" s="2">
        <f t="shared" ca="1" si="115"/>
        <v>-5925868.6934137437</v>
      </c>
      <c r="J228" s="2">
        <f t="shared" ca="1" si="115"/>
        <v>-6050311.9359754315</v>
      </c>
      <c r="K228" s="2">
        <f t="shared" ca="1" si="115"/>
        <v>-7150176.0268876869</v>
      </c>
      <c r="L228" s="2">
        <f t="shared" ca="1" si="115"/>
        <v>-7300329.7234523278</v>
      </c>
      <c r="M228" s="2">
        <f t="shared" ca="1" si="115"/>
        <v>-10494214.437461037</v>
      </c>
      <c r="N228" s="2">
        <f t="shared" ca="1" si="115"/>
        <v>-10714592.940647718</v>
      </c>
      <c r="O228" s="2">
        <f t="shared" ca="1" si="115"/>
        <v>-10939599.392401319</v>
      </c>
      <c r="P228" s="2">
        <f t="shared" ca="1" si="115"/>
        <v>-11169330.979641747</v>
      </c>
      <c r="Q228" s="2">
        <f t="shared" ca="1" si="115"/>
        <v>-11403886.930214223</v>
      </c>
      <c r="R228" s="2">
        <f t="shared" ca="1" si="115"/>
        <v>-8242857.3870306145</v>
      </c>
      <c r="S228" s="2">
        <f t="shared" ca="1" si="115"/>
        <v>-8415957.3921582568</v>
      </c>
      <c r="T228" s="2">
        <f t="shared" ca="1" si="115"/>
        <v>-8592692.4973935783</v>
      </c>
      <c r="U228" s="2">
        <f t="shared" ca="1" si="115"/>
        <v>-7141934.663668965</v>
      </c>
      <c r="V228" s="2">
        <f t="shared" ca="1" si="115"/>
        <v>-7291915.2916060118</v>
      </c>
      <c r="W228" s="2">
        <f t="shared" ca="1" si="115"/>
        <v>-7445045.512729737</v>
      </c>
      <c r="X228" s="2">
        <f t="shared" ca="1" si="115"/>
        <v>-7601391.4684970621</v>
      </c>
      <c r="Y228" s="2">
        <f t="shared" ca="1" si="115"/>
        <v>-7761020.6893355781</v>
      </c>
      <c r="Z228" s="2">
        <f t="shared" ca="1" si="115"/>
        <v>-5371911.1527088499</v>
      </c>
      <c r="AA228" s="2">
        <f t="shared" ca="1" si="115"/>
        <v>-5484721.2869157353</v>
      </c>
      <c r="AB228" s="2">
        <f t="shared" ca="1" si="115"/>
        <v>-5599900.4339409657</v>
      </c>
      <c r="AC228" s="2">
        <f t="shared" ca="1" si="115"/>
        <v>-5717498.3430537255</v>
      </c>
      <c r="AD228" s="2">
        <f t="shared" ca="1" si="115"/>
        <v>-5837565.8082576757</v>
      </c>
      <c r="AE228" s="2">
        <f t="shared" ca="1" si="115"/>
        <v>-3707810.310362312</v>
      </c>
      <c r="AF228" s="2">
        <f t="shared" ca="1" si="115"/>
        <v>-3785674.32687992</v>
      </c>
      <c r="AG228" s="2">
        <f t="shared" ca="1" si="115"/>
        <v>-3865173.4877443979</v>
      </c>
      <c r="AH228" s="2">
        <f t="shared" ca="1" si="115"/>
        <v>-3946342.1309870295</v>
      </c>
      <c r="AI228" s="2">
        <f t="shared" ca="1" si="115"/>
        <v>-4029215.3157379539</v>
      </c>
      <c r="AJ228" s="2">
        <f t="shared" ca="1" si="115"/>
        <v>-4544545.822180558</v>
      </c>
      <c r="AK228" s="2">
        <f t="shared" ca="1" si="115"/>
        <v>-4639981.2844463494</v>
      </c>
      <c r="AL228" s="2"/>
    </row>
    <row r="229" spans="4:38">
      <c r="F229" s="2">
        <f t="shared" si="110"/>
        <v>0</v>
      </c>
      <c r="AL229" s="2"/>
    </row>
    <row r="230" spans="4:38">
      <c r="E230" t="s">
        <v>308</v>
      </c>
      <c r="F230" s="2">
        <f t="shared" ca="1" si="110"/>
        <v>28409325.579308342</v>
      </c>
      <c r="G230" s="2">
        <f t="shared" ref="G230:AK230" si="116">SUM(G222:G228)</f>
        <v>-697133.40457583894</v>
      </c>
      <c r="H230" s="2">
        <f t="shared" ca="1" si="116"/>
        <v>-3472965.2208901569</v>
      </c>
      <c r="I230" s="2">
        <f t="shared" ca="1" si="116"/>
        <v>-3134448.8488185769</v>
      </c>
      <c r="J230" s="2">
        <f t="shared" ca="1" si="116"/>
        <v>-2776529.5864486839</v>
      </c>
      <c r="K230" s="2">
        <f t="shared" ca="1" si="116"/>
        <v>-2959378.3063661968</v>
      </c>
      <c r="L230" s="2">
        <f t="shared" ca="1" si="116"/>
        <v>-2544473.5957898544</v>
      </c>
      <c r="M230" s="2">
        <f t="shared" ca="1" si="116"/>
        <v>-4006207.8276539482</v>
      </c>
      <c r="N230" s="2">
        <f t="shared" ca="1" si="116"/>
        <v>-3531005.9182568304</v>
      </c>
      <c r="O230" s="2">
        <f t="shared" ca="1" si="116"/>
        <v>-3041178.5552535886</v>
      </c>
      <c r="P230" s="2">
        <f t="shared" ca="1" si="116"/>
        <v>-2454334.3767832201</v>
      </c>
      <c r="Q230" s="2">
        <f t="shared" ca="1" si="116"/>
        <v>-1956057.6361939441</v>
      </c>
      <c r="R230" s="2">
        <f t="shared" ca="1" si="116"/>
        <v>649552.74113048799</v>
      </c>
      <c r="S230" s="2">
        <f t="shared" ca="1" si="116"/>
        <v>1231916.6531808469</v>
      </c>
      <c r="T230" s="2">
        <f t="shared" ca="1" si="116"/>
        <v>1838589.8161594737</v>
      </c>
      <c r="U230" s="2">
        <f t="shared" ca="1" si="116"/>
        <v>3369167.100407104</v>
      </c>
      <c r="V230" s="2">
        <f t="shared" ca="1" si="116"/>
        <v>3939675.4141190434</v>
      </c>
      <c r="W230" s="2">
        <f t="shared" ca="1" si="116"/>
        <v>4532630.6488410467</v>
      </c>
      <c r="X230" s="2">
        <f t="shared" ca="1" si="116"/>
        <v>5148723.9810892101</v>
      </c>
      <c r="Y230" s="2">
        <f t="shared" ca="1" si="116"/>
        <v>5788665.7177010896</v>
      </c>
      <c r="Z230" s="2">
        <f t="shared" ca="1" si="116"/>
        <v>7859445.9532348318</v>
      </c>
      <c r="AA230" s="2">
        <f t="shared" ca="1" si="116"/>
        <v>8413027.0097517557</v>
      </c>
      <c r="AB230" s="2">
        <f t="shared" ca="1" si="116"/>
        <v>8986105.6095689256</v>
      </c>
      <c r="AC230" s="2">
        <f t="shared" ca="1" si="116"/>
        <v>9579256.5202590488</v>
      </c>
      <c r="AD230" s="2">
        <f t="shared" ca="1" si="116"/>
        <v>10193070.051216353</v>
      </c>
      <c r="AE230" s="2">
        <f t="shared" ca="1" si="116"/>
        <v>12069245.423771944</v>
      </c>
      <c r="AF230" s="2">
        <f t="shared" ca="1" si="116"/>
        <v>12605956.658263894</v>
      </c>
      <c r="AG230" s="2">
        <f t="shared" ca="1" si="116"/>
        <v>13159372.490317024</v>
      </c>
      <c r="AH230" s="2">
        <f t="shared" ca="1" si="116"/>
        <v>13729957.823374476</v>
      </c>
      <c r="AI230" s="2">
        <f t="shared" ca="1" si="116"/>
        <v>14318189.720096393</v>
      </c>
      <c r="AJ230" s="2">
        <f t="shared" ca="1" si="116"/>
        <v>14687222.85503988</v>
      </c>
      <c r="AK230" s="2">
        <f t="shared" ca="1" si="116"/>
        <v>15335227.126578512</v>
      </c>
      <c r="AL230" s="2"/>
    </row>
    <row r="231" spans="4:38">
      <c r="E231" t="s">
        <v>309</v>
      </c>
      <c r="F231" s="2">
        <f t="shared" ca="1" si="110"/>
        <v>-8522797.6737925019</v>
      </c>
      <c r="G231" s="2">
        <f>-G230*G$18</f>
        <v>209140.02137275168</v>
      </c>
      <c r="H231" s="2">
        <f ca="1">-H230*H$18</f>
        <v>1041889.5662670471</v>
      </c>
      <c r="I231" s="2">
        <f t="shared" ref="I231:AK231" ca="1" si="117">-I230*I$18</f>
        <v>940334.654645573</v>
      </c>
      <c r="J231" s="2">
        <f t="shared" ca="1" si="117"/>
        <v>832958.87593460514</v>
      </c>
      <c r="K231" s="2">
        <f t="shared" ca="1" si="117"/>
        <v>887813.491909859</v>
      </c>
      <c r="L231" s="2">
        <f t="shared" ca="1" si="117"/>
        <v>763342.07873695635</v>
      </c>
      <c r="M231" s="2">
        <f t="shared" ca="1" si="117"/>
        <v>1201862.3482961843</v>
      </c>
      <c r="N231" s="2">
        <f t="shared" ca="1" si="117"/>
        <v>1059301.7754770492</v>
      </c>
      <c r="O231" s="2">
        <f t="shared" ca="1" si="117"/>
        <v>912353.56657607656</v>
      </c>
      <c r="P231" s="2">
        <f t="shared" ca="1" si="117"/>
        <v>736300.31303496601</v>
      </c>
      <c r="Q231" s="2">
        <f t="shared" ca="1" si="117"/>
        <v>586817.29085818317</v>
      </c>
      <c r="R231" s="2">
        <f t="shared" ca="1" si="117"/>
        <v>-194865.8223391464</v>
      </c>
      <c r="S231" s="2">
        <f t="shared" ca="1" si="117"/>
        <v>-369574.99595425406</v>
      </c>
      <c r="T231" s="2">
        <f t="shared" ca="1" si="117"/>
        <v>-551576.9448478421</v>
      </c>
      <c r="U231" s="2">
        <f t="shared" ca="1" si="117"/>
        <v>-1010750.1301221312</v>
      </c>
      <c r="V231" s="2">
        <f t="shared" ca="1" si="117"/>
        <v>-1181902.6242357129</v>
      </c>
      <c r="W231" s="2">
        <f t="shared" ca="1" si="117"/>
        <v>-1359789.1946523141</v>
      </c>
      <c r="X231" s="2">
        <f t="shared" ca="1" si="117"/>
        <v>-1544617.194326763</v>
      </c>
      <c r="Y231" s="2">
        <f t="shared" ca="1" si="117"/>
        <v>-1736599.7153103268</v>
      </c>
      <c r="Z231" s="2">
        <f t="shared" ca="1" si="117"/>
        <v>-2357833.7859704494</v>
      </c>
      <c r="AA231" s="2">
        <f t="shared" ca="1" si="117"/>
        <v>-2523908.1029255264</v>
      </c>
      <c r="AB231" s="2">
        <f t="shared" ca="1" si="117"/>
        <v>-2695831.6828706777</v>
      </c>
      <c r="AC231" s="2">
        <f t="shared" ca="1" si="117"/>
        <v>-2873776.9560777145</v>
      </c>
      <c r="AD231" s="2">
        <f t="shared" ca="1" si="117"/>
        <v>-3057921.0153649058</v>
      </c>
      <c r="AE231" s="2">
        <f t="shared" ca="1" si="117"/>
        <v>-3620773.6271315832</v>
      </c>
      <c r="AF231" s="2">
        <f t="shared" ca="1" si="117"/>
        <v>-3781786.9974791678</v>
      </c>
      <c r="AG231" s="2">
        <f t="shared" ca="1" si="117"/>
        <v>-3947811.7470951071</v>
      </c>
      <c r="AH231" s="2">
        <f t="shared" ca="1" si="117"/>
        <v>-4118987.3470123429</v>
      </c>
      <c r="AI231" s="2">
        <f t="shared" ca="1" si="117"/>
        <v>-4295456.9160289178</v>
      </c>
      <c r="AJ231" s="2">
        <f t="shared" ca="1" si="117"/>
        <v>-4406166.8565119635</v>
      </c>
      <c r="AK231" s="2">
        <f t="shared" ca="1" si="117"/>
        <v>-4600568.1379735535</v>
      </c>
    </row>
    <row r="233" spans="4:38">
      <c r="D233" t="s">
        <v>310</v>
      </c>
    </row>
    <row r="234" spans="4:38">
      <c r="E234" t="s">
        <v>214</v>
      </c>
      <c r="F234" s="2">
        <f>NPV($G$15,H234:AQ234)+G234</f>
        <v>-126015559.98625925</v>
      </c>
      <c r="G234" s="2">
        <f t="shared" ref="G234:AK234" si="118">-G26</f>
        <v>-55770672.366067111</v>
      </c>
      <c r="H234" s="2">
        <f t="shared" si="118"/>
        <v>-11716030.023447635</v>
      </c>
      <c r="I234" s="2">
        <f t="shared" si="118"/>
        <v>-7316864.2584549012</v>
      </c>
      <c r="J234" s="2">
        <f t="shared" si="118"/>
        <v>-6498311.7914855042</v>
      </c>
      <c r="K234" s="2">
        <f t="shared" si="118"/>
        <v>-7466429.8529369924</v>
      </c>
      <c r="L234" s="2">
        <f t="shared" si="118"/>
        <v>-2886879.0154482303</v>
      </c>
      <c r="M234" s="2">
        <f t="shared" si="118"/>
        <v>-17461716.182946585</v>
      </c>
      <c r="N234" s="2">
        <f t="shared" si="118"/>
        <v>-10456646.341743415</v>
      </c>
      <c r="O234" s="2">
        <f t="shared" si="118"/>
        <v>-10763218.497722793</v>
      </c>
      <c r="P234" s="2">
        <f t="shared" si="118"/>
        <v>-4683041.3679003436</v>
      </c>
      <c r="Q234" s="2">
        <f t="shared" si="118"/>
        <v>-13414005.263009727</v>
      </c>
      <c r="R234" s="23">
        <f t="shared" si="118"/>
        <v>0</v>
      </c>
      <c r="S234" s="23">
        <f t="shared" si="118"/>
        <v>0</v>
      </c>
      <c r="T234" s="23">
        <f t="shared" si="118"/>
        <v>0</v>
      </c>
      <c r="U234" s="23">
        <f t="shared" si="118"/>
        <v>0</v>
      </c>
      <c r="V234" s="23">
        <f t="shared" si="118"/>
        <v>0</v>
      </c>
      <c r="W234" s="23">
        <f t="shared" si="118"/>
        <v>0</v>
      </c>
      <c r="X234" s="23">
        <f t="shared" si="118"/>
        <v>0</v>
      </c>
      <c r="Y234" s="23">
        <f t="shared" si="118"/>
        <v>0</v>
      </c>
      <c r="Z234" s="23">
        <f t="shared" si="118"/>
        <v>0</v>
      </c>
      <c r="AA234" s="23">
        <f t="shared" si="118"/>
        <v>0</v>
      </c>
      <c r="AB234" s="23">
        <f t="shared" si="118"/>
        <v>0</v>
      </c>
      <c r="AC234" s="23">
        <f t="shared" si="118"/>
        <v>0</v>
      </c>
      <c r="AD234" s="23">
        <f t="shared" si="118"/>
        <v>0</v>
      </c>
      <c r="AE234" s="23">
        <f t="shared" si="118"/>
        <v>0</v>
      </c>
      <c r="AF234" s="23">
        <f t="shared" si="118"/>
        <v>0</v>
      </c>
      <c r="AG234" s="23">
        <f t="shared" si="118"/>
        <v>0</v>
      </c>
      <c r="AH234" s="23">
        <f t="shared" si="118"/>
        <v>0</v>
      </c>
      <c r="AI234" s="23">
        <f t="shared" si="118"/>
        <v>0</v>
      </c>
      <c r="AJ234" s="23">
        <f t="shared" si="118"/>
        <v>0</v>
      </c>
      <c r="AK234" s="23">
        <f t="shared" si="118"/>
        <v>0</v>
      </c>
    </row>
    <row r="235" spans="4:38">
      <c r="E235" t="s">
        <v>311</v>
      </c>
      <c r="F235" s="2">
        <f t="shared" ref="F235:F245" si="119">NPV($G$15,H235:AQ235)+G235</f>
        <v>0</v>
      </c>
      <c r="G235" s="2">
        <f t="shared" ref="G235:AK235" si="120">G84</f>
        <v>0</v>
      </c>
      <c r="H235" s="2">
        <f t="shared" si="120"/>
        <v>0</v>
      </c>
      <c r="I235" s="2">
        <f t="shared" si="120"/>
        <v>0</v>
      </c>
      <c r="J235" s="2">
        <f t="shared" si="120"/>
        <v>0</v>
      </c>
      <c r="K235" s="2">
        <f t="shared" si="120"/>
        <v>0</v>
      </c>
      <c r="L235" s="2">
        <f t="shared" si="120"/>
        <v>0</v>
      </c>
      <c r="M235" s="2">
        <f t="shared" si="120"/>
        <v>0</v>
      </c>
      <c r="N235" s="2">
        <f t="shared" si="120"/>
        <v>0</v>
      </c>
      <c r="O235" s="2">
        <f t="shared" si="120"/>
        <v>0</v>
      </c>
      <c r="P235" s="2">
        <f t="shared" si="120"/>
        <v>0</v>
      </c>
      <c r="Q235" s="2">
        <f t="shared" si="120"/>
        <v>0</v>
      </c>
      <c r="R235" s="2">
        <f t="shared" si="120"/>
        <v>0</v>
      </c>
      <c r="S235" s="2">
        <f t="shared" si="120"/>
        <v>0</v>
      </c>
      <c r="T235" s="2">
        <f t="shared" si="120"/>
        <v>0</v>
      </c>
      <c r="U235" s="2">
        <f t="shared" si="120"/>
        <v>0</v>
      </c>
      <c r="V235" s="2">
        <f t="shared" si="120"/>
        <v>0</v>
      </c>
      <c r="W235" s="2">
        <f t="shared" si="120"/>
        <v>0</v>
      </c>
      <c r="X235" s="2">
        <f t="shared" si="120"/>
        <v>0</v>
      </c>
      <c r="Y235" s="2">
        <f t="shared" si="120"/>
        <v>0</v>
      </c>
      <c r="Z235" s="2">
        <f t="shared" si="120"/>
        <v>0</v>
      </c>
      <c r="AA235" s="2">
        <f t="shared" si="120"/>
        <v>0</v>
      </c>
      <c r="AB235" s="2">
        <f t="shared" si="120"/>
        <v>0</v>
      </c>
      <c r="AC235" s="2">
        <f t="shared" si="120"/>
        <v>0</v>
      </c>
      <c r="AD235" s="2">
        <f t="shared" si="120"/>
        <v>0</v>
      </c>
      <c r="AE235" s="2">
        <f t="shared" si="120"/>
        <v>0</v>
      </c>
      <c r="AF235" s="2">
        <f t="shared" si="120"/>
        <v>0</v>
      </c>
      <c r="AG235" s="2">
        <f t="shared" si="120"/>
        <v>0</v>
      </c>
      <c r="AH235" s="2">
        <f t="shared" si="120"/>
        <v>0</v>
      </c>
      <c r="AI235" s="2">
        <f t="shared" si="120"/>
        <v>0</v>
      </c>
      <c r="AJ235" s="2">
        <f t="shared" si="120"/>
        <v>0</v>
      </c>
      <c r="AK235" s="2">
        <f t="shared" si="120"/>
        <v>0</v>
      </c>
    </row>
    <row r="236" spans="4:38">
      <c r="E236" t="s">
        <v>222</v>
      </c>
      <c r="F236" s="2">
        <f t="shared" si="119"/>
        <v>0</v>
      </c>
      <c r="G236" s="2">
        <f t="shared" ref="G236:AK236" si="121">G53</f>
        <v>0</v>
      </c>
      <c r="H236" s="2">
        <f t="shared" si="121"/>
        <v>0</v>
      </c>
      <c r="I236" s="2">
        <f t="shared" si="121"/>
        <v>0</v>
      </c>
      <c r="J236" s="2">
        <f t="shared" si="121"/>
        <v>0</v>
      </c>
      <c r="K236" s="2">
        <f t="shared" si="121"/>
        <v>0</v>
      </c>
      <c r="L236" s="2">
        <f t="shared" si="121"/>
        <v>0</v>
      </c>
      <c r="M236" s="2">
        <f t="shared" si="121"/>
        <v>0</v>
      </c>
      <c r="N236" s="2">
        <f t="shared" si="121"/>
        <v>0</v>
      </c>
      <c r="O236" s="2">
        <f t="shared" si="121"/>
        <v>0</v>
      </c>
      <c r="P236" s="2">
        <f t="shared" si="121"/>
        <v>0</v>
      </c>
      <c r="Q236" s="2">
        <f t="shared" si="121"/>
        <v>0</v>
      </c>
      <c r="R236" s="2">
        <f t="shared" si="121"/>
        <v>0</v>
      </c>
      <c r="S236" s="2">
        <f t="shared" si="121"/>
        <v>0</v>
      </c>
      <c r="T236" s="2">
        <f t="shared" si="121"/>
        <v>0</v>
      </c>
      <c r="U236" s="2">
        <f t="shared" si="121"/>
        <v>0</v>
      </c>
      <c r="V236" s="2">
        <f t="shared" si="121"/>
        <v>0</v>
      </c>
      <c r="W236" s="2">
        <f t="shared" si="121"/>
        <v>0</v>
      </c>
      <c r="X236" s="2">
        <f t="shared" si="121"/>
        <v>0</v>
      </c>
      <c r="Y236" s="2">
        <f t="shared" si="121"/>
        <v>0</v>
      </c>
      <c r="Z236" s="2">
        <f t="shared" si="121"/>
        <v>0</v>
      </c>
      <c r="AA236" s="2">
        <f t="shared" si="121"/>
        <v>0</v>
      </c>
      <c r="AB236" s="2">
        <f t="shared" si="121"/>
        <v>0</v>
      </c>
      <c r="AC236" s="2">
        <f t="shared" si="121"/>
        <v>0</v>
      </c>
      <c r="AD236" s="2">
        <f t="shared" si="121"/>
        <v>0</v>
      </c>
      <c r="AE236" s="2">
        <f t="shared" si="121"/>
        <v>0</v>
      </c>
      <c r="AF236" s="2">
        <f t="shared" si="121"/>
        <v>0</v>
      </c>
      <c r="AG236" s="2">
        <f t="shared" si="121"/>
        <v>0</v>
      </c>
      <c r="AH236" s="2">
        <f t="shared" si="121"/>
        <v>0</v>
      </c>
      <c r="AI236" s="2">
        <f t="shared" si="121"/>
        <v>0</v>
      </c>
      <c r="AJ236" s="2">
        <f t="shared" si="121"/>
        <v>0</v>
      </c>
      <c r="AK236" s="2">
        <f t="shared" si="121"/>
        <v>0</v>
      </c>
    </row>
    <row r="237" spans="4:38">
      <c r="E237" t="s">
        <v>305</v>
      </c>
      <c r="F237" s="2">
        <f>NPV($G$15,H237:AQ237)+G237</f>
        <v>1133814173.7492948</v>
      </c>
      <c r="G237" s="2">
        <f t="shared" ref="G237:AK237" si="122">G177</f>
        <v>0</v>
      </c>
      <c r="H237" s="2">
        <f t="shared" si="122"/>
        <v>1749023.2127265544</v>
      </c>
      <c r="I237" s="2">
        <f t="shared" si="122"/>
        <v>3584340.2056773873</v>
      </c>
      <c r="J237" s="2">
        <f t="shared" si="122"/>
        <v>5504574.0309193488</v>
      </c>
      <c r="K237" s="2">
        <f t="shared" si="122"/>
        <v>7777514.7758967429</v>
      </c>
      <c r="L237" s="2">
        <f t="shared" si="122"/>
        <v>10136333.762385627</v>
      </c>
      <c r="M237" s="2">
        <f t="shared" si="122"/>
        <v>13501056.930474851</v>
      </c>
      <c r="N237" s="2">
        <f t="shared" si="122"/>
        <v>16993540.528316036</v>
      </c>
      <c r="O237" s="2">
        <f t="shared" si="122"/>
        <v>20616422.338542145</v>
      </c>
      <c r="P237" s="2">
        <f t="shared" si="122"/>
        <v>24375665.354101293</v>
      </c>
      <c r="Q237" s="2">
        <f t="shared" si="122"/>
        <v>28274379.640227057</v>
      </c>
      <c r="R237" s="2">
        <f t="shared" si="122"/>
        <v>31341938.125691239</v>
      </c>
      <c r="S237" s="2">
        <f t="shared" si="122"/>
        <v>34525865.066123575</v>
      </c>
      <c r="T237" s="2">
        <f t="shared" si="122"/>
        <v>37829695.143340647</v>
      </c>
      <c r="U237" s="2">
        <f t="shared" si="122"/>
        <v>40767512.984103955</v>
      </c>
      <c r="V237" s="2">
        <f t="shared" si="122"/>
        <v>43812036.278621122</v>
      </c>
      <c r="W237" s="2">
        <f t="shared" si="122"/>
        <v>46966451.078282006</v>
      </c>
      <c r="X237" s="2">
        <f t="shared" si="122"/>
        <v>50234030.191529781</v>
      </c>
      <c r="Y237" s="2">
        <f t="shared" si="122"/>
        <v>53618135.422608465</v>
      </c>
      <c r="Z237" s="2">
        <f t="shared" si="122"/>
        <v>56356301.756763622</v>
      </c>
      <c r="AA237" s="2">
        <f t="shared" si="122"/>
        <v>59185825.479231931</v>
      </c>
      <c r="AB237" s="2">
        <f t="shared" si="122"/>
        <v>62109336.068969168</v>
      </c>
      <c r="AC237" s="2">
        <f t="shared" si="122"/>
        <v>65129533.154439047</v>
      </c>
      <c r="AD237" s="2">
        <f t="shared" si="122"/>
        <v>68249188.300292164</v>
      </c>
      <c r="AE237" s="2">
        <f t="shared" si="122"/>
        <v>70795186.863177627</v>
      </c>
      <c r="AF237" s="2">
        <f t="shared" si="122"/>
        <v>73418019.473663837</v>
      </c>
      <c r="AG237" s="2">
        <f t="shared" si="122"/>
        <v>76119790.376383811</v>
      </c>
      <c r="AH237" s="2">
        <f t="shared" si="122"/>
        <v>78902658.310430139</v>
      </c>
      <c r="AI237" s="2">
        <f t="shared" si="122"/>
        <v>81768837.870150492</v>
      </c>
      <c r="AJ237" s="2">
        <f t="shared" si="122"/>
        <v>84849865.075926334</v>
      </c>
      <c r="AK237" s="2">
        <f t="shared" si="122"/>
        <v>88024235.366844013</v>
      </c>
      <c r="AL237" s="2">
        <f>IF(AF237=0,0,IF($G$15&gt;(AK237/AF237)^(1/5)-1+2%,AK237*(AK237/AF237)^(1/5)/($G$15-((AK237/AF237)^(1/5)-1)),AK237*(1+$G$14)/$G$16))</f>
        <v>2998695161.4394741</v>
      </c>
    </row>
    <row r="238" spans="4:38">
      <c r="E238" t="s">
        <v>282</v>
      </c>
      <c r="F238" s="2">
        <f t="shared" si="119"/>
        <v>-728197531.41704333</v>
      </c>
      <c r="G238" s="2">
        <f t="shared" ref="G238:AK238" si="123">G224</f>
        <v>0</v>
      </c>
      <c r="H238" s="2">
        <f t="shared" si="123"/>
        <v>-1117477.4701630147</v>
      </c>
      <c r="I238" s="2">
        <f t="shared" si="123"/>
        <v>-2284759.8849322982</v>
      </c>
      <c r="J238" s="2">
        <f t="shared" si="123"/>
        <v>-3504412.0011937558</v>
      </c>
      <c r="K238" s="2">
        <f t="shared" si="123"/>
        <v>-4957563.2871554457</v>
      </c>
      <c r="L238" s="2">
        <f t="shared" si="123"/>
        <v>-6469599.8305194126</v>
      </c>
      <c r="M238" s="2">
        <f t="shared" si="123"/>
        <v>-8629006.379236903</v>
      </c>
      <c r="N238" s="2">
        <f t="shared" si="123"/>
        <v>-10875491.025114112</v>
      </c>
      <c r="O238" s="2">
        <f t="shared" si="123"/>
        <v>-13211654.158210393</v>
      </c>
      <c r="P238" s="2">
        <f t="shared" si="123"/>
        <v>-15640441.910495639</v>
      </c>
      <c r="Q238" s="2">
        <f t="shared" si="123"/>
        <v>-18164628.580290161</v>
      </c>
      <c r="R238" s="2">
        <f t="shared" si="123"/>
        <v>-20135354.772899453</v>
      </c>
      <c r="S238" s="2">
        <f t="shared" si="123"/>
        <v>-22180840.864394423</v>
      </c>
      <c r="T238" s="2">
        <f t="shared" si="123"/>
        <v>-24303357.680277333</v>
      </c>
      <c r="U238" s="2">
        <f t="shared" si="123"/>
        <v>-26190733.127344333</v>
      </c>
      <c r="V238" s="2">
        <f t="shared" si="123"/>
        <v>-28146660.562451143</v>
      </c>
      <c r="W238" s="2">
        <f t="shared" si="123"/>
        <v>-30173186.836523287</v>
      </c>
      <c r="X238" s="2">
        <f t="shared" si="123"/>
        <v>-32272414.536798414</v>
      </c>
      <c r="Y238" s="2">
        <f t="shared" si="123"/>
        <v>-34446503.425090194</v>
      </c>
      <c r="Z238" s="2">
        <f t="shared" si="123"/>
        <v>-36205614.503170907</v>
      </c>
      <c r="AA238" s="2">
        <f t="shared" si="123"/>
        <v>-38023417.338520542</v>
      </c>
      <c r="AB238" s="2">
        <f t="shared" si="123"/>
        <v>-39901601.216958962</v>
      </c>
      <c r="AC238" s="2">
        <f t="shared" si="123"/>
        <v>-41841900.491245516</v>
      </c>
      <c r="AD238" s="2">
        <f t="shared" si="123"/>
        <v>-43846095.728915378</v>
      </c>
      <c r="AE238" s="2">
        <f t="shared" si="123"/>
        <v>-45481750.298502088</v>
      </c>
      <c r="AF238" s="2">
        <f t="shared" si="123"/>
        <v>-47166766.231794991</v>
      </c>
      <c r="AG238" s="2">
        <f t="shared" si="123"/>
        <v>-48902495.382404543</v>
      </c>
      <c r="AH238" s="2">
        <f t="shared" si="123"/>
        <v>-50690324.613431491</v>
      </c>
      <c r="AI238" s="2">
        <f t="shared" si="123"/>
        <v>-52531676.671697967</v>
      </c>
      <c r="AJ238" s="2">
        <f t="shared" si="123"/>
        <v>-54511055.726192318</v>
      </c>
      <c r="AK238" s="2">
        <f t="shared" si="123"/>
        <v>-56550402.231563233</v>
      </c>
      <c r="AL238" s="2">
        <f>IF(AF238=0,0,IF($G$15&gt;(AK238/AF238)^(1/5)-1+2%,AK238*(AK238/AF238)^(1/5)/($G$15-((AK238/AF238)^(1/5)-1)),AK238*(1+$G$14)/$G$16))</f>
        <v>-1926485550.740941</v>
      </c>
    </row>
    <row r="239" spans="4:38">
      <c r="E239" t="s">
        <v>283</v>
      </c>
      <c r="F239" s="2">
        <f t="shared" si="119"/>
        <v>-147139468.7546882</v>
      </c>
      <c r="G239" s="2">
        <f t="shared" ref="G239:AK239" si="124">-G200</f>
        <v>0</v>
      </c>
      <c r="H239" s="2">
        <f t="shared" si="124"/>
        <v>-226121.48564476083</v>
      </c>
      <c r="I239" s="2">
        <f t="shared" si="124"/>
        <v>-461740.07368660159</v>
      </c>
      <c r="J239" s="2">
        <f t="shared" si="124"/>
        <v>-707154.92285103013</v>
      </c>
      <c r="K239" s="2">
        <f t="shared" si="124"/>
        <v>-1000573.8533597708</v>
      </c>
      <c r="L239" s="2">
        <f t="shared" si="124"/>
        <v>-1306004.5236289012</v>
      </c>
      <c r="M239" s="2">
        <f t="shared" si="124"/>
        <v>-1742282.0122631292</v>
      </c>
      <c r="N239" s="2">
        <f t="shared" si="124"/>
        <v>-2196307.2074250747</v>
      </c>
      <c r="O239" s="2">
        <f t="shared" si="124"/>
        <v>-2668633.1144164135</v>
      </c>
      <c r="P239" s="2">
        <f t="shared" si="124"/>
        <v>-3159828.1380229141</v>
      </c>
      <c r="Q239" s="2">
        <f t="shared" si="124"/>
        <v>-3670476.4854174303</v>
      </c>
      <c r="R239" s="2">
        <f t="shared" si="124"/>
        <v>-4068695.7012519594</v>
      </c>
      <c r="S239" s="2">
        <f t="shared" si="124"/>
        <v>-4482021.4440214699</v>
      </c>
      <c r="T239" s="2">
        <f t="shared" si="124"/>
        <v>-4910912.5731830476</v>
      </c>
      <c r="U239" s="2">
        <f t="shared" si="124"/>
        <v>-5292289.3333514612</v>
      </c>
      <c r="V239" s="2">
        <f t="shared" si="124"/>
        <v>-5687518.2050021738</v>
      </c>
      <c r="W239" s="2">
        <f t="shared" si="124"/>
        <v>-6097012.7896662103</v>
      </c>
      <c r="X239" s="2">
        <f t="shared" si="124"/>
        <v>-6521197.9513577288</v>
      </c>
      <c r="Y239" s="2">
        <f t="shared" si="124"/>
        <v>-6960510.1072000507</v>
      </c>
      <c r="Z239" s="2">
        <f t="shared" si="124"/>
        <v>-7315968.8394715479</v>
      </c>
      <c r="AA239" s="2">
        <f t="shared" si="124"/>
        <v>-7683287.2535411734</v>
      </c>
      <c r="AB239" s="2">
        <f t="shared" si="124"/>
        <v>-8062806.6987435175</v>
      </c>
      <c r="AC239" s="2">
        <f t="shared" si="124"/>
        <v>-8454877.6309655476</v>
      </c>
      <c r="AD239" s="2">
        <f t="shared" si="124"/>
        <v>-8859859.8445867486</v>
      </c>
      <c r="AE239" s="2">
        <f t="shared" si="124"/>
        <v>-9190372.0600937549</v>
      </c>
      <c r="AF239" s="2">
        <f t="shared" si="124"/>
        <v>-9530858.5904605929</v>
      </c>
      <c r="AG239" s="2">
        <f t="shared" si="124"/>
        <v>-9881592.6010243371</v>
      </c>
      <c r="AH239" s="2">
        <f t="shared" si="124"/>
        <v>-10242854.331393363</v>
      </c>
      <c r="AI239" s="2">
        <f t="shared" si="124"/>
        <v>-10614931.272100849</v>
      </c>
      <c r="AJ239" s="2">
        <f t="shared" si="124"/>
        <v>-11014898.947912984</v>
      </c>
      <c r="AK239" s="2">
        <f t="shared" si="124"/>
        <v>-11426984.081418233</v>
      </c>
      <c r="AL239" s="2">
        <f t="shared" ref="AL239:AL243" si="125">IF(AF239=0,0,IF($G$15&gt;(AK239/AF239)^(1/5)-1+2%,AK239*(AK239/AF239)^(1/5)/($G$15-((AK239/AF239)^(1/5)-1)),AK239*(1+$G$14)/$G$16))</f>
        <v>-389279631.13783211</v>
      </c>
    </row>
    <row r="240" spans="4:38">
      <c r="E240" t="s">
        <v>290</v>
      </c>
      <c r="F240" s="2">
        <f t="shared" si="119"/>
        <v>0</v>
      </c>
      <c r="G240" s="2">
        <f t="shared" ref="G240:AK240" si="126">G207</f>
        <v>0</v>
      </c>
      <c r="H240" s="2">
        <f t="shared" si="126"/>
        <v>0</v>
      </c>
      <c r="I240" s="2">
        <f t="shared" si="126"/>
        <v>0</v>
      </c>
      <c r="J240" s="2">
        <f t="shared" si="126"/>
        <v>0</v>
      </c>
      <c r="K240" s="2">
        <f t="shared" si="126"/>
        <v>0</v>
      </c>
      <c r="L240" s="2">
        <f t="shared" si="126"/>
        <v>0</v>
      </c>
      <c r="M240" s="2">
        <f t="shared" si="126"/>
        <v>0</v>
      </c>
      <c r="N240" s="2">
        <f t="shared" si="126"/>
        <v>0</v>
      </c>
      <c r="O240" s="2">
        <f t="shared" si="126"/>
        <v>0</v>
      </c>
      <c r="P240" s="2">
        <f t="shared" si="126"/>
        <v>0</v>
      </c>
      <c r="Q240" s="2">
        <f t="shared" si="126"/>
        <v>0</v>
      </c>
      <c r="R240" s="2">
        <f t="shared" si="126"/>
        <v>0</v>
      </c>
      <c r="S240" s="2">
        <f t="shared" si="126"/>
        <v>0</v>
      </c>
      <c r="T240" s="2">
        <f t="shared" si="126"/>
        <v>0</v>
      </c>
      <c r="U240" s="2">
        <f t="shared" si="126"/>
        <v>0</v>
      </c>
      <c r="V240" s="2">
        <f t="shared" si="126"/>
        <v>0</v>
      </c>
      <c r="W240" s="2">
        <f t="shared" si="126"/>
        <v>0</v>
      </c>
      <c r="X240" s="2">
        <f t="shared" si="126"/>
        <v>0</v>
      </c>
      <c r="Y240" s="2">
        <f t="shared" si="126"/>
        <v>0</v>
      </c>
      <c r="Z240" s="2">
        <f t="shared" si="126"/>
        <v>0</v>
      </c>
      <c r="AA240" s="2">
        <f t="shared" si="126"/>
        <v>0</v>
      </c>
      <c r="AB240" s="2">
        <f t="shared" si="126"/>
        <v>0</v>
      </c>
      <c r="AC240" s="2">
        <f t="shared" si="126"/>
        <v>0</v>
      </c>
      <c r="AD240" s="2">
        <f t="shared" si="126"/>
        <v>0</v>
      </c>
      <c r="AE240" s="2">
        <f t="shared" si="126"/>
        <v>0</v>
      </c>
      <c r="AF240" s="2">
        <f t="shared" si="126"/>
        <v>0</v>
      </c>
      <c r="AG240" s="2">
        <f t="shared" si="126"/>
        <v>0</v>
      </c>
      <c r="AH240" s="2">
        <f t="shared" si="126"/>
        <v>0</v>
      </c>
      <c r="AI240" s="2">
        <f t="shared" si="126"/>
        <v>0</v>
      </c>
      <c r="AJ240" s="2">
        <f t="shared" si="126"/>
        <v>0</v>
      </c>
      <c r="AK240" s="2">
        <f t="shared" si="126"/>
        <v>0</v>
      </c>
      <c r="AL240" s="2">
        <f t="shared" si="125"/>
        <v>0</v>
      </c>
    </row>
    <row r="241" spans="3:40">
      <c r="E241" t="s">
        <v>295</v>
      </c>
      <c r="F241" s="2">
        <f t="shared" si="119"/>
        <v>0</v>
      </c>
      <c r="G241" s="2">
        <f t="shared" ref="G241:AK241" si="127">G214</f>
        <v>0</v>
      </c>
      <c r="H241" s="2">
        <f t="shared" si="127"/>
        <v>0</v>
      </c>
      <c r="I241" s="2">
        <f t="shared" si="127"/>
        <v>0</v>
      </c>
      <c r="J241" s="2">
        <f t="shared" si="127"/>
        <v>0</v>
      </c>
      <c r="K241" s="2">
        <f t="shared" si="127"/>
        <v>0</v>
      </c>
      <c r="L241" s="2">
        <f t="shared" si="127"/>
        <v>0</v>
      </c>
      <c r="M241" s="2">
        <f t="shared" si="127"/>
        <v>0</v>
      </c>
      <c r="N241" s="2">
        <f t="shared" si="127"/>
        <v>0</v>
      </c>
      <c r="O241" s="2">
        <f t="shared" si="127"/>
        <v>0</v>
      </c>
      <c r="P241" s="2">
        <f t="shared" si="127"/>
        <v>0</v>
      </c>
      <c r="Q241" s="2">
        <f t="shared" si="127"/>
        <v>0</v>
      </c>
      <c r="R241" s="2">
        <f t="shared" si="127"/>
        <v>0</v>
      </c>
      <c r="S241" s="2">
        <f t="shared" si="127"/>
        <v>0</v>
      </c>
      <c r="T241" s="2">
        <f t="shared" si="127"/>
        <v>0</v>
      </c>
      <c r="U241" s="2">
        <f t="shared" si="127"/>
        <v>0</v>
      </c>
      <c r="V241" s="2">
        <f t="shared" si="127"/>
        <v>0</v>
      </c>
      <c r="W241" s="2">
        <f t="shared" si="127"/>
        <v>0</v>
      </c>
      <c r="X241" s="2">
        <f t="shared" si="127"/>
        <v>0</v>
      </c>
      <c r="Y241" s="2">
        <f t="shared" si="127"/>
        <v>0</v>
      </c>
      <c r="Z241" s="2">
        <f t="shared" si="127"/>
        <v>0</v>
      </c>
      <c r="AA241" s="2">
        <f t="shared" si="127"/>
        <v>0</v>
      </c>
      <c r="AB241" s="2">
        <f t="shared" si="127"/>
        <v>0</v>
      </c>
      <c r="AC241" s="2">
        <f t="shared" si="127"/>
        <v>0</v>
      </c>
      <c r="AD241" s="2">
        <f t="shared" si="127"/>
        <v>0</v>
      </c>
      <c r="AE241" s="2">
        <f t="shared" si="127"/>
        <v>0</v>
      </c>
      <c r="AF241" s="2">
        <f t="shared" si="127"/>
        <v>0</v>
      </c>
      <c r="AG241" s="2">
        <f t="shared" si="127"/>
        <v>0</v>
      </c>
      <c r="AH241" s="2">
        <f t="shared" si="127"/>
        <v>0</v>
      </c>
      <c r="AI241" s="2">
        <f t="shared" si="127"/>
        <v>0</v>
      </c>
      <c r="AJ241" s="2">
        <f t="shared" si="127"/>
        <v>0</v>
      </c>
      <c r="AK241" s="2">
        <f t="shared" si="127"/>
        <v>0</v>
      </c>
      <c r="AL241" s="2">
        <f t="shared" si="125"/>
        <v>0</v>
      </c>
    </row>
    <row r="242" spans="3:40">
      <c r="E242" t="s">
        <v>312</v>
      </c>
      <c r="F242" s="2">
        <f t="shared" ca="1" si="119"/>
        <v>-41466592.504002959</v>
      </c>
      <c r="G242" s="2">
        <f t="shared" ref="G242:AK242" si="128">G231</f>
        <v>209140.02137275168</v>
      </c>
      <c r="H242" s="2">
        <f ca="1">H231</f>
        <v>1041889.5662670471</v>
      </c>
      <c r="I242" s="2">
        <f t="shared" ca="1" si="128"/>
        <v>940334.654645573</v>
      </c>
      <c r="J242" s="2">
        <f t="shared" ca="1" si="128"/>
        <v>832958.87593460514</v>
      </c>
      <c r="K242" s="2">
        <f t="shared" ca="1" si="128"/>
        <v>887813.491909859</v>
      </c>
      <c r="L242" s="2">
        <f t="shared" ca="1" si="128"/>
        <v>763342.07873695635</v>
      </c>
      <c r="M242" s="2">
        <f t="shared" ca="1" si="128"/>
        <v>1201862.3482961843</v>
      </c>
      <c r="N242" s="2">
        <f t="shared" ca="1" si="128"/>
        <v>1059301.7754770492</v>
      </c>
      <c r="O242" s="2">
        <f t="shared" ca="1" si="128"/>
        <v>912353.56657607656</v>
      </c>
      <c r="P242" s="2">
        <f t="shared" ca="1" si="128"/>
        <v>736300.31303496601</v>
      </c>
      <c r="Q242" s="2">
        <f t="shared" ca="1" si="128"/>
        <v>586817.29085818317</v>
      </c>
      <c r="R242" s="2">
        <f t="shared" ca="1" si="128"/>
        <v>-194865.8223391464</v>
      </c>
      <c r="S242" s="2">
        <f t="shared" ca="1" si="128"/>
        <v>-369574.99595425406</v>
      </c>
      <c r="T242" s="2">
        <f t="shared" ca="1" si="128"/>
        <v>-551576.9448478421</v>
      </c>
      <c r="U242" s="2">
        <f t="shared" ca="1" si="128"/>
        <v>-1010750.1301221312</v>
      </c>
      <c r="V242" s="2">
        <f t="shared" ca="1" si="128"/>
        <v>-1181902.6242357129</v>
      </c>
      <c r="W242" s="2">
        <f t="shared" ca="1" si="128"/>
        <v>-1359789.1946523141</v>
      </c>
      <c r="X242" s="2">
        <f t="shared" ca="1" si="128"/>
        <v>-1544617.194326763</v>
      </c>
      <c r="Y242" s="2">
        <f t="shared" ca="1" si="128"/>
        <v>-1736599.7153103268</v>
      </c>
      <c r="Z242" s="2">
        <f t="shared" ca="1" si="128"/>
        <v>-2357833.7859704494</v>
      </c>
      <c r="AA242" s="2">
        <f t="shared" ca="1" si="128"/>
        <v>-2523908.1029255264</v>
      </c>
      <c r="AB242" s="2">
        <f t="shared" ca="1" si="128"/>
        <v>-2695831.6828706777</v>
      </c>
      <c r="AC242" s="2">
        <f t="shared" ca="1" si="128"/>
        <v>-2873776.9560777145</v>
      </c>
      <c r="AD242" s="2">
        <f t="shared" ca="1" si="128"/>
        <v>-3057921.0153649058</v>
      </c>
      <c r="AE242" s="2">
        <f t="shared" ca="1" si="128"/>
        <v>-3620773.6271315832</v>
      </c>
      <c r="AF242" s="2">
        <f t="shared" ca="1" si="128"/>
        <v>-3781786.9974791678</v>
      </c>
      <c r="AG242" s="2">
        <f t="shared" ca="1" si="128"/>
        <v>-3947811.7470951071</v>
      </c>
      <c r="AH242" s="2">
        <f t="shared" ca="1" si="128"/>
        <v>-4118987.3470123429</v>
      </c>
      <c r="AI242" s="2">
        <f t="shared" ca="1" si="128"/>
        <v>-4295456.9160289178</v>
      </c>
      <c r="AJ242" s="2">
        <f t="shared" ca="1" si="128"/>
        <v>-4406166.8565119635</v>
      </c>
      <c r="AK242" s="2">
        <f t="shared" ca="1" si="128"/>
        <v>-4600568.1379735535</v>
      </c>
      <c r="AL242" s="2">
        <f t="shared" ca="1" si="125"/>
        <v>-156726171.57899582</v>
      </c>
      <c r="AN242" s="18"/>
    </row>
    <row r="243" spans="3:40">
      <c r="E243" t="s">
        <v>313</v>
      </c>
      <c r="F243" s="2">
        <f t="shared" ca="1" si="119"/>
        <v>20733296.252001479</v>
      </c>
      <c r="G243" s="2">
        <f>-$G$17*G242</f>
        <v>-104570.01068637584</v>
      </c>
      <c r="H243" s="2">
        <f ca="1">-$G$17*H242</f>
        <v>-520944.78313352354</v>
      </c>
      <c r="I243" s="2">
        <f t="shared" ref="I243:AK243" ca="1" si="129">-$G$17*I242</f>
        <v>-470167.3273227865</v>
      </c>
      <c r="J243" s="2">
        <f t="shared" ca="1" si="129"/>
        <v>-416479.43796730257</v>
      </c>
      <c r="K243" s="2">
        <f t="shared" ca="1" si="129"/>
        <v>-443906.7459549295</v>
      </c>
      <c r="L243" s="2">
        <f t="shared" ca="1" si="129"/>
        <v>-381671.03936847817</v>
      </c>
      <c r="M243" s="2">
        <f t="shared" ca="1" si="129"/>
        <v>-600931.17414809216</v>
      </c>
      <c r="N243" s="2">
        <f t="shared" ca="1" si="129"/>
        <v>-529650.88773852459</v>
      </c>
      <c r="O243" s="2">
        <f t="shared" ca="1" si="129"/>
        <v>-456176.78328803828</v>
      </c>
      <c r="P243" s="2">
        <f t="shared" ca="1" si="129"/>
        <v>-368150.156517483</v>
      </c>
      <c r="Q243" s="2">
        <f t="shared" ca="1" si="129"/>
        <v>-293408.64542909159</v>
      </c>
      <c r="R243" s="2">
        <f t="shared" ca="1" si="129"/>
        <v>97432.911169573199</v>
      </c>
      <c r="S243" s="2">
        <f t="shared" ca="1" si="129"/>
        <v>184787.49797712703</v>
      </c>
      <c r="T243" s="2">
        <f t="shared" ca="1" si="129"/>
        <v>275788.47242392105</v>
      </c>
      <c r="U243" s="2">
        <f t="shared" ca="1" si="129"/>
        <v>505375.0650610656</v>
      </c>
      <c r="V243" s="2">
        <f t="shared" ca="1" si="129"/>
        <v>590951.31211785646</v>
      </c>
      <c r="W243" s="2">
        <f t="shared" ca="1" si="129"/>
        <v>679894.59732615703</v>
      </c>
      <c r="X243" s="2">
        <f t="shared" ca="1" si="129"/>
        <v>772308.59716338152</v>
      </c>
      <c r="Y243" s="2">
        <f t="shared" ca="1" si="129"/>
        <v>868299.85765516339</v>
      </c>
      <c r="Z243" s="2">
        <f t="shared" ca="1" si="129"/>
        <v>1178916.8929852247</v>
      </c>
      <c r="AA243" s="2">
        <f t="shared" ca="1" si="129"/>
        <v>1261954.0514627632</v>
      </c>
      <c r="AB243" s="2">
        <f t="shared" ca="1" si="129"/>
        <v>1347915.8414353388</v>
      </c>
      <c r="AC243" s="2">
        <f t="shared" ca="1" si="129"/>
        <v>1436888.4780388572</v>
      </c>
      <c r="AD243" s="2">
        <f t="shared" ca="1" si="129"/>
        <v>1528960.5076824529</v>
      </c>
      <c r="AE243" s="2">
        <f t="shared" ca="1" si="129"/>
        <v>1810386.8135657916</v>
      </c>
      <c r="AF243" s="2">
        <f t="shared" ca="1" si="129"/>
        <v>1890893.4987395839</v>
      </c>
      <c r="AG243" s="2">
        <f t="shared" ca="1" si="129"/>
        <v>1973905.8735475536</v>
      </c>
      <c r="AH243" s="2">
        <f t="shared" ca="1" si="129"/>
        <v>2059493.6735061714</v>
      </c>
      <c r="AI243" s="2">
        <f t="shared" ca="1" si="129"/>
        <v>2147728.4580144589</v>
      </c>
      <c r="AJ243" s="2">
        <f t="shared" ca="1" si="129"/>
        <v>2203083.4282559818</v>
      </c>
      <c r="AK243" s="2">
        <f t="shared" ca="1" si="129"/>
        <v>2300284.0689867768</v>
      </c>
      <c r="AL243" s="2">
        <f t="shared" ca="1" si="125"/>
        <v>78363085.789497912</v>
      </c>
    </row>
    <row r="244" spans="3:40">
      <c r="E244" t="s">
        <v>314</v>
      </c>
      <c r="F244" s="2">
        <f t="shared" ca="1" si="119"/>
        <v>111728317.33930242</v>
      </c>
      <c r="G244" s="2">
        <f>SUM(G234:G243)</f>
        <v>-55666102.355380736</v>
      </c>
      <c r="H244" s="2">
        <f ca="1">SUM(H234:H243)</f>
        <v>-10789660.983395332</v>
      </c>
      <c r="I244" s="2">
        <f t="shared" ref="I244:AK244" ca="1" si="130">SUM(I234:I243)</f>
        <v>-6008856.684073627</v>
      </c>
      <c r="J244" s="2">
        <f t="shared" ca="1" si="130"/>
        <v>-4788825.2466436373</v>
      </c>
      <c r="K244" s="2">
        <f t="shared" ca="1" si="130"/>
        <v>-5203145.4716005372</v>
      </c>
      <c r="L244" s="2">
        <f t="shared" ca="1" si="130"/>
        <v>-144478.56784243876</v>
      </c>
      <c r="M244" s="2">
        <f t="shared" ca="1" si="130"/>
        <v>-13731016.469823673</v>
      </c>
      <c r="N244" s="2">
        <f t="shared" ca="1" si="130"/>
        <v>-6005253.1582280416</v>
      </c>
      <c r="O244" s="2">
        <f t="shared" ca="1" si="130"/>
        <v>-5570906.6485194163</v>
      </c>
      <c r="P244" s="2">
        <f t="shared" ca="1" si="130"/>
        <v>1260504.0941998812</v>
      </c>
      <c r="Q244" s="2">
        <f t="shared" ca="1" si="130"/>
        <v>-6681322.0430611698</v>
      </c>
      <c r="R244" s="2">
        <f t="shared" ca="1" si="130"/>
        <v>7040454.7403702531</v>
      </c>
      <c r="S244" s="2">
        <f t="shared" ca="1" si="130"/>
        <v>7678215.259730556</v>
      </c>
      <c r="T244" s="2">
        <f t="shared" ca="1" si="130"/>
        <v>8339636.4174563456</v>
      </c>
      <c r="U244" s="2">
        <f t="shared" ca="1" si="130"/>
        <v>8779115.458347097</v>
      </c>
      <c r="V244" s="2">
        <f t="shared" ca="1" si="130"/>
        <v>9386906.1990499496</v>
      </c>
      <c r="W244" s="2">
        <f t="shared" ca="1" si="130"/>
        <v>10016356.854766354</v>
      </c>
      <c r="X244" s="2">
        <f t="shared" ca="1" si="130"/>
        <v>10668109.106210256</v>
      </c>
      <c r="Y244" s="2">
        <f t="shared" ca="1" si="130"/>
        <v>11342822.032663058</v>
      </c>
      <c r="Z244" s="2">
        <f t="shared" ca="1" si="130"/>
        <v>11655801.521135941</v>
      </c>
      <c r="AA244" s="2">
        <f t="shared" ca="1" si="130"/>
        <v>12217166.835707454</v>
      </c>
      <c r="AB244" s="2">
        <f t="shared" ca="1" si="130"/>
        <v>12797012.311831348</v>
      </c>
      <c r="AC244" s="2">
        <f t="shared" ca="1" si="130"/>
        <v>13395866.554189125</v>
      </c>
      <c r="AD244" s="2">
        <f t="shared" ca="1" si="130"/>
        <v>14014272.219107583</v>
      </c>
      <c r="AE244" s="2">
        <f t="shared" ca="1" si="130"/>
        <v>14312677.691015992</v>
      </c>
      <c r="AF244" s="2">
        <f t="shared" ca="1" si="130"/>
        <v>14829501.152668668</v>
      </c>
      <c r="AG244" s="2">
        <f t="shared" ca="1" si="130"/>
        <v>15361796.519407377</v>
      </c>
      <c r="AH244" s="2">
        <f t="shared" ca="1" si="130"/>
        <v>15909985.692099117</v>
      </c>
      <c r="AI244" s="2">
        <f t="shared" ca="1" si="130"/>
        <v>16474501.468337215</v>
      </c>
      <c r="AJ244" s="2">
        <f t="shared" ca="1" si="130"/>
        <v>17120826.973565049</v>
      </c>
      <c r="AK244" s="2">
        <f t="shared" ca="1" si="130"/>
        <v>17746564.984875772</v>
      </c>
      <c r="AL244" s="2">
        <f ca="1">SUM(AL234:AL243)</f>
        <v>604566893.77120304</v>
      </c>
    </row>
    <row r="245" spans="3:40">
      <c r="E245" t="s">
        <v>315</v>
      </c>
      <c r="F245" s="2">
        <f t="shared" ca="1" si="119"/>
        <v>111728317.33930242</v>
      </c>
      <c r="G245" s="50">
        <f ca="1">NPV($G$15,H244:AL244)+G244</f>
        <v>111728317.33930242</v>
      </c>
    </row>
    <row r="247" spans="3:40">
      <c r="E247" t="s">
        <v>307</v>
      </c>
      <c r="F247" t="s">
        <v>215</v>
      </c>
      <c r="H247" s="2">
        <f ca="1">H219</f>
        <v>-5803985.0082406895</v>
      </c>
      <c r="I247" s="2">
        <f t="shared" ref="I247:AK247" ca="1" si="131">I219</f>
        <v>-5925868.6934137437</v>
      </c>
      <c r="J247" s="2">
        <f t="shared" ca="1" si="131"/>
        <v>-6050311.9359754315</v>
      </c>
      <c r="K247" s="2">
        <f t="shared" ca="1" si="131"/>
        <v>-7150176.0268876869</v>
      </c>
      <c r="L247" s="2">
        <f t="shared" ca="1" si="131"/>
        <v>-7300329.7234523278</v>
      </c>
      <c r="M247" s="2">
        <f t="shared" ca="1" si="131"/>
        <v>-10494214.437461037</v>
      </c>
      <c r="N247" s="2">
        <f t="shared" ca="1" si="131"/>
        <v>-10714592.940647718</v>
      </c>
      <c r="O247" s="2">
        <f t="shared" ca="1" si="131"/>
        <v>-10939599.392401319</v>
      </c>
      <c r="P247" s="2">
        <f t="shared" ca="1" si="131"/>
        <v>-11169330.979641747</v>
      </c>
      <c r="Q247" s="2">
        <f t="shared" ca="1" si="131"/>
        <v>-11403886.930214223</v>
      </c>
      <c r="R247" s="2">
        <f t="shared" ca="1" si="131"/>
        <v>-8242857.3870306145</v>
      </c>
      <c r="S247" s="2">
        <f t="shared" ca="1" si="131"/>
        <v>-8415957.3921582568</v>
      </c>
      <c r="T247" s="2">
        <f t="shared" ca="1" si="131"/>
        <v>-8592692.4973935783</v>
      </c>
      <c r="U247" s="2">
        <f t="shared" ca="1" si="131"/>
        <v>-7141934.663668965</v>
      </c>
      <c r="V247" s="2">
        <f t="shared" ca="1" si="131"/>
        <v>-7291915.2916060118</v>
      </c>
      <c r="W247" s="2">
        <f t="shared" ca="1" si="131"/>
        <v>-7445045.512729737</v>
      </c>
      <c r="X247" s="2">
        <f t="shared" ca="1" si="131"/>
        <v>-7601391.4684970621</v>
      </c>
      <c r="Y247" s="2">
        <f t="shared" ca="1" si="131"/>
        <v>-7761020.6893355781</v>
      </c>
      <c r="Z247" s="2">
        <f t="shared" ca="1" si="131"/>
        <v>-5371911.1527088499</v>
      </c>
      <c r="AA247" s="2">
        <f t="shared" ca="1" si="131"/>
        <v>-5484721.2869157353</v>
      </c>
      <c r="AB247" s="2">
        <f t="shared" ca="1" si="131"/>
        <v>-5599900.4339409657</v>
      </c>
      <c r="AC247" s="2">
        <f t="shared" ca="1" si="131"/>
        <v>-5717498.3430537255</v>
      </c>
      <c r="AD247" s="2">
        <f t="shared" ca="1" si="131"/>
        <v>-5837565.8082576757</v>
      </c>
      <c r="AE247" s="2">
        <f t="shared" ca="1" si="131"/>
        <v>-3707810.310362312</v>
      </c>
      <c r="AF247" s="2">
        <f t="shared" ca="1" si="131"/>
        <v>-3785674.32687992</v>
      </c>
      <c r="AG247" s="2">
        <f t="shared" ca="1" si="131"/>
        <v>-3865173.4877443979</v>
      </c>
      <c r="AH247" s="2">
        <f t="shared" ca="1" si="131"/>
        <v>-3946342.1309870295</v>
      </c>
      <c r="AI247" s="2">
        <f t="shared" ca="1" si="131"/>
        <v>-4029215.3157379539</v>
      </c>
      <c r="AJ247" s="2">
        <f t="shared" ca="1" si="131"/>
        <v>-4544545.822180558</v>
      </c>
      <c r="AK247" s="2">
        <f t="shared" ca="1" si="131"/>
        <v>-4639981.2844463494</v>
      </c>
    </row>
    <row r="248" spans="3:40">
      <c r="E248" t="s">
        <v>316</v>
      </c>
      <c r="F248" t="s">
        <v>215</v>
      </c>
      <c r="G248" s="23">
        <f ca="1">NPV($G$15,H247:AL247)+G247</f>
        <v>-111728317.33930232</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32">G222</f>
        <v>0</v>
      </c>
      <c r="H256" s="2">
        <f t="shared" si="132"/>
        <v>2655928.0354507272</v>
      </c>
      <c r="I256" s="2">
        <f t="shared" si="132"/>
        <v>2717885.6734740776</v>
      </c>
      <c r="J256" s="2">
        <f t="shared" si="132"/>
        <v>2779829.1833818569</v>
      </c>
      <c r="K256" s="2">
        <f t="shared" si="132"/>
        <v>3210606.6084755803</v>
      </c>
      <c r="L256" s="2">
        <f t="shared" si="132"/>
        <v>3275253.9167197733</v>
      </c>
      <c r="M256" s="2">
        <f t="shared" si="132"/>
        <v>4513049.8434569295</v>
      </c>
      <c r="N256" s="2">
        <f t="shared" si="132"/>
        <v>4604926.1554536596</v>
      </c>
      <c r="O256" s="2">
        <f t="shared" si="132"/>
        <v>4698640.4367529592</v>
      </c>
      <c r="P256" s="2">
        <f t="shared" si="132"/>
        <v>4794424.2834380874</v>
      </c>
      <c r="Q256" s="2">
        <f t="shared" si="132"/>
        <v>4892205.3381779576</v>
      </c>
      <c r="R256" s="2">
        <f t="shared" si="132"/>
        <v>3684225.91928954</v>
      </c>
      <c r="S256" s="2">
        <f t="shared" si="132"/>
        <v>3761594.6635946198</v>
      </c>
      <c r="T256" s="2">
        <f t="shared" si="132"/>
        <v>3840588.1515301066</v>
      </c>
      <c r="U256" s="2">
        <f t="shared" si="132"/>
        <v>3292498.1959749195</v>
      </c>
      <c r="V256" s="2">
        <f t="shared" si="132"/>
        <v>3361640.6580903926</v>
      </c>
      <c r="W256" s="2">
        <f t="shared" si="132"/>
        <v>3432235.1119102901</v>
      </c>
      <c r="X256" s="2">
        <f t="shared" si="132"/>
        <v>3504312.0492604058</v>
      </c>
      <c r="Y256" s="2">
        <f t="shared" si="132"/>
        <v>3577902.6022949051</v>
      </c>
      <c r="Z256" s="2">
        <f t="shared" si="132"/>
        <v>2669343.5720495954</v>
      </c>
      <c r="AA256" s="2">
        <f t="shared" si="132"/>
        <v>2725399.7870626361</v>
      </c>
      <c r="AB256" s="2">
        <f t="shared" si="132"/>
        <v>2782633.1825909512</v>
      </c>
      <c r="AC256" s="2">
        <f t="shared" si="132"/>
        <v>2841068.4794253609</v>
      </c>
      <c r="AD256" s="2">
        <f t="shared" si="132"/>
        <v>2900730.9174932241</v>
      </c>
      <c r="AE256" s="2">
        <f t="shared" si="132"/>
        <v>2093487.6094801968</v>
      </c>
      <c r="AF256" s="2">
        <f t="shared" si="132"/>
        <v>2137450.8492792808</v>
      </c>
      <c r="AG256" s="2">
        <f t="shared" si="132"/>
        <v>2182337.3171141455</v>
      </c>
      <c r="AH256" s="2">
        <f t="shared" si="132"/>
        <v>2228166.400773542</v>
      </c>
      <c r="AI256" s="2">
        <f t="shared" si="132"/>
        <v>2274957.8951898622</v>
      </c>
      <c r="AJ256" s="2">
        <f t="shared" si="132"/>
        <v>2488750.4416269385</v>
      </c>
      <c r="AK256" s="2">
        <f t="shared" si="132"/>
        <v>2541014.2009011041</v>
      </c>
    </row>
    <row r="257" spans="4:38">
      <c r="E257" t="s">
        <v>305</v>
      </c>
      <c r="F257" t="s">
        <v>215</v>
      </c>
      <c r="G257" s="2">
        <f t="shared" si="132"/>
        <v>0</v>
      </c>
      <c r="H257" s="2">
        <f t="shared" si="132"/>
        <v>1749023.2127265544</v>
      </c>
      <c r="I257" s="2">
        <f t="shared" si="132"/>
        <v>3584340.2056773873</v>
      </c>
      <c r="J257" s="2">
        <f t="shared" si="132"/>
        <v>5504574.0309193488</v>
      </c>
      <c r="K257" s="2">
        <f t="shared" si="132"/>
        <v>7777514.7758967429</v>
      </c>
      <c r="L257" s="2">
        <f t="shared" si="132"/>
        <v>10136333.762385627</v>
      </c>
      <c r="M257" s="2">
        <f t="shared" si="132"/>
        <v>13501056.930474851</v>
      </c>
      <c r="N257" s="2">
        <f t="shared" si="132"/>
        <v>16993540.528316036</v>
      </c>
      <c r="O257" s="2">
        <f t="shared" si="132"/>
        <v>20616422.338542145</v>
      </c>
      <c r="P257" s="2">
        <f t="shared" si="132"/>
        <v>24375665.354101293</v>
      </c>
      <c r="Q257" s="2">
        <f t="shared" si="132"/>
        <v>28274379.640227057</v>
      </c>
      <c r="R257" s="2">
        <f t="shared" si="132"/>
        <v>31341938.125691239</v>
      </c>
      <c r="S257" s="2">
        <f t="shared" si="132"/>
        <v>34525865.066123575</v>
      </c>
      <c r="T257" s="2">
        <f t="shared" si="132"/>
        <v>37829695.143340647</v>
      </c>
      <c r="U257" s="2">
        <f t="shared" si="132"/>
        <v>40767512.984103955</v>
      </c>
      <c r="V257" s="2">
        <f t="shared" si="132"/>
        <v>43812036.278621122</v>
      </c>
      <c r="W257" s="2">
        <f t="shared" si="132"/>
        <v>46966451.078282006</v>
      </c>
      <c r="X257" s="2">
        <f t="shared" si="132"/>
        <v>50234030.191529781</v>
      </c>
      <c r="Y257" s="2">
        <f t="shared" si="132"/>
        <v>53618135.422608465</v>
      </c>
      <c r="Z257" s="2">
        <f t="shared" si="132"/>
        <v>56356301.756763622</v>
      </c>
      <c r="AA257" s="2">
        <f t="shared" si="132"/>
        <v>59185825.479231931</v>
      </c>
      <c r="AB257" s="2">
        <f t="shared" si="132"/>
        <v>62109336.068969168</v>
      </c>
      <c r="AC257" s="2">
        <f t="shared" si="132"/>
        <v>65129533.154439047</v>
      </c>
      <c r="AD257" s="2">
        <f t="shared" si="132"/>
        <v>68249188.300292164</v>
      </c>
      <c r="AE257" s="2">
        <f t="shared" si="132"/>
        <v>70795186.863177627</v>
      </c>
      <c r="AF257" s="2">
        <f t="shared" si="132"/>
        <v>73418019.473663837</v>
      </c>
      <c r="AG257" s="2">
        <f t="shared" si="132"/>
        <v>76119790.376383811</v>
      </c>
      <c r="AH257" s="2">
        <f t="shared" si="132"/>
        <v>78902658.310430139</v>
      </c>
      <c r="AI257" s="2">
        <f t="shared" si="132"/>
        <v>81768837.870150492</v>
      </c>
      <c r="AJ257" s="2">
        <f t="shared" si="132"/>
        <v>84849865.075926334</v>
      </c>
      <c r="AK257" s="2">
        <f t="shared" si="132"/>
        <v>88024235.366844013</v>
      </c>
    </row>
    <row r="258" spans="4:38">
      <c r="E258" t="s">
        <v>282</v>
      </c>
      <c r="F258" t="s">
        <v>215</v>
      </c>
      <c r="G258" s="2">
        <f t="shared" si="132"/>
        <v>0</v>
      </c>
      <c r="H258" s="2">
        <f t="shared" si="132"/>
        <v>-1117477.4701630147</v>
      </c>
      <c r="I258" s="2">
        <f t="shared" si="132"/>
        <v>-2284759.8849322982</v>
      </c>
      <c r="J258" s="2">
        <f t="shared" si="132"/>
        <v>-3504412.0011937558</v>
      </c>
      <c r="K258" s="2">
        <f t="shared" si="132"/>
        <v>-4957563.2871554457</v>
      </c>
      <c r="L258" s="2">
        <f t="shared" si="132"/>
        <v>-6469599.8305194126</v>
      </c>
      <c r="M258" s="2">
        <f t="shared" si="132"/>
        <v>-8629006.379236903</v>
      </c>
      <c r="N258" s="2">
        <f t="shared" si="132"/>
        <v>-10875491.025114112</v>
      </c>
      <c r="O258" s="2">
        <f t="shared" si="132"/>
        <v>-13211654.158210393</v>
      </c>
      <c r="P258" s="2">
        <f t="shared" si="132"/>
        <v>-15640441.910495639</v>
      </c>
      <c r="Q258" s="2">
        <f t="shared" si="132"/>
        <v>-18164628.580290161</v>
      </c>
      <c r="R258" s="2">
        <f t="shared" si="132"/>
        <v>-20135354.772899453</v>
      </c>
      <c r="S258" s="2">
        <f t="shared" si="132"/>
        <v>-22180840.864394423</v>
      </c>
      <c r="T258" s="2">
        <f t="shared" si="132"/>
        <v>-24303357.680277333</v>
      </c>
      <c r="U258" s="2">
        <f t="shared" si="132"/>
        <v>-26190733.127344333</v>
      </c>
      <c r="V258" s="2">
        <f t="shared" si="132"/>
        <v>-28146660.562451143</v>
      </c>
      <c r="W258" s="2">
        <f t="shared" si="132"/>
        <v>-30173186.836523287</v>
      </c>
      <c r="X258" s="2">
        <f t="shared" si="132"/>
        <v>-32272414.536798414</v>
      </c>
      <c r="Y258" s="2">
        <f t="shared" si="132"/>
        <v>-34446503.425090194</v>
      </c>
      <c r="Z258" s="2">
        <f t="shared" si="132"/>
        <v>-36205614.503170907</v>
      </c>
      <c r="AA258" s="2">
        <f t="shared" si="132"/>
        <v>-38023417.338520542</v>
      </c>
      <c r="AB258" s="2">
        <f t="shared" si="132"/>
        <v>-39901601.216958962</v>
      </c>
      <c r="AC258" s="2">
        <f t="shared" si="132"/>
        <v>-41841900.491245516</v>
      </c>
      <c r="AD258" s="2">
        <f t="shared" si="132"/>
        <v>-43846095.728915378</v>
      </c>
      <c r="AE258" s="2">
        <f t="shared" si="132"/>
        <v>-45481750.298502088</v>
      </c>
      <c r="AF258" s="2">
        <f t="shared" si="132"/>
        <v>-47166766.231794991</v>
      </c>
      <c r="AG258" s="2">
        <f t="shared" si="132"/>
        <v>-48902495.382404543</v>
      </c>
      <c r="AH258" s="2">
        <f t="shared" si="132"/>
        <v>-50690324.613431491</v>
      </c>
      <c r="AI258" s="2">
        <f t="shared" si="132"/>
        <v>-52531676.671697967</v>
      </c>
      <c r="AJ258" s="2">
        <f t="shared" si="132"/>
        <v>-54511055.726192318</v>
      </c>
      <c r="AK258" s="2">
        <f t="shared" si="132"/>
        <v>-56550402.231563233</v>
      </c>
    </row>
    <row r="259" spans="4:38">
      <c r="E259" t="s">
        <v>283</v>
      </c>
      <c r="F259" t="s">
        <v>215</v>
      </c>
      <c r="G259" s="2">
        <f t="shared" si="132"/>
        <v>0</v>
      </c>
      <c r="H259" s="2">
        <f t="shared" si="132"/>
        <v>-226121.48564476083</v>
      </c>
      <c r="I259" s="2">
        <f t="shared" si="132"/>
        <v>-461740.07368660159</v>
      </c>
      <c r="J259" s="2">
        <f t="shared" si="132"/>
        <v>-707154.92285103013</v>
      </c>
      <c r="K259" s="2">
        <f t="shared" si="132"/>
        <v>-1000573.8533597708</v>
      </c>
      <c r="L259" s="2">
        <f t="shared" si="132"/>
        <v>-1306004.5236289012</v>
      </c>
      <c r="M259" s="2">
        <f t="shared" si="132"/>
        <v>-1742282.0122631292</v>
      </c>
      <c r="N259" s="2">
        <f t="shared" si="132"/>
        <v>-2196307.2074250747</v>
      </c>
      <c r="O259" s="2">
        <f t="shared" si="132"/>
        <v>-2668633.1144164135</v>
      </c>
      <c r="P259" s="2">
        <f t="shared" si="132"/>
        <v>-3159828.1380229141</v>
      </c>
      <c r="Q259" s="2">
        <f t="shared" si="132"/>
        <v>-3670476.4854174303</v>
      </c>
      <c r="R259" s="2">
        <f t="shared" si="132"/>
        <v>-4068695.7012519594</v>
      </c>
      <c r="S259" s="2">
        <f t="shared" si="132"/>
        <v>-4482021.4440214699</v>
      </c>
      <c r="T259" s="2">
        <f t="shared" si="132"/>
        <v>-4910912.5731830476</v>
      </c>
      <c r="U259" s="2">
        <f t="shared" si="132"/>
        <v>-5292289.3333514612</v>
      </c>
      <c r="V259" s="2">
        <f t="shared" si="132"/>
        <v>-5687518.2050021738</v>
      </c>
      <c r="W259" s="2">
        <f t="shared" si="132"/>
        <v>-6097012.7896662103</v>
      </c>
      <c r="X259" s="2">
        <f t="shared" si="132"/>
        <v>-6521197.9513577288</v>
      </c>
      <c r="Y259" s="2">
        <f t="shared" si="132"/>
        <v>-6960510.1072000507</v>
      </c>
      <c r="Z259" s="2">
        <f t="shared" si="132"/>
        <v>-7315968.8394715479</v>
      </c>
      <c r="AA259" s="2">
        <f t="shared" si="132"/>
        <v>-7683287.2535411734</v>
      </c>
      <c r="AB259" s="2">
        <f t="shared" si="132"/>
        <v>-8062806.6987435175</v>
      </c>
      <c r="AC259" s="2">
        <f t="shared" si="132"/>
        <v>-8454877.6309655476</v>
      </c>
      <c r="AD259" s="2">
        <f t="shared" si="132"/>
        <v>-8859859.8445867486</v>
      </c>
      <c r="AE259" s="2">
        <f t="shared" si="132"/>
        <v>-9190372.0600937549</v>
      </c>
      <c r="AF259" s="2">
        <f t="shared" si="132"/>
        <v>-9530858.5904605929</v>
      </c>
      <c r="AG259" s="2">
        <f t="shared" si="132"/>
        <v>-9881592.6010243371</v>
      </c>
      <c r="AH259" s="2">
        <f t="shared" si="132"/>
        <v>-10242854.331393363</v>
      </c>
      <c r="AI259" s="2">
        <f t="shared" si="132"/>
        <v>-10614931.272100849</v>
      </c>
      <c r="AJ259" s="2">
        <f t="shared" si="132"/>
        <v>-11014898.947912984</v>
      </c>
      <c r="AK259" s="2">
        <f t="shared" si="132"/>
        <v>-11426984.081418233</v>
      </c>
    </row>
    <row r="260" spans="4:38">
      <c r="E260" t="s">
        <v>306</v>
      </c>
      <c r="F260" t="s">
        <v>215</v>
      </c>
      <c r="G260" s="2">
        <f t="shared" si="132"/>
        <v>-697133.40457583894</v>
      </c>
      <c r="H260" s="2">
        <f t="shared" si="132"/>
        <v>-730332.50501897302</v>
      </c>
      <c r="I260" s="2">
        <f t="shared" si="132"/>
        <v>-764306.07593739894</v>
      </c>
      <c r="J260" s="2">
        <f t="shared" si="132"/>
        <v>-799053.94072967221</v>
      </c>
      <c r="K260" s="2">
        <f t="shared" si="132"/>
        <v>-839186.52333561704</v>
      </c>
      <c r="L260" s="2">
        <f t="shared" si="132"/>
        <v>-880127.19729461416</v>
      </c>
      <c r="M260" s="2">
        <f t="shared" si="132"/>
        <v>-1154811.772624658</v>
      </c>
      <c r="N260" s="2">
        <f t="shared" si="132"/>
        <v>-1343081.4288396216</v>
      </c>
      <c r="O260" s="2">
        <f t="shared" si="132"/>
        <v>-1536354.6655205684</v>
      </c>
      <c r="P260" s="2">
        <f t="shared" si="132"/>
        <v>-1654822.9861622988</v>
      </c>
      <c r="Q260" s="2">
        <f t="shared" si="132"/>
        <v>-1883650.6186771449</v>
      </c>
      <c r="R260" s="2">
        <f t="shared" si="132"/>
        <v>-1929703.442668264</v>
      </c>
      <c r="S260" s="2">
        <f t="shared" si="132"/>
        <v>-1976723.3759631966</v>
      </c>
      <c r="T260" s="2">
        <f t="shared" si="132"/>
        <v>-2024730.7278573231</v>
      </c>
      <c r="U260" s="2">
        <f t="shared" si="132"/>
        <v>-2065886.9553070096</v>
      </c>
      <c r="V260" s="2">
        <f t="shared" si="132"/>
        <v>-2107907.4635331398</v>
      </c>
      <c r="W260" s="2">
        <f t="shared" si="132"/>
        <v>-2150810.402432018</v>
      </c>
      <c r="X260" s="2">
        <f t="shared" si="132"/>
        <v>-2194614.3030477734</v>
      </c>
      <c r="Y260" s="2">
        <f t="shared" si="132"/>
        <v>-2239338.0855764598</v>
      </c>
      <c r="Z260" s="2">
        <f t="shared" si="132"/>
        <v>-2272704.8802270796</v>
      </c>
      <c r="AA260" s="2">
        <f t="shared" si="132"/>
        <v>-2306772.3775653625</v>
      </c>
      <c r="AB260" s="2">
        <f t="shared" si="132"/>
        <v>-2341555.2923477497</v>
      </c>
      <c r="AC260" s="2">
        <f t="shared" si="132"/>
        <v>-2377068.6483405665</v>
      </c>
      <c r="AD260" s="2">
        <f t="shared" si="132"/>
        <v>-2413327.7848092318</v>
      </c>
      <c r="AE260" s="2">
        <f t="shared" si="132"/>
        <v>-2439496.3799277344</v>
      </c>
      <c r="AF260" s="2">
        <f t="shared" si="132"/>
        <v>-2466214.5155437253</v>
      </c>
      <c r="AG260" s="2">
        <f t="shared" si="132"/>
        <v>-2493493.7320076521</v>
      </c>
      <c r="AH260" s="2">
        <f t="shared" si="132"/>
        <v>-2521345.8120173216</v>
      </c>
      <c r="AI260" s="2">
        <f t="shared" si="132"/>
        <v>-2549782.7857071944</v>
      </c>
      <c r="AJ260" s="2">
        <f t="shared" si="132"/>
        <v>-2580892.1662275316</v>
      </c>
      <c r="AK260" s="2">
        <f t="shared" si="132"/>
        <v>-2612654.8437387953</v>
      </c>
    </row>
    <row r="261" spans="4:38">
      <c r="E261" t="s">
        <v>290</v>
      </c>
      <c r="F261" t="s">
        <v>215</v>
      </c>
      <c r="G261" s="2">
        <f t="shared" si="132"/>
        <v>0</v>
      </c>
      <c r="H261" s="2">
        <f t="shared" si="132"/>
        <v>0</v>
      </c>
      <c r="I261" s="2">
        <f t="shared" si="132"/>
        <v>0</v>
      </c>
      <c r="J261" s="2">
        <f t="shared" si="132"/>
        <v>0</v>
      </c>
      <c r="K261" s="2">
        <f t="shared" si="132"/>
        <v>0</v>
      </c>
      <c r="L261" s="2">
        <f t="shared" si="132"/>
        <v>0</v>
      </c>
      <c r="M261" s="2">
        <f t="shared" si="132"/>
        <v>0</v>
      </c>
      <c r="N261" s="2">
        <f t="shared" si="132"/>
        <v>0</v>
      </c>
      <c r="O261" s="2">
        <f t="shared" si="132"/>
        <v>0</v>
      </c>
      <c r="P261" s="2">
        <f t="shared" si="132"/>
        <v>0</v>
      </c>
      <c r="Q261" s="2">
        <f t="shared" si="132"/>
        <v>0</v>
      </c>
      <c r="R261" s="2">
        <f t="shared" si="132"/>
        <v>0</v>
      </c>
      <c r="S261" s="2">
        <f t="shared" si="132"/>
        <v>0</v>
      </c>
      <c r="T261" s="2">
        <f t="shared" si="132"/>
        <v>0</v>
      </c>
      <c r="U261" s="2">
        <f t="shared" si="132"/>
        <v>0</v>
      </c>
      <c r="V261" s="2">
        <f t="shared" si="132"/>
        <v>0</v>
      </c>
      <c r="W261" s="2">
        <f t="shared" si="132"/>
        <v>0</v>
      </c>
      <c r="X261" s="2">
        <f t="shared" si="132"/>
        <v>0</v>
      </c>
      <c r="Y261" s="2">
        <f t="shared" si="132"/>
        <v>0</v>
      </c>
      <c r="Z261" s="2">
        <f t="shared" si="132"/>
        <v>0</v>
      </c>
      <c r="AA261" s="2">
        <f t="shared" si="132"/>
        <v>0</v>
      </c>
      <c r="AB261" s="2">
        <f t="shared" si="132"/>
        <v>0</v>
      </c>
      <c r="AC261" s="2">
        <f t="shared" si="132"/>
        <v>0</v>
      </c>
      <c r="AD261" s="2">
        <f t="shared" si="132"/>
        <v>0</v>
      </c>
      <c r="AE261" s="2">
        <f t="shared" si="132"/>
        <v>0</v>
      </c>
      <c r="AF261" s="2">
        <f t="shared" si="132"/>
        <v>0</v>
      </c>
      <c r="AG261" s="2">
        <f t="shared" si="132"/>
        <v>0</v>
      </c>
      <c r="AH261" s="2">
        <f t="shared" si="132"/>
        <v>0</v>
      </c>
      <c r="AI261" s="2">
        <f t="shared" si="132"/>
        <v>0</v>
      </c>
      <c r="AJ261" s="2">
        <f t="shared" si="132"/>
        <v>0</v>
      </c>
      <c r="AK261" s="2">
        <f t="shared" si="132"/>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33">SUM(G256:G262)</f>
        <v>-697133.40457583894</v>
      </c>
      <c r="H264" s="2">
        <f t="shared" si="133"/>
        <v>2331019.7873505326</v>
      </c>
      <c r="I264" s="2">
        <f t="shared" si="133"/>
        <v>2791419.8445951669</v>
      </c>
      <c r="J264" s="2">
        <f t="shared" si="133"/>
        <v>3273782.3495267476</v>
      </c>
      <c r="K264" s="2">
        <f t="shared" si="133"/>
        <v>4190797.7205214901</v>
      </c>
      <c r="L264" s="2">
        <f t="shared" si="133"/>
        <v>4755856.1276624734</v>
      </c>
      <c r="M264" s="2">
        <f t="shared" si="133"/>
        <v>6488006.609807089</v>
      </c>
      <c r="N264" s="2">
        <f t="shared" si="133"/>
        <v>7183587.0223908871</v>
      </c>
      <c r="O264" s="2">
        <f t="shared" si="133"/>
        <v>7898420.8371477304</v>
      </c>
      <c r="P264" s="2">
        <f t="shared" si="133"/>
        <v>8714996.6028585266</v>
      </c>
      <c r="Q264" s="2">
        <f t="shared" si="133"/>
        <v>9447829.2940202784</v>
      </c>
      <c r="R264" s="2">
        <f t="shared" si="133"/>
        <v>8892410.1281611025</v>
      </c>
      <c r="S264" s="2">
        <f t="shared" si="133"/>
        <v>9647874.0453391038</v>
      </c>
      <c r="T264" s="2">
        <f t="shared" si="133"/>
        <v>10431282.313553052</v>
      </c>
      <c r="U264" s="2">
        <f t="shared" si="133"/>
        <v>10511101.764076069</v>
      </c>
      <c r="V264" s="2">
        <f t="shared" si="133"/>
        <v>11231590.705725055</v>
      </c>
      <c r="W264" s="2">
        <f t="shared" si="133"/>
        <v>11977676.161570784</v>
      </c>
      <c r="X264" s="2">
        <f t="shared" si="133"/>
        <v>12750115.449586272</v>
      </c>
      <c r="Y264" s="2">
        <f t="shared" si="133"/>
        <v>13549686.407036668</v>
      </c>
      <c r="Z264" s="2">
        <f t="shared" si="133"/>
        <v>13231357.105943682</v>
      </c>
      <c r="AA264" s="2">
        <f t="shared" si="133"/>
        <v>13897748.29666749</v>
      </c>
      <c r="AB264" s="2">
        <f t="shared" si="133"/>
        <v>14586006.043509891</v>
      </c>
      <c r="AC264" s="2">
        <f t="shared" si="133"/>
        <v>15296754.863312775</v>
      </c>
      <c r="AD264" s="2">
        <f t="shared" si="133"/>
        <v>16030635.859474029</v>
      </c>
      <c r="AE264" s="2">
        <f t="shared" si="133"/>
        <v>15777055.734134255</v>
      </c>
      <c r="AF264" s="2">
        <f t="shared" si="133"/>
        <v>16391630.985143814</v>
      </c>
      <c r="AG264" s="2">
        <f t="shared" si="133"/>
        <v>17024545.978061423</v>
      </c>
      <c r="AH264" s="2">
        <f t="shared" si="133"/>
        <v>17676299.954361506</v>
      </c>
      <c r="AI264" s="2">
        <f t="shared" si="133"/>
        <v>18347405.035834346</v>
      </c>
      <c r="AJ264" s="2">
        <f t="shared" si="133"/>
        <v>19231768.677220438</v>
      </c>
      <c r="AK264" s="2">
        <f t="shared" si="133"/>
        <v>19975208.411024861</v>
      </c>
    </row>
    <row r="265" spans="4:38">
      <c r="E265" t="s">
        <v>309</v>
      </c>
      <c r="F265" t="s">
        <v>215</v>
      </c>
      <c r="G265" s="2">
        <f ca="1">-G264*G$18</f>
        <v>209140.02137275168</v>
      </c>
      <c r="H265" s="2">
        <f t="shared" ref="H265:AK265" si="134">-H264*H$18</f>
        <v>-699305.93620515976</v>
      </c>
      <c r="I265" s="2">
        <f t="shared" si="134"/>
        <v>-837425.95337855001</v>
      </c>
      <c r="J265" s="2">
        <f t="shared" si="134"/>
        <v>-982134.70485802426</v>
      </c>
      <c r="K265" s="2">
        <f t="shared" si="134"/>
        <v>-1257239.3161564469</v>
      </c>
      <c r="L265" s="2">
        <f t="shared" si="134"/>
        <v>-1426756.838298742</v>
      </c>
      <c r="M265" s="2">
        <f t="shared" si="134"/>
        <v>-1946401.9829421267</v>
      </c>
      <c r="N265" s="2">
        <f t="shared" si="134"/>
        <v>-2155076.1067172661</v>
      </c>
      <c r="O265" s="2">
        <f t="shared" si="134"/>
        <v>-2369526.2511443188</v>
      </c>
      <c r="P265" s="2">
        <f t="shared" si="134"/>
        <v>-2614498.9808575581</v>
      </c>
      <c r="Q265" s="2">
        <f t="shared" si="134"/>
        <v>-2834348.7882060832</v>
      </c>
      <c r="R265" s="2">
        <f t="shared" si="134"/>
        <v>-2667723.0384483305</v>
      </c>
      <c r="S265" s="2">
        <f t="shared" si="134"/>
        <v>-2894362.2136017312</v>
      </c>
      <c r="T265" s="2">
        <f t="shared" si="134"/>
        <v>-3129384.6940659154</v>
      </c>
      <c r="U265" s="2">
        <f t="shared" si="134"/>
        <v>-3153330.5292228204</v>
      </c>
      <c r="V265" s="2">
        <f t="shared" si="134"/>
        <v>-3369477.2117175166</v>
      </c>
      <c r="W265" s="2">
        <f t="shared" si="134"/>
        <v>-3593302.848471235</v>
      </c>
      <c r="X265" s="2">
        <f t="shared" si="134"/>
        <v>-3825034.6348758815</v>
      </c>
      <c r="Y265" s="2">
        <f t="shared" si="134"/>
        <v>-4064905.9221109999</v>
      </c>
      <c r="Z265" s="2">
        <f t="shared" si="134"/>
        <v>-3969407.1317831045</v>
      </c>
      <c r="AA265" s="2">
        <f t="shared" si="134"/>
        <v>-4169324.4890002469</v>
      </c>
      <c r="AB265" s="2">
        <f t="shared" si="134"/>
        <v>-4375801.8130529672</v>
      </c>
      <c r="AC265" s="2">
        <f t="shared" si="134"/>
        <v>-4589026.4589938326</v>
      </c>
      <c r="AD265" s="2">
        <f t="shared" si="134"/>
        <v>-4809190.7578422083</v>
      </c>
      <c r="AE265" s="2">
        <f t="shared" si="134"/>
        <v>-4733116.7202402763</v>
      </c>
      <c r="AF265" s="2">
        <f t="shared" si="134"/>
        <v>-4917489.2955431445</v>
      </c>
      <c r="AG265" s="2">
        <f t="shared" si="134"/>
        <v>-5107363.793418427</v>
      </c>
      <c r="AH265" s="2">
        <f t="shared" si="134"/>
        <v>-5302889.9863084517</v>
      </c>
      <c r="AI265" s="2">
        <f t="shared" si="134"/>
        <v>-5504221.510750304</v>
      </c>
      <c r="AJ265" s="2">
        <f t="shared" si="134"/>
        <v>-5769530.6031661313</v>
      </c>
      <c r="AK265" s="2">
        <f t="shared" si="134"/>
        <v>-5992562.5233074585</v>
      </c>
    </row>
    <row r="267" spans="4:38">
      <c r="D267" t="s">
        <v>310</v>
      </c>
    </row>
    <row r="268" spans="4:38">
      <c r="E268" t="s">
        <v>214</v>
      </c>
      <c r="F268" t="s">
        <v>215</v>
      </c>
      <c r="G268" s="2">
        <f t="shared" ref="G268:AK275" si="135">G234</f>
        <v>-55770672.366067111</v>
      </c>
      <c r="H268" s="2">
        <f t="shared" si="135"/>
        <v>-11716030.023447635</v>
      </c>
      <c r="I268" s="2">
        <f t="shared" si="135"/>
        <v>-7316864.2584549012</v>
      </c>
      <c r="J268" s="2">
        <f t="shared" si="135"/>
        <v>-6498311.7914855042</v>
      </c>
      <c r="K268" s="2">
        <f t="shared" si="135"/>
        <v>-7466429.8529369924</v>
      </c>
      <c r="L268" s="2">
        <f t="shared" si="135"/>
        <v>-2886879.0154482303</v>
      </c>
      <c r="M268" s="2">
        <f t="shared" si="135"/>
        <v>-17461716.182946585</v>
      </c>
      <c r="N268" s="2">
        <f t="shared" si="135"/>
        <v>-10456646.341743415</v>
      </c>
      <c r="O268" s="2">
        <f t="shared" si="135"/>
        <v>-10763218.497722793</v>
      </c>
      <c r="P268" s="2">
        <f t="shared" si="135"/>
        <v>-4683041.3679003436</v>
      </c>
      <c r="Q268" s="2">
        <f t="shared" si="135"/>
        <v>-13414005.263009727</v>
      </c>
      <c r="R268" s="2">
        <f t="shared" si="135"/>
        <v>0</v>
      </c>
      <c r="S268" s="2">
        <f t="shared" si="135"/>
        <v>0</v>
      </c>
      <c r="T268" s="2">
        <f t="shared" si="135"/>
        <v>0</v>
      </c>
      <c r="U268" s="2">
        <f t="shared" si="135"/>
        <v>0</v>
      </c>
      <c r="V268" s="2">
        <f t="shared" si="135"/>
        <v>0</v>
      </c>
      <c r="W268" s="2">
        <f t="shared" si="135"/>
        <v>0</v>
      </c>
      <c r="X268" s="2">
        <f t="shared" si="135"/>
        <v>0</v>
      </c>
      <c r="Y268" s="2">
        <f t="shared" si="135"/>
        <v>0</v>
      </c>
      <c r="Z268" s="2">
        <f t="shared" si="135"/>
        <v>0</v>
      </c>
      <c r="AA268" s="2">
        <f t="shared" si="135"/>
        <v>0</v>
      </c>
      <c r="AB268" s="2">
        <f t="shared" si="135"/>
        <v>0</v>
      </c>
      <c r="AC268" s="2">
        <f t="shared" si="135"/>
        <v>0</v>
      </c>
      <c r="AD268" s="2">
        <f t="shared" si="135"/>
        <v>0</v>
      </c>
      <c r="AE268" s="2">
        <f t="shared" si="135"/>
        <v>0</v>
      </c>
      <c r="AF268" s="2">
        <f t="shared" si="135"/>
        <v>0</v>
      </c>
      <c r="AG268" s="2">
        <f t="shared" si="135"/>
        <v>0</v>
      </c>
      <c r="AH268" s="2">
        <f t="shared" si="135"/>
        <v>0</v>
      </c>
      <c r="AI268" s="2">
        <f t="shared" si="135"/>
        <v>0</v>
      </c>
      <c r="AJ268" s="2">
        <f t="shared" si="135"/>
        <v>0</v>
      </c>
      <c r="AK268" s="2">
        <f t="shared" si="135"/>
        <v>0</v>
      </c>
    </row>
    <row r="269" spans="4:38">
      <c r="E269" t="s">
        <v>311</v>
      </c>
      <c r="F269" t="s">
        <v>215</v>
      </c>
      <c r="G269" s="2">
        <f t="shared" si="135"/>
        <v>0</v>
      </c>
      <c r="H269" s="2">
        <f t="shared" si="135"/>
        <v>0</v>
      </c>
      <c r="I269" s="2">
        <f t="shared" si="135"/>
        <v>0</v>
      </c>
      <c r="J269" s="2">
        <f t="shared" si="135"/>
        <v>0</v>
      </c>
      <c r="K269" s="2">
        <f t="shared" si="135"/>
        <v>0</v>
      </c>
      <c r="L269" s="2">
        <f t="shared" si="135"/>
        <v>0</v>
      </c>
      <c r="M269" s="2">
        <f t="shared" si="135"/>
        <v>0</v>
      </c>
      <c r="N269" s="2">
        <f t="shared" si="135"/>
        <v>0</v>
      </c>
      <c r="O269" s="2">
        <f t="shared" si="135"/>
        <v>0</v>
      </c>
      <c r="P269" s="2">
        <f t="shared" si="135"/>
        <v>0</v>
      </c>
      <c r="Q269" s="2">
        <f t="shared" si="135"/>
        <v>0</v>
      </c>
      <c r="R269" s="2">
        <f t="shared" si="135"/>
        <v>0</v>
      </c>
      <c r="S269" s="2">
        <f t="shared" si="135"/>
        <v>0</v>
      </c>
      <c r="T269" s="2">
        <f t="shared" si="135"/>
        <v>0</v>
      </c>
      <c r="U269" s="2">
        <f t="shared" si="135"/>
        <v>0</v>
      </c>
      <c r="V269" s="2">
        <f t="shared" si="135"/>
        <v>0</v>
      </c>
      <c r="W269" s="2">
        <f t="shared" si="135"/>
        <v>0</v>
      </c>
      <c r="X269" s="2">
        <f t="shared" si="135"/>
        <v>0</v>
      </c>
      <c r="Y269" s="2">
        <f t="shared" si="135"/>
        <v>0</v>
      </c>
      <c r="Z269" s="2">
        <f t="shared" si="135"/>
        <v>0</v>
      </c>
      <c r="AA269" s="2">
        <f t="shared" si="135"/>
        <v>0</v>
      </c>
      <c r="AB269" s="2">
        <f t="shared" si="135"/>
        <v>0</v>
      </c>
      <c r="AC269" s="2">
        <f t="shared" si="135"/>
        <v>0</v>
      </c>
      <c r="AD269" s="2">
        <f t="shared" si="135"/>
        <v>0</v>
      </c>
      <c r="AE269" s="2">
        <f t="shared" si="135"/>
        <v>0</v>
      </c>
      <c r="AF269" s="2">
        <f t="shared" si="135"/>
        <v>0</v>
      </c>
      <c r="AG269" s="2">
        <f t="shared" si="135"/>
        <v>0</v>
      </c>
      <c r="AH269" s="2">
        <f t="shared" si="135"/>
        <v>0</v>
      </c>
      <c r="AI269" s="2">
        <f t="shared" si="135"/>
        <v>0</v>
      </c>
      <c r="AJ269" s="2">
        <f t="shared" si="135"/>
        <v>0</v>
      </c>
      <c r="AK269" s="2">
        <f t="shared" si="135"/>
        <v>0</v>
      </c>
    </row>
    <row r="270" spans="4:38">
      <c r="E270" t="s">
        <v>222</v>
      </c>
      <c r="F270" t="s">
        <v>215</v>
      </c>
      <c r="G270" s="2">
        <f t="shared" si="135"/>
        <v>0</v>
      </c>
      <c r="H270" s="2">
        <f t="shared" si="135"/>
        <v>0</v>
      </c>
      <c r="I270" s="2">
        <f t="shared" si="135"/>
        <v>0</v>
      </c>
      <c r="J270" s="2">
        <f t="shared" si="135"/>
        <v>0</v>
      </c>
      <c r="K270" s="2">
        <f t="shared" si="135"/>
        <v>0</v>
      </c>
      <c r="L270" s="2">
        <f t="shared" si="135"/>
        <v>0</v>
      </c>
      <c r="M270" s="2">
        <f t="shared" si="135"/>
        <v>0</v>
      </c>
      <c r="N270" s="2">
        <f t="shared" si="135"/>
        <v>0</v>
      </c>
      <c r="O270" s="2">
        <f t="shared" si="135"/>
        <v>0</v>
      </c>
      <c r="P270" s="2">
        <f t="shared" si="135"/>
        <v>0</v>
      </c>
      <c r="Q270" s="2">
        <f t="shared" si="135"/>
        <v>0</v>
      </c>
      <c r="R270" s="2">
        <f t="shared" si="135"/>
        <v>0</v>
      </c>
      <c r="S270" s="2">
        <f t="shared" si="135"/>
        <v>0</v>
      </c>
      <c r="T270" s="2">
        <f t="shared" si="135"/>
        <v>0</v>
      </c>
      <c r="U270" s="2">
        <f t="shared" si="135"/>
        <v>0</v>
      </c>
      <c r="V270" s="2">
        <f t="shared" si="135"/>
        <v>0</v>
      </c>
      <c r="W270" s="2">
        <f t="shared" si="135"/>
        <v>0</v>
      </c>
      <c r="X270" s="2">
        <f t="shared" si="135"/>
        <v>0</v>
      </c>
      <c r="Y270" s="2">
        <f t="shared" si="135"/>
        <v>0</v>
      </c>
      <c r="Z270" s="2">
        <f t="shared" si="135"/>
        <v>0</v>
      </c>
      <c r="AA270" s="2">
        <f t="shared" si="135"/>
        <v>0</v>
      </c>
      <c r="AB270" s="2">
        <f t="shared" si="135"/>
        <v>0</v>
      </c>
      <c r="AC270" s="2">
        <f t="shared" si="135"/>
        <v>0</v>
      </c>
      <c r="AD270" s="2">
        <f t="shared" si="135"/>
        <v>0</v>
      </c>
      <c r="AE270" s="2">
        <f t="shared" si="135"/>
        <v>0</v>
      </c>
      <c r="AF270" s="2">
        <f t="shared" si="135"/>
        <v>0</v>
      </c>
      <c r="AG270" s="2">
        <f t="shared" si="135"/>
        <v>0</v>
      </c>
      <c r="AH270" s="2">
        <f t="shared" si="135"/>
        <v>0</v>
      </c>
      <c r="AI270" s="2">
        <f t="shared" si="135"/>
        <v>0</v>
      </c>
      <c r="AJ270" s="2">
        <f t="shared" si="135"/>
        <v>0</v>
      </c>
      <c r="AK270" s="2">
        <f t="shared" si="135"/>
        <v>0</v>
      </c>
    </row>
    <row r="271" spans="4:38">
      <c r="E271" t="s">
        <v>305</v>
      </c>
      <c r="F271" t="s">
        <v>215</v>
      </c>
      <c r="G271" s="2">
        <f t="shared" si="135"/>
        <v>0</v>
      </c>
      <c r="H271" s="2">
        <f t="shared" si="135"/>
        <v>1749023.2127265544</v>
      </c>
      <c r="I271" s="2">
        <f t="shared" si="135"/>
        <v>3584340.2056773873</v>
      </c>
      <c r="J271" s="2">
        <f t="shared" si="135"/>
        <v>5504574.0309193488</v>
      </c>
      <c r="K271" s="2">
        <f t="shared" si="135"/>
        <v>7777514.7758967429</v>
      </c>
      <c r="L271" s="2">
        <f t="shared" si="135"/>
        <v>10136333.762385627</v>
      </c>
      <c r="M271" s="2">
        <f t="shared" si="135"/>
        <v>13501056.930474851</v>
      </c>
      <c r="N271" s="2">
        <f t="shared" si="135"/>
        <v>16993540.528316036</v>
      </c>
      <c r="O271" s="2">
        <f t="shared" si="135"/>
        <v>20616422.338542145</v>
      </c>
      <c r="P271" s="2">
        <f t="shared" si="135"/>
        <v>24375665.354101293</v>
      </c>
      <c r="Q271" s="2">
        <f t="shared" si="135"/>
        <v>28274379.640227057</v>
      </c>
      <c r="R271" s="2">
        <f t="shared" si="135"/>
        <v>31341938.125691239</v>
      </c>
      <c r="S271" s="2">
        <f t="shared" si="135"/>
        <v>34525865.066123575</v>
      </c>
      <c r="T271" s="2">
        <f t="shared" si="135"/>
        <v>37829695.143340647</v>
      </c>
      <c r="U271" s="2">
        <f t="shared" si="135"/>
        <v>40767512.984103955</v>
      </c>
      <c r="V271" s="2">
        <f t="shared" si="135"/>
        <v>43812036.278621122</v>
      </c>
      <c r="W271" s="2">
        <f t="shared" si="135"/>
        <v>46966451.078282006</v>
      </c>
      <c r="X271" s="2">
        <f t="shared" si="135"/>
        <v>50234030.191529781</v>
      </c>
      <c r="Y271" s="2">
        <f t="shared" si="135"/>
        <v>53618135.422608465</v>
      </c>
      <c r="Z271" s="2">
        <f t="shared" si="135"/>
        <v>56356301.756763622</v>
      </c>
      <c r="AA271" s="2">
        <f t="shared" si="135"/>
        <v>59185825.479231931</v>
      </c>
      <c r="AB271" s="2">
        <f t="shared" si="135"/>
        <v>62109336.068969168</v>
      </c>
      <c r="AC271" s="2">
        <f t="shared" si="135"/>
        <v>65129533.154439047</v>
      </c>
      <c r="AD271" s="2">
        <f t="shared" si="135"/>
        <v>68249188.300292164</v>
      </c>
      <c r="AE271" s="2">
        <f t="shared" si="135"/>
        <v>70795186.863177627</v>
      </c>
      <c r="AF271" s="2">
        <f t="shared" si="135"/>
        <v>73418019.473663837</v>
      </c>
      <c r="AG271" s="2">
        <f t="shared" si="135"/>
        <v>76119790.376383811</v>
      </c>
      <c r="AH271" s="2">
        <f t="shared" si="135"/>
        <v>78902658.310430139</v>
      </c>
      <c r="AI271" s="2">
        <f t="shared" si="135"/>
        <v>81768837.870150492</v>
      </c>
      <c r="AJ271" s="2">
        <f t="shared" si="135"/>
        <v>84849865.075926334</v>
      </c>
      <c r="AK271" s="2">
        <f t="shared" si="135"/>
        <v>88024235.366844013</v>
      </c>
      <c r="AL271" s="2">
        <f t="shared" ref="AL271:AL277" si="136">IF(AF271=0,0,IF($G$15&gt;(AK271/AF271)^(1/5)-1+2%,AK271*(AK271/AF271)^(1/5)/($G$15-((AK271/AF271)^(1/5)-1)),AK271*(1+$G$14)/$G$16))</f>
        <v>2998695161.4394741</v>
      </c>
    </row>
    <row r="272" spans="4:38">
      <c r="E272" t="s">
        <v>282</v>
      </c>
      <c r="F272" t="s">
        <v>215</v>
      </c>
      <c r="G272" s="2">
        <f t="shared" si="135"/>
        <v>0</v>
      </c>
      <c r="H272" s="2">
        <f t="shared" si="135"/>
        <v>-1117477.4701630147</v>
      </c>
      <c r="I272" s="2">
        <f t="shared" si="135"/>
        <v>-2284759.8849322982</v>
      </c>
      <c r="J272" s="2">
        <f t="shared" si="135"/>
        <v>-3504412.0011937558</v>
      </c>
      <c r="K272" s="2">
        <f t="shared" si="135"/>
        <v>-4957563.2871554457</v>
      </c>
      <c r="L272" s="2">
        <f t="shared" si="135"/>
        <v>-6469599.8305194126</v>
      </c>
      <c r="M272" s="2">
        <f t="shared" si="135"/>
        <v>-8629006.379236903</v>
      </c>
      <c r="N272" s="2">
        <f t="shared" si="135"/>
        <v>-10875491.025114112</v>
      </c>
      <c r="O272" s="2">
        <f t="shared" si="135"/>
        <v>-13211654.158210393</v>
      </c>
      <c r="P272" s="2">
        <f t="shared" si="135"/>
        <v>-15640441.910495639</v>
      </c>
      <c r="Q272" s="2">
        <f t="shared" si="135"/>
        <v>-18164628.580290161</v>
      </c>
      <c r="R272" s="2">
        <f t="shared" si="135"/>
        <v>-20135354.772899453</v>
      </c>
      <c r="S272" s="2">
        <f t="shared" si="135"/>
        <v>-22180840.864394423</v>
      </c>
      <c r="T272" s="2">
        <f t="shared" si="135"/>
        <v>-24303357.680277333</v>
      </c>
      <c r="U272" s="2">
        <f t="shared" si="135"/>
        <v>-26190733.127344333</v>
      </c>
      <c r="V272" s="2">
        <f t="shared" si="135"/>
        <v>-28146660.562451143</v>
      </c>
      <c r="W272" s="2">
        <f t="shared" si="135"/>
        <v>-30173186.836523287</v>
      </c>
      <c r="X272" s="2">
        <f t="shared" si="135"/>
        <v>-32272414.536798414</v>
      </c>
      <c r="Y272" s="2">
        <f t="shared" si="135"/>
        <v>-34446503.425090194</v>
      </c>
      <c r="Z272" s="2">
        <f t="shared" si="135"/>
        <v>-36205614.503170907</v>
      </c>
      <c r="AA272" s="2">
        <f t="shared" si="135"/>
        <v>-38023417.338520542</v>
      </c>
      <c r="AB272" s="2">
        <f t="shared" si="135"/>
        <v>-39901601.216958962</v>
      </c>
      <c r="AC272" s="2">
        <f t="shared" si="135"/>
        <v>-41841900.491245516</v>
      </c>
      <c r="AD272" s="2">
        <f t="shared" si="135"/>
        <v>-43846095.728915378</v>
      </c>
      <c r="AE272" s="2">
        <f t="shared" si="135"/>
        <v>-45481750.298502088</v>
      </c>
      <c r="AF272" s="2">
        <f t="shared" si="135"/>
        <v>-47166766.231794991</v>
      </c>
      <c r="AG272" s="2">
        <f t="shared" si="135"/>
        <v>-48902495.382404543</v>
      </c>
      <c r="AH272" s="2">
        <f t="shared" si="135"/>
        <v>-50690324.613431491</v>
      </c>
      <c r="AI272" s="2">
        <f t="shared" si="135"/>
        <v>-52531676.671697967</v>
      </c>
      <c r="AJ272" s="2">
        <f t="shared" si="135"/>
        <v>-54511055.726192318</v>
      </c>
      <c r="AK272" s="2">
        <f t="shared" si="135"/>
        <v>-56550402.231563233</v>
      </c>
      <c r="AL272" s="2">
        <f t="shared" si="136"/>
        <v>-1926485550.740941</v>
      </c>
    </row>
    <row r="273" spans="1:38">
      <c r="E273" t="s">
        <v>283</v>
      </c>
      <c r="F273" t="s">
        <v>215</v>
      </c>
      <c r="G273" s="2">
        <f t="shared" si="135"/>
        <v>0</v>
      </c>
      <c r="H273" s="2">
        <f t="shared" si="135"/>
        <v>-226121.48564476083</v>
      </c>
      <c r="I273" s="2">
        <f t="shared" si="135"/>
        <v>-461740.07368660159</v>
      </c>
      <c r="J273" s="2">
        <f t="shared" si="135"/>
        <v>-707154.92285103013</v>
      </c>
      <c r="K273" s="2">
        <f t="shared" si="135"/>
        <v>-1000573.8533597708</v>
      </c>
      <c r="L273" s="2">
        <f t="shared" si="135"/>
        <v>-1306004.5236289012</v>
      </c>
      <c r="M273" s="2">
        <f t="shared" si="135"/>
        <v>-1742282.0122631292</v>
      </c>
      <c r="N273" s="2">
        <f t="shared" si="135"/>
        <v>-2196307.2074250747</v>
      </c>
      <c r="O273" s="2">
        <f t="shared" si="135"/>
        <v>-2668633.1144164135</v>
      </c>
      <c r="P273" s="2">
        <f t="shared" si="135"/>
        <v>-3159828.1380229141</v>
      </c>
      <c r="Q273" s="2">
        <f t="shared" si="135"/>
        <v>-3670476.4854174303</v>
      </c>
      <c r="R273" s="2">
        <f t="shared" si="135"/>
        <v>-4068695.7012519594</v>
      </c>
      <c r="S273" s="2">
        <f t="shared" si="135"/>
        <v>-4482021.4440214699</v>
      </c>
      <c r="T273" s="2">
        <f t="shared" si="135"/>
        <v>-4910912.5731830476</v>
      </c>
      <c r="U273" s="2">
        <f t="shared" si="135"/>
        <v>-5292289.3333514612</v>
      </c>
      <c r="V273" s="2">
        <f t="shared" si="135"/>
        <v>-5687518.2050021738</v>
      </c>
      <c r="W273" s="2">
        <f t="shared" si="135"/>
        <v>-6097012.7896662103</v>
      </c>
      <c r="X273" s="2">
        <f t="shared" si="135"/>
        <v>-6521197.9513577288</v>
      </c>
      <c r="Y273" s="2">
        <f t="shared" si="135"/>
        <v>-6960510.1072000507</v>
      </c>
      <c r="Z273" s="2">
        <f t="shared" si="135"/>
        <v>-7315968.8394715479</v>
      </c>
      <c r="AA273" s="2">
        <f t="shared" si="135"/>
        <v>-7683287.2535411734</v>
      </c>
      <c r="AB273" s="2">
        <f t="shared" si="135"/>
        <v>-8062806.6987435175</v>
      </c>
      <c r="AC273" s="2">
        <f t="shared" si="135"/>
        <v>-8454877.6309655476</v>
      </c>
      <c r="AD273" s="2">
        <f t="shared" si="135"/>
        <v>-8859859.8445867486</v>
      </c>
      <c r="AE273" s="2">
        <f t="shared" si="135"/>
        <v>-9190372.0600937549</v>
      </c>
      <c r="AF273" s="2">
        <f t="shared" si="135"/>
        <v>-9530858.5904605929</v>
      </c>
      <c r="AG273" s="2">
        <f t="shared" si="135"/>
        <v>-9881592.6010243371</v>
      </c>
      <c r="AH273" s="2">
        <f t="shared" si="135"/>
        <v>-10242854.331393363</v>
      </c>
      <c r="AI273" s="2">
        <f t="shared" si="135"/>
        <v>-10614931.272100849</v>
      </c>
      <c r="AJ273" s="2">
        <f t="shared" si="135"/>
        <v>-11014898.947912984</v>
      </c>
      <c r="AK273" s="2">
        <f t="shared" si="135"/>
        <v>-11426984.081418233</v>
      </c>
      <c r="AL273" s="2">
        <f t="shared" si="136"/>
        <v>-389279631.13783211</v>
      </c>
    </row>
    <row r="274" spans="1:38">
      <c r="E274" t="s">
        <v>290</v>
      </c>
      <c r="F274" t="s">
        <v>215</v>
      </c>
      <c r="G274" s="2">
        <f t="shared" si="135"/>
        <v>0</v>
      </c>
      <c r="H274" s="2">
        <f t="shared" si="135"/>
        <v>0</v>
      </c>
      <c r="I274" s="2">
        <f t="shared" si="135"/>
        <v>0</v>
      </c>
      <c r="J274" s="2">
        <f t="shared" si="135"/>
        <v>0</v>
      </c>
      <c r="K274" s="2">
        <f t="shared" si="135"/>
        <v>0</v>
      </c>
      <c r="L274" s="2">
        <f t="shared" si="135"/>
        <v>0</v>
      </c>
      <c r="M274" s="2">
        <f t="shared" si="135"/>
        <v>0</v>
      </c>
      <c r="N274" s="2">
        <f t="shared" si="135"/>
        <v>0</v>
      </c>
      <c r="O274" s="2">
        <f t="shared" si="135"/>
        <v>0</v>
      </c>
      <c r="P274" s="2">
        <f t="shared" si="135"/>
        <v>0</v>
      </c>
      <c r="Q274" s="2">
        <f t="shared" si="135"/>
        <v>0</v>
      </c>
      <c r="R274" s="2">
        <f t="shared" si="135"/>
        <v>0</v>
      </c>
      <c r="S274" s="2">
        <f t="shared" si="135"/>
        <v>0</v>
      </c>
      <c r="T274" s="2">
        <f t="shared" si="135"/>
        <v>0</v>
      </c>
      <c r="U274" s="2">
        <f t="shared" si="135"/>
        <v>0</v>
      </c>
      <c r="V274" s="2">
        <f t="shared" si="135"/>
        <v>0</v>
      </c>
      <c r="W274" s="2">
        <f t="shared" si="135"/>
        <v>0</v>
      </c>
      <c r="X274" s="2">
        <f t="shared" si="135"/>
        <v>0</v>
      </c>
      <c r="Y274" s="2">
        <f t="shared" si="135"/>
        <v>0</v>
      </c>
      <c r="Z274" s="2">
        <f t="shared" si="135"/>
        <v>0</v>
      </c>
      <c r="AA274" s="2">
        <f t="shared" si="135"/>
        <v>0</v>
      </c>
      <c r="AB274" s="2">
        <f t="shared" si="135"/>
        <v>0</v>
      </c>
      <c r="AC274" s="2">
        <f t="shared" si="135"/>
        <v>0</v>
      </c>
      <c r="AD274" s="2">
        <f t="shared" si="135"/>
        <v>0</v>
      </c>
      <c r="AE274" s="2">
        <f t="shared" si="135"/>
        <v>0</v>
      </c>
      <c r="AF274" s="2">
        <f t="shared" si="135"/>
        <v>0</v>
      </c>
      <c r="AG274" s="2">
        <f t="shared" si="135"/>
        <v>0</v>
      </c>
      <c r="AH274" s="2">
        <f t="shared" si="135"/>
        <v>0</v>
      </c>
      <c r="AI274" s="2">
        <f t="shared" si="135"/>
        <v>0</v>
      </c>
      <c r="AJ274" s="2">
        <f t="shared" si="135"/>
        <v>0</v>
      </c>
      <c r="AK274" s="2">
        <f t="shared" si="135"/>
        <v>0</v>
      </c>
      <c r="AL274" s="2">
        <f t="shared" si="136"/>
        <v>0</v>
      </c>
    </row>
    <row r="275" spans="1:38">
      <c r="E275" t="s">
        <v>295</v>
      </c>
      <c r="F275" t="s">
        <v>215</v>
      </c>
      <c r="G275" s="2">
        <f t="shared" si="135"/>
        <v>0</v>
      </c>
      <c r="H275" s="2">
        <f t="shared" si="135"/>
        <v>0</v>
      </c>
      <c r="I275" s="2">
        <f t="shared" si="135"/>
        <v>0</v>
      </c>
      <c r="J275" s="2">
        <f t="shared" si="135"/>
        <v>0</v>
      </c>
      <c r="K275" s="2">
        <f t="shared" si="135"/>
        <v>0</v>
      </c>
      <c r="L275" s="2">
        <f t="shared" si="135"/>
        <v>0</v>
      </c>
      <c r="M275" s="2">
        <f t="shared" si="135"/>
        <v>0</v>
      </c>
      <c r="N275" s="2">
        <f t="shared" si="135"/>
        <v>0</v>
      </c>
      <c r="O275" s="2">
        <f t="shared" si="135"/>
        <v>0</v>
      </c>
      <c r="P275" s="2">
        <f t="shared" si="135"/>
        <v>0</v>
      </c>
      <c r="Q275" s="2">
        <f t="shared" si="135"/>
        <v>0</v>
      </c>
      <c r="R275" s="2">
        <f t="shared" si="135"/>
        <v>0</v>
      </c>
      <c r="S275" s="2">
        <f t="shared" si="135"/>
        <v>0</v>
      </c>
      <c r="T275" s="2">
        <f t="shared" si="135"/>
        <v>0</v>
      </c>
      <c r="U275" s="2">
        <f t="shared" si="135"/>
        <v>0</v>
      </c>
      <c r="V275" s="2">
        <f t="shared" si="135"/>
        <v>0</v>
      </c>
      <c r="W275" s="2">
        <f t="shared" si="135"/>
        <v>0</v>
      </c>
      <c r="X275" s="2">
        <f t="shared" si="135"/>
        <v>0</v>
      </c>
      <c r="Y275" s="2">
        <f t="shared" si="135"/>
        <v>0</v>
      </c>
      <c r="Z275" s="2">
        <f t="shared" si="135"/>
        <v>0</v>
      </c>
      <c r="AA275" s="2">
        <f t="shared" si="135"/>
        <v>0</v>
      </c>
      <c r="AB275" s="2">
        <f t="shared" si="135"/>
        <v>0</v>
      </c>
      <c r="AC275" s="2">
        <f t="shared" si="135"/>
        <v>0</v>
      </c>
      <c r="AD275" s="2">
        <f t="shared" si="135"/>
        <v>0</v>
      </c>
      <c r="AE275" s="2">
        <f t="shared" si="135"/>
        <v>0</v>
      </c>
      <c r="AF275" s="2">
        <f t="shared" si="135"/>
        <v>0</v>
      </c>
      <c r="AG275" s="2">
        <f t="shared" si="135"/>
        <v>0</v>
      </c>
      <c r="AH275" s="2">
        <f t="shared" si="135"/>
        <v>0</v>
      </c>
      <c r="AI275" s="2">
        <f t="shared" si="135"/>
        <v>0</v>
      </c>
      <c r="AJ275" s="2">
        <f t="shared" si="135"/>
        <v>0</v>
      </c>
      <c r="AK275" s="2">
        <f t="shared" si="135"/>
        <v>0</v>
      </c>
      <c r="AL275" s="2">
        <f t="shared" si="136"/>
        <v>0</v>
      </c>
    </row>
    <row r="276" spans="1:38">
      <c r="E276" t="s">
        <v>312</v>
      </c>
      <c r="F276" t="s">
        <v>215</v>
      </c>
      <c r="G276" s="2">
        <f t="shared" ref="G276:AK276" ca="1" si="137">G265</f>
        <v>209140.02137275168</v>
      </c>
      <c r="H276" s="2">
        <f t="shared" si="137"/>
        <v>-699305.93620515976</v>
      </c>
      <c r="I276" s="2">
        <f t="shared" si="137"/>
        <v>-837425.95337855001</v>
      </c>
      <c r="J276" s="2">
        <f t="shared" si="137"/>
        <v>-982134.70485802426</v>
      </c>
      <c r="K276" s="2">
        <f t="shared" si="137"/>
        <v>-1257239.3161564469</v>
      </c>
      <c r="L276" s="2">
        <f t="shared" si="137"/>
        <v>-1426756.838298742</v>
      </c>
      <c r="M276" s="2">
        <f t="shared" si="137"/>
        <v>-1946401.9829421267</v>
      </c>
      <c r="N276" s="2">
        <f t="shared" si="137"/>
        <v>-2155076.1067172661</v>
      </c>
      <c r="O276" s="2">
        <f t="shared" si="137"/>
        <v>-2369526.2511443188</v>
      </c>
      <c r="P276" s="2">
        <f t="shared" si="137"/>
        <v>-2614498.9808575581</v>
      </c>
      <c r="Q276" s="2">
        <f t="shared" si="137"/>
        <v>-2834348.7882060832</v>
      </c>
      <c r="R276" s="2">
        <f t="shared" si="137"/>
        <v>-2667723.0384483305</v>
      </c>
      <c r="S276" s="2">
        <f t="shared" si="137"/>
        <v>-2894362.2136017312</v>
      </c>
      <c r="T276" s="2">
        <f t="shared" si="137"/>
        <v>-3129384.6940659154</v>
      </c>
      <c r="U276" s="2">
        <f t="shared" si="137"/>
        <v>-3153330.5292228204</v>
      </c>
      <c r="V276" s="2">
        <f t="shared" si="137"/>
        <v>-3369477.2117175166</v>
      </c>
      <c r="W276" s="2">
        <f t="shared" si="137"/>
        <v>-3593302.848471235</v>
      </c>
      <c r="X276" s="2">
        <f t="shared" si="137"/>
        <v>-3825034.6348758815</v>
      </c>
      <c r="Y276" s="2">
        <f t="shared" si="137"/>
        <v>-4064905.9221109999</v>
      </c>
      <c r="Z276" s="2">
        <f t="shared" si="137"/>
        <v>-3969407.1317831045</v>
      </c>
      <c r="AA276" s="2">
        <f t="shared" si="137"/>
        <v>-4169324.4890002469</v>
      </c>
      <c r="AB276" s="2">
        <f t="shared" si="137"/>
        <v>-4375801.8130529672</v>
      </c>
      <c r="AC276" s="2">
        <f t="shared" si="137"/>
        <v>-4589026.4589938326</v>
      </c>
      <c r="AD276" s="2">
        <f t="shared" si="137"/>
        <v>-4809190.7578422083</v>
      </c>
      <c r="AE276" s="2">
        <f t="shared" si="137"/>
        <v>-4733116.7202402763</v>
      </c>
      <c r="AF276" s="2">
        <f t="shared" si="137"/>
        <v>-4917489.2955431445</v>
      </c>
      <c r="AG276" s="2">
        <f t="shared" si="137"/>
        <v>-5107363.793418427</v>
      </c>
      <c r="AH276" s="2">
        <f t="shared" si="137"/>
        <v>-5302889.9863084517</v>
      </c>
      <c r="AI276" s="2">
        <f t="shared" si="137"/>
        <v>-5504221.510750304</v>
      </c>
      <c r="AJ276" s="2">
        <f t="shared" si="137"/>
        <v>-5769530.6031661313</v>
      </c>
      <c r="AK276" s="2">
        <f t="shared" si="137"/>
        <v>-5992562.5233074585</v>
      </c>
      <c r="AL276" s="2">
        <f t="shared" si="136"/>
        <v>-204146825.79604992</v>
      </c>
    </row>
    <row r="277" spans="1:38">
      <c r="E277" t="s">
        <v>313</v>
      </c>
      <c r="F277" t="s">
        <v>215</v>
      </c>
      <c r="G277" s="2">
        <f ca="1">-$G$17*G276</f>
        <v>-104570.01068637584</v>
      </c>
      <c r="H277" s="2">
        <f t="shared" ref="H277:AK277" si="138">-$G$17*H276</f>
        <v>349652.96810257988</v>
      </c>
      <c r="I277" s="2">
        <f t="shared" si="138"/>
        <v>418712.976689275</v>
      </c>
      <c r="J277" s="2">
        <f t="shared" si="138"/>
        <v>491067.35242901213</v>
      </c>
      <c r="K277" s="2">
        <f t="shared" si="138"/>
        <v>628619.65807822347</v>
      </c>
      <c r="L277" s="2">
        <f t="shared" si="138"/>
        <v>713378.41914937098</v>
      </c>
      <c r="M277" s="2">
        <f t="shared" si="138"/>
        <v>973200.99147106335</v>
      </c>
      <c r="N277" s="2">
        <f t="shared" si="138"/>
        <v>1077538.0533586331</v>
      </c>
      <c r="O277" s="2">
        <f t="shared" si="138"/>
        <v>1184763.1255721594</v>
      </c>
      <c r="P277" s="2">
        <f t="shared" si="138"/>
        <v>1307249.490428779</v>
      </c>
      <c r="Q277" s="2">
        <f t="shared" si="138"/>
        <v>1417174.3941030416</v>
      </c>
      <c r="R277" s="2">
        <f t="shared" si="138"/>
        <v>1333861.5192241652</v>
      </c>
      <c r="S277" s="2">
        <f t="shared" si="138"/>
        <v>1447181.1068008656</v>
      </c>
      <c r="T277" s="2">
        <f t="shared" si="138"/>
        <v>1564692.3470329577</v>
      </c>
      <c r="U277" s="2">
        <f t="shared" si="138"/>
        <v>1576665.2646114102</v>
      </c>
      <c r="V277" s="2">
        <f t="shared" si="138"/>
        <v>1684738.6058587583</v>
      </c>
      <c r="W277" s="2">
        <f t="shared" si="138"/>
        <v>1796651.4242356175</v>
      </c>
      <c r="X277" s="2">
        <f t="shared" si="138"/>
        <v>1912517.3174379407</v>
      </c>
      <c r="Y277" s="2">
        <f t="shared" si="138"/>
        <v>2032452.9610555</v>
      </c>
      <c r="Z277" s="2">
        <f t="shared" si="138"/>
        <v>1984703.5658915523</v>
      </c>
      <c r="AA277" s="2">
        <f t="shared" si="138"/>
        <v>2084662.2445001234</v>
      </c>
      <c r="AB277" s="2">
        <f t="shared" si="138"/>
        <v>2187900.9065264836</v>
      </c>
      <c r="AC277" s="2">
        <f t="shared" si="138"/>
        <v>2294513.2294969163</v>
      </c>
      <c r="AD277" s="2">
        <f t="shared" si="138"/>
        <v>2404595.3789211041</v>
      </c>
      <c r="AE277" s="2">
        <f t="shared" si="138"/>
        <v>2366558.3601201382</v>
      </c>
      <c r="AF277" s="2">
        <f t="shared" si="138"/>
        <v>2458744.6477715722</v>
      </c>
      <c r="AG277" s="2">
        <f t="shared" si="138"/>
        <v>2553681.8967092135</v>
      </c>
      <c r="AH277" s="2">
        <f t="shared" si="138"/>
        <v>2651444.9931542259</v>
      </c>
      <c r="AI277" s="2">
        <f t="shared" si="138"/>
        <v>2752110.755375152</v>
      </c>
      <c r="AJ277" s="2">
        <f t="shared" si="138"/>
        <v>2884765.3015830657</v>
      </c>
      <c r="AK277" s="2">
        <f t="shared" si="138"/>
        <v>2996281.2616537292</v>
      </c>
      <c r="AL277" s="2">
        <f t="shared" si="136"/>
        <v>102073412.89802496</v>
      </c>
    </row>
    <row r="278" spans="1:38">
      <c r="E278" t="s">
        <v>314</v>
      </c>
      <c r="F278" t="s">
        <v>215</v>
      </c>
      <c r="G278" s="2">
        <f ca="1">SUM(G268:G277)</f>
        <v>-55666102.355380736</v>
      </c>
      <c r="H278" s="2">
        <f t="shared" ref="G278:AL278" si="139">SUM(H268:H277)</f>
        <v>-11660258.734631436</v>
      </c>
      <c r="I278" s="2">
        <f t="shared" si="139"/>
        <v>-6897736.9880856881</v>
      </c>
      <c r="J278" s="2">
        <f t="shared" si="139"/>
        <v>-5696372.0370399533</v>
      </c>
      <c r="K278" s="2">
        <f t="shared" si="139"/>
        <v>-6275671.8756336896</v>
      </c>
      <c r="L278" s="2">
        <f t="shared" si="139"/>
        <v>-1239528.0263602878</v>
      </c>
      <c r="M278" s="2">
        <f t="shared" si="139"/>
        <v>-15305148.635442829</v>
      </c>
      <c r="N278" s="2">
        <f t="shared" si="139"/>
        <v>-7612442.0993251987</v>
      </c>
      <c r="O278" s="2">
        <f t="shared" si="139"/>
        <v>-7211846.5573796146</v>
      </c>
      <c r="P278" s="2">
        <f t="shared" si="139"/>
        <v>-414895.55274638091</v>
      </c>
      <c r="Q278" s="2">
        <f t="shared" si="139"/>
        <v>-8391905.0825933032</v>
      </c>
      <c r="R278" s="2">
        <f t="shared" si="139"/>
        <v>5804026.1323156618</v>
      </c>
      <c r="S278" s="2">
        <f t="shared" si="139"/>
        <v>6415821.6509068161</v>
      </c>
      <c r="T278" s="2">
        <f t="shared" si="139"/>
        <v>7050732.5428473083</v>
      </c>
      <c r="U278" s="2">
        <f t="shared" si="139"/>
        <v>7707825.2587967515</v>
      </c>
      <c r="V278" s="2">
        <f t="shared" si="139"/>
        <v>8293118.9053090475</v>
      </c>
      <c r="W278" s="2">
        <f t="shared" si="139"/>
        <v>8899600.027856892</v>
      </c>
      <c r="X278" s="2">
        <f t="shared" si="139"/>
        <v>9527900.3859356958</v>
      </c>
      <c r="Y278" s="2">
        <f t="shared" si="139"/>
        <v>10178668.92926272</v>
      </c>
      <c r="Z278" s="2">
        <f t="shared" si="139"/>
        <v>10850014.848229613</v>
      </c>
      <c r="AA278" s="2">
        <f t="shared" si="139"/>
        <v>11394458.642670091</v>
      </c>
      <c r="AB278" s="2">
        <f t="shared" si="139"/>
        <v>11957027.246740203</v>
      </c>
      <c r="AC278" s="2">
        <f t="shared" si="139"/>
        <v>12538241.802731069</v>
      </c>
      <c r="AD278" s="2">
        <f t="shared" si="139"/>
        <v>13138637.347868932</v>
      </c>
      <c r="AE278" s="2">
        <f t="shared" si="139"/>
        <v>13756506.144461647</v>
      </c>
      <c r="AF278" s="2">
        <f t="shared" si="139"/>
        <v>14261650.003636682</v>
      </c>
      <c r="AG278" s="2">
        <f t="shared" si="139"/>
        <v>14782020.496245718</v>
      </c>
      <c r="AH278" s="2">
        <f t="shared" si="139"/>
        <v>15318034.372451061</v>
      </c>
      <c r="AI278" s="2">
        <f t="shared" si="139"/>
        <v>15870119.170976521</v>
      </c>
      <c r="AJ278" s="2">
        <f t="shared" si="139"/>
        <v>16439145.100237966</v>
      </c>
      <c r="AK278" s="2">
        <f t="shared" si="139"/>
        <v>17050567.792208821</v>
      </c>
      <c r="AL278" s="2">
        <f t="shared" si="139"/>
        <v>580856566.66267586</v>
      </c>
    </row>
    <row r="279" spans="1:38">
      <c r="E279" t="s">
        <v>315</v>
      </c>
      <c r="F279" t="s">
        <v>215</v>
      </c>
      <c r="G279" s="50">
        <f ca="1">NPV($G$15,H278:AL278)+G278</f>
        <v>89985166.005221158</v>
      </c>
    </row>
    <row r="280" spans="1:38">
      <c r="E280" s="3" t="s">
        <v>317</v>
      </c>
      <c r="F280" s="3"/>
      <c r="G280" s="4" t="str">
        <f ca="1">IF(G279&gt;0,"N/A",IF(ABS(G279+G253)&gt;1,"Error","OK"))</f>
        <v>N/A</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0</v>
      </c>
      <c r="H284" s="2">
        <f t="shared" ref="H284:AK284" ca="1" si="140">G284*(1+$G$14)</f>
        <v>0</v>
      </c>
      <c r="I284" s="2">
        <f t="shared" ca="1" si="140"/>
        <v>0</v>
      </c>
      <c r="J284" s="2">
        <f t="shared" ca="1" si="140"/>
        <v>0</v>
      </c>
      <c r="K284" s="2">
        <f t="shared" ca="1" si="140"/>
        <v>0</v>
      </c>
      <c r="L284" s="2">
        <f t="shared" ca="1" si="140"/>
        <v>0</v>
      </c>
      <c r="M284" s="2">
        <f t="shared" ca="1" si="140"/>
        <v>0</v>
      </c>
      <c r="N284" s="2">
        <f t="shared" ca="1" si="140"/>
        <v>0</v>
      </c>
      <c r="O284" s="2">
        <f t="shared" ca="1" si="140"/>
        <v>0</v>
      </c>
      <c r="P284" s="2">
        <f t="shared" ca="1" si="140"/>
        <v>0</v>
      </c>
      <c r="Q284" s="2">
        <f t="shared" ca="1" si="140"/>
        <v>0</v>
      </c>
      <c r="R284" s="2">
        <f t="shared" ca="1" si="140"/>
        <v>0</v>
      </c>
      <c r="S284" s="2">
        <f t="shared" ca="1" si="140"/>
        <v>0</v>
      </c>
      <c r="T284" s="2">
        <f t="shared" ca="1" si="140"/>
        <v>0</v>
      </c>
      <c r="U284" s="2">
        <f t="shared" ca="1" si="140"/>
        <v>0</v>
      </c>
      <c r="V284" s="2">
        <f t="shared" ca="1" si="140"/>
        <v>0</v>
      </c>
      <c r="W284" s="2">
        <f t="shared" ca="1" si="140"/>
        <v>0</v>
      </c>
      <c r="X284" s="2">
        <f t="shared" ca="1" si="140"/>
        <v>0</v>
      </c>
      <c r="Y284" s="2">
        <f t="shared" ca="1" si="140"/>
        <v>0</v>
      </c>
      <c r="Z284" s="2">
        <f t="shared" ca="1" si="140"/>
        <v>0</v>
      </c>
      <c r="AA284" s="2">
        <f t="shared" ca="1" si="140"/>
        <v>0</v>
      </c>
      <c r="AB284" s="2">
        <f t="shared" ca="1" si="140"/>
        <v>0</v>
      </c>
      <c r="AC284" s="2">
        <f t="shared" ca="1" si="140"/>
        <v>0</v>
      </c>
      <c r="AD284" s="2">
        <f t="shared" ca="1" si="140"/>
        <v>0</v>
      </c>
      <c r="AE284" s="2">
        <f t="shared" ca="1" si="140"/>
        <v>0</v>
      </c>
      <c r="AF284" s="2">
        <f t="shared" ca="1" si="140"/>
        <v>0</v>
      </c>
      <c r="AG284" s="2">
        <f ca="1">AF284*(1+$G$14)</f>
        <v>0</v>
      </c>
      <c r="AH284" s="2">
        <f t="shared" ca="1" si="140"/>
        <v>0</v>
      </c>
      <c r="AI284" s="2">
        <f t="shared" ca="1" si="140"/>
        <v>0</v>
      </c>
      <c r="AJ284" s="2">
        <f t="shared" ca="1" si="140"/>
        <v>0</v>
      </c>
      <c r="AK284" s="2">
        <f t="shared" ca="1" si="140"/>
        <v>0</v>
      </c>
    </row>
    <row r="285" spans="1:38">
      <c r="E285" t="s">
        <v>303</v>
      </c>
      <c r="F285" t="s">
        <v>215</v>
      </c>
      <c r="G285" s="2">
        <f ca="1">G283*G284</f>
        <v>0</v>
      </c>
      <c r="H285" s="2">
        <f t="shared" ref="H285:AK285" ca="1" si="141">H283*H284</f>
        <v>0</v>
      </c>
      <c r="I285" s="2">
        <f t="shared" ca="1" si="141"/>
        <v>0</v>
      </c>
      <c r="J285" s="2">
        <f t="shared" ca="1" si="141"/>
        <v>0</v>
      </c>
      <c r="K285" s="2">
        <f t="shared" ca="1" si="141"/>
        <v>0</v>
      </c>
      <c r="L285" s="2">
        <f t="shared" ca="1" si="141"/>
        <v>0</v>
      </c>
      <c r="M285" s="2">
        <f t="shared" ca="1" si="141"/>
        <v>0</v>
      </c>
      <c r="N285" s="2">
        <f t="shared" ca="1" si="141"/>
        <v>0</v>
      </c>
      <c r="O285" s="2">
        <f t="shared" ca="1" si="141"/>
        <v>0</v>
      </c>
      <c r="P285" s="2">
        <f t="shared" ca="1" si="141"/>
        <v>0</v>
      </c>
      <c r="Q285" s="2">
        <f t="shared" ca="1" si="141"/>
        <v>0</v>
      </c>
      <c r="R285" s="2">
        <f t="shared" ca="1" si="141"/>
        <v>0</v>
      </c>
      <c r="S285" s="2">
        <f t="shared" ca="1" si="141"/>
        <v>0</v>
      </c>
      <c r="T285" s="2">
        <f t="shared" ca="1" si="141"/>
        <v>0</v>
      </c>
      <c r="U285" s="2">
        <f t="shared" ca="1" si="141"/>
        <v>0</v>
      </c>
      <c r="V285" s="2">
        <f t="shared" ca="1" si="141"/>
        <v>0</v>
      </c>
      <c r="W285" s="2">
        <f t="shared" ca="1" si="141"/>
        <v>0</v>
      </c>
      <c r="X285" s="2">
        <f t="shared" ca="1" si="141"/>
        <v>0</v>
      </c>
      <c r="Y285" s="2">
        <f t="shared" ca="1" si="141"/>
        <v>0</v>
      </c>
      <c r="Z285" s="2">
        <f t="shared" ca="1" si="141"/>
        <v>0</v>
      </c>
      <c r="AA285" s="2">
        <f t="shared" ca="1" si="141"/>
        <v>0</v>
      </c>
      <c r="AB285" s="2">
        <f t="shared" ca="1" si="141"/>
        <v>0</v>
      </c>
      <c r="AC285" s="2">
        <f t="shared" ca="1" si="141"/>
        <v>0</v>
      </c>
      <c r="AD285" s="2">
        <f t="shared" ca="1" si="141"/>
        <v>0</v>
      </c>
      <c r="AE285" s="2">
        <f t="shared" ca="1" si="141"/>
        <v>0</v>
      </c>
      <c r="AF285" s="2">
        <f t="shared" ca="1" si="141"/>
        <v>0</v>
      </c>
      <c r="AG285" s="2">
        <f t="shared" ca="1" si="141"/>
        <v>0</v>
      </c>
      <c r="AH285" s="2">
        <f t="shared" ca="1" si="141"/>
        <v>0</v>
      </c>
      <c r="AI285" s="2">
        <f t="shared" ca="1" si="141"/>
        <v>0</v>
      </c>
      <c r="AJ285" s="2">
        <f t="shared" ca="1" si="141"/>
        <v>0</v>
      </c>
      <c r="AK285" s="2">
        <f t="shared" ca="1" si="141"/>
        <v>0</v>
      </c>
    </row>
    <row r="287" spans="1:38">
      <c r="D287" t="s">
        <v>304</v>
      </c>
    </row>
    <row r="288" spans="1:38">
      <c r="E288" t="s">
        <v>219</v>
      </c>
      <c r="F288" t="s">
        <v>215</v>
      </c>
      <c r="G288" s="2">
        <f t="shared" ref="G288:AK293" si="142">G222</f>
        <v>0</v>
      </c>
      <c r="H288" s="2">
        <f t="shared" si="142"/>
        <v>2655928.0354507272</v>
      </c>
      <c r="I288" s="2">
        <f t="shared" si="142"/>
        <v>2717885.6734740776</v>
      </c>
      <c r="J288" s="2">
        <f t="shared" si="142"/>
        <v>2779829.1833818569</v>
      </c>
      <c r="K288" s="2">
        <f t="shared" si="142"/>
        <v>3210606.6084755803</v>
      </c>
      <c r="L288" s="2">
        <f t="shared" si="142"/>
        <v>3275253.9167197733</v>
      </c>
      <c r="M288" s="2">
        <f t="shared" si="142"/>
        <v>4513049.8434569295</v>
      </c>
      <c r="N288" s="2">
        <f t="shared" si="142"/>
        <v>4604926.1554536596</v>
      </c>
      <c r="O288" s="2">
        <f t="shared" si="142"/>
        <v>4698640.4367529592</v>
      </c>
      <c r="P288" s="2">
        <f t="shared" si="142"/>
        <v>4794424.2834380874</v>
      </c>
      <c r="Q288" s="2">
        <f t="shared" si="142"/>
        <v>4892205.3381779576</v>
      </c>
      <c r="R288" s="2">
        <f t="shared" si="142"/>
        <v>3684225.91928954</v>
      </c>
      <c r="S288" s="2">
        <f t="shared" si="142"/>
        <v>3761594.6635946198</v>
      </c>
      <c r="T288" s="2">
        <f t="shared" si="142"/>
        <v>3840588.1515301066</v>
      </c>
      <c r="U288" s="2">
        <f t="shared" si="142"/>
        <v>3292498.1959749195</v>
      </c>
      <c r="V288" s="2">
        <f t="shared" si="142"/>
        <v>3361640.6580903926</v>
      </c>
      <c r="W288" s="2">
        <f t="shared" si="142"/>
        <v>3432235.1119102901</v>
      </c>
      <c r="X288" s="2">
        <f t="shared" si="142"/>
        <v>3504312.0492604058</v>
      </c>
      <c r="Y288" s="2">
        <f t="shared" si="142"/>
        <v>3577902.6022949051</v>
      </c>
      <c r="Z288" s="2">
        <f t="shared" si="142"/>
        <v>2669343.5720495954</v>
      </c>
      <c r="AA288" s="2">
        <f t="shared" si="142"/>
        <v>2725399.7870626361</v>
      </c>
      <c r="AB288" s="2">
        <f t="shared" si="142"/>
        <v>2782633.1825909512</v>
      </c>
      <c r="AC288" s="2">
        <f t="shared" si="142"/>
        <v>2841068.4794253609</v>
      </c>
      <c r="AD288" s="2">
        <f t="shared" si="142"/>
        <v>2900730.9174932241</v>
      </c>
      <c r="AE288" s="2">
        <f t="shared" si="142"/>
        <v>2093487.6094801968</v>
      </c>
      <c r="AF288" s="2">
        <f t="shared" si="142"/>
        <v>2137450.8492792808</v>
      </c>
      <c r="AG288" s="2">
        <f t="shared" si="142"/>
        <v>2182337.3171141455</v>
      </c>
      <c r="AH288" s="2">
        <f t="shared" si="142"/>
        <v>2228166.400773542</v>
      </c>
      <c r="AI288" s="2">
        <f t="shared" si="142"/>
        <v>2274957.8951898622</v>
      </c>
      <c r="AJ288" s="2">
        <f t="shared" si="142"/>
        <v>2488750.4416269385</v>
      </c>
      <c r="AK288" s="2">
        <f t="shared" si="142"/>
        <v>2541014.2009011041</v>
      </c>
    </row>
    <row r="289" spans="4:38">
      <c r="E289" t="s">
        <v>305</v>
      </c>
      <c r="F289" t="s">
        <v>215</v>
      </c>
      <c r="G289" s="2">
        <f t="shared" si="142"/>
        <v>0</v>
      </c>
      <c r="H289" s="2">
        <f t="shared" si="142"/>
        <v>1749023.2127265544</v>
      </c>
      <c r="I289" s="2">
        <f t="shared" si="142"/>
        <v>3584340.2056773873</v>
      </c>
      <c r="J289" s="2">
        <f t="shared" si="142"/>
        <v>5504574.0309193488</v>
      </c>
      <c r="K289" s="2">
        <f t="shared" si="142"/>
        <v>7777514.7758967429</v>
      </c>
      <c r="L289" s="2">
        <f t="shared" si="142"/>
        <v>10136333.762385627</v>
      </c>
      <c r="M289" s="2">
        <f t="shared" si="142"/>
        <v>13501056.930474851</v>
      </c>
      <c r="N289" s="2">
        <f t="shared" si="142"/>
        <v>16993540.528316036</v>
      </c>
      <c r="O289" s="2">
        <f t="shared" si="142"/>
        <v>20616422.338542145</v>
      </c>
      <c r="P289" s="2">
        <f t="shared" si="142"/>
        <v>24375665.354101293</v>
      </c>
      <c r="Q289" s="2">
        <f t="shared" si="142"/>
        <v>28274379.640227057</v>
      </c>
      <c r="R289" s="2">
        <f t="shared" si="142"/>
        <v>31341938.125691239</v>
      </c>
      <c r="S289" s="2">
        <f t="shared" si="142"/>
        <v>34525865.066123575</v>
      </c>
      <c r="T289" s="2">
        <f t="shared" si="142"/>
        <v>37829695.143340647</v>
      </c>
      <c r="U289" s="2">
        <f t="shared" si="142"/>
        <v>40767512.984103955</v>
      </c>
      <c r="V289" s="2">
        <f t="shared" si="142"/>
        <v>43812036.278621122</v>
      </c>
      <c r="W289" s="2">
        <f t="shared" si="142"/>
        <v>46966451.078282006</v>
      </c>
      <c r="X289" s="2">
        <f t="shared" si="142"/>
        <v>50234030.191529781</v>
      </c>
      <c r="Y289" s="2">
        <f t="shared" si="142"/>
        <v>53618135.422608465</v>
      </c>
      <c r="Z289" s="2">
        <f t="shared" si="142"/>
        <v>56356301.756763622</v>
      </c>
      <c r="AA289" s="2">
        <f t="shared" si="142"/>
        <v>59185825.479231931</v>
      </c>
      <c r="AB289" s="2">
        <f t="shared" si="142"/>
        <v>62109336.068969168</v>
      </c>
      <c r="AC289" s="2">
        <f t="shared" si="142"/>
        <v>65129533.154439047</v>
      </c>
      <c r="AD289" s="2">
        <f t="shared" si="142"/>
        <v>68249188.300292164</v>
      </c>
      <c r="AE289" s="2">
        <f t="shared" si="142"/>
        <v>70795186.863177627</v>
      </c>
      <c r="AF289" s="2">
        <f t="shared" si="142"/>
        <v>73418019.473663837</v>
      </c>
      <c r="AG289" s="2">
        <f t="shared" si="142"/>
        <v>76119790.376383811</v>
      </c>
      <c r="AH289" s="2">
        <f t="shared" si="142"/>
        <v>78902658.310430139</v>
      </c>
      <c r="AI289" s="2">
        <f t="shared" si="142"/>
        <v>81768837.870150492</v>
      </c>
      <c r="AJ289" s="2">
        <f t="shared" si="142"/>
        <v>84849865.075926334</v>
      </c>
      <c r="AK289" s="2">
        <f t="shared" si="142"/>
        <v>88024235.366844013</v>
      </c>
    </row>
    <row r="290" spans="4:38">
      <c r="E290" t="s">
        <v>282</v>
      </c>
      <c r="F290" t="s">
        <v>215</v>
      </c>
      <c r="G290" s="2">
        <f t="shared" si="142"/>
        <v>0</v>
      </c>
      <c r="H290" s="2">
        <f t="shared" si="142"/>
        <v>-1117477.4701630147</v>
      </c>
      <c r="I290" s="2">
        <f t="shared" si="142"/>
        <v>-2284759.8849322982</v>
      </c>
      <c r="J290" s="2">
        <f t="shared" si="142"/>
        <v>-3504412.0011937558</v>
      </c>
      <c r="K290" s="2">
        <f t="shared" si="142"/>
        <v>-4957563.2871554457</v>
      </c>
      <c r="L290" s="2">
        <f t="shared" si="142"/>
        <v>-6469599.8305194126</v>
      </c>
      <c r="M290" s="2">
        <f t="shared" si="142"/>
        <v>-8629006.379236903</v>
      </c>
      <c r="N290" s="2">
        <f t="shared" si="142"/>
        <v>-10875491.025114112</v>
      </c>
      <c r="O290" s="2">
        <f t="shared" si="142"/>
        <v>-13211654.158210393</v>
      </c>
      <c r="P290" s="2">
        <f t="shared" si="142"/>
        <v>-15640441.910495639</v>
      </c>
      <c r="Q290" s="2">
        <f t="shared" si="142"/>
        <v>-18164628.580290161</v>
      </c>
      <c r="R290" s="2">
        <f t="shared" si="142"/>
        <v>-20135354.772899453</v>
      </c>
      <c r="S290" s="2">
        <f t="shared" si="142"/>
        <v>-22180840.864394423</v>
      </c>
      <c r="T290" s="2">
        <f t="shared" si="142"/>
        <v>-24303357.680277333</v>
      </c>
      <c r="U290" s="2">
        <f t="shared" si="142"/>
        <v>-26190733.127344333</v>
      </c>
      <c r="V290" s="2">
        <f t="shared" si="142"/>
        <v>-28146660.562451143</v>
      </c>
      <c r="W290" s="2">
        <f t="shared" si="142"/>
        <v>-30173186.836523287</v>
      </c>
      <c r="X290" s="2">
        <f t="shared" si="142"/>
        <v>-32272414.536798414</v>
      </c>
      <c r="Y290" s="2">
        <f t="shared" si="142"/>
        <v>-34446503.425090194</v>
      </c>
      <c r="Z290" s="2">
        <f t="shared" si="142"/>
        <v>-36205614.503170907</v>
      </c>
      <c r="AA290" s="2">
        <f t="shared" si="142"/>
        <v>-38023417.338520542</v>
      </c>
      <c r="AB290" s="2">
        <f t="shared" si="142"/>
        <v>-39901601.216958962</v>
      </c>
      <c r="AC290" s="2">
        <f t="shared" si="142"/>
        <v>-41841900.491245516</v>
      </c>
      <c r="AD290" s="2">
        <f t="shared" si="142"/>
        <v>-43846095.728915378</v>
      </c>
      <c r="AE290" s="2">
        <f t="shared" si="142"/>
        <v>-45481750.298502088</v>
      </c>
      <c r="AF290" s="2">
        <f t="shared" si="142"/>
        <v>-47166766.231794991</v>
      </c>
      <c r="AG290" s="2">
        <f t="shared" si="142"/>
        <v>-48902495.382404543</v>
      </c>
      <c r="AH290" s="2">
        <f t="shared" si="142"/>
        <v>-50690324.613431491</v>
      </c>
      <c r="AI290" s="2">
        <f t="shared" si="142"/>
        <v>-52531676.671697967</v>
      </c>
      <c r="AJ290" s="2">
        <f t="shared" si="142"/>
        <v>-54511055.726192318</v>
      </c>
      <c r="AK290" s="2">
        <f t="shared" si="142"/>
        <v>-56550402.231563233</v>
      </c>
    </row>
    <row r="291" spans="4:38">
      <c r="E291" t="s">
        <v>283</v>
      </c>
      <c r="F291" t="s">
        <v>215</v>
      </c>
      <c r="G291" s="2">
        <f t="shared" si="142"/>
        <v>0</v>
      </c>
      <c r="H291" s="2">
        <f t="shared" si="142"/>
        <v>-226121.48564476083</v>
      </c>
      <c r="I291" s="2">
        <f t="shared" si="142"/>
        <v>-461740.07368660159</v>
      </c>
      <c r="J291" s="2">
        <f t="shared" si="142"/>
        <v>-707154.92285103013</v>
      </c>
      <c r="K291" s="2">
        <f t="shared" si="142"/>
        <v>-1000573.8533597708</v>
      </c>
      <c r="L291" s="2">
        <f t="shared" si="142"/>
        <v>-1306004.5236289012</v>
      </c>
      <c r="M291" s="2">
        <f t="shared" si="142"/>
        <v>-1742282.0122631292</v>
      </c>
      <c r="N291" s="2">
        <f t="shared" si="142"/>
        <v>-2196307.2074250747</v>
      </c>
      <c r="O291" s="2">
        <f t="shared" si="142"/>
        <v>-2668633.1144164135</v>
      </c>
      <c r="P291" s="2">
        <f t="shared" si="142"/>
        <v>-3159828.1380229141</v>
      </c>
      <c r="Q291" s="2">
        <f t="shared" si="142"/>
        <v>-3670476.4854174303</v>
      </c>
      <c r="R291" s="2">
        <f t="shared" si="142"/>
        <v>-4068695.7012519594</v>
      </c>
      <c r="S291" s="2">
        <f t="shared" si="142"/>
        <v>-4482021.4440214699</v>
      </c>
      <c r="T291" s="2">
        <f t="shared" si="142"/>
        <v>-4910912.5731830476</v>
      </c>
      <c r="U291" s="2">
        <f t="shared" si="142"/>
        <v>-5292289.3333514612</v>
      </c>
      <c r="V291" s="2">
        <f t="shared" si="142"/>
        <v>-5687518.2050021738</v>
      </c>
      <c r="W291" s="2">
        <f t="shared" si="142"/>
        <v>-6097012.7896662103</v>
      </c>
      <c r="X291" s="2">
        <f t="shared" si="142"/>
        <v>-6521197.9513577288</v>
      </c>
      <c r="Y291" s="2">
        <f t="shared" si="142"/>
        <v>-6960510.1072000507</v>
      </c>
      <c r="Z291" s="2">
        <f t="shared" si="142"/>
        <v>-7315968.8394715479</v>
      </c>
      <c r="AA291" s="2">
        <f t="shared" si="142"/>
        <v>-7683287.2535411734</v>
      </c>
      <c r="AB291" s="2">
        <f t="shared" si="142"/>
        <v>-8062806.6987435175</v>
      </c>
      <c r="AC291" s="2">
        <f t="shared" si="142"/>
        <v>-8454877.6309655476</v>
      </c>
      <c r="AD291" s="2">
        <f t="shared" si="142"/>
        <v>-8859859.8445867486</v>
      </c>
      <c r="AE291" s="2">
        <f t="shared" si="142"/>
        <v>-9190372.0600937549</v>
      </c>
      <c r="AF291" s="2">
        <f t="shared" si="142"/>
        <v>-9530858.5904605929</v>
      </c>
      <c r="AG291" s="2">
        <f t="shared" si="142"/>
        <v>-9881592.6010243371</v>
      </c>
      <c r="AH291" s="2">
        <f t="shared" si="142"/>
        <v>-10242854.331393363</v>
      </c>
      <c r="AI291" s="2">
        <f t="shared" si="142"/>
        <v>-10614931.272100849</v>
      </c>
      <c r="AJ291" s="2">
        <f t="shared" si="142"/>
        <v>-11014898.947912984</v>
      </c>
      <c r="AK291" s="2">
        <f t="shared" si="142"/>
        <v>-11426984.081418233</v>
      </c>
    </row>
    <row r="292" spans="4:38">
      <c r="E292" t="s">
        <v>306</v>
      </c>
      <c r="F292" t="s">
        <v>215</v>
      </c>
      <c r="G292" s="2">
        <f t="shared" si="142"/>
        <v>-697133.40457583894</v>
      </c>
      <c r="H292" s="2">
        <f t="shared" si="142"/>
        <v>-730332.50501897302</v>
      </c>
      <c r="I292" s="2">
        <f t="shared" si="142"/>
        <v>-764306.07593739894</v>
      </c>
      <c r="J292" s="2">
        <f t="shared" si="142"/>
        <v>-799053.94072967221</v>
      </c>
      <c r="K292" s="2">
        <f t="shared" si="142"/>
        <v>-839186.52333561704</v>
      </c>
      <c r="L292" s="2">
        <f t="shared" si="142"/>
        <v>-880127.19729461416</v>
      </c>
      <c r="M292" s="2">
        <f t="shared" si="142"/>
        <v>-1154811.772624658</v>
      </c>
      <c r="N292" s="2">
        <f t="shared" si="142"/>
        <v>-1343081.4288396216</v>
      </c>
      <c r="O292" s="2">
        <f t="shared" si="142"/>
        <v>-1536354.6655205684</v>
      </c>
      <c r="P292" s="2">
        <f t="shared" si="142"/>
        <v>-1654822.9861622988</v>
      </c>
      <c r="Q292" s="2">
        <f t="shared" si="142"/>
        <v>-1883650.6186771449</v>
      </c>
      <c r="R292" s="2">
        <f t="shared" si="142"/>
        <v>-1929703.442668264</v>
      </c>
      <c r="S292" s="2">
        <f t="shared" si="142"/>
        <v>-1976723.3759631966</v>
      </c>
      <c r="T292" s="2">
        <f t="shared" si="142"/>
        <v>-2024730.7278573231</v>
      </c>
      <c r="U292" s="2">
        <f t="shared" si="142"/>
        <v>-2065886.9553070096</v>
      </c>
      <c r="V292" s="2">
        <f t="shared" si="142"/>
        <v>-2107907.4635331398</v>
      </c>
      <c r="W292" s="2">
        <f t="shared" si="142"/>
        <v>-2150810.402432018</v>
      </c>
      <c r="X292" s="2">
        <f t="shared" si="142"/>
        <v>-2194614.3030477734</v>
      </c>
      <c r="Y292" s="2">
        <f t="shared" si="142"/>
        <v>-2239338.0855764598</v>
      </c>
      <c r="Z292" s="2">
        <f t="shared" si="142"/>
        <v>-2272704.8802270796</v>
      </c>
      <c r="AA292" s="2">
        <f t="shared" si="142"/>
        <v>-2306772.3775653625</v>
      </c>
      <c r="AB292" s="2">
        <f t="shared" si="142"/>
        <v>-2341555.2923477497</v>
      </c>
      <c r="AC292" s="2">
        <f t="shared" si="142"/>
        <v>-2377068.6483405665</v>
      </c>
      <c r="AD292" s="2">
        <f t="shared" si="142"/>
        <v>-2413327.7848092318</v>
      </c>
      <c r="AE292" s="2">
        <f t="shared" si="142"/>
        <v>-2439496.3799277344</v>
      </c>
      <c r="AF292" s="2">
        <f t="shared" si="142"/>
        <v>-2466214.5155437253</v>
      </c>
      <c r="AG292" s="2">
        <f t="shared" si="142"/>
        <v>-2493493.7320076521</v>
      </c>
      <c r="AH292" s="2">
        <f t="shared" si="142"/>
        <v>-2521345.8120173216</v>
      </c>
      <c r="AI292" s="2">
        <f t="shared" si="142"/>
        <v>-2549782.7857071944</v>
      </c>
      <c r="AJ292" s="2">
        <f t="shared" si="142"/>
        <v>-2580892.1662275316</v>
      </c>
      <c r="AK292" s="2">
        <f t="shared" si="142"/>
        <v>-2612654.8437387953</v>
      </c>
    </row>
    <row r="293" spans="4:38">
      <c r="E293" t="s">
        <v>290</v>
      </c>
      <c r="F293" t="s">
        <v>215</v>
      </c>
      <c r="G293" s="2">
        <f t="shared" si="142"/>
        <v>0</v>
      </c>
      <c r="H293" s="2">
        <f t="shared" si="142"/>
        <v>0</v>
      </c>
      <c r="I293" s="2">
        <f t="shared" si="142"/>
        <v>0</v>
      </c>
      <c r="J293" s="2">
        <f t="shared" si="142"/>
        <v>0</v>
      </c>
      <c r="K293" s="2">
        <f t="shared" si="142"/>
        <v>0</v>
      </c>
      <c r="L293" s="2">
        <f t="shared" si="142"/>
        <v>0</v>
      </c>
      <c r="M293" s="2">
        <f t="shared" si="142"/>
        <v>0</v>
      </c>
      <c r="N293" s="2">
        <f t="shared" si="142"/>
        <v>0</v>
      </c>
      <c r="O293" s="2">
        <f t="shared" si="142"/>
        <v>0</v>
      </c>
      <c r="P293" s="2">
        <f t="shared" si="142"/>
        <v>0</v>
      </c>
      <c r="Q293" s="2">
        <f t="shared" si="142"/>
        <v>0</v>
      </c>
      <c r="R293" s="2">
        <f t="shared" si="142"/>
        <v>0</v>
      </c>
      <c r="S293" s="2">
        <f t="shared" si="142"/>
        <v>0</v>
      </c>
      <c r="T293" s="2">
        <f t="shared" si="142"/>
        <v>0</v>
      </c>
      <c r="U293" s="2">
        <f t="shared" si="142"/>
        <v>0</v>
      </c>
      <c r="V293" s="2">
        <f t="shared" si="142"/>
        <v>0</v>
      </c>
      <c r="W293" s="2">
        <f t="shared" si="142"/>
        <v>0</v>
      </c>
      <c r="X293" s="2">
        <f t="shared" si="142"/>
        <v>0</v>
      </c>
      <c r="Y293" s="2">
        <f t="shared" si="142"/>
        <v>0</v>
      </c>
      <c r="Z293" s="2">
        <f t="shared" si="142"/>
        <v>0</v>
      </c>
      <c r="AA293" s="2">
        <f t="shared" si="142"/>
        <v>0</v>
      </c>
      <c r="AB293" s="2">
        <f t="shared" si="142"/>
        <v>0</v>
      </c>
      <c r="AC293" s="2">
        <f t="shared" si="142"/>
        <v>0</v>
      </c>
      <c r="AD293" s="2">
        <f t="shared" si="142"/>
        <v>0</v>
      </c>
      <c r="AE293" s="2">
        <f t="shared" si="142"/>
        <v>0</v>
      </c>
      <c r="AF293" s="2">
        <f t="shared" si="142"/>
        <v>0</v>
      </c>
      <c r="AG293" s="2">
        <f t="shared" si="142"/>
        <v>0</v>
      </c>
      <c r="AH293" s="2">
        <f t="shared" si="142"/>
        <v>0</v>
      </c>
      <c r="AI293" s="2">
        <f t="shared" si="142"/>
        <v>0</v>
      </c>
      <c r="AJ293" s="2">
        <f t="shared" si="142"/>
        <v>0</v>
      </c>
      <c r="AK293" s="2">
        <f t="shared" si="142"/>
        <v>0</v>
      </c>
    </row>
    <row r="294" spans="4:38">
      <c r="E294" t="s">
        <v>307</v>
      </c>
      <c r="F294" t="s">
        <v>215</v>
      </c>
      <c r="G294" s="2">
        <f t="shared" ref="G294:AK294" ca="1" si="143">G285</f>
        <v>0</v>
      </c>
      <c r="H294" s="2">
        <f t="shared" ca="1" si="143"/>
        <v>0</v>
      </c>
      <c r="I294" s="2">
        <f t="shared" ca="1" si="143"/>
        <v>0</v>
      </c>
      <c r="J294" s="2">
        <f t="shared" ca="1" si="143"/>
        <v>0</v>
      </c>
      <c r="K294" s="2">
        <f t="shared" ca="1" si="143"/>
        <v>0</v>
      </c>
      <c r="L294" s="2">
        <f t="shared" ca="1" si="143"/>
        <v>0</v>
      </c>
      <c r="M294" s="2">
        <f t="shared" ca="1" si="143"/>
        <v>0</v>
      </c>
      <c r="N294" s="2">
        <f t="shared" ca="1" si="143"/>
        <v>0</v>
      </c>
      <c r="O294" s="2">
        <f t="shared" ca="1" si="143"/>
        <v>0</v>
      </c>
      <c r="P294" s="2">
        <f t="shared" ca="1" si="143"/>
        <v>0</v>
      </c>
      <c r="Q294" s="2">
        <f t="shared" ca="1" si="143"/>
        <v>0</v>
      </c>
      <c r="R294" s="2">
        <f t="shared" ca="1" si="143"/>
        <v>0</v>
      </c>
      <c r="S294" s="2">
        <f t="shared" ca="1" si="143"/>
        <v>0</v>
      </c>
      <c r="T294" s="2">
        <f t="shared" ca="1" si="143"/>
        <v>0</v>
      </c>
      <c r="U294" s="2">
        <f t="shared" ca="1" si="143"/>
        <v>0</v>
      </c>
      <c r="V294" s="2">
        <f t="shared" ca="1" si="143"/>
        <v>0</v>
      </c>
      <c r="W294" s="2">
        <f t="shared" ca="1" si="143"/>
        <v>0</v>
      </c>
      <c r="X294" s="2">
        <f t="shared" ca="1" si="143"/>
        <v>0</v>
      </c>
      <c r="Y294" s="2">
        <f t="shared" ca="1" si="143"/>
        <v>0</v>
      </c>
      <c r="Z294" s="2">
        <f t="shared" ca="1" si="143"/>
        <v>0</v>
      </c>
      <c r="AA294" s="2">
        <f t="shared" ca="1" si="143"/>
        <v>0</v>
      </c>
      <c r="AB294" s="2">
        <f t="shared" ca="1" si="143"/>
        <v>0</v>
      </c>
      <c r="AC294" s="2">
        <f t="shared" ca="1" si="143"/>
        <v>0</v>
      </c>
      <c r="AD294" s="2">
        <f t="shared" ca="1" si="143"/>
        <v>0</v>
      </c>
      <c r="AE294" s="2">
        <f t="shared" ca="1" si="143"/>
        <v>0</v>
      </c>
      <c r="AF294" s="2">
        <f t="shared" ca="1" si="143"/>
        <v>0</v>
      </c>
      <c r="AG294" s="2">
        <f t="shared" ca="1" si="143"/>
        <v>0</v>
      </c>
      <c r="AH294" s="2">
        <f t="shared" ca="1" si="143"/>
        <v>0</v>
      </c>
      <c r="AI294" s="2">
        <f t="shared" ca="1" si="143"/>
        <v>0</v>
      </c>
      <c r="AJ294" s="2">
        <f t="shared" ca="1" si="143"/>
        <v>0</v>
      </c>
      <c r="AK294" s="2">
        <f t="shared" ca="1" si="143"/>
        <v>0</v>
      </c>
    </row>
    <row r="296" spans="4:38">
      <c r="E296" t="s">
        <v>308</v>
      </c>
      <c r="F296" t="s">
        <v>215</v>
      </c>
      <c r="G296" s="2">
        <f t="shared" ref="G296:AK296" ca="1" si="144">SUM(G288:G294)</f>
        <v>-697133.40457583894</v>
      </c>
      <c r="H296" s="2">
        <f t="shared" ca="1" si="144"/>
        <v>2331019.7873505326</v>
      </c>
      <c r="I296" s="2">
        <f t="shared" ca="1" si="144"/>
        <v>2791419.8445951669</v>
      </c>
      <c r="J296" s="2">
        <f t="shared" ca="1" si="144"/>
        <v>3273782.3495267476</v>
      </c>
      <c r="K296" s="2">
        <f t="shared" ca="1" si="144"/>
        <v>4190797.7205214901</v>
      </c>
      <c r="L296" s="2">
        <f t="shared" ca="1" si="144"/>
        <v>4755856.1276624734</v>
      </c>
      <c r="M296" s="2">
        <f t="shared" ca="1" si="144"/>
        <v>6488006.609807089</v>
      </c>
      <c r="N296" s="2">
        <f t="shared" ca="1" si="144"/>
        <v>7183587.0223908871</v>
      </c>
      <c r="O296" s="2">
        <f t="shared" ca="1" si="144"/>
        <v>7898420.8371477304</v>
      </c>
      <c r="P296" s="2">
        <f t="shared" ca="1" si="144"/>
        <v>8714996.6028585266</v>
      </c>
      <c r="Q296" s="2">
        <f t="shared" ca="1" si="144"/>
        <v>9447829.2940202784</v>
      </c>
      <c r="R296" s="2">
        <f t="shared" ca="1" si="144"/>
        <v>8892410.1281611025</v>
      </c>
      <c r="S296" s="2">
        <f t="shared" ca="1" si="144"/>
        <v>9647874.0453391038</v>
      </c>
      <c r="T296" s="2">
        <f t="shared" ca="1" si="144"/>
        <v>10431282.313553052</v>
      </c>
      <c r="U296" s="2">
        <f t="shared" ca="1" si="144"/>
        <v>10511101.764076069</v>
      </c>
      <c r="V296" s="2">
        <f t="shared" ca="1" si="144"/>
        <v>11231590.705725055</v>
      </c>
      <c r="W296" s="2">
        <f t="shared" ca="1" si="144"/>
        <v>11977676.161570784</v>
      </c>
      <c r="X296" s="2">
        <f t="shared" ca="1" si="144"/>
        <v>12750115.449586272</v>
      </c>
      <c r="Y296" s="2">
        <f t="shared" ca="1" si="144"/>
        <v>13549686.407036668</v>
      </c>
      <c r="Z296" s="2">
        <f t="shared" ca="1" si="144"/>
        <v>13231357.105943682</v>
      </c>
      <c r="AA296" s="2">
        <f t="shared" ca="1" si="144"/>
        <v>13897748.29666749</v>
      </c>
      <c r="AB296" s="2">
        <f t="shared" ca="1" si="144"/>
        <v>14586006.043509891</v>
      </c>
      <c r="AC296" s="2">
        <f t="shared" ca="1" si="144"/>
        <v>15296754.863312775</v>
      </c>
      <c r="AD296" s="2">
        <f t="shared" ca="1" si="144"/>
        <v>16030635.859474029</v>
      </c>
      <c r="AE296" s="2">
        <f t="shared" ca="1" si="144"/>
        <v>15777055.734134255</v>
      </c>
      <c r="AF296" s="2">
        <f t="shared" ca="1" si="144"/>
        <v>16391630.985143814</v>
      </c>
      <c r="AG296" s="2">
        <f t="shared" ca="1" si="144"/>
        <v>17024545.978061423</v>
      </c>
      <c r="AH296" s="2">
        <f t="shared" ca="1" si="144"/>
        <v>17676299.954361506</v>
      </c>
      <c r="AI296" s="2">
        <f t="shared" ca="1" si="144"/>
        <v>18347405.035834346</v>
      </c>
      <c r="AJ296" s="2">
        <f t="shared" ca="1" si="144"/>
        <v>19231768.677220438</v>
      </c>
      <c r="AK296" s="2">
        <f t="shared" ca="1" si="144"/>
        <v>19975208.411024861</v>
      </c>
    </row>
    <row r="297" spans="4:38">
      <c r="E297" t="s">
        <v>309</v>
      </c>
      <c r="F297" t="s">
        <v>215</v>
      </c>
      <c r="G297" s="2">
        <f t="shared" ref="G297:AK297" ca="1" si="145">-G296*G$18</f>
        <v>209140.02137275168</v>
      </c>
      <c r="H297" s="2">
        <f t="shared" ca="1" si="145"/>
        <v>-699305.93620515976</v>
      </c>
      <c r="I297" s="2">
        <f t="shared" ca="1" si="145"/>
        <v>-837425.95337855001</v>
      </c>
      <c r="J297" s="2">
        <f t="shared" ca="1" si="145"/>
        <v>-982134.70485802426</v>
      </c>
      <c r="K297" s="2">
        <f t="shared" ca="1" si="145"/>
        <v>-1257239.3161564469</v>
      </c>
      <c r="L297" s="2">
        <f t="shared" ca="1" si="145"/>
        <v>-1426756.838298742</v>
      </c>
      <c r="M297" s="2">
        <f t="shared" ca="1" si="145"/>
        <v>-1946401.9829421267</v>
      </c>
      <c r="N297" s="2">
        <f t="shared" ca="1" si="145"/>
        <v>-2155076.1067172661</v>
      </c>
      <c r="O297" s="2">
        <f t="shared" ca="1" si="145"/>
        <v>-2369526.2511443188</v>
      </c>
      <c r="P297" s="2">
        <f t="shared" ca="1" si="145"/>
        <v>-2614498.9808575581</v>
      </c>
      <c r="Q297" s="2">
        <f t="shared" ca="1" si="145"/>
        <v>-2834348.7882060832</v>
      </c>
      <c r="R297" s="2">
        <f t="shared" ca="1" si="145"/>
        <v>-2667723.0384483305</v>
      </c>
      <c r="S297" s="2">
        <f t="shared" ca="1" si="145"/>
        <v>-2894362.2136017312</v>
      </c>
      <c r="T297" s="2">
        <f t="shared" ca="1" si="145"/>
        <v>-3129384.6940659154</v>
      </c>
      <c r="U297" s="2">
        <f t="shared" ca="1" si="145"/>
        <v>-3153330.5292228204</v>
      </c>
      <c r="V297" s="2">
        <f t="shared" ca="1" si="145"/>
        <v>-3369477.2117175166</v>
      </c>
      <c r="W297" s="2">
        <f t="shared" ca="1" si="145"/>
        <v>-3593302.848471235</v>
      </c>
      <c r="X297" s="2">
        <f t="shared" ca="1" si="145"/>
        <v>-3825034.6348758815</v>
      </c>
      <c r="Y297" s="2">
        <f t="shared" ca="1" si="145"/>
        <v>-4064905.9221109999</v>
      </c>
      <c r="Z297" s="2">
        <f t="shared" ca="1" si="145"/>
        <v>-3969407.1317831045</v>
      </c>
      <c r="AA297" s="2">
        <f t="shared" ca="1" si="145"/>
        <v>-4169324.4890002469</v>
      </c>
      <c r="AB297" s="2">
        <f t="shared" ca="1" si="145"/>
        <v>-4375801.8130529672</v>
      </c>
      <c r="AC297" s="2">
        <f t="shared" ca="1" si="145"/>
        <v>-4589026.4589938326</v>
      </c>
      <c r="AD297" s="2">
        <f t="shared" ca="1" si="145"/>
        <v>-4809190.7578422083</v>
      </c>
      <c r="AE297" s="2">
        <f t="shared" ca="1" si="145"/>
        <v>-4733116.7202402763</v>
      </c>
      <c r="AF297" s="2">
        <f t="shared" ca="1" si="145"/>
        <v>-4917489.2955431445</v>
      </c>
      <c r="AG297" s="2">
        <f t="shared" ca="1" si="145"/>
        <v>-5107363.793418427</v>
      </c>
      <c r="AH297" s="2">
        <f t="shared" ca="1" si="145"/>
        <v>-5302889.9863084517</v>
      </c>
      <c r="AI297" s="2">
        <f t="shared" ca="1" si="145"/>
        <v>-5504221.510750304</v>
      </c>
      <c r="AJ297" s="2">
        <f t="shared" ca="1" si="145"/>
        <v>-5769530.6031661313</v>
      </c>
      <c r="AK297" s="2">
        <f t="shared" ca="1" si="145"/>
        <v>-5992562.5233074585</v>
      </c>
    </row>
    <row r="299" spans="4:38">
      <c r="D299" t="s">
        <v>310</v>
      </c>
    </row>
    <row r="300" spans="4:38">
      <c r="E300" t="s">
        <v>214</v>
      </c>
      <c r="F300" t="s">
        <v>215</v>
      </c>
      <c r="G300" s="2">
        <f t="shared" ref="G300:AK307" si="146">G234</f>
        <v>-55770672.366067111</v>
      </c>
      <c r="H300" s="2">
        <f t="shared" si="146"/>
        <v>-11716030.023447635</v>
      </c>
      <c r="I300" s="2">
        <f t="shared" si="146"/>
        <v>-7316864.2584549012</v>
      </c>
      <c r="J300" s="2">
        <f t="shared" si="146"/>
        <v>-6498311.7914855042</v>
      </c>
      <c r="K300" s="2">
        <f t="shared" si="146"/>
        <v>-7466429.8529369924</v>
      </c>
      <c r="L300" s="2">
        <f t="shared" si="146"/>
        <v>-2886879.0154482303</v>
      </c>
      <c r="M300" s="2">
        <f t="shared" si="146"/>
        <v>-17461716.182946585</v>
      </c>
      <c r="N300" s="2">
        <f t="shared" si="146"/>
        <v>-10456646.341743415</v>
      </c>
      <c r="O300" s="2">
        <f t="shared" si="146"/>
        <v>-10763218.497722793</v>
      </c>
      <c r="P300" s="2">
        <f t="shared" si="146"/>
        <v>-4683041.3679003436</v>
      </c>
      <c r="Q300" s="2">
        <f t="shared" si="146"/>
        <v>-13414005.263009727</v>
      </c>
      <c r="R300" s="2">
        <f t="shared" si="146"/>
        <v>0</v>
      </c>
      <c r="S300" s="2">
        <f t="shared" si="146"/>
        <v>0</v>
      </c>
      <c r="T300" s="2">
        <f t="shared" si="146"/>
        <v>0</v>
      </c>
      <c r="U300" s="2">
        <f t="shared" si="146"/>
        <v>0</v>
      </c>
      <c r="V300" s="2">
        <f t="shared" si="146"/>
        <v>0</v>
      </c>
      <c r="W300" s="2">
        <f t="shared" si="146"/>
        <v>0</v>
      </c>
      <c r="X300" s="2">
        <f t="shared" si="146"/>
        <v>0</v>
      </c>
      <c r="Y300" s="2">
        <f t="shared" si="146"/>
        <v>0</v>
      </c>
      <c r="Z300" s="2">
        <f t="shared" si="146"/>
        <v>0</v>
      </c>
      <c r="AA300" s="2">
        <f t="shared" si="146"/>
        <v>0</v>
      </c>
      <c r="AB300" s="2">
        <f t="shared" si="146"/>
        <v>0</v>
      </c>
      <c r="AC300" s="2">
        <f t="shared" si="146"/>
        <v>0</v>
      </c>
      <c r="AD300" s="2">
        <f t="shared" si="146"/>
        <v>0</v>
      </c>
      <c r="AE300" s="2">
        <f t="shared" si="146"/>
        <v>0</v>
      </c>
      <c r="AF300" s="2">
        <f t="shared" si="146"/>
        <v>0</v>
      </c>
      <c r="AG300" s="2">
        <f t="shared" si="146"/>
        <v>0</v>
      </c>
      <c r="AH300" s="2">
        <f t="shared" si="146"/>
        <v>0</v>
      </c>
      <c r="AI300" s="2">
        <f t="shared" si="146"/>
        <v>0</v>
      </c>
      <c r="AJ300" s="2">
        <f t="shared" si="146"/>
        <v>0</v>
      </c>
      <c r="AK300" s="2">
        <f t="shared" si="146"/>
        <v>0</v>
      </c>
    </row>
    <row r="301" spans="4:38">
      <c r="E301" t="s">
        <v>311</v>
      </c>
      <c r="F301" t="s">
        <v>215</v>
      </c>
      <c r="G301" s="2">
        <f t="shared" si="146"/>
        <v>0</v>
      </c>
      <c r="H301" s="2">
        <f t="shared" si="146"/>
        <v>0</v>
      </c>
      <c r="I301" s="2">
        <f t="shared" si="146"/>
        <v>0</v>
      </c>
      <c r="J301" s="2">
        <f t="shared" si="146"/>
        <v>0</v>
      </c>
      <c r="K301" s="2">
        <f t="shared" si="146"/>
        <v>0</v>
      </c>
      <c r="L301" s="2">
        <f t="shared" si="146"/>
        <v>0</v>
      </c>
      <c r="M301" s="2">
        <f t="shared" si="146"/>
        <v>0</v>
      </c>
      <c r="N301" s="2">
        <f t="shared" si="146"/>
        <v>0</v>
      </c>
      <c r="O301" s="2">
        <f t="shared" si="146"/>
        <v>0</v>
      </c>
      <c r="P301" s="2">
        <f t="shared" si="146"/>
        <v>0</v>
      </c>
      <c r="Q301" s="2">
        <f t="shared" si="146"/>
        <v>0</v>
      </c>
      <c r="R301" s="2">
        <f t="shared" si="146"/>
        <v>0</v>
      </c>
      <c r="S301" s="2">
        <f t="shared" si="146"/>
        <v>0</v>
      </c>
      <c r="T301" s="2">
        <f t="shared" si="146"/>
        <v>0</v>
      </c>
      <c r="U301" s="2">
        <f t="shared" si="146"/>
        <v>0</v>
      </c>
      <c r="V301" s="2">
        <f t="shared" si="146"/>
        <v>0</v>
      </c>
      <c r="W301" s="2">
        <f t="shared" si="146"/>
        <v>0</v>
      </c>
      <c r="X301" s="2">
        <f t="shared" si="146"/>
        <v>0</v>
      </c>
      <c r="Y301" s="2">
        <f t="shared" si="146"/>
        <v>0</v>
      </c>
      <c r="Z301" s="2">
        <f t="shared" si="146"/>
        <v>0</v>
      </c>
      <c r="AA301" s="2">
        <f t="shared" si="146"/>
        <v>0</v>
      </c>
      <c r="AB301" s="2">
        <f t="shared" si="146"/>
        <v>0</v>
      </c>
      <c r="AC301" s="2">
        <f t="shared" si="146"/>
        <v>0</v>
      </c>
      <c r="AD301" s="2">
        <f t="shared" si="146"/>
        <v>0</v>
      </c>
      <c r="AE301" s="2">
        <f t="shared" si="146"/>
        <v>0</v>
      </c>
      <c r="AF301" s="2">
        <f t="shared" si="146"/>
        <v>0</v>
      </c>
      <c r="AG301" s="2">
        <f t="shared" si="146"/>
        <v>0</v>
      </c>
      <c r="AH301" s="2">
        <f t="shared" si="146"/>
        <v>0</v>
      </c>
      <c r="AI301" s="2">
        <f t="shared" si="146"/>
        <v>0</v>
      </c>
      <c r="AJ301" s="2">
        <f t="shared" si="146"/>
        <v>0</v>
      </c>
      <c r="AK301" s="2">
        <f t="shared" si="146"/>
        <v>0</v>
      </c>
    </row>
    <row r="302" spans="4:38">
      <c r="E302" t="s">
        <v>222</v>
      </c>
      <c r="F302" t="s">
        <v>215</v>
      </c>
      <c r="G302" s="2">
        <f t="shared" si="146"/>
        <v>0</v>
      </c>
      <c r="H302" s="2">
        <f t="shared" si="146"/>
        <v>0</v>
      </c>
      <c r="I302" s="2">
        <f t="shared" si="146"/>
        <v>0</v>
      </c>
      <c r="J302" s="2">
        <f t="shared" si="146"/>
        <v>0</v>
      </c>
      <c r="K302" s="2">
        <f t="shared" si="146"/>
        <v>0</v>
      </c>
      <c r="L302" s="2">
        <f t="shared" si="146"/>
        <v>0</v>
      </c>
      <c r="M302" s="2">
        <f t="shared" si="146"/>
        <v>0</v>
      </c>
      <c r="N302" s="2">
        <f t="shared" si="146"/>
        <v>0</v>
      </c>
      <c r="O302" s="2">
        <f t="shared" si="146"/>
        <v>0</v>
      </c>
      <c r="P302" s="2">
        <f t="shared" si="146"/>
        <v>0</v>
      </c>
      <c r="Q302" s="2">
        <f t="shared" si="146"/>
        <v>0</v>
      </c>
      <c r="R302" s="2">
        <f t="shared" si="146"/>
        <v>0</v>
      </c>
      <c r="S302" s="2">
        <f t="shared" si="146"/>
        <v>0</v>
      </c>
      <c r="T302" s="2">
        <f t="shared" si="146"/>
        <v>0</v>
      </c>
      <c r="U302" s="2">
        <f t="shared" si="146"/>
        <v>0</v>
      </c>
      <c r="V302" s="2">
        <f t="shared" si="146"/>
        <v>0</v>
      </c>
      <c r="W302" s="2">
        <f t="shared" si="146"/>
        <v>0</v>
      </c>
      <c r="X302" s="2">
        <f t="shared" si="146"/>
        <v>0</v>
      </c>
      <c r="Y302" s="2">
        <f t="shared" si="146"/>
        <v>0</v>
      </c>
      <c r="Z302" s="2">
        <f t="shared" si="146"/>
        <v>0</v>
      </c>
      <c r="AA302" s="2">
        <f t="shared" si="146"/>
        <v>0</v>
      </c>
      <c r="AB302" s="2">
        <f t="shared" si="146"/>
        <v>0</v>
      </c>
      <c r="AC302" s="2">
        <f t="shared" si="146"/>
        <v>0</v>
      </c>
      <c r="AD302" s="2">
        <f t="shared" si="146"/>
        <v>0</v>
      </c>
      <c r="AE302" s="2">
        <f t="shared" si="146"/>
        <v>0</v>
      </c>
      <c r="AF302" s="2">
        <f t="shared" si="146"/>
        <v>0</v>
      </c>
      <c r="AG302" s="2">
        <f t="shared" si="146"/>
        <v>0</v>
      </c>
      <c r="AH302" s="2">
        <f t="shared" si="146"/>
        <v>0</v>
      </c>
      <c r="AI302" s="2">
        <f t="shared" si="146"/>
        <v>0</v>
      </c>
      <c r="AJ302" s="2">
        <f t="shared" si="146"/>
        <v>0</v>
      </c>
      <c r="AK302" s="2">
        <f t="shared" si="146"/>
        <v>0</v>
      </c>
    </row>
    <row r="303" spans="4:38">
      <c r="E303" t="s">
        <v>305</v>
      </c>
      <c r="F303" t="s">
        <v>215</v>
      </c>
      <c r="G303" s="2">
        <f t="shared" si="146"/>
        <v>0</v>
      </c>
      <c r="H303" s="2">
        <f t="shared" si="146"/>
        <v>1749023.2127265544</v>
      </c>
      <c r="I303" s="2">
        <f t="shared" si="146"/>
        <v>3584340.2056773873</v>
      </c>
      <c r="J303" s="2">
        <f t="shared" si="146"/>
        <v>5504574.0309193488</v>
      </c>
      <c r="K303" s="2">
        <f t="shared" si="146"/>
        <v>7777514.7758967429</v>
      </c>
      <c r="L303" s="2">
        <f t="shared" si="146"/>
        <v>10136333.762385627</v>
      </c>
      <c r="M303" s="2">
        <f t="shared" si="146"/>
        <v>13501056.930474851</v>
      </c>
      <c r="N303" s="2">
        <f t="shared" si="146"/>
        <v>16993540.528316036</v>
      </c>
      <c r="O303" s="2">
        <f t="shared" si="146"/>
        <v>20616422.338542145</v>
      </c>
      <c r="P303" s="2">
        <f t="shared" si="146"/>
        <v>24375665.354101293</v>
      </c>
      <c r="Q303" s="2">
        <f t="shared" si="146"/>
        <v>28274379.640227057</v>
      </c>
      <c r="R303" s="2">
        <f t="shared" si="146"/>
        <v>31341938.125691239</v>
      </c>
      <c r="S303" s="2">
        <f t="shared" si="146"/>
        <v>34525865.066123575</v>
      </c>
      <c r="T303" s="2">
        <f t="shared" si="146"/>
        <v>37829695.143340647</v>
      </c>
      <c r="U303" s="2">
        <f t="shared" si="146"/>
        <v>40767512.984103955</v>
      </c>
      <c r="V303" s="2">
        <f t="shared" si="146"/>
        <v>43812036.278621122</v>
      </c>
      <c r="W303" s="2">
        <f t="shared" si="146"/>
        <v>46966451.078282006</v>
      </c>
      <c r="X303" s="2">
        <f t="shared" si="146"/>
        <v>50234030.191529781</v>
      </c>
      <c r="Y303" s="2">
        <f t="shared" si="146"/>
        <v>53618135.422608465</v>
      </c>
      <c r="Z303" s="2">
        <f t="shared" si="146"/>
        <v>56356301.756763622</v>
      </c>
      <c r="AA303" s="2">
        <f t="shared" si="146"/>
        <v>59185825.479231931</v>
      </c>
      <c r="AB303" s="2">
        <f t="shared" si="146"/>
        <v>62109336.068969168</v>
      </c>
      <c r="AC303" s="2">
        <f t="shared" si="146"/>
        <v>65129533.154439047</v>
      </c>
      <c r="AD303" s="2">
        <f t="shared" si="146"/>
        <v>68249188.300292164</v>
      </c>
      <c r="AE303" s="2">
        <f t="shared" si="146"/>
        <v>70795186.863177627</v>
      </c>
      <c r="AF303" s="2">
        <f t="shared" si="146"/>
        <v>73418019.473663837</v>
      </c>
      <c r="AG303" s="2">
        <f t="shared" si="146"/>
        <v>76119790.376383811</v>
      </c>
      <c r="AH303" s="2">
        <f t="shared" si="146"/>
        <v>78902658.310430139</v>
      </c>
      <c r="AI303" s="2">
        <f t="shared" si="146"/>
        <v>81768837.870150492</v>
      </c>
      <c r="AJ303" s="2">
        <f t="shared" si="146"/>
        <v>84849865.075926334</v>
      </c>
      <c r="AK303" s="2">
        <f t="shared" si="146"/>
        <v>88024235.366844013</v>
      </c>
      <c r="AL303" s="2">
        <f t="shared" ref="AL303:AL309" si="147">IF(AF303=0,0,IF($G$15&gt;(AK303/AF303)^(1/5)-1+2%,AK303*(AK303/AF303)^(1/5)/($G$15-((AK303/AF303)^(1/5)-1)),AK303*(1+$G$14)/$G$16))</f>
        <v>2998695161.4394741</v>
      </c>
    </row>
    <row r="304" spans="4:38">
      <c r="E304" t="s">
        <v>282</v>
      </c>
      <c r="F304" t="s">
        <v>215</v>
      </c>
      <c r="G304" s="2">
        <f t="shared" si="146"/>
        <v>0</v>
      </c>
      <c r="H304" s="2">
        <f t="shared" si="146"/>
        <v>-1117477.4701630147</v>
      </c>
      <c r="I304" s="2">
        <f t="shared" si="146"/>
        <v>-2284759.8849322982</v>
      </c>
      <c r="J304" s="2">
        <f t="shared" si="146"/>
        <v>-3504412.0011937558</v>
      </c>
      <c r="K304" s="2">
        <f t="shared" si="146"/>
        <v>-4957563.2871554457</v>
      </c>
      <c r="L304" s="2">
        <f t="shared" si="146"/>
        <v>-6469599.8305194126</v>
      </c>
      <c r="M304" s="2">
        <f t="shared" si="146"/>
        <v>-8629006.379236903</v>
      </c>
      <c r="N304" s="2">
        <f t="shared" si="146"/>
        <v>-10875491.025114112</v>
      </c>
      <c r="O304" s="2">
        <f t="shared" si="146"/>
        <v>-13211654.158210393</v>
      </c>
      <c r="P304" s="2">
        <f t="shared" si="146"/>
        <v>-15640441.910495639</v>
      </c>
      <c r="Q304" s="2">
        <f t="shared" si="146"/>
        <v>-18164628.580290161</v>
      </c>
      <c r="R304" s="2">
        <f t="shared" si="146"/>
        <v>-20135354.772899453</v>
      </c>
      <c r="S304" s="2">
        <f t="shared" si="146"/>
        <v>-22180840.864394423</v>
      </c>
      <c r="T304" s="2">
        <f t="shared" si="146"/>
        <v>-24303357.680277333</v>
      </c>
      <c r="U304" s="2">
        <f t="shared" si="146"/>
        <v>-26190733.127344333</v>
      </c>
      <c r="V304" s="2">
        <f t="shared" si="146"/>
        <v>-28146660.562451143</v>
      </c>
      <c r="W304" s="2">
        <f t="shared" si="146"/>
        <v>-30173186.836523287</v>
      </c>
      <c r="X304" s="2">
        <f t="shared" si="146"/>
        <v>-32272414.536798414</v>
      </c>
      <c r="Y304" s="2">
        <f t="shared" si="146"/>
        <v>-34446503.425090194</v>
      </c>
      <c r="Z304" s="2">
        <f t="shared" si="146"/>
        <v>-36205614.503170907</v>
      </c>
      <c r="AA304" s="2">
        <f t="shared" si="146"/>
        <v>-38023417.338520542</v>
      </c>
      <c r="AB304" s="2">
        <f t="shared" si="146"/>
        <v>-39901601.216958962</v>
      </c>
      <c r="AC304" s="2">
        <f t="shared" si="146"/>
        <v>-41841900.491245516</v>
      </c>
      <c r="AD304" s="2">
        <f t="shared" si="146"/>
        <v>-43846095.728915378</v>
      </c>
      <c r="AE304" s="2">
        <f t="shared" si="146"/>
        <v>-45481750.298502088</v>
      </c>
      <c r="AF304" s="2">
        <f t="shared" si="146"/>
        <v>-47166766.231794991</v>
      </c>
      <c r="AG304" s="2">
        <f t="shared" si="146"/>
        <v>-48902495.382404543</v>
      </c>
      <c r="AH304" s="2">
        <f t="shared" si="146"/>
        <v>-50690324.613431491</v>
      </c>
      <c r="AI304" s="2">
        <f t="shared" si="146"/>
        <v>-52531676.671697967</v>
      </c>
      <c r="AJ304" s="2">
        <f t="shared" si="146"/>
        <v>-54511055.726192318</v>
      </c>
      <c r="AK304" s="2">
        <f t="shared" si="146"/>
        <v>-56550402.231563233</v>
      </c>
      <c r="AL304" s="2">
        <f t="shared" si="147"/>
        <v>-1926485550.740941</v>
      </c>
    </row>
    <row r="305" spans="1:38">
      <c r="E305" t="s">
        <v>283</v>
      </c>
      <c r="F305" t="s">
        <v>215</v>
      </c>
      <c r="G305" s="2">
        <f t="shared" si="146"/>
        <v>0</v>
      </c>
      <c r="H305" s="2">
        <f t="shared" si="146"/>
        <v>-226121.48564476083</v>
      </c>
      <c r="I305" s="2">
        <f t="shared" si="146"/>
        <v>-461740.07368660159</v>
      </c>
      <c r="J305" s="2">
        <f t="shared" si="146"/>
        <v>-707154.92285103013</v>
      </c>
      <c r="K305" s="2">
        <f t="shared" si="146"/>
        <v>-1000573.8533597708</v>
      </c>
      <c r="L305" s="2">
        <f t="shared" si="146"/>
        <v>-1306004.5236289012</v>
      </c>
      <c r="M305" s="2">
        <f t="shared" si="146"/>
        <v>-1742282.0122631292</v>
      </c>
      <c r="N305" s="2">
        <f t="shared" si="146"/>
        <v>-2196307.2074250747</v>
      </c>
      <c r="O305" s="2">
        <f t="shared" si="146"/>
        <v>-2668633.1144164135</v>
      </c>
      <c r="P305" s="2">
        <f t="shared" si="146"/>
        <v>-3159828.1380229141</v>
      </c>
      <c r="Q305" s="2">
        <f t="shared" si="146"/>
        <v>-3670476.4854174303</v>
      </c>
      <c r="R305" s="2">
        <f t="shared" si="146"/>
        <v>-4068695.7012519594</v>
      </c>
      <c r="S305" s="2">
        <f t="shared" si="146"/>
        <v>-4482021.4440214699</v>
      </c>
      <c r="T305" s="2">
        <f t="shared" si="146"/>
        <v>-4910912.5731830476</v>
      </c>
      <c r="U305" s="2">
        <f t="shared" si="146"/>
        <v>-5292289.3333514612</v>
      </c>
      <c r="V305" s="2">
        <f t="shared" si="146"/>
        <v>-5687518.2050021738</v>
      </c>
      <c r="W305" s="2">
        <f t="shared" si="146"/>
        <v>-6097012.7896662103</v>
      </c>
      <c r="X305" s="2">
        <f t="shared" si="146"/>
        <v>-6521197.9513577288</v>
      </c>
      <c r="Y305" s="2">
        <f t="shared" si="146"/>
        <v>-6960510.1072000507</v>
      </c>
      <c r="Z305" s="2">
        <f t="shared" si="146"/>
        <v>-7315968.8394715479</v>
      </c>
      <c r="AA305" s="2">
        <f t="shared" si="146"/>
        <v>-7683287.2535411734</v>
      </c>
      <c r="AB305" s="2">
        <f t="shared" si="146"/>
        <v>-8062806.6987435175</v>
      </c>
      <c r="AC305" s="2">
        <f t="shared" si="146"/>
        <v>-8454877.6309655476</v>
      </c>
      <c r="AD305" s="2">
        <f t="shared" si="146"/>
        <v>-8859859.8445867486</v>
      </c>
      <c r="AE305" s="2">
        <f t="shared" si="146"/>
        <v>-9190372.0600937549</v>
      </c>
      <c r="AF305" s="2">
        <f t="shared" si="146"/>
        <v>-9530858.5904605929</v>
      </c>
      <c r="AG305" s="2">
        <f t="shared" si="146"/>
        <v>-9881592.6010243371</v>
      </c>
      <c r="AH305" s="2">
        <f t="shared" si="146"/>
        <v>-10242854.331393363</v>
      </c>
      <c r="AI305" s="2">
        <f t="shared" si="146"/>
        <v>-10614931.272100849</v>
      </c>
      <c r="AJ305" s="2">
        <f t="shared" si="146"/>
        <v>-11014898.947912984</v>
      </c>
      <c r="AK305" s="2">
        <f t="shared" si="146"/>
        <v>-11426984.081418233</v>
      </c>
      <c r="AL305" s="2">
        <f t="shared" si="147"/>
        <v>-389279631.13783211</v>
      </c>
    </row>
    <row r="306" spans="1:38">
      <c r="E306" t="s">
        <v>290</v>
      </c>
      <c r="F306" t="s">
        <v>215</v>
      </c>
      <c r="G306" s="2">
        <f t="shared" si="146"/>
        <v>0</v>
      </c>
      <c r="H306" s="2">
        <f t="shared" si="146"/>
        <v>0</v>
      </c>
      <c r="I306" s="2">
        <f t="shared" si="146"/>
        <v>0</v>
      </c>
      <c r="J306" s="2">
        <f t="shared" si="146"/>
        <v>0</v>
      </c>
      <c r="K306" s="2">
        <f t="shared" si="146"/>
        <v>0</v>
      </c>
      <c r="L306" s="2">
        <f t="shared" si="146"/>
        <v>0</v>
      </c>
      <c r="M306" s="2">
        <f t="shared" si="146"/>
        <v>0</v>
      </c>
      <c r="N306" s="2">
        <f t="shared" si="146"/>
        <v>0</v>
      </c>
      <c r="O306" s="2">
        <f t="shared" si="146"/>
        <v>0</v>
      </c>
      <c r="P306" s="2">
        <f t="shared" si="146"/>
        <v>0</v>
      </c>
      <c r="Q306" s="2">
        <f t="shared" si="146"/>
        <v>0</v>
      </c>
      <c r="R306" s="2">
        <f t="shared" si="146"/>
        <v>0</v>
      </c>
      <c r="S306" s="2">
        <f t="shared" si="146"/>
        <v>0</v>
      </c>
      <c r="T306" s="2">
        <f t="shared" si="146"/>
        <v>0</v>
      </c>
      <c r="U306" s="2">
        <f t="shared" si="146"/>
        <v>0</v>
      </c>
      <c r="V306" s="2">
        <f t="shared" si="146"/>
        <v>0</v>
      </c>
      <c r="W306" s="2">
        <f t="shared" si="146"/>
        <v>0</v>
      </c>
      <c r="X306" s="2">
        <f t="shared" si="146"/>
        <v>0</v>
      </c>
      <c r="Y306" s="2">
        <f t="shared" si="146"/>
        <v>0</v>
      </c>
      <c r="Z306" s="2">
        <f t="shared" si="146"/>
        <v>0</v>
      </c>
      <c r="AA306" s="2">
        <f t="shared" si="146"/>
        <v>0</v>
      </c>
      <c r="AB306" s="2">
        <f t="shared" si="146"/>
        <v>0</v>
      </c>
      <c r="AC306" s="2">
        <f t="shared" si="146"/>
        <v>0</v>
      </c>
      <c r="AD306" s="2">
        <f t="shared" si="146"/>
        <v>0</v>
      </c>
      <c r="AE306" s="2">
        <f t="shared" si="146"/>
        <v>0</v>
      </c>
      <c r="AF306" s="2">
        <f t="shared" si="146"/>
        <v>0</v>
      </c>
      <c r="AG306" s="2">
        <f t="shared" si="146"/>
        <v>0</v>
      </c>
      <c r="AH306" s="2">
        <f t="shared" si="146"/>
        <v>0</v>
      </c>
      <c r="AI306" s="2">
        <f t="shared" si="146"/>
        <v>0</v>
      </c>
      <c r="AJ306" s="2">
        <f t="shared" si="146"/>
        <v>0</v>
      </c>
      <c r="AK306" s="2">
        <f t="shared" si="146"/>
        <v>0</v>
      </c>
      <c r="AL306" s="2">
        <f t="shared" si="147"/>
        <v>0</v>
      </c>
    </row>
    <row r="307" spans="1:38">
      <c r="E307" t="s">
        <v>295</v>
      </c>
      <c r="F307" t="s">
        <v>215</v>
      </c>
      <c r="G307" s="2">
        <f t="shared" si="146"/>
        <v>0</v>
      </c>
      <c r="H307" s="2">
        <f t="shared" si="146"/>
        <v>0</v>
      </c>
      <c r="I307" s="2">
        <f t="shared" si="146"/>
        <v>0</v>
      </c>
      <c r="J307" s="2">
        <f t="shared" si="146"/>
        <v>0</v>
      </c>
      <c r="K307" s="2">
        <f t="shared" si="146"/>
        <v>0</v>
      </c>
      <c r="L307" s="2">
        <f t="shared" si="146"/>
        <v>0</v>
      </c>
      <c r="M307" s="2">
        <f t="shared" si="146"/>
        <v>0</v>
      </c>
      <c r="N307" s="2">
        <f t="shared" si="146"/>
        <v>0</v>
      </c>
      <c r="O307" s="2">
        <f t="shared" si="146"/>
        <v>0</v>
      </c>
      <c r="P307" s="2">
        <f t="shared" si="146"/>
        <v>0</v>
      </c>
      <c r="Q307" s="2">
        <f t="shared" si="146"/>
        <v>0</v>
      </c>
      <c r="R307" s="2">
        <f t="shared" si="146"/>
        <v>0</v>
      </c>
      <c r="S307" s="2">
        <f t="shared" si="146"/>
        <v>0</v>
      </c>
      <c r="T307" s="2">
        <f t="shared" si="146"/>
        <v>0</v>
      </c>
      <c r="U307" s="2">
        <f t="shared" si="146"/>
        <v>0</v>
      </c>
      <c r="V307" s="2">
        <f t="shared" si="146"/>
        <v>0</v>
      </c>
      <c r="W307" s="2">
        <f t="shared" si="146"/>
        <v>0</v>
      </c>
      <c r="X307" s="2">
        <f t="shared" si="146"/>
        <v>0</v>
      </c>
      <c r="Y307" s="2">
        <f t="shared" si="146"/>
        <v>0</v>
      </c>
      <c r="Z307" s="2">
        <f t="shared" si="146"/>
        <v>0</v>
      </c>
      <c r="AA307" s="2">
        <f t="shared" si="146"/>
        <v>0</v>
      </c>
      <c r="AB307" s="2">
        <f t="shared" si="146"/>
        <v>0</v>
      </c>
      <c r="AC307" s="2">
        <f t="shared" si="146"/>
        <v>0</v>
      </c>
      <c r="AD307" s="2">
        <f t="shared" si="146"/>
        <v>0</v>
      </c>
      <c r="AE307" s="2">
        <f t="shared" si="146"/>
        <v>0</v>
      </c>
      <c r="AF307" s="2">
        <f t="shared" si="146"/>
        <v>0</v>
      </c>
      <c r="AG307" s="2">
        <f t="shared" si="146"/>
        <v>0</v>
      </c>
      <c r="AH307" s="2">
        <f t="shared" si="146"/>
        <v>0</v>
      </c>
      <c r="AI307" s="2">
        <f t="shared" si="146"/>
        <v>0</v>
      </c>
      <c r="AJ307" s="2">
        <f t="shared" si="146"/>
        <v>0</v>
      </c>
      <c r="AK307" s="2">
        <f t="shared" si="146"/>
        <v>0</v>
      </c>
      <c r="AL307" s="2">
        <f t="shared" si="147"/>
        <v>0</v>
      </c>
    </row>
    <row r="308" spans="1:38">
      <c r="E308" t="s">
        <v>312</v>
      </c>
      <c r="F308" t="s">
        <v>215</v>
      </c>
      <c r="G308" s="2">
        <f t="shared" ref="G308:AK308" ca="1" si="148">G297</f>
        <v>209140.02137275168</v>
      </c>
      <c r="H308" s="2">
        <f t="shared" ca="1" si="148"/>
        <v>-699305.93620515976</v>
      </c>
      <c r="I308" s="2">
        <f t="shared" ca="1" si="148"/>
        <v>-837425.95337855001</v>
      </c>
      <c r="J308" s="2">
        <f t="shared" ca="1" si="148"/>
        <v>-982134.70485802426</v>
      </c>
      <c r="K308" s="2">
        <f t="shared" ca="1" si="148"/>
        <v>-1257239.3161564469</v>
      </c>
      <c r="L308" s="2">
        <f t="shared" ca="1" si="148"/>
        <v>-1426756.838298742</v>
      </c>
      <c r="M308" s="2">
        <f t="shared" ca="1" si="148"/>
        <v>-1946401.9829421267</v>
      </c>
      <c r="N308" s="2">
        <f t="shared" ca="1" si="148"/>
        <v>-2155076.1067172661</v>
      </c>
      <c r="O308" s="2">
        <f t="shared" ca="1" si="148"/>
        <v>-2369526.2511443188</v>
      </c>
      <c r="P308" s="2">
        <f t="shared" ca="1" si="148"/>
        <v>-2614498.9808575581</v>
      </c>
      <c r="Q308" s="2">
        <f t="shared" ca="1" si="148"/>
        <v>-2834348.7882060832</v>
      </c>
      <c r="R308" s="2">
        <f t="shared" ca="1" si="148"/>
        <v>-2667723.0384483305</v>
      </c>
      <c r="S308" s="2">
        <f t="shared" ca="1" si="148"/>
        <v>-2894362.2136017312</v>
      </c>
      <c r="T308" s="2">
        <f t="shared" ca="1" si="148"/>
        <v>-3129384.6940659154</v>
      </c>
      <c r="U308" s="2">
        <f t="shared" ca="1" si="148"/>
        <v>-3153330.5292228204</v>
      </c>
      <c r="V308" s="2">
        <f t="shared" ca="1" si="148"/>
        <v>-3369477.2117175166</v>
      </c>
      <c r="W308" s="2">
        <f t="shared" ca="1" si="148"/>
        <v>-3593302.848471235</v>
      </c>
      <c r="X308" s="2">
        <f t="shared" ca="1" si="148"/>
        <v>-3825034.6348758815</v>
      </c>
      <c r="Y308" s="2">
        <f t="shared" ca="1" si="148"/>
        <v>-4064905.9221109999</v>
      </c>
      <c r="Z308" s="2">
        <f t="shared" ca="1" si="148"/>
        <v>-3969407.1317831045</v>
      </c>
      <c r="AA308" s="2">
        <f t="shared" ca="1" si="148"/>
        <v>-4169324.4890002469</v>
      </c>
      <c r="AB308" s="2">
        <f t="shared" ca="1" si="148"/>
        <v>-4375801.8130529672</v>
      </c>
      <c r="AC308" s="2">
        <f t="shared" ca="1" si="148"/>
        <v>-4589026.4589938326</v>
      </c>
      <c r="AD308" s="2">
        <f t="shared" ca="1" si="148"/>
        <v>-4809190.7578422083</v>
      </c>
      <c r="AE308" s="2">
        <f t="shared" ca="1" si="148"/>
        <v>-4733116.7202402763</v>
      </c>
      <c r="AF308" s="2">
        <f t="shared" ca="1" si="148"/>
        <v>-4917489.2955431445</v>
      </c>
      <c r="AG308" s="2">
        <f t="shared" ca="1" si="148"/>
        <v>-5107363.793418427</v>
      </c>
      <c r="AH308" s="2">
        <f t="shared" ca="1" si="148"/>
        <v>-5302889.9863084517</v>
      </c>
      <c r="AI308" s="2">
        <f t="shared" ca="1" si="148"/>
        <v>-5504221.510750304</v>
      </c>
      <c r="AJ308" s="2">
        <f t="shared" ca="1" si="148"/>
        <v>-5769530.6031661313</v>
      </c>
      <c r="AK308" s="2">
        <f t="shared" ca="1" si="148"/>
        <v>-5992562.5233074585</v>
      </c>
      <c r="AL308" s="2">
        <f t="shared" ca="1" si="147"/>
        <v>-204146825.79604992</v>
      </c>
    </row>
    <row r="309" spans="1:38">
      <c r="E309" t="s">
        <v>313</v>
      </c>
      <c r="F309" t="s">
        <v>215</v>
      </c>
      <c r="G309" s="2">
        <f ca="1">-$G$17*G308</f>
        <v>-104570.01068637584</v>
      </c>
      <c r="H309" s="2">
        <f t="shared" ref="H309:AK309" ca="1" si="149">-$G$17*H308</f>
        <v>349652.96810257988</v>
      </c>
      <c r="I309" s="2">
        <f t="shared" ca="1" si="149"/>
        <v>418712.976689275</v>
      </c>
      <c r="J309" s="2">
        <f t="shared" ca="1" si="149"/>
        <v>491067.35242901213</v>
      </c>
      <c r="K309" s="2">
        <f t="shared" ca="1" si="149"/>
        <v>628619.65807822347</v>
      </c>
      <c r="L309" s="2">
        <f t="shared" ca="1" si="149"/>
        <v>713378.41914937098</v>
      </c>
      <c r="M309" s="2">
        <f t="shared" ca="1" si="149"/>
        <v>973200.99147106335</v>
      </c>
      <c r="N309" s="2">
        <f t="shared" ca="1" si="149"/>
        <v>1077538.0533586331</v>
      </c>
      <c r="O309" s="2">
        <f t="shared" ca="1" si="149"/>
        <v>1184763.1255721594</v>
      </c>
      <c r="P309" s="2">
        <f t="shared" ca="1" si="149"/>
        <v>1307249.490428779</v>
      </c>
      <c r="Q309" s="2">
        <f t="shared" ca="1" si="149"/>
        <v>1417174.3941030416</v>
      </c>
      <c r="R309" s="2">
        <f t="shared" ca="1" si="149"/>
        <v>1333861.5192241652</v>
      </c>
      <c r="S309" s="2">
        <f t="shared" ca="1" si="149"/>
        <v>1447181.1068008656</v>
      </c>
      <c r="T309" s="2">
        <f t="shared" ca="1" si="149"/>
        <v>1564692.3470329577</v>
      </c>
      <c r="U309" s="2">
        <f t="shared" ca="1" si="149"/>
        <v>1576665.2646114102</v>
      </c>
      <c r="V309" s="2">
        <f t="shared" ca="1" si="149"/>
        <v>1684738.6058587583</v>
      </c>
      <c r="W309" s="2">
        <f t="shared" ca="1" si="149"/>
        <v>1796651.4242356175</v>
      </c>
      <c r="X309" s="2">
        <f t="shared" ca="1" si="149"/>
        <v>1912517.3174379407</v>
      </c>
      <c r="Y309" s="2">
        <f t="shared" ca="1" si="149"/>
        <v>2032452.9610555</v>
      </c>
      <c r="Z309" s="2">
        <f t="shared" ca="1" si="149"/>
        <v>1984703.5658915523</v>
      </c>
      <c r="AA309" s="2">
        <f t="shared" ca="1" si="149"/>
        <v>2084662.2445001234</v>
      </c>
      <c r="AB309" s="2">
        <f t="shared" ca="1" si="149"/>
        <v>2187900.9065264836</v>
      </c>
      <c r="AC309" s="2">
        <f t="shared" ca="1" si="149"/>
        <v>2294513.2294969163</v>
      </c>
      <c r="AD309" s="2">
        <f t="shared" ca="1" si="149"/>
        <v>2404595.3789211041</v>
      </c>
      <c r="AE309" s="2">
        <f t="shared" ca="1" si="149"/>
        <v>2366558.3601201382</v>
      </c>
      <c r="AF309" s="2">
        <f t="shared" ca="1" si="149"/>
        <v>2458744.6477715722</v>
      </c>
      <c r="AG309" s="2">
        <f t="shared" ca="1" si="149"/>
        <v>2553681.8967092135</v>
      </c>
      <c r="AH309" s="2">
        <f t="shared" ca="1" si="149"/>
        <v>2651444.9931542259</v>
      </c>
      <c r="AI309" s="2">
        <f t="shared" ca="1" si="149"/>
        <v>2752110.755375152</v>
      </c>
      <c r="AJ309" s="2">
        <f t="shared" ca="1" si="149"/>
        <v>2884765.3015830657</v>
      </c>
      <c r="AK309" s="2">
        <f t="shared" ca="1" si="149"/>
        <v>2996281.2616537292</v>
      </c>
      <c r="AL309" s="2">
        <f t="shared" ca="1" si="147"/>
        <v>102073412.89802496</v>
      </c>
    </row>
    <row r="310" spans="1:38">
      <c r="E310" t="s">
        <v>314</v>
      </c>
      <c r="F310" t="s">
        <v>215</v>
      </c>
      <c r="G310" s="2">
        <f t="shared" ref="G310:AL310" ca="1" si="150">SUM(G300:G309)</f>
        <v>-55666102.355380736</v>
      </c>
      <c r="H310" s="2">
        <f t="shared" ca="1" si="150"/>
        <v>-11660258.734631436</v>
      </c>
      <c r="I310" s="2">
        <f t="shared" ca="1" si="150"/>
        <v>-6897736.9880856881</v>
      </c>
      <c r="J310" s="2">
        <f t="shared" ca="1" si="150"/>
        <v>-5696372.0370399533</v>
      </c>
      <c r="K310" s="2">
        <f t="shared" ca="1" si="150"/>
        <v>-6275671.8756336896</v>
      </c>
      <c r="L310" s="2">
        <f t="shared" ca="1" si="150"/>
        <v>-1239528.0263602878</v>
      </c>
      <c r="M310" s="2">
        <f t="shared" ca="1" si="150"/>
        <v>-15305148.635442829</v>
      </c>
      <c r="N310" s="2">
        <f t="shared" ca="1" si="150"/>
        <v>-7612442.0993251987</v>
      </c>
      <c r="O310" s="2">
        <f t="shared" ca="1" si="150"/>
        <v>-7211846.5573796146</v>
      </c>
      <c r="P310" s="2">
        <f t="shared" ca="1" si="150"/>
        <v>-414895.55274638091</v>
      </c>
      <c r="Q310" s="2">
        <f t="shared" ca="1" si="150"/>
        <v>-8391905.0825933032</v>
      </c>
      <c r="R310" s="2">
        <f t="shared" ca="1" si="150"/>
        <v>5804026.1323156618</v>
      </c>
      <c r="S310" s="2">
        <f t="shared" ca="1" si="150"/>
        <v>6415821.6509068161</v>
      </c>
      <c r="T310" s="2">
        <f t="shared" ca="1" si="150"/>
        <v>7050732.5428473083</v>
      </c>
      <c r="U310" s="2">
        <f t="shared" ca="1" si="150"/>
        <v>7707825.2587967515</v>
      </c>
      <c r="V310" s="2">
        <f t="shared" ca="1" si="150"/>
        <v>8293118.9053090475</v>
      </c>
      <c r="W310" s="2">
        <f t="shared" ca="1" si="150"/>
        <v>8899600.027856892</v>
      </c>
      <c r="X310" s="2">
        <f t="shared" ca="1" si="150"/>
        <v>9527900.3859356958</v>
      </c>
      <c r="Y310" s="2">
        <f t="shared" ca="1" si="150"/>
        <v>10178668.92926272</v>
      </c>
      <c r="Z310" s="2">
        <f t="shared" ca="1" si="150"/>
        <v>10850014.848229613</v>
      </c>
      <c r="AA310" s="2">
        <f t="shared" ca="1" si="150"/>
        <v>11394458.642670091</v>
      </c>
      <c r="AB310" s="2">
        <f t="shared" ca="1" si="150"/>
        <v>11957027.246740203</v>
      </c>
      <c r="AC310" s="2">
        <f t="shared" ca="1" si="150"/>
        <v>12538241.802731069</v>
      </c>
      <c r="AD310" s="2">
        <f t="shared" ca="1" si="150"/>
        <v>13138637.347868932</v>
      </c>
      <c r="AE310" s="2">
        <f t="shared" ca="1" si="150"/>
        <v>13756506.144461647</v>
      </c>
      <c r="AF310" s="2">
        <f t="shared" ca="1" si="150"/>
        <v>14261650.003636682</v>
      </c>
      <c r="AG310" s="2">
        <f t="shared" ca="1" si="150"/>
        <v>14782020.496245718</v>
      </c>
      <c r="AH310" s="2">
        <f t="shared" ca="1" si="150"/>
        <v>15318034.372451061</v>
      </c>
      <c r="AI310" s="2">
        <f t="shared" ca="1" si="150"/>
        <v>15870119.170976521</v>
      </c>
      <c r="AJ310" s="2">
        <f t="shared" ca="1" si="150"/>
        <v>16439145.100237966</v>
      </c>
      <c r="AK310" s="2">
        <f t="shared" ca="1" si="150"/>
        <v>17050567.792208821</v>
      </c>
      <c r="AL310" s="2">
        <f t="shared" ca="1" si="150"/>
        <v>580856566.66267586</v>
      </c>
    </row>
    <row r="311" spans="1:38">
      <c r="E311" t="s">
        <v>315</v>
      </c>
      <c r="F311" t="s">
        <v>215</v>
      </c>
      <c r="G311" s="50">
        <f ca="1">NPV($G$15,H310:AL310)+G310</f>
        <v>89985166.005221158</v>
      </c>
    </row>
    <row r="313" spans="1:38">
      <c r="E313" t="s">
        <v>307</v>
      </c>
      <c r="F313" t="s">
        <v>215</v>
      </c>
      <c r="G313" s="2">
        <f t="shared" ref="G313:AK313" ca="1" si="151">G285</f>
        <v>0</v>
      </c>
      <c r="H313" s="2">
        <f t="shared" ca="1" si="151"/>
        <v>0</v>
      </c>
      <c r="I313" s="2">
        <f t="shared" ca="1" si="151"/>
        <v>0</v>
      </c>
      <c r="J313" s="2">
        <f t="shared" ca="1" si="151"/>
        <v>0</v>
      </c>
      <c r="K313" s="2">
        <f t="shared" ca="1" si="151"/>
        <v>0</v>
      </c>
      <c r="L313" s="2">
        <f t="shared" ca="1" si="151"/>
        <v>0</v>
      </c>
      <c r="M313" s="2">
        <f t="shared" ca="1" si="151"/>
        <v>0</v>
      </c>
      <c r="N313" s="2">
        <f t="shared" ca="1" si="151"/>
        <v>0</v>
      </c>
      <c r="O313" s="2">
        <f t="shared" ca="1" si="151"/>
        <v>0</v>
      </c>
      <c r="P313" s="2">
        <f t="shared" ca="1" si="151"/>
        <v>0</v>
      </c>
      <c r="Q313" s="2">
        <f t="shared" ca="1" si="151"/>
        <v>0</v>
      </c>
      <c r="R313" s="2">
        <f t="shared" ca="1" si="151"/>
        <v>0</v>
      </c>
      <c r="S313" s="2">
        <f t="shared" ca="1" si="151"/>
        <v>0</v>
      </c>
      <c r="T313" s="2">
        <f t="shared" ca="1" si="151"/>
        <v>0</v>
      </c>
      <c r="U313" s="2">
        <f t="shared" ca="1" si="151"/>
        <v>0</v>
      </c>
      <c r="V313" s="2">
        <f t="shared" ca="1" si="151"/>
        <v>0</v>
      </c>
      <c r="W313" s="2">
        <f t="shared" ca="1" si="151"/>
        <v>0</v>
      </c>
      <c r="X313" s="2">
        <f t="shared" ca="1" si="151"/>
        <v>0</v>
      </c>
      <c r="Y313" s="2">
        <f t="shared" ca="1" si="151"/>
        <v>0</v>
      </c>
      <c r="Z313" s="2">
        <f t="shared" ca="1" si="151"/>
        <v>0</v>
      </c>
      <c r="AA313" s="2">
        <f t="shared" ca="1" si="151"/>
        <v>0</v>
      </c>
      <c r="AB313" s="2">
        <f t="shared" ca="1" si="151"/>
        <v>0</v>
      </c>
      <c r="AC313" s="2">
        <f t="shared" ca="1" si="151"/>
        <v>0</v>
      </c>
      <c r="AD313" s="2">
        <f t="shared" ca="1" si="151"/>
        <v>0</v>
      </c>
      <c r="AE313" s="2">
        <f t="shared" ca="1" si="151"/>
        <v>0</v>
      </c>
      <c r="AF313" s="2">
        <f t="shared" ca="1" si="151"/>
        <v>0</v>
      </c>
      <c r="AG313" s="2">
        <f t="shared" ca="1" si="151"/>
        <v>0</v>
      </c>
      <c r="AH313" s="2">
        <f t="shared" ca="1" si="151"/>
        <v>0</v>
      </c>
      <c r="AI313" s="2">
        <f t="shared" ca="1" si="151"/>
        <v>0</v>
      </c>
      <c r="AJ313" s="2">
        <f t="shared" ca="1" si="151"/>
        <v>0</v>
      </c>
      <c r="AK313" s="2">
        <f t="shared" ca="1" si="151"/>
        <v>0</v>
      </c>
    </row>
    <row r="314" spans="1:38">
      <c r="E314" t="s">
        <v>316</v>
      </c>
      <c r="F314" t="s">
        <v>215</v>
      </c>
      <c r="G314" s="2">
        <f ca="1">NPV($G$15,H313:AK313)+G313</f>
        <v>0</v>
      </c>
    </row>
    <row r="315" spans="1:38">
      <c r="E315" s="3" t="s">
        <v>317</v>
      </c>
      <c r="F315" s="3"/>
      <c r="G315" s="4" t="str">
        <f ca="1">IF(G311&gt;0,"N/A",IF(ABS(G311+G314)&gt;1,"Error","OK"))</f>
        <v>N/A</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disablePrompts="1" count="1">
    <dataValidation type="list" showInputMessage="1" showErrorMessage="1" sqref="G4" xr:uid="{00000000-0002-0000-08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AN322"/>
  <sheetViews>
    <sheetView workbookViewId="0">
      <pane xSplit="5" ySplit="2" topLeftCell="F84" activePane="bottomRight" state="frozenSplit"/>
      <selection pane="bottomRight" activeCell="H105" sqref="H105"/>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9" max="9" width="13.2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327</v>
      </c>
      <c r="H4" s="206"/>
    </row>
    <row r="6" spans="1:37">
      <c r="C6" s="1" t="s">
        <v>200</v>
      </c>
      <c r="G6" t="s">
        <v>201</v>
      </c>
      <c r="H6" s="26">
        <f>716/'[8]Key assumptions'!$R$15</f>
        <v>791.97197197197193</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19" spans="1:37">
      <c r="G19" s="10">
        <v>34694468.090223476</v>
      </c>
    </row>
    <row r="20" spans="1:37">
      <c r="A20" s="14">
        <v>10</v>
      </c>
      <c r="C20" s="1" t="s">
        <v>214</v>
      </c>
      <c r="D20" s="1"/>
    </row>
    <row r="21" spans="1:37">
      <c r="E21" s="2" t="str">
        <f>E7</f>
        <v>Pipes</v>
      </c>
      <c r="F21" t="s">
        <v>215</v>
      </c>
      <c r="G21" s="10">
        <f>IF('Key Assumptions'!C7="yes",SUM('NCC data'!B23:F23),0)+IF('Key Assumptions'!C8="yes",SUM('NCC data'!G23:K23),0)</f>
        <v>38020313.925598279</v>
      </c>
      <c r="H21" s="10">
        <f>'NCC data'!L23*(1+$G14)^H2</f>
        <v>9399927.3479395863</v>
      </c>
      <c r="I21" s="10">
        <f>'NCC data'!M23*(1+$G14)^I2</f>
        <v>8996089.6333911847</v>
      </c>
      <c r="J21" s="10">
        <f>'NCC data'!N23*(1+$G14)^J2</f>
        <v>2851375.5724669192</v>
      </c>
      <c r="K21" s="10">
        <f>'NCC data'!O23*(1+$G14)^K2</f>
        <v>4897183.0784472665</v>
      </c>
      <c r="L21" s="10">
        <f>'NCC data'!P23*(1+$G14)^L2</f>
        <v>1789527.3429094297</v>
      </c>
      <c r="M21" s="10">
        <f>'NCC data'!Q23*(1+$G14)^M2</f>
        <v>14996164.684472458</v>
      </c>
      <c r="N21" s="10">
        <f>'NCC data'!R23*(1+$G14)^N2</f>
        <v>13910080.039161121</v>
      </c>
      <c r="O21" s="10">
        <f>'NCC data'!S23*(1+$G14)^O2</f>
        <v>14714299.063670628</v>
      </c>
      <c r="P21" s="10">
        <f>'NCC data'!T23*(1+$G14)^P2</f>
        <v>3695496.9078598949</v>
      </c>
      <c r="Q21" s="10">
        <f>'NCC data'!U23*(1+$G14)^Q2</f>
        <v>5271720.6307275025</v>
      </c>
      <c r="R21" s="10">
        <f>'NCC data'!V23*(1+$G14)^R2</f>
        <v>0</v>
      </c>
      <c r="S21" s="10">
        <f>'NCC data'!W23*(1+$G14)^S2</f>
        <v>0</v>
      </c>
      <c r="T21" s="10">
        <f>'NCC data'!X23*(1+$G14)^T2</f>
        <v>0</v>
      </c>
      <c r="U21" s="10">
        <f>'NCC data'!Y23*(1+$G14)^U2</f>
        <v>0</v>
      </c>
      <c r="V21" s="10">
        <f>'NCC data'!Z23*(1+$G14)^V2</f>
        <v>0</v>
      </c>
      <c r="W21" s="10"/>
      <c r="X21" s="10"/>
      <c r="Y21" s="10"/>
      <c r="Z21" s="10"/>
      <c r="AA21" s="10"/>
      <c r="AB21" s="10"/>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38020313.925598279</v>
      </c>
      <c r="H26" s="2">
        <f t="shared" ref="H26:AK26" si="1">SUM(H21:H25)</f>
        <v>9399927.3479395863</v>
      </c>
      <c r="I26" s="2">
        <f t="shared" si="1"/>
        <v>8996089.6333911847</v>
      </c>
      <c r="J26" s="2">
        <f t="shared" si="1"/>
        <v>2851375.5724669192</v>
      </c>
      <c r="K26" s="2">
        <f t="shared" si="1"/>
        <v>4897183.0784472665</v>
      </c>
      <c r="L26" s="2">
        <f t="shared" si="1"/>
        <v>1789527.3429094297</v>
      </c>
      <c r="M26" s="2">
        <f t="shared" si="1"/>
        <v>14996164.684472458</v>
      </c>
      <c r="N26" s="2">
        <f t="shared" si="1"/>
        <v>13910080.039161121</v>
      </c>
      <c r="O26" s="2">
        <f t="shared" si="1"/>
        <v>14714299.063670628</v>
      </c>
      <c r="P26" s="2">
        <f t="shared" si="1"/>
        <v>3695496.9078598949</v>
      </c>
      <c r="Q26" s="2">
        <f t="shared" si="1"/>
        <v>5271720.6307275025</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G19/$G7+IF((G$2-$G7+1)&gt;0,-INDEX($G21:$AK21,1,(G$2-$G7+1))/$G7,0)</f>
        <v>433680.85112779343</v>
      </c>
      <c r="H29" s="2">
        <f t="shared" ref="G29:AK32" si="2">H21/$G7+IF((H$2-$G7+1)&gt;0,-INDEX($G21:$AK21,1,(H$2-$G7+1))/$G7,0)</f>
        <v>117499.09184924483</v>
      </c>
      <c r="I29" s="2">
        <f t="shared" si="2"/>
        <v>112451.12041738981</v>
      </c>
      <c r="J29" s="2">
        <f t="shared" si="2"/>
        <v>35642.194655836487</v>
      </c>
      <c r="K29" s="2">
        <f t="shared" si="2"/>
        <v>61214.788480590832</v>
      </c>
      <c r="L29" s="2">
        <f t="shared" si="2"/>
        <v>22369.09178636787</v>
      </c>
      <c r="M29" s="2">
        <f t="shared" si="2"/>
        <v>187452.05855590574</v>
      </c>
      <c r="N29" s="2">
        <f t="shared" si="2"/>
        <v>173876.00048951403</v>
      </c>
      <c r="O29" s="2">
        <f t="shared" si="2"/>
        <v>183928.73829588285</v>
      </c>
      <c r="P29" s="2">
        <f t="shared" si="2"/>
        <v>46193.711348248689</v>
      </c>
      <c r="Q29" s="2">
        <f t="shared" si="2"/>
        <v>65896.507884093779</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433680.85112779343</v>
      </c>
      <c r="H34" s="2">
        <f>SUM($G$29:H32)</f>
        <v>551179.94297703821</v>
      </c>
      <c r="I34" s="2">
        <f>SUM($G$29:I32)</f>
        <v>663631.063394428</v>
      </c>
      <c r="J34" s="2">
        <f>SUM($G$29:J32)</f>
        <v>699273.25805026444</v>
      </c>
      <c r="K34" s="2">
        <f>SUM($G$29:K32)</f>
        <v>760488.04653085524</v>
      </c>
      <c r="L34" s="2">
        <f>SUM($G$29:L32)</f>
        <v>782857.13831722306</v>
      </c>
      <c r="M34" s="2">
        <f>SUM($G$29:M32)</f>
        <v>970309.19687312876</v>
      </c>
      <c r="N34" s="2">
        <f>SUM($G$29:N32)</f>
        <v>1144185.1973626427</v>
      </c>
      <c r="O34" s="2">
        <f>SUM($G$29:O32)</f>
        <v>1328113.9356585257</v>
      </c>
      <c r="P34" s="2">
        <f>SUM($G$29:P32)</f>
        <v>1374307.6470067743</v>
      </c>
      <c r="Q34" s="2">
        <f>SUM($G$29:Q32)</f>
        <v>1440204.1548908681</v>
      </c>
      <c r="R34" s="2">
        <f>SUM($G$29:R32)</f>
        <v>1440204.1548908681</v>
      </c>
      <c r="S34" s="2">
        <f>SUM($G$29:S32)</f>
        <v>1440204.1548908681</v>
      </c>
      <c r="T34" s="2">
        <f>SUM($G$29:T32)</f>
        <v>1440204.1548908681</v>
      </c>
      <c r="U34" s="2">
        <f>SUM($G$29:U32)</f>
        <v>1440204.1548908681</v>
      </c>
      <c r="V34" s="2">
        <f>SUM($G$29:V32)</f>
        <v>1440204.1548908681</v>
      </c>
      <c r="W34" s="2">
        <f>SUM($G$29:W32)</f>
        <v>1440204.1548908681</v>
      </c>
      <c r="X34" s="2">
        <f>SUM($G$29:X32)</f>
        <v>1440204.1548908681</v>
      </c>
      <c r="Y34" s="2">
        <f>SUM($G$29:Y32)</f>
        <v>1440204.1548908681</v>
      </c>
      <c r="Z34" s="2">
        <f>SUM($G$29:Z32)</f>
        <v>1440204.1548908681</v>
      </c>
      <c r="AA34" s="2">
        <f>SUM($G$29:AA32)</f>
        <v>1440204.1548908681</v>
      </c>
      <c r="AB34" s="2">
        <f>SUM($G$29:AB32)</f>
        <v>1440204.1548908681</v>
      </c>
      <c r="AC34" s="2">
        <f>SUM($G$29:AC32)</f>
        <v>1440204.1548908681</v>
      </c>
      <c r="AD34" s="2">
        <f>SUM($G$29:AD32)</f>
        <v>1440204.1548908681</v>
      </c>
      <c r="AE34" s="2">
        <f>SUM($G$29:AE32)</f>
        <v>1440204.1548908681</v>
      </c>
      <c r="AF34" s="2">
        <f>SUM($G$29:AF32)</f>
        <v>1440204.1548908681</v>
      </c>
      <c r="AG34" s="2">
        <f>SUM($G$29:AG32)</f>
        <v>1440204.1548908681</v>
      </c>
      <c r="AH34" s="2">
        <f>SUM($G$29:AH32)</f>
        <v>1440204.1548908681</v>
      </c>
      <c r="AI34" s="2">
        <f>SUM($G$29:AI32)</f>
        <v>1440204.1548908681</v>
      </c>
      <c r="AJ34" s="2">
        <f>SUM($G$29:AJ32)</f>
        <v>1440204.1548908681</v>
      </c>
      <c r="AK34" s="2">
        <f>SUM($G$29:AK32)</f>
        <v>1440204.1548908681</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c r="H36" s="2"/>
      <c r="I36" s="2"/>
      <c r="J36" s="2"/>
      <c r="K36" s="2"/>
      <c r="L36" s="2"/>
      <c r="M36" s="2"/>
      <c r="N36" s="2"/>
      <c r="O36" s="2"/>
    </row>
    <row r="37" spans="1:37">
      <c r="E37" s="2" t="str">
        <f>E7</f>
        <v>Pipes</v>
      </c>
      <c r="F37" t="s">
        <v>215</v>
      </c>
      <c r="G37" s="10"/>
      <c r="H37" s="10">
        <f>((H90+H116)*($H$6))*(H14/$G$13)</f>
        <v>2058754.6311078619</v>
      </c>
      <c r="I37" s="10">
        <f>((I90+I116)*($H$6))*(I14/$G$13)</f>
        <v>2108171.6276400122</v>
      </c>
      <c r="J37" s="10">
        <f t="shared" ref="J37:AK37" si="3">((J90+J116)*($H$6))*(J14/$G$13)</f>
        <v>2157311.1425852771</v>
      </c>
      <c r="K37" s="10">
        <f t="shared" si="3"/>
        <v>2200050.2548104632</v>
      </c>
      <c r="L37" s="10">
        <f t="shared" si="3"/>
        <v>2243475.8796276879</v>
      </c>
      <c r="M37" s="10">
        <f t="shared" si="3"/>
        <v>2773658.9176807576</v>
      </c>
      <c r="N37" s="10">
        <f t="shared" si="3"/>
        <v>2829008.0202361881</v>
      </c>
      <c r="O37" s="10">
        <f t="shared" si="3"/>
        <v>2885428.020695921</v>
      </c>
      <c r="P37" s="10">
        <f t="shared" si="3"/>
        <v>2943134.4066438521</v>
      </c>
      <c r="Q37" s="10">
        <f t="shared" si="3"/>
        <v>3002038.3739710432</v>
      </c>
      <c r="R37" s="10">
        <f t="shared" si="3"/>
        <v>1655864.7722277273</v>
      </c>
      <c r="S37" s="10">
        <f t="shared" si="3"/>
        <v>1690637.9324445094</v>
      </c>
      <c r="T37" s="10">
        <f t="shared" si="3"/>
        <v>1726141.3290258369</v>
      </c>
      <c r="U37" s="10">
        <f t="shared" si="3"/>
        <v>1454621.1319636006</v>
      </c>
      <c r="V37" s="10">
        <f t="shared" si="3"/>
        <v>1485168.1757348364</v>
      </c>
      <c r="W37" s="10">
        <f t="shared" si="3"/>
        <v>1516356.7074252674</v>
      </c>
      <c r="X37" s="10">
        <f t="shared" si="3"/>
        <v>1548200.198281198</v>
      </c>
      <c r="Y37" s="10">
        <f t="shared" si="3"/>
        <v>1580712.4024450956</v>
      </c>
      <c r="Z37" s="10">
        <f t="shared" si="3"/>
        <v>1006584.5064762217</v>
      </c>
      <c r="AA37" s="10">
        <f t="shared" si="3"/>
        <v>1027722.7811122222</v>
      </c>
      <c r="AB37" s="10">
        <f t="shared" si="3"/>
        <v>1049304.9595155788</v>
      </c>
      <c r="AC37" s="10">
        <f t="shared" si="3"/>
        <v>1071340.3636654057</v>
      </c>
      <c r="AD37" s="10">
        <f t="shared" si="3"/>
        <v>1093838.5113023876</v>
      </c>
      <c r="AE37" s="10">
        <f t="shared" si="3"/>
        <v>1457427.5359606009</v>
      </c>
      <c r="AF37" s="10">
        <f t="shared" si="3"/>
        <v>1488033.5142157734</v>
      </c>
      <c r="AG37" s="10">
        <f t="shared" si="3"/>
        <v>1519282.2180143141</v>
      </c>
      <c r="AH37" s="10">
        <f t="shared" si="3"/>
        <v>1551187.1445926144</v>
      </c>
      <c r="AI37" s="10">
        <f t="shared" si="3"/>
        <v>1583762.07462904</v>
      </c>
      <c r="AJ37" s="10">
        <f t="shared" si="3"/>
        <v>1383905.7418848672</v>
      </c>
      <c r="AK37" s="10">
        <f t="shared" si="3"/>
        <v>1412967.7624644493</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2058754.6311078619</v>
      </c>
      <c r="I42" s="2">
        <f t="shared" si="4"/>
        <v>2108171.6276400122</v>
      </c>
      <c r="J42" s="2">
        <f t="shared" si="4"/>
        <v>2157311.1425852771</v>
      </c>
      <c r="K42" s="2">
        <f t="shared" si="4"/>
        <v>2200050.2548104632</v>
      </c>
      <c r="L42" s="2">
        <f t="shared" si="4"/>
        <v>2243475.8796276879</v>
      </c>
      <c r="M42" s="2">
        <f t="shared" si="4"/>
        <v>2773658.9176807576</v>
      </c>
      <c r="N42" s="2">
        <f t="shared" si="4"/>
        <v>2829008.0202361881</v>
      </c>
      <c r="O42" s="2">
        <f t="shared" si="4"/>
        <v>2885428.020695921</v>
      </c>
      <c r="P42" s="2">
        <f t="shared" si="4"/>
        <v>2943134.4066438521</v>
      </c>
      <c r="Q42" s="2">
        <f t="shared" si="4"/>
        <v>3002038.3739710432</v>
      </c>
      <c r="R42" s="2">
        <f t="shared" si="4"/>
        <v>1655864.7722277273</v>
      </c>
      <c r="S42" s="2">
        <f t="shared" si="4"/>
        <v>1690637.9324445094</v>
      </c>
      <c r="T42" s="2">
        <f t="shared" si="4"/>
        <v>1726141.3290258369</v>
      </c>
      <c r="U42" s="2">
        <f t="shared" si="4"/>
        <v>1454621.1319636006</v>
      </c>
      <c r="V42" s="2">
        <f t="shared" si="4"/>
        <v>1485168.1757348364</v>
      </c>
      <c r="W42" s="2">
        <f t="shared" si="4"/>
        <v>1516356.7074252674</v>
      </c>
      <c r="X42" s="2">
        <f t="shared" si="4"/>
        <v>1548200.198281198</v>
      </c>
      <c r="Y42" s="2">
        <f t="shared" si="4"/>
        <v>1580712.4024450956</v>
      </c>
      <c r="Z42" s="2">
        <f t="shared" si="4"/>
        <v>1006584.5064762217</v>
      </c>
      <c r="AA42" s="2">
        <f t="shared" si="4"/>
        <v>1027722.7811122222</v>
      </c>
      <c r="AB42" s="2">
        <f t="shared" si="4"/>
        <v>1049304.9595155788</v>
      </c>
      <c r="AC42" s="2">
        <f t="shared" si="4"/>
        <v>1071340.3636654057</v>
      </c>
      <c r="AD42" s="2">
        <f t="shared" si="4"/>
        <v>1093838.5113023876</v>
      </c>
      <c r="AE42" s="2">
        <f t="shared" si="4"/>
        <v>1457427.5359606009</v>
      </c>
      <c r="AF42" s="2">
        <f t="shared" si="4"/>
        <v>1488033.5142157734</v>
      </c>
      <c r="AG42" s="2">
        <f t="shared" si="4"/>
        <v>1519282.2180143141</v>
      </c>
      <c r="AH42" s="2">
        <f t="shared" si="4"/>
        <v>1551187.1445926144</v>
      </c>
      <c r="AI42" s="2">
        <f t="shared" si="4"/>
        <v>1583762.07462904</v>
      </c>
      <c r="AJ42" s="2">
        <f t="shared" si="4"/>
        <v>1383905.7418848672</v>
      </c>
      <c r="AK42" s="2">
        <f t="shared" si="4"/>
        <v>1412967.7624644493</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25734.432888848274</v>
      </c>
      <c r="I45" s="2">
        <f t="shared" si="5"/>
        <v>26352.145345500154</v>
      </c>
      <c r="J45" s="2">
        <f t="shared" si="5"/>
        <v>26966.389282315962</v>
      </c>
      <c r="K45" s="2">
        <f t="shared" si="5"/>
        <v>27500.62818513079</v>
      </c>
      <c r="L45" s="2">
        <f t="shared" si="5"/>
        <v>28043.4484953461</v>
      </c>
      <c r="M45" s="2">
        <f t="shared" si="5"/>
        <v>34670.73647100947</v>
      </c>
      <c r="N45" s="2">
        <f t="shared" si="5"/>
        <v>35362.600252952354</v>
      </c>
      <c r="O45" s="2">
        <f t="shared" si="5"/>
        <v>36067.850258699014</v>
      </c>
      <c r="P45" s="2">
        <f t="shared" si="5"/>
        <v>36789.180083048152</v>
      </c>
      <c r="Q45" s="2">
        <f t="shared" si="5"/>
        <v>37525.479674638038</v>
      </c>
      <c r="R45" s="2">
        <f t="shared" si="5"/>
        <v>20698.30965284659</v>
      </c>
      <c r="S45" s="2">
        <f t="shared" si="5"/>
        <v>21132.974155556367</v>
      </c>
      <c r="T45" s="2">
        <f t="shared" si="5"/>
        <v>21576.766612822961</v>
      </c>
      <c r="U45" s="2">
        <f t="shared" si="5"/>
        <v>18182.764149545008</v>
      </c>
      <c r="V45" s="2">
        <f t="shared" si="5"/>
        <v>18564.602196685453</v>
      </c>
      <c r="W45" s="2">
        <f t="shared" si="5"/>
        <v>18954.458842815842</v>
      </c>
      <c r="X45" s="2">
        <f t="shared" si="5"/>
        <v>19352.502478514976</v>
      </c>
      <c r="Y45" s="2">
        <f t="shared" si="5"/>
        <v>19758.905030563696</v>
      </c>
      <c r="Z45" s="2">
        <f t="shared" si="5"/>
        <v>12582.306330952772</v>
      </c>
      <c r="AA45" s="2">
        <f t="shared" si="5"/>
        <v>12846.534763902779</v>
      </c>
      <c r="AB45" s="2">
        <f t="shared" si="5"/>
        <v>13116.311993944735</v>
      </c>
      <c r="AC45" s="2">
        <f t="shared" si="5"/>
        <v>13391.75454581757</v>
      </c>
      <c r="AD45" s="2">
        <f t="shared" si="5"/>
        <v>13672.981391279845</v>
      </c>
      <c r="AE45" s="2">
        <f t="shared" si="5"/>
        <v>18217.844199507512</v>
      </c>
      <c r="AF45" s="2">
        <f t="shared" si="5"/>
        <v>18600.418927697167</v>
      </c>
      <c r="AG45" s="2">
        <f t="shared" si="5"/>
        <v>18991.027725178927</v>
      </c>
      <c r="AH45" s="2">
        <f t="shared" si="5"/>
        <v>19389.839307407681</v>
      </c>
      <c r="AI45" s="2">
        <f t="shared" si="5"/>
        <v>19797.025932862998</v>
      </c>
      <c r="AJ45" s="2">
        <f t="shared" si="5"/>
        <v>17298.821773560841</v>
      </c>
      <c r="AK45" s="2">
        <f t="shared" si="5"/>
        <v>17662.097030805617</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25734.432888848274</v>
      </c>
      <c r="I50" s="2">
        <f>SUM($G$45:I48)</f>
        <v>52086.578234348432</v>
      </c>
      <c r="J50" s="2">
        <f>SUM($G$45:J48)</f>
        <v>79052.967516664386</v>
      </c>
      <c r="K50" s="2">
        <f>SUM($G$45:K48)</f>
        <v>106553.59570179517</v>
      </c>
      <c r="L50" s="2">
        <f>SUM($G$45:L48)</f>
        <v>134597.04419714128</v>
      </c>
      <c r="M50" s="2">
        <f>SUM($G$45:M48)</f>
        <v>169267.78066815075</v>
      </c>
      <c r="N50" s="2">
        <f>SUM($G$45:N48)</f>
        <v>204630.38092110312</v>
      </c>
      <c r="O50" s="2">
        <f>SUM($G$45:O48)</f>
        <v>240698.23117980213</v>
      </c>
      <c r="P50" s="2">
        <f>SUM($G$45:P48)</f>
        <v>277487.41126285028</v>
      </c>
      <c r="Q50" s="2">
        <f>SUM($G$45:Q48)</f>
        <v>315012.89093748829</v>
      </c>
      <c r="R50" s="2">
        <f>SUM($G$45:R48)</f>
        <v>335711.20059033489</v>
      </c>
      <c r="S50" s="2">
        <f>SUM($G$45:S48)</f>
        <v>356844.17474589124</v>
      </c>
      <c r="T50" s="2">
        <f>SUM($G$45:T48)</f>
        <v>378420.94135871419</v>
      </c>
      <c r="U50" s="2">
        <f>SUM($G$45:U48)</f>
        <v>396603.70550825918</v>
      </c>
      <c r="V50" s="2">
        <f>SUM($G$45:V48)</f>
        <v>415168.30770494463</v>
      </c>
      <c r="W50" s="2">
        <f>SUM($G$45:W48)</f>
        <v>434122.76654776046</v>
      </c>
      <c r="X50" s="2">
        <f>SUM($G$45:X48)</f>
        <v>453475.26902627543</v>
      </c>
      <c r="Y50" s="2">
        <f>SUM($G$45:Y48)</f>
        <v>473234.17405683914</v>
      </c>
      <c r="Z50" s="2">
        <f>SUM($G$45:Z48)</f>
        <v>485816.48038779193</v>
      </c>
      <c r="AA50" s="2">
        <f>SUM($G$45:AA48)</f>
        <v>498663.01515169471</v>
      </c>
      <c r="AB50" s="2">
        <f>SUM($G$45:AB48)</f>
        <v>511779.32714563946</v>
      </c>
      <c r="AC50" s="2">
        <f>SUM($G$45:AC48)</f>
        <v>525171.08169145708</v>
      </c>
      <c r="AD50" s="2">
        <f>SUM($G$45:AD48)</f>
        <v>538844.06308273692</v>
      </c>
      <c r="AE50" s="2">
        <f>SUM($G$45:AE48)</f>
        <v>557061.90728224441</v>
      </c>
      <c r="AF50" s="2">
        <f>SUM($G$45:AF48)</f>
        <v>575662.32620994153</v>
      </c>
      <c r="AG50" s="2">
        <f>SUM($G$45:AG48)</f>
        <v>594653.35393512051</v>
      </c>
      <c r="AH50" s="2">
        <f>SUM($G$45:AH48)</f>
        <v>614043.19324252824</v>
      </c>
      <c r="AI50" s="2">
        <f>SUM($G$45:AI48)</f>
        <v>633840.21917539125</v>
      </c>
      <c r="AJ50" s="2">
        <f>SUM($G$45:AJ48)</f>
        <v>651139.04094895208</v>
      </c>
      <c r="AK50" s="2">
        <f>SUM($G$45:AK48)</f>
        <v>668801.13797975774</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Water Supply Service Revenue</v>
      </c>
      <c r="D87" s="1"/>
    </row>
    <row r="88" spans="1:37">
      <c r="C88" s="1"/>
      <c r="D88" s="1"/>
    </row>
    <row r="89" spans="1:37">
      <c r="C89" s="1"/>
      <c r="D89" t="s">
        <v>230</v>
      </c>
    </row>
    <row r="90" spans="1:37">
      <c r="A90" s="14">
        <v>15</v>
      </c>
      <c r="C90" s="1"/>
      <c r="D90" s="1"/>
      <c r="E90" t="s">
        <v>231</v>
      </c>
      <c r="F90" t="s">
        <v>232</v>
      </c>
      <c r="H90" s="10">
        <f>'NCC data'!L34*'Key Assumptions'!$C35</f>
        <v>2028.1306827166352</v>
      </c>
      <c r="I90" s="10">
        <f>'NCC data'!M34*'Key Assumptions'!$C35</f>
        <v>2028.1306827166352</v>
      </c>
      <c r="J90" s="10">
        <f>'NCC data'!N34*'Key Assumptions'!$C35</f>
        <v>2028.1306827166352</v>
      </c>
      <c r="K90" s="10">
        <f>'NCC data'!O34*'Key Assumptions'!$C35</f>
        <v>2028.1306827166352</v>
      </c>
      <c r="L90" s="10">
        <f>'NCC data'!P34*'Key Assumptions'!$C35</f>
        <v>2028.1306827166352</v>
      </c>
      <c r="M90" s="10">
        <f>'NCC data'!Q34*'Key Assumptions'!$C35</f>
        <v>2569.8861839457186</v>
      </c>
      <c r="N90" s="10">
        <f>'NCC data'!R34*'Key Assumptions'!$C35</f>
        <v>2569.8861839457186</v>
      </c>
      <c r="O90" s="10">
        <f>'NCC data'!S34*'Key Assumptions'!$C35</f>
        <v>2569.8861839457186</v>
      </c>
      <c r="P90" s="10">
        <f>'NCC data'!T34*'Key Assumptions'!$C35</f>
        <v>2569.8861839457186</v>
      </c>
      <c r="Q90" s="10">
        <f>'NCC data'!U34*'Key Assumptions'!$C35</f>
        <v>2569.8861839457186</v>
      </c>
      <c r="R90" s="10">
        <f>'NCC data'!V34*'Key Assumptions'!$C35</f>
        <v>1154.1422287390042</v>
      </c>
      <c r="S90" s="10">
        <f>'NCC data'!W34*'Key Assumptions'!$C35</f>
        <v>1154.1422287390042</v>
      </c>
      <c r="T90" s="10">
        <f>'NCC data'!X34*'Key Assumptions'!$C35</f>
        <v>1154.1422287389976</v>
      </c>
      <c r="U90" s="10">
        <f>'NCC data'!Y34*'Key Assumptions'!$C35</f>
        <v>863.63636363636499</v>
      </c>
      <c r="V90" s="10">
        <f>'NCC data'!Z34*'Key Assumptions'!$C35</f>
        <v>863.63636363636499</v>
      </c>
      <c r="W90" s="10">
        <f>'NCC data'!AA34*'Key Assumptions'!$C35</f>
        <v>863.63636363636499</v>
      </c>
      <c r="X90" s="10">
        <f>'NCC data'!AB34*'Key Assumptions'!$C35</f>
        <v>863.63636363636499</v>
      </c>
      <c r="Y90" s="10">
        <f>'NCC data'!AC34*'Key Assumptions'!$C35</f>
        <v>863.63636363635828</v>
      </c>
      <c r="Z90" s="10">
        <f>'NCC data'!AD34*'Key Assumptions'!$C35</f>
        <v>346.95747800586378</v>
      </c>
      <c r="AA90" s="10">
        <f>'NCC data'!AE34*'Key Assumptions'!$C35</f>
        <v>346.95747800586378</v>
      </c>
      <c r="AB90" s="10">
        <f>'NCC data'!AF34*'Key Assumptions'!$C35</f>
        <v>346.95747800586378</v>
      </c>
      <c r="AC90" s="10">
        <f>'NCC data'!AG34*'Key Assumptions'!$C35</f>
        <v>346.95747800586378</v>
      </c>
      <c r="AD90" s="10">
        <f>'NCC data'!AH34*'Key Assumptions'!$C35</f>
        <v>346.95747800587043</v>
      </c>
      <c r="AE90" s="10">
        <f>'NCC data'!AI34*'Key Assumptions'!$C35</f>
        <v>608.13782991202208</v>
      </c>
      <c r="AF90" s="10">
        <f>'NCC data'!AJ34*'Key Assumptions'!$C35</f>
        <v>608.13782991202208</v>
      </c>
      <c r="AG90" s="10">
        <f>'NCC data'!AK34*'Key Assumptions'!$C35</f>
        <v>608.13782991202879</v>
      </c>
      <c r="AH90" s="10">
        <f>'NCC data'!AL34*'Key Assumptions'!$C35</f>
        <v>608.13782991202879</v>
      </c>
      <c r="AI90" s="10">
        <f>'NCC data'!AM34*'Key Assumptions'!$C35</f>
        <v>608.13782991201549</v>
      </c>
      <c r="AJ90" s="10">
        <f>'NCC data'!AN34*'Key Assumptions'!$C35</f>
        <v>447.03079178885895</v>
      </c>
      <c r="AK90" s="10">
        <f>'NCC data'!AO34*'Key Assumptions'!$C35</f>
        <v>447.03079178885895</v>
      </c>
    </row>
    <row r="91" spans="1:37">
      <c r="C91" s="1"/>
      <c r="D91" s="1"/>
      <c r="E91" t="s">
        <v>233</v>
      </c>
      <c r="F91" t="s">
        <v>232</v>
      </c>
      <c r="G91" s="47">
        <f>IF('Key Assumptions'!C6="yes",SUM('NCC data'!B34:K34),0)</f>
        <v>0</v>
      </c>
      <c r="H91" s="2">
        <f>G91+H90</f>
        <v>2028.1306827166352</v>
      </c>
      <c r="I91" s="2">
        <f t="shared" ref="I91:AK91" si="12">H91+I90</f>
        <v>4056.2613654332704</v>
      </c>
      <c r="J91" s="2">
        <f t="shared" si="12"/>
        <v>6084.3920481499053</v>
      </c>
      <c r="K91" s="2">
        <f t="shared" si="12"/>
        <v>8112.5227308665408</v>
      </c>
      <c r="L91" s="2">
        <f t="shared" si="12"/>
        <v>10140.653413583175</v>
      </c>
      <c r="M91" s="2">
        <f t="shared" si="12"/>
        <v>12710.539597528894</v>
      </c>
      <c r="N91" s="2">
        <f t="shared" si="12"/>
        <v>15280.425781474612</v>
      </c>
      <c r="O91" s="2">
        <f t="shared" si="12"/>
        <v>17850.311965420333</v>
      </c>
      <c r="P91" s="2">
        <f t="shared" si="12"/>
        <v>20420.19814936605</v>
      </c>
      <c r="Q91" s="2">
        <f t="shared" si="12"/>
        <v>22990.084333311766</v>
      </c>
      <c r="R91" s="2">
        <f t="shared" si="12"/>
        <v>24144.226562050771</v>
      </c>
      <c r="S91" s="2">
        <f t="shared" si="12"/>
        <v>25298.368790789777</v>
      </c>
      <c r="T91" s="2">
        <f t="shared" si="12"/>
        <v>26452.511019528774</v>
      </c>
      <c r="U91" s="2">
        <f t="shared" si="12"/>
        <v>27316.147383165138</v>
      </c>
      <c r="V91" s="2">
        <f t="shared" si="12"/>
        <v>28179.783746801502</v>
      </c>
      <c r="W91" s="2">
        <f t="shared" si="12"/>
        <v>29043.420110437866</v>
      </c>
      <c r="X91" s="2">
        <f t="shared" si="12"/>
        <v>29907.05647407423</v>
      </c>
      <c r="Y91" s="2">
        <f t="shared" si="12"/>
        <v>30770.692837710587</v>
      </c>
      <c r="Z91" s="2">
        <f t="shared" si="12"/>
        <v>31117.650315716452</v>
      </c>
      <c r="AA91" s="2">
        <f t="shared" si="12"/>
        <v>31464.607793722316</v>
      </c>
      <c r="AB91" s="2">
        <f t="shared" si="12"/>
        <v>31811.565271728181</v>
      </c>
      <c r="AC91" s="2">
        <f t="shared" si="12"/>
        <v>32158.522749734046</v>
      </c>
      <c r="AD91" s="2">
        <f t="shared" si="12"/>
        <v>32505.480227739918</v>
      </c>
      <c r="AE91" s="2">
        <f t="shared" si="12"/>
        <v>33113.61805765194</v>
      </c>
      <c r="AF91" s="2">
        <f t="shared" si="12"/>
        <v>33721.755887563959</v>
      </c>
      <c r="AG91" s="2">
        <f>AF91+AG90</f>
        <v>34329.893717475985</v>
      </c>
      <c r="AH91" s="2">
        <f t="shared" si="12"/>
        <v>34938.031547388011</v>
      </c>
      <c r="AI91" s="2">
        <f t="shared" si="12"/>
        <v>35546.16937730003</v>
      </c>
      <c r="AJ91" s="2">
        <f t="shared" si="12"/>
        <v>35993.200169088886</v>
      </c>
      <c r="AK91" s="2">
        <f t="shared" si="12"/>
        <v>36440.230960877743</v>
      </c>
    </row>
    <row r="92" spans="1:37">
      <c r="A92" s="14">
        <v>16</v>
      </c>
      <c r="C92" s="1"/>
      <c r="D92" s="1"/>
      <c r="E92" t="s">
        <v>234</v>
      </c>
      <c r="F92" t="s">
        <v>232</v>
      </c>
      <c r="G92" s="10">
        <v>1</v>
      </c>
    </row>
    <row r="93" spans="1:37">
      <c r="C93" s="1"/>
      <c r="D93" s="1"/>
      <c r="E93" t="s">
        <v>235</v>
      </c>
      <c r="F93" t="s">
        <v>232</v>
      </c>
      <c r="H93">
        <f>H90*$G92</f>
        <v>2028.1306827166352</v>
      </c>
      <c r="I93">
        <f t="shared" ref="I93:AK93" si="13">I90*$G92</f>
        <v>2028.1306827166352</v>
      </c>
      <c r="J93">
        <f t="shared" si="13"/>
        <v>2028.1306827166352</v>
      </c>
      <c r="K93">
        <f t="shared" si="13"/>
        <v>2028.1306827166352</v>
      </c>
      <c r="L93">
        <f t="shared" si="13"/>
        <v>2028.1306827166352</v>
      </c>
      <c r="M93">
        <f t="shared" si="13"/>
        <v>2569.8861839457186</v>
      </c>
      <c r="N93">
        <f t="shared" si="13"/>
        <v>2569.8861839457186</v>
      </c>
      <c r="O93">
        <f t="shared" si="13"/>
        <v>2569.8861839457186</v>
      </c>
      <c r="P93">
        <f t="shared" si="13"/>
        <v>2569.8861839457186</v>
      </c>
      <c r="Q93">
        <f t="shared" si="13"/>
        <v>2569.8861839457186</v>
      </c>
      <c r="R93">
        <f t="shared" si="13"/>
        <v>1154.1422287390042</v>
      </c>
      <c r="S93">
        <f t="shared" si="13"/>
        <v>1154.1422287390042</v>
      </c>
      <c r="T93">
        <f t="shared" si="13"/>
        <v>1154.1422287389976</v>
      </c>
      <c r="U93">
        <f t="shared" si="13"/>
        <v>863.63636363636499</v>
      </c>
      <c r="V93">
        <f t="shared" si="13"/>
        <v>863.63636363636499</v>
      </c>
      <c r="W93">
        <f t="shared" si="13"/>
        <v>863.63636363636499</v>
      </c>
      <c r="X93">
        <f t="shared" si="13"/>
        <v>863.63636363636499</v>
      </c>
      <c r="Y93">
        <f t="shared" si="13"/>
        <v>863.63636363635828</v>
      </c>
      <c r="Z93">
        <f t="shared" si="13"/>
        <v>346.95747800586378</v>
      </c>
      <c r="AA93">
        <f t="shared" si="13"/>
        <v>346.95747800586378</v>
      </c>
      <c r="AB93">
        <f t="shared" si="13"/>
        <v>346.95747800586378</v>
      </c>
      <c r="AC93">
        <f t="shared" si="13"/>
        <v>346.95747800586378</v>
      </c>
      <c r="AD93">
        <f t="shared" si="13"/>
        <v>346.95747800587043</v>
      </c>
      <c r="AE93">
        <f t="shared" si="13"/>
        <v>608.13782991202208</v>
      </c>
      <c r="AF93">
        <f t="shared" si="13"/>
        <v>608.13782991202208</v>
      </c>
      <c r="AG93">
        <f t="shared" si="13"/>
        <v>608.13782991202879</v>
      </c>
      <c r="AH93">
        <f t="shared" si="13"/>
        <v>608.13782991202879</v>
      </c>
      <c r="AI93">
        <f t="shared" si="13"/>
        <v>608.13782991201549</v>
      </c>
      <c r="AJ93">
        <f t="shared" si="13"/>
        <v>447.03079178885895</v>
      </c>
      <c r="AK93">
        <f t="shared" si="13"/>
        <v>447.03079178885895</v>
      </c>
    </row>
    <row r="94" spans="1:37">
      <c r="C94" s="1"/>
      <c r="D94" s="1"/>
      <c r="E94" t="s">
        <v>236</v>
      </c>
      <c r="F94" t="s">
        <v>232</v>
      </c>
      <c r="H94">
        <f>H91*$G92</f>
        <v>2028.1306827166352</v>
      </c>
      <c r="I94">
        <f t="shared" ref="I94:AK94" si="14">I91*$G92</f>
        <v>4056.2613654332704</v>
      </c>
      <c r="J94">
        <f t="shared" si="14"/>
        <v>6084.3920481499053</v>
      </c>
      <c r="K94">
        <f t="shared" si="14"/>
        <v>8112.5227308665408</v>
      </c>
      <c r="L94">
        <f t="shared" si="14"/>
        <v>10140.653413583175</v>
      </c>
      <c r="M94">
        <f t="shared" si="14"/>
        <v>12710.539597528894</v>
      </c>
      <c r="N94">
        <f t="shared" si="14"/>
        <v>15280.425781474612</v>
      </c>
      <c r="O94">
        <f t="shared" si="14"/>
        <v>17850.311965420333</v>
      </c>
      <c r="P94">
        <f t="shared" si="14"/>
        <v>20420.19814936605</v>
      </c>
      <c r="Q94">
        <f t="shared" si="14"/>
        <v>22990.084333311766</v>
      </c>
      <c r="R94">
        <f t="shared" si="14"/>
        <v>24144.226562050771</v>
      </c>
      <c r="S94">
        <f t="shared" si="14"/>
        <v>25298.368790789777</v>
      </c>
      <c r="T94">
        <f t="shared" si="14"/>
        <v>26452.511019528774</v>
      </c>
      <c r="U94">
        <f t="shared" si="14"/>
        <v>27316.147383165138</v>
      </c>
      <c r="V94">
        <f t="shared" si="14"/>
        <v>28179.783746801502</v>
      </c>
      <c r="W94">
        <f t="shared" si="14"/>
        <v>29043.420110437866</v>
      </c>
      <c r="X94">
        <f t="shared" si="14"/>
        <v>29907.05647407423</v>
      </c>
      <c r="Y94">
        <f t="shared" si="14"/>
        <v>30770.692837710587</v>
      </c>
      <c r="Z94">
        <f t="shared" si="14"/>
        <v>31117.650315716452</v>
      </c>
      <c r="AA94">
        <f t="shared" si="14"/>
        <v>31464.607793722316</v>
      </c>
      <c r="AB94">
        <f t="shared" si="14"/>
        <v>31811.565271728181</v>
      </c>
      <c r="AC94">
        <f t="shared" si="14"/>
        <v>32158.522749734046</v>
      </c>
      <c r="AD94">
        <f t="shared" si="14"/>
        <v>32505.480227739918</v>
      </c>
      <c r="AE94">
        <f t="shared" si="14"/>
        <v>33113.61805765194</v>
      </c>
      <c r="AF94">
        <f t="shared" si="14"/>
        <v>33721.755887563959</v>
      </c>
      <c r="AG94">
        <f t="shared" si="14"/>
        <v>34329.893717475985</v>
      </c>
      <c r="AH94">
        <f t="shared" si="14"/>
        <v>34938.031547388011</v>
      </c>
      <c r="AI94">
        <f t="shared" si="14"/>
        <v>35546.16937730003</v>
      </c>
      <c r="AJ94">
        <f t="shared" si="14"/>
        <v>35993.200169088886</v>
      </c>
      <c r="AK94">
        <f t="shared" si="14"/>
        <v>36440.230960877743</v>
      </c>
    </row>
    <row r="95" spans="1:37">
      <c r="A95" s="14">
        <v>17</v>
      </c>
      <c r="C95" s="1"/>
      <c r="D95" s="1"/>
      <c r="E95" t="s">
        <v>262</v>
      </c>
      <c r="F95" t="s">
        <v>238</v>
      </c>
      <c r="H95" s="10">
        <f>'Demand data'!E14</f>
        <v>117.5610388406775</v>
      </c>
      <c r="I95" s="10">
        <f>H95</f>
        <v>117.5610388406775</v>
      </c>
      <c r="J95" s="10">
        <f t="shared" ref="J95:AK95" si="15">I95</f>
        <v>117.5610388406775</v>
      </c>
      <c r="K95" s="10">
        <f t="shared" si="15"/>
        <v>117.5610388406775</v>
      </c>
      <c r="L95" s="10">
        <f t="shared" si="15"/>
        <v>117.5610388406775</v>
      </c>
      <c r="M95" s="10">
        <f t="shared" si="15"/>
        <v>117.5610388406775</v>
      </c>
      <c r="N95" s="10">
        <f t="shared" si="15"/>
        <v>117.5610388406775</v>
      </c>
      <c r="O95" s="10">
        <f t="shared" si="15"/>
        <v>117.5610388406775</v>
      </c>
      <c r="P95" s="10">
        <f t="shared" si="15"/>
        <v>117.5610388406775</v>
      </c>
      <c r="Q95" s="10">
        <f t="shared" si="15"/>
        <v>117.5610388406775</v>
      </c>
      <c r="R95" s="10">
        <f t="shared" si="15"/>
        <v>117.5610388406775</v>
      </c>
      <c r="S95" s="10">
        <f t="shared" si="15"/>
        <v>117.5610388406775</v>
      </c>
      <c r="T95" s="10">
        <f t="shared" si="15"/>
        <v>117.5610388406775</v>
      </c>
      <c r="U95" s="10">
        <f t="shared" si="15"/>
        <v>117.5610388406775</v>
      </c>
      <c r="V95" s="10">
        <f t="shared" si="15"/>
        <v>117.5610388406775</v>
      </c>
      <c r="W95" s="10">
        <f t="shared" si="15"/>
        <v>117.5610388406775</v>
      </c>
      <c r="X95" s="10">
        <f t="shared" si="15"/>
        <v>117.5610388406775</v>
      </c>
      <c r="Y95" s="10">
        <f t="shared" si="15"/>
        <v>117.5610388406775</v>
      </c>
      <c r="Z95" s="10">
        <f t="shared" si="15"/>
        <v>117.5610388406775</v>
      </c>
      <c r="AA95" s="10">
        <f t="shared" si="15"/>
        <v>117.5610388406775</v>
      </c>
      <c r="AB95" s="10">
        <f t="shared" si="15"/>
        <v>117.5610388406775</v>
      </c>
      <c r="AC95" s="10">
        <f t="shared" si="15"/>
        <v>117.5610388406775</v>
      </c>
      <c r="AD95" s="10">
        <f t="shared" si="15"/>
        <v>117.5610388406775</v>
      </c>
      <c r="AE95" s="10">
        <f t="shared" si="15"/>
        <v>117.5610388406775</v>
      </c>
      <c r="AF95" s="10">
        <f t="shared" si="15"/>
        <v>117.5610388406775</v>
      </c>
      <c r="AG95" s="10">
        <f t="shared" si="15"/>
        <v>117.5610388406775</v>
      </c>
      <c r="AH95" s="10">
        <f t="shared" si="15"/>
        <v>117.5610388406775</v>
      </c>
      <c r="AI95" s="10">
        <f t="shared" si="15"/>
        <v>117.5610388406775</v>
      </c>
      <c r="AJ95" s="10">
        <f t="shared" si="15"/>
        <v>117.5610388406775</v>
      </c>
      <c r="AK95" s="10">
        <f t="shared" si="15"/>
        <v>117.5610388406775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238429.14996482013</v>
      </c>
      <c r="I98" s="2">
        <f t="shared" ref="I98:AK98" si="16">I91*I95</f>
        <v>476858.29992964026</v>
      </c>
      <c r="J98" s="2">
        <f t="shared" si="16"/>
        <v>715287.44989446038</v>
      </c>
      <c r="K98" s="2">
        <f t="shared" si="16"/>
        <v>953716.59985928051</v>
      </c>
      <c r="L98" s="2">
        <f t="shared" si="16"/>
        <v>1192145.7498241004</v>
      </c>
      <c r="M98" s="2">
        <f t="shared" si="16"/>
        <v>1494264.2393110637</v>
      </c>
      <c r="N98" s="2">
        <f t="shared" si="16"/>
        <v>1796382.7287980267</v>
      </c>
      <c r="O98" s="2">
        <f t="shared" si="16"/>
        <v>2098501.2182849902</v>
      </c>
      <c r="P98" s="2">
        <f t="shared" si="16"/>
        <v>2400619.7077719527</v>
      </c>
      <c r="Q98" s="2">
        <f t="shared" si="16"/>
        <v>2702738.1972589158</v>
      </c>
      <c r="R98" s="2">
        <f t="shared" si="16"/>
        <v>2838420.356639368</v>
      </c>
      <c r="S98" s="2">
        <f t="shared" si="16"/>
        <v>2974102.5160198202</v>
      </c>
      <c r="T98" s="2">
        <f t="shared" si="16"/>
        <v>3109784.6754002715</v>
      </c>
      <c r="U98" s="2">
        <f t="shared" si="16"/>
        <v>3211314.663489948</v>
      </c>
      <c r="V98" s="2">
        <f t="shared" si="16"/>
        <v>3312844.651579624</v>
      </c>
      <c r="W98" s="2">
        <f t="shared" si="16"/>
        <v>3414374.6396693001</v>
      </c>
      <c r="X98" s="2">
        <f t="shared" si="16"/>
        <v>3515904.6277589761</v>
      </c>
      <c r="Y98" s="2">
        <f t="shared" si="16"/>
        <v>3617434.6158486512</v>
      </c>
      <c r="Z98" s="2">
        <f t="shared" si="16"/>
        <v>3658223.2973965621</v>
      </c>
      <c r="AA98" s="2">
        <f t="shared" si="16"/>
        <v>3699011.978944473</v>
      </c>
      <c r="AB98" s="2">
        <f t="shared" si="16"/>
        <v>3739800.6604923839</v>
      </c>
      <c r="AC98" s="2">
        <f t="shared" si="16"/>
        <v>3780589.3420402952</v>
      </c>
      <c r="AD98" s="2">
        <f t="shared" si="16"/>
        <v>3821378.0235882071</v>
      </c>
      <c r="AE98" s="2">
        <f t="shared" si="16"/>
        <v>3892871.3386309794</v>
      </c>
      <c r="AF98" s="2">
        <f t="shared" si="16"/>
        <v>3964364.6536737517</v>
      </c>
      <c r="AG98" s="2">
        <f t="shared" si="16"/>
        <v>4035857.9687165245</v>
      </c>
      <c r="AH98" s="2">
        <f t="shared" si="16"/>
        <v>4107351.2837592978</v>
      </c>
      <c r="AI98" s="2">
        <f t="shared" si="16"/>
        <v>4178844.5988020697</v>
      </c>
      <c r="AJ98" s="2">
        <f t="shared" si="16"/>
        <v>4231398.003078538</v>
      </c>
      <c r="AK98" s="2">
        <f t="shared" si="16"/>
        <v>4283951.4073550068</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f>'Pricing data'!E7</f>
        <v>-6.0101538728704162E-2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data'!D7</f>
        <v>83.73</v>
      </c>
      <c r="H102" s="2">
        <f t="shared" ref="H102:AK102" si="19">G102*(1+$G$14)*(1+H101)</f>
        <v>80.350349823652749</v>
      </c>
      <c r="I102" s="2">
        <f t="shared" si="19"/>
        <v>82.037707169949456</v>
      </c>
      <c r="J102" s="2">
        <f t="shared" si="19"/>
        <v>83.760499020518381</v>
      </c>
      <c r="K102" s="2">
        <f t="shared" si="19"/>
        <v>85.519469499949253</v>
      </c>
      <c r="L102" s="2">
        <f t="shared" si="19"/>
        <v>87.315378359448175</v>
      </c>
      <c r="M102" s="2">
        <f t="shared" si="19"/>
        <v>89.149001304996574</v>
      </c>
      <c r="N102" s="2">
        <f t="shared" si="19"/>
        <v>91.021130332401498</v>
      </c>
      <c r="O102" s="2">
        <f t="shared" si="19"/>
        <v>92.932574069381914</v>
      </c>
      <c r="P102" s="2">
        <f t="shared" si="19"/>
        <v>94.884158124838919</v>
      </c>
      <c r="Q102" s="2">
        <f t="shared" si="19"/>
        <v>96.876725445460522</v>
      </c>
      <c r="R102" s="2">
        <f t="shared" si="19"/>
        <v>98.911136679815186</v>
      </c>
      <c r="S102" s="2">
        <f t="shared" si="19"/>
        <v>100.9882705500913</v>
      </c>
      <c r="T102" s="2">
        <f t="shared" si="19"/>
        <v>103.1090242316432</v>
      </c>
      <c r="U102" s="2">
        <f t="shared" si="19"/>
        <v>105.27431374050771</v>
      </c>
      <c r="V102" s="2">
        <f t="shared" si="19"/>
        <v>107.48507432905836</v>
      </c>
      <c r="W102" s="2">
        <f t="shared" si="19"/>
        <v>109.74226088996858</v>
      </c>
      <c r="X102" s="2">
        <f t="shared" si="19"/>
        <v>112.0468483686579</v>
      </c>
      <c r="Y102" s="2">
        <f t="shared" si="19"/>
        <v>114.39983218439971</v>
      </c>
      <c r="Z102" s="2">
        <f t="shared" si="19"/>
        <v>116.80222866027209</v>
      </c>
      <c r="AA102" s="2">
        <f t="shared" si="19"/>
        <v>119.2550754621378</v>
      </c>
      <c r="AB102" s="2">
        <f t="shared" si="19"/>
        <v>121.75943204684268</v>
      </c>
      <c r="AC102" s="2">
        <f t="shared" si="19"/>
        <v>124.31638011982636</v>
      </c>
      <c r="AD102" s="2">
        <f t="shared" si="19"/>
        <v>126.9270241023427</v>
      </c>
      <c r="AE102" s="2">
        <f t="shared" si="19"/>
        <v>129.59249160849188</v>
      </c>
      <c r="AF102" s="2">
        <f t="shared" si="19"/>
        <v>132.3139339322702</v>
      </c>
      <c r="AG102" s="2">
        <f>AF102*(1+$G$14)*(1+AG101)</f>
        <v>135.09252654484786</v>
      </c>
      <c r="AH102" s="2">
        <f t="shared" si="19"/>
        <v>137.92946960228966</v>
      </c>
      <c r="AI102" s="2">
        <f t="shared" si="19"/>
        <v>140.82598846393773</v>
      </c>
      <c r="AJ102" s="2">
        <f t="shared" si="19"/>
        <v>143.78333422168041</v>
      </c>
      <c r="AK102" s="2">
        <f t="shared" si="19"/>
        <v>146.80278424033568</v>
      </c>
    </row>
    <row r="103" spans="1:37">
      <c r="C103" s="1"/>
      <c r="D103" s="1"/>
      <c r="E103" t="s">
        <v>248</v>
      </c>
      <c r="F103" t="s">
        <v>249</v>
      </c>
      <c r="G103" s="20">
        <f>'Pricing data'!D9</f>
        <v>2.7164999999999999</v>
      </c>
      <c r="H103" s="21">
        <f>G103*(1+$G$14)*(1+'Pricing data'!E$9)</f>
        <v>3.265727486939582</v>
      </c>
      <c r="I103" s="21">
        <f>H103*(1+$G$14)*(1+I101)</f>
        <v>3.3343077641653132</v>
      </c>
      <c r="J103" s="21">
        <f t="shared" ref="J103:AK103" si="20">I103*(1+$G$14)*(1+J101)</f>
        <v>3.4043282272127846</v>
      </c>
      <c r="K103" s="21">
        <f t="shared" si="20"/>
        <v>3.4758191199842527</v>
      </c>
      <c r="L103" s="21">
        <f t="shared" si="20"/>
        <v>3.5488113215039219</v>
      </c>
      <c r="M103" s="21">
        <f t="shared" si="20"/>
        <v>3.6233363592555037</v>
      </c>
      <c r="N103" s="21">
        <f t="shared" si="20"/>
        <v>3.6994264227998688</v>
      </c>
      <c r="O103" s="21">
        <f t="shared" si="20"/>
        <v>3.7771143776786658</v>
      </c>
      <c r="P103" s="21">
        <f t="shared" si="20"/>
        <v>3.8564337796099175</v>
      </c>
      <c r="Q103" s="21">
        <f t="shared" si="20"/>
        <v>3.9374188889817252</v>
      </c>
      <c r="R103" s="21">
        <f t="shared" si="20"/>
        <v>4.0201046856503408</v>
      </c>
      <c r="S103" s="21">
        <f t="shared" si="20"/>
        <v>4.1045268840489975</v>
      </c>
      <c r="T103" s="21">
        <f t="shared" si="20"/>
        <v>4.1907219486140264</v>
      </c>
      <c r="U103" s="21">
        <f t="shared" si="20"/>
        <v>4.2787271095349206</v>
      </c>
      <c r="V103" s="21">
        <f t="shared" si="20"/>
        <v>4.3685803788351532</v>
      </c>
      <c r="W103" s="21">
        <f t="shared" si="20"/>
        <v>4.4603205667906911</v>
      </c>
      <c r="X103" s="21">
        <f t="shared" si="20"/>
        <v>4.5539872986932952</v>
      </c>
      <c r="Y103" s="21">
        <f t="shared" si="20"/>
        <v>4.6496210319658537</v>
      </c>
      <c r="Z103" s="21">
        <f t="shared" si="20"/>
        <v>4.7472630736371366</v>
      </c>
      <c r="AA103" s="21">
        <f t="shared" si="20"/>
        <v>4.8469555981835164</v>
      </c>
      <c r="AB103" s="21">
        <f t="shared" si="20"/>
        <v>4.94874166574537</v>
      </c>
      <c r="AC103" s="21">
        <f t="shared" si="20"/>
        <v>5.0526652407260224</v>
      </c>
      <c r="AD103" s="21">
        <f t="shared" si="20"/>
        <v>5.1587712107812687</v>
      </c>
      <c r="AE103" s="21">
        <f t="shared" si="20"/>
        <v>5.2671054062076745</v>
      </c>
      <c r="AF103" s="21">
        <f t="shared" si="20"/>
        <v>5.3777146197380352</v>
      </c>
      <c r="AG103" s="21">
        <f>AF103*(1+$G$14)*(1+AG101)</f>
        <v>5.4906466267525333</v>
      </c>
      <c r="AH103" s="21">
        <f t="shared" si="20"/>
        <v>5.6059502059143362</v>
      </c>
      <c r="AI103" s="21">
        <f t="shared" si="20"/>
        <v>5.7236751602385372</v>
      </c>
      <c r="AJ103" s="21">
        <f t="shared" si="20"/>
        <v>5.8438723386035463</v>
      </c>
      <c r="AK103" s="21">
        <f t="shared" si="20"/>
        <v>5.9665936577142205</v>
      </c>
    </row>
    <row r="104" spans="1:37">
      <c r="C104" s="1"/>
      <c r="D104" s="1"/>
      <c r="E104" t="s">
        <v>250</v>
      </c>
      <c r="F104" t="s">
        <v>249</v>
      </c>
      <c r="G104" s="20">
        <f>'Pricing data'!D10</f>
        <v>3.4660000000000002</v>
      </c>
      <c r="H104" s="21">
        <f>G104*(1+$G$14)*(1+'Pricing data'!E$10)</f>
        <v>4.1667629190990585</v>
      </c>
      <c r="I104" s="21">
        <f t="shared" ref="I104:AK104" si="21">H104*(1+$G$14)*(1+I101)</f>
        <v>4.2542649404001383</v>
      </c>
      <c r="J104" s="21">
        <f t="shared" si="21"/>
        <v>4.3436045041485407</v>
      </c>
      <c r="K104" s="21">
        <f t="shared" si="21"/>
        <v>4.4348201987356592</v>
      </c>
      <c r="L104" s="21">
        <f t="shared" si="21"/>
        <v>4.5279514229091076</v>
      </c>
      <c r="M104" s="21">
        <f t="shared" si="21"/>
        <v>4.6230384027901987</v>
      </c>
      <c r="N104" s="21">
        <f t="shared" si="21"/>
        <v>4.7201222092487924</v>
      </c>
      <c r="O104" s="21">
        <f t="shared" si="21"/>
        <v>4.8192447756430168</v>
      </c>
      <c r="P104" s="21">
        <f t="shared" si="21"/>
        <v>4.9204489159315195</v>
      </c>
      <c r="Q104" s="21">
        <f t="shared" si="21"/>
        <v>5.0237783431660805</v>
      </c>
      <c r="R104" s="21">
        <f t="shared" si="21"/>
        <v>5.1292776883725679</v>
      </c>
      <c r="S104" s="21">
        <f t="shared" si="21"/>
        <v>5.2369925198283918</v>
      </c>
      <c r="T104" s="21">
        <f t="shared" si="21"/>
        <v>5.3469693627447876</v>
      </c>
      <c r="U104" s="21">
        <f t="shared" si="21"/>
        <v>5.459255719362428</v>
      </c>
      <c r="V104" s="21">
        <f t="shared" si="21"/>
        <v>5.5739000894690385</v>
      </c>
      <c r="W104" s="21">
        <f t="shared" si="21"/>
        <v>5.6909519913478874</v>
      </c>
      <c r="X104" s="21">
        <f t="shared" si="21"/>
        <v>5.8104619831661921</v>
      </c>
      <c r="Y104" s="21">
        <f t="shared" si="21"/>
        <v>5.9324816848126813</v>
      </c>
      <c r="Z104" s="21">
        <f t="shared" si="21"/>
        <v>6.0570638001937471</v>
      </c>
      <c r="AA104" s="21">
        <f t="shared" si="21"/>
        <v>6.1842621399978155</v>
      </c>
      <c r="AB104" s="21">
        <f t="shared" si="21"/>
        <v>6.3141316449377687</v>
      </c>
      <c r="AC104" s="21">
        <f t="shared" si="21"/>
        <v>6.4467284094814614</v>
      </c>
      <c r="AD104" s="21">
        <f t="shared" si="21"/>
        <v>6.5821097060805718</v>
      </c>
      <c r="AE104" s="21">
        <f t="shared" si="21"/>
        <v>6.7203340099082629</v>
      </c>
      <c r="AF104" s="21">
        <f t="shared" si="21"/>
        <v>6.8614610241163358</v>
      </c>
      <c r="AG104" s="21">
        <f>AF104*(1+$G$14)*(1+AG101)</f>
        <v>7.0055517056227785</v>
      </c>
      <c r="AH104" s="21">
        <f t="shared" si="21"/>
        <v>7.1526682914408566</v>
      </c>
      <c r="AI104" s="21">
        <f t="shared" si="21"/>
        <v>7.3028743255611142</v>
      </c>
      <c r="AJ104" s="21">
        <f t="shared" si="21"/>
        <v>7.456234686397897</v>
      </c>
      <c r="AK104" s="21">
        <f t="shared" si="21"/>
        <v>7.6128156148122521</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238.42914996482014</v>
      </c>
      <c r="I107" s="2">
        <f t="shared" ref="I107:AK107" si="23">SUM(I98:I100)/1000</f>
        <v>476.85829992964028</v>
      </c>
      <c r="J107" s="2">
        <f t="shared" si="23"/>
        <v>715.28744989446034</v>
      </c>
      <c r="K107" s="2">
        <f t="shared" si="23"/>
        <v>953.71659985928056</v>
      </c>
      <c r="L107" s="2">
        <f t="shared" si="23"/>
        <v>1192.1457498241004</v>
      </c>
      <c r="M107" s="2">
        <f t="shared" si="23"/>
        <v>1494.2642393110636</v>
      </c>
      <c r="N107" s="2">
        <f t="shared" si="23"/>
        <v>1796.3827287980266</v>
      </c>
      <c r="O107" s="2">
        <f t="shared" si="23"/>
        <v>2098.50121828499</v>
      </c>
      <c r="P107" s="2">
        <f t="shared" si="23"/>
        <v>2400.6197077719526</v>
      </c>
      <c r="Q107" s="2">
        <f t="shared" si="23"/>
        <v>2702.7381972589155</v>
      </c>
      <c r="R107" s="2">
        <f t="shared" si="23"/>
        <v>2838.420356639368</v>
      </c>
      <c r="S107" s="2">
        <f t="shared" si="23"/>
        <v>2974.1025160198201</v>
      </c>
      <c r="T107" s="2">
        <f t="shared" si="23"/>
        <v>3109.7846754002717</v>
      </c>
      <c r="U107" s="2">
        <f t="shared" si="23"/>
        <v>3211.3146634899481</v>
      </c>
      <c r="V107" s="2">
        <f t="shared" si="23"/>
        <v>3312.844651579624</v>
      </c>
      <c r="W107" s="2">
        <f t="shared" si="23"/>
        <v>3414.3746396693</v>
      </c>
      <c r="X107" s="2">
        <f t="shared" si="23"/>
        <v>3515.9046277589759</v>
      </c>
      <c r="Y107" s="2">
        <f t="shared" si="23"/>
        <v>3617.434615848651</v>
      </c>
      <c r="Z107" s="2">
        <f t="shared" si="23"/>
        <v>3658.223297396562</v>
      </c>
      <c r="AA107" s="2">
        <f t="shared" si="23"/>
        <v>3699.011978944473</v>
      </c>
      <c r="AB107" s="2">
        <f t="shared" si="23"/>
        <v>3739.8006604923839</v>
      </c>
      <c r="AC107" s="2">
        <f t="shared" si="23"/>
        <v>3780.5893420402954</v>
      </c>
      <c r="AD107" s="2">
        <f t="shared" si="23"/>
        <v>3821.3780235882073</v>
      </c>
      <c r="AE107" s="2">
        <f t="shared" si="23"/>
        <v>3892.8713386309796</v>
      </c>
      <c r="AF107" s="2">
        <f t="shared" si="23"/>
        <v>3964.3646536737519</v>
      </c>
      <c r="AG107" s="2">
        <f t="shared" si="23"/>
        <v>4035.8579687165247</v>
      </c>
      <c r="AH107" s="2">
        <f t="shared" si="23"/>
        <v>4107.351283759298</v>
      </c>
      <c r="AI107" s="2">
        <f t="shared" si="23"/>
        <v>4178.8445988020694</v>
      </c>
      <c r="AJ107" s="2">
        <f t="shared" si="23"/>
        <v>4231.3980030785378</v>
      </c>
      <c r="AK107" s="2">
        <f t="shared" si="23"/>
        <v>4283.9514073550072</v>
      </c>
    </row>
    <row r="108" spans="1:37">
      <c r="C108" s="1"/>
      <c r="D108" s="1"/>
      <c r="E108" t="s">
        <v>254</v>
      </c>
      <c r="F108" t="s">
        <v>215</v>
      </c>
      <c r="H108" s="2">
        <f>H91*H102+H98*H103+H99*H104+H100*H105</f>
        <v>941605.63857211801</v>
      </c>
      <c r="I108" s="2">
        <f t="shared" ref="I108:AK108" si="24">I91*I102+I98*I103+I99*I104+I100*I105</f>
        <v>1922758.7139642651</v>
      </c>
      <c r="J108" s="2">
        <f t="shared" si="24"/>
        <v>2944704.9704362717</v>
      </c>
      <c r="K108" s="2">
        <f t="shared" si="24"/>
        <v>4008725.0330872443</v>
      </c>
      <c r="L108" s="2">
        <f t="shared" si="24"/>
        <v>5116135.3234775942</v>
      </c>
      <c r="M108" s="2">
        <f t="shared" si="24"/>
        <v>6547353.8597983588</v>
      </c>
      <c r="N108" s="2">
        <f t="shared" si="24"/>
        <v>8036427.3589669392</v>
      </c>
      <c r="O108" s="2">
        <f t="shared" si="24"/>
        <v>9585154.5620484315</v>
      </c>
      <c r="P108" s="2">
        <f t="shared" si="24"/>
        <v>11195384.243194038</v>
      </c>
      <c r="Q108" s="2">
        <f t="shared" si="24"/>
        <v>12869016.517785899</v>
      </c>
      <c r="R108" s="2">
        <f t="shared" si="24"/>
        <v>13798879.869078664</v>
      </c>
      <c r="S108" s="2">
        <f t="shared" si="24"/>
        <v>14762122.24484138</v>
      </c>
      <c r="T108" s="2">
        <f t="shared" si="24"/>
        <v>15759735.494363865</v>
      </c>
      <c r="U108" s="2">
        <f t="shared" si="24"/>
        <v>16616027.777718727</v>
      </c>
      <c r="V108" s="2">
        <f t="shared" si="24"/>
        <v>17501334.293621473</v>
      </c>
      <c r="W108" s="2">
        <f t="shared" si="24"/>
        <v>18416496.014942165</v>
      </c>
      <c r="X108" s="2">
        <f t="shared" si="24"/>
        <v>19362376.440134838</v>
      </c>
      <c r="Y108" s="2">
        <f t="shared" si="24"/>
        <v>20339862.168443009</v>
      </c>
      <c r="Z108" s="2">
        <f t="shared" si="24"/>
        <v>21001159.282396488</v>
      </c>
      <c r="AA108" s="2">
        <f t="shared" si="24"/>
        <v>21681260.995919723</v>
      </c>
      <c r="AB108" s="2">
        <f t="shared" si="24"/>
        <v>22380665.470167402</v>
      </c>
      <c r="AC108" s="2">
        <f t="shared" si="24"/>
        <v>23099883.496234287</v>
      </c>
      <c r="AD108" s="2">
        <f t="shared" si="24"/>
        <v>23839438.805923633</v>
      </c>
      <c r="AE108" s="2">
        <f t="shared" si="24"/>
        <v>24795439.943637203</v>
      </c>
      <c r="AF108" s="2">
        <f t="shared" si="24"/>
        <v>25781079.936621327</v>
      </c>
      <c r="AG108" s="2">
        <f t="shared" si="24"/>
        <v>26797182.020295646</v>
      </c>
      <c r="AH108" s="2">
        <f t="shared" si="24"/>
        <v>27844590.935232241</v>
      </c>
      <c r="AI108" s="2">
        <f t="shared" si="24"/>
        <v>28924173.467325214</v>
      </c>
      <c r="AJ108" s="2">
        <f t="shared" si="24"/>
        <v>29902972.073432904</v>
      </c>
      <c r="AK108" s="2">
        <f t="shared" si="24"/>
        <v>30910124.66049803</v>
      </c>
    </row>
    <row r="109" spans="1:37">
      <c r="C109" s="1"/>
      <c r="D109" s="1"/>
    </row>
    <row r="110" spans="1:37">
      <c r="C110" s="1"/>
      <c r="D110" t="s">
        <v>255</v>
      </c>
    </row>
    <row r="111" spans="1:37">
      <c r="A111" s="14">
        <v>20</v>
      </c>
      <c r="C111" s="1"/>
      <c r="D111" s="1"/>
      <c r="E111" t="s">
        <v>231</v>
      </c>
      <c r="F111" t="s">
        <v>232</v>
      </c>
      <c r="H111" s="10">
        <f>'NCC data'!L34*'Key Assumptions'!$C36</f>
        <v>184.9655182637571</v>
      </c>
      <c r="I111" s="10">
        <f>'NCC data'!M34*'Key Assumptions'!$C36</f>
        <v>184.9655182637571</v>
      </c>
      <c r="J111" s="10">
        <f>'NCC data'!N34*'Key Assumptions'!$C36</f>
        <v>184.9655182637571</v>
      </c>
      <c r="K111" s="10">
        <f>'NCC data'!O34*'Key Assumptions'!$C36</f>
        <v>184.9655182637571</v>
      </c>
      <c r="L111" s="10">
        <f>'NCC data'!P34*'Key Assumptions'!$C36</f>
        <v>184.9655182637571</v>
      </c>
      <c r="M111" s="10">
        <f>'NCC data'!Q34*'Key Assumptions'!$C36</f>
        <v>234.37361997584949</v>
      </c>
      <c r="N111" s="10">
        <f>'NCC data'!R34*'Key Assumptions'!$C36</f>
        <v>234.37361997584949</v>
      </c>
      <c r="O111" s="10">
        <f>'NCC data'!S34*'Key Assumptions'!$C36</f>
        <v>234.37361997584949</v>
      </c>
      <c r="P111" s="10">
        <f>'NCC data'!T34*'Key Assumptions'!$C36</f>
        <v>234.37361997584949</v>
      </c>
      <c r="Q111" s="10">
        <f>'NCC data'!U34*'Key Assumptions'!$C36</f>
        <v>234.37361997584949</v>
      </c>
      <c r="R111" s="10">
        <f>'NCC data'!V34*'Key Assumptions'!$C36</f>
        <v>105.25777126099716</v>
      </c>
      <c r="S111" s="10">
        <f>'NCC data'!W34*'Key Assumptions'!$C36</f>
        <v>105.25777126099716</v>
      </c>
      <c r="T111" s="10">
        <f>'NCC data'!X34*'Key Assumptions'!$C36</f>
        <v>105.25777126099656</v>
      </c>
      <c r="U111" s="10">
        <f>'NCC data'!Y34*'Key Assumptions'!$C36</f>
        <v>78.763636363636465</v>
      </c>
      <c r="V111" s="10">
        <f>'NCC data'!Z34*'Key Assumptions'!$C36</f>
        <v>78.763636363636465</v>
      </c>
      <c r="W111" s="10">
        <f>'NCC data'!AA34*'Key Assumptions'!$C36</f>
        <v>78.763636363636465</v>
      </c>
      <c r="X111" s="10">
        <f>'NCC data'!AB34*'Key Assumptions'!$C36</f>
        <v>78.763636363636465</v>
      </c>
      <c r="Y111" s="10">
        <f>'NCC data'!AC34*'Key Assumptions'!$C36</f>
        <v>78.763636363635854</v>
      </c>
      <c r="Z111" s="10">
        <f>'NCC data'!AD34*'Key Assumptions'!$C36</f>
        <v>31.642521994134768</v>
      </c>
      <c r="AA111" s="10">
        <f>'NCC data'!AE34*'Key Assumptions'!$C36</f>
        <v>31.642521994134768</v>
      </c>
      <c r="AB111" s="10">
        <f>'NCC data'!AF34*'Key Assumptions'!$C36</f>
        <v>31.642521994134768</v>
      </c>
      <c r="AC111" s="10">
        <f>'NCC data'!AG34*'Key Assumptions'!$C36</f>
        <v>31.642521994134768</v>
      </c>
      <c r="AD111" s="10">
        <f>'NCC data'!AH34*'Key Assumptions'!$C36</f>
        <v>31.642521994135375</v>
      </c>
      <c r="AE111" s="10">
        <f>'NCC data'!AI34*'Key Assumptions'!$C36</f>
        <v>55.462170087976403</v>
      </c>
      <c r="AF111" s="10">
        <f>'NCC data'!AJ34*'Key Assumptions'!$C36</f>
        <v>55.462170087976403</v>
      </c>
      <c r="AG111" s="10">
        <f t="shared" ref="AG111:AK111" si="25">AG90*0.0912</f>
        <v>55.462170087977029</v>
      </c>
      <c r="AH111" s="10">
        <f t="shared" si="25"/>
        <v>55.462170087977029</v>
      </c>
      <c r="AI111" s="10">
        <f t="shared" si="25"/>
        <v>55.462170087975814</v>
      </c>
      <c r="AJ111" s="10">
        <f t="shared" si="25"/>
        <v>40.76920821114394</v>
      </c>
      <c r="AK111" s="10">
        <f t="shared" si="25"/>
        <v>40.76920821114394</v>
      </c>
    </row>
    <row r="112" spans="1:37">
      <c r="C112" s="1"/>
      <c r="D112" s="1"/>
      <c r="E112" t="s">
        <v>233</v>
      </c>
      <c r="F112" t="s">
        <v>232</v>
      </c>
      <c r="H112" s="2">
        <f>G112+H111</f>
        <v>184.9655182637571</v>
      </c>
      <c r="I112" s="2">
        <f t="shared" ref="I112:AK112" si="26">H112+I111</f>
        <v>369.93103652751421</v>
      </c>
      <c r="J112" s="2">
        <f t="shared" si="26"/>
        <v>554.89655479127134</v>
      </c>
      <c r="K112" s="2">
        <f t="shared" si="26"/>
        <v>739.86207305502842</v>
      </c>
      <c r="L112" s="2">
        <f t="shared" si="26"/>
        <v>924.82759131878549</v>
      </c>
      <c r="M112" s="2">
        <f t="shared" si="26"/>
        <v>1159.201211294635</v>
      </c>
      <c r="N112" s="2">
        <f t="shared" si="26"/>
        <v>1393.5748312704845</v>
      </c>
      <c r="O112" s="2">
        <f t="shared" si="26"/>
        <v>1627.9484512463341</v>
      </c>
      <c r="P112" s="2">
        <f t="shared" si="26"/>
        <v>1862.3220712221837</v>
      </c>
      <c r="Q112" s="2">
        <f t="shared" si="26"/>
        <v>2096.6956911980333</v>
      </c>
      <c r="R112" s="2">
        <f t="shared" si="26"/>
        <v>2201.9534624590306</v>
      </c>
      <c r="S112" s="2">
        <f t="shared" si="26"/>
        <v>2307.2112337200278</v>
      </c>
      <c r="T112" s="2">
        <f t="shared" si="26"/>
        <v>2412.4690049810242</v>
      </c>
      <c r="U112" s="2">
        <f t="shared" si="26"/>
        <v>2491.2326413446608</v>
      </c>
      <c r="V112" s="2">
        <f t="shared" si="26"/>
        <v>2569.9962777082974</v>
      </c>
      <c r="W112" s="2">
        <f t="shared" si="26"/>
        <v>2648.759914071934</v>
      </c>
      <c r="X112" s="2">
        <f t="shared" si="26"/>
        <v>2727.5235504355705</v>
      </c>
      <c r="Y112" s="2">
        <f t="shared" si="26"/>
        <v>2806.2871867992062</v>
      </c>
      <c r="Z112" s="2">
        <f t="shared" si="26"/>
        <v>2837.929708793341</v>
      </c>
      <c r="AA112" s="2">
        <f t="shared" si="26"/>
        <v>2869.5722307874757</v>
      </c>
      <c r="AB112" s="2">
        <f t="shared" si="26"/>
        <v>2901.2147527816105</v>
      </c>
      <c r="AC112" s="2">
        <f t="shared" si="26"/>
        <v>2932.8572747757453</v>
      </c>
      <c r="AD112" s="2">
        <f t="shared" si="26"/>
        <v>2964.4997967698805</v>
      </c>
      <c r="AE112" s="2">
        <f t="shared" si="26"/>
        <v>3019.9619668578571</v>
      </c>
      <c r="AF112" s="2">
        <f t="shared" si="26"/>
        <v>3075.4241369458337</v>
      </c>
      <c r="AG112" s="2">
        <f>AF112+AG111</f>
        <v>3130.8863070338107</v>
      </c>
      <c r="AH112" s="2">
        <f t="shared" si="26"/>
        <v>3186.3484771217877</v>
      </c>
      <c r="AI112" s="2">
        <f t="shared" si="26"/>
        <v>3241.8106472097634</v>
      </c>
      <c r="AJ112" s="2">
        <f t="shared" si="26"/>
        <v>3282.5798554209073</v>
      </c>
      <c r="AK112" s="2">
        <f t="shared" si="26"/>
        <v>3323.3490636320512</v>
      </c>
    </row>
    <row r="113" spans="1:37">
      <c r="A113" s="14">
        <v>21</v>
      </c>
      <c r="C113" s="1"/>
      <c r="D113" s="1"/>
      <c r="E113" t="s">
        <v>234</v>
      </c>
      <c r="F113" t="s">
        <v>232</v>
      </c>
      <c r="G113" s="10">
        <v>1</v>
      </c>
    </row>
    <row r="114" spans="1:37">
      <c r="C114" s="1"/>
      <c r="D114" s="1"/>
      <c r="E114" t="s">
        <v>235</v>
      </c>
      <c r="F114" t="s">
        <v>232</v>
      </c>
      <c r="H114">
        <f>H111*$G113</f>
        <v>184.9655182637571</v>
      </c>
      <c r="I114">
        <f t="shared" ref="I114:AK114" si="27">I111*$G113</f>
        <v>184.9655182637571</v>
      </c>
      <c r="J114">
        <f t="shared" si="27"/>
        <v>184.9655182637571</v>
      </c>
      <c r="K114">
        <f t="shared" si="27"/>
        <v>184.9655182637571</v>
      </c>
      <c r="L114">
        <f t="shared" si="27"/>
        <v>184.9655182637571</v>
      </c>
      <c r="M114">
        <f t="shared" si="27"/>
        <v>234.37361997584949</v>
      </c>
      <c r="N114">
        <f t="shared" si="27"/>
        <v>234.37361997584949</v>
      </c>
      <c r="O114">
        <f t="shared" si="27"/>
        <v>234.37361997584949</v>
      </c>
      <c r="P114">
        <f t="shared" si="27"/>
        <v>234.37361997584949</v>
      </c>
      <c r="Q114">
        <f t="shared" si="27"/>
        <v>234.37361997584949</v>
      </c>
      <c r="R114">
        <f t="shared" si="27"/>
        <v>105.25777126099716</v>
      </c>
      <c r="S114">
        <f t="shared" si="27"/>
        <v>105.25777126099716</v>
      </c>
      <c r="T114">
        <f t="shared" si="27"/>
        <v>105.25777126099656</v>
      </c>
      <c r="U114">
        <f t="shared" si="27"/>
        <v>78.763636363636465</v>
      </c>
      <c r="V114">
        <f t="shared" si="27"/>
        <v>78.763636363636465</v>
      </c>
      <c r="W114">
        <f t="shared" si="27"/>
        <v>78.763636363636465</v>
      </c>
      <c r="X114">
        <f t="shared" si="27"/>
        <v>78.763636363636465</v>
      </c>
      <c r="Y114">
        <f t="shared" si="27"/>
        <v>78.763636363635854</v>
      </c>
      <c r="Z114">
        <f t="shared" si="27"/>
        <v>31.642521994134768</v>
      </c>
      <c r="AA114">
        <f t="shared" si="27"/>
        <v>31.642521994134768</v>
      </c>
      <c r="AB114">
        <f t="shared" si="27"/>
        <v>31.642521994134768</v>
      </c>
      <c r="AC114">
        <f t="shared" si="27"/>
        <v>31.642521994134768</v>
      </c>
      <c r="AD114">
        <f t="shared" si="27"/>
        <v>31.642521994135375</v>
      </c>
      <c r="AE114">
        <f t="shared" si="27"/>
        <v>55.462170087976403</v>
      </c>
      <c r="AF114">
        <f t="shared" si="27"/>
        <v>55.462170087976403</v>
      </c>
      <c r="AG114">
        <f t="shared" si="27"/>
        <v>55.462170087977029</v>
      </c>
      <c r="AH114">
        <f t="shared" si="27"/>
        <v>55.462170087977029</v>
      </c>
      <c r="AI114">
        <f t="shared" si="27"/>
        <v>55.462170087975814</v>
      </c>
      <c r="AJ114">
        <f t="shared" si="27"/>
        <v>40.76920821114394</v>
      </c>
      <c r="AK114">
        <f t="shared" si="27"/>
        <v>40.76920821114394</v>
      </c>
    </row>
    <row r="115" spans="1:37">
      <c r="C115" s="1"/>
      <c r="D115" s="1"/>
      <c r="E115" t="s">
        <v>236</v>
      </c>
      <c r="F115" t="s">
        <v>232</v>
      </c>
      <c r="H115">
        <f>H112*$G113</f>
        <v>184.9655182637571</v>
      </c>
      <c r="I115">
        <f t="shared" ref="I115:AK115" si="28">I112*$G113</f>
        <v>369.93103652751421</v>
      </c>
      <c r="J115">
        <f t="shared" si="28"/>
        <v>554.89655479127134</v>
      </c>
      <c r="K115">
        <f t="shared" si="28"/>
        <v>739.86207305502842</v>
      </c>
      <c r="L115">
        <f t="shared" si="28"/>
        <v>924.82759131878549</v>
      </c>
      <c r="M115">
        <f t="shared" si="28"/>
        <v>1159.201211294635</v>
      </c>
      <c r="N115">
        <f t="shared" si="28"/>
        <v>1393.5748312704845</v>
      </c>
      <c r="O115">
        <f t="shared" si="28"/>
        <v>1627.9484512463341</v>
      </c>
      <c r="P115">
        <f t="shared" si="28"/>
        <v>1862.3220712221837</v>
      </c>
      <c r="Q115">
        <f t="shared" si="28"/>
        <v>2096.6956911980333</v>
      </c>
      <c r="R115">
        <f t="shared" si="28"/>
        <v>2201.9534624590306</v>
      </c>
      <c r="S115">
        <f t="shared" si="28"/>
        <v>2307.2112337200278</v>
      </c>
      <c r="T115">
        <f t="shared" si="28"/>
        <v>2412.4690049810242</v>
      </c>
      <c r="U115">
        <f t="shared" si="28"/>
        <v>2491.2326413446608</v>
      </c>
      <c r="V115">
        <f t="shared" si="28"/>
        <v>2569.9962777082974</v>
      </c>
      <c r="W115">
        <f t="shared" si="28"/>
        <v>2648.759914071934</v>
      </c>
      <c r="X115">
        <f t="shared" si="28"/>
        <v>2727.5235504355705</v>
      </c>
      <c r="Y115">
        <f t="shared" si="28"/>
        <v>2806.2871867992062</v>
      </c>
      <c r="Z115">
        <f t="shared" si="28"/>
        <v>2837.929708793341</v>
      </c>
      <c r="AA115">
        <f t="shared" si="28"/>
        <v>2869.5722307874757</v>
      </c>
      <c r="AB115">
        <f t="shared" si="28"/>
        <v>2901.2147527816105</v>
      </c>
      <c r="AC115">
        <f t="shared" si="28"/>
        <v>2932.8572747757453</v>
      </c>
      <c r="AD115">
        <f t="shared" si="28"/>
        <v>2964.4997967698805</v>
      </c>
      <c r="AE115">
        <f t="shared" si="28"/>
        <v>3019.9619668578571</v>
      </c>
      <c r="AF115">
        <f t="shared" si="28"/>
        <v>3075.4241369458337</v>
      </c>
      <c r="AG115">
        <f t="shared" si="28"/>
        <v>3130.8863070338107</v>
      </c>
      <c r="AH115">
        <f t="shared" si="28"/>
        <v>3186.3484771217877</v>
      </c>
      <c r="AI115">
        <f t="shared" si="28"/>
        <v>3241.8106472097634</v>
      </c>
      <c r="AJ115">
        <f t="shared" si="28"/>
        <v>3282.5798554209073</v>
      </c>
      <c r="AK115">
        <f t="shared" si="28"/>
        <v>3323.3490636320512</v>
      </c>
    </row>
    <row r="116" spans="1:37">
      <c r="A116" s="14">
        <v>22</v>
      </c>
      <c r="C116" s="1"/>
      <c r="D116" s="1"/>
      <c r="E116" t="s">
        <v>262</v>
      </c>
      <c r="F116" t="s">
        <v>238</v>
      </c>
      <c r="H116" s="10">
        <f>'Demand data'!G27</f>
        <v>517.93166801649818</v>
      </c>
      <c r="I116" s="10">
        <f>'Demand data'!H27</f>
        <v>525.42109231639074</v>
      </c>
      <c r="J116" s="10">
        <f>'Demand data'!I27</f>
        <v>531.19613994155236</v>
      </c>
      <c r="K116" s="10">
        <f>'Demand data'!J27</f>
        <v>528.21641158140733</v>
      </c>
      <c r="L116" s="10">
        <f>'Demand data'!K27</f>
        <v>525.05783188536122</v>
      </c>
      <c r="M116" s="10">
        <f>'Demand data'!L27</f>
        <v>521.75290293338458</v>
      </c>
      <c r="N116" s="10">
        <f>'Demand data'!M27</f>
        <v>518.58939726399262</v>
      </c>
      <c r="O116" s="10">
        <f>'Demand data'!N27</f>
        <v>515.39319267658823</v>
      </c>
      <c r="P116" s="10">
        <f>'Demand data'!O27</f>
        <v>512.36909429156719</v>
      </c>
      <c r="Q116" s="10">
        <f>'Demand data'!P27</f>
        <v>509.39257633689493</v>
      </c>
      <c r="R116" s="10">
        <f t="shared" ref="R116:AK116" si="29">Q116</f>
        <v>509.39257633689493</v>
      </c>
      <c r="S116" s="10">
        <f t="shared" si="29"/>
        <v>509.39257633689493</v>
      </c>
      <c r="T116" s="10">
        <f t="shared" si="29"/>
        <v>509.39257633689493</v>
      </c>
      <c r="U116" s="10">
        <f t="shared" si="29"/>
        <v>509.39257633689493</v>
      </c>
      <c r="V116" s="10">
        <f t="shared" si="29"/>
        <v>509.39257633689493</v>
      </c>
      <c r="W116" s="10">
        <f t="shared" si="29"/>
        <v>509.39257633689493</v>
      </c>
      <c r="X116" s="10">
        <f t="shared" si="29"/>
        <v>509.39257633689493</v>
      </c>
      <c r="Y116" s="10">
        <f t="shared" si="29"/>
        <v>509.39257633689493</v>
      </c>
      <c r="Z116" s="10">
        <f t="shared" si="29"/>
        <v>509.39257633689493</v>
      </c>
      <c r="AA116" s="10">
        <f t="shared" si="29"/>
        <v>509.39257633689493</v>
      </c>
      <c r="AB116" s="10">
        <f t="shared" si="29"/>
        <v>509.39257633689493</v>
      </c>
      <c r="AC116" s="10">
        <f t="shared" si="29"/>
        <v>509.39257633689493</v>
      </c>
      <c r="AD116" s="10">
        <f t="shared" si="29"/>
        <v>509.39257633689493</v>
      </c>
      <c r="AE116" s="10">
        <f t="shared" si="29"/>
        <v>509.39257633689493</v>
      </c>
      <c r="AF116" s="10">
        <f t="shared" si="29"/>
        <v>509.39257633689493</v>
      </c>
      <c r="AG116" s="10">
        <f t="shared" si="29"/>
        <v>509.39257633689493</v>
      </c>
      <c r="AH116" s="10">
        <f t="shared" si="29"/>
        <v>509.39257633689493</v>
      </c>
      <c r="AI116" s="10">
        <f t="shared" si="29"/>
        <v>509.39257633689493</v>
      </c>
      <c r="AJ116" s="10">
        <f t="shared" si="29"/>
        <v>509.39257633689493</v>
      </c>
      <c r="AK116" s="10">
        <f t="shared" si="29"/>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95799.499399883774</v>
      </c>
      <c r="I119" s="2">
        <f t="shared" ref="I119:AK119" si="30">I112*I116</f>
        <v>194369.56929402114</v>
      </c>
      <c r="J119" s="2">
        <f t="shared" si="30"/>
        <v>294758.90797198942</v>
      </c>
      <c r="K119" s="2">
        <f t="shared" si="30"/>
        <v>390807.28929430817</v>
      </c>
      <c r="L119" s="2">
        <f t="shared" si="30"/>
        <v>485587.96996560245</v>
      </c>
      <c r="M119" s="2">
        <f t="shared" si="30"/>
        <v>604816.59707687155</v>
      </c>
      <c r="N119" s="2">
        <f t="shared" si="30"/>
        <v>722693.13179083075</v>
      </c>
      <c r="O119" s="2">
        <f t="shared" si="30"/>
        <v>839033.54980075522</v>
      </c>
      <c r="P119" s="2">
        <f t="shared" si="30"/>
        <v>954196.27291130577</v>
      </c>
      <c r="Q119" s="2">
        <f t="shared" si="30"/>
        <v>1068041.2199338328</v>
      </c>
      <c r="R119" s="2">
        <f t="shared" si="30"/>
        <v>1121658.7472159518</v>
      </c>
      <c r="S119" s="2">
        <f t="shared" si="30"/>
        <v>1175276.2744980708</v>
      </c>
      <c r="T119" s="2">
        <f t="shared" si="30"/>
        <v>1228893.8017801894</v>
      </c>
      <c r="U119" s="2">
        <f t="shared" si="30"/>
        <v>1269015.4134291245</v>
      </c>
      <c r="V119" s="2">
        <f t="shared" si="30"/>
        <v>1309137.0250780596</v>
      </c>
      <c r="W119" s="2">
        <f t="shared" si="30"/>
        <v>1349258.636726995</v>
      </c>
      <c r="X119" s="2">
        <f t="shared" si="30"/>
        <v>1389380.2483759301</v>
      </c>
      <c r="Y119" s="2">
        <f t="shared" si="30"/>
        <v>1429501.8600248648</v>
      </c>
      <c r="Z119" s="2">
        <f t="shared" si="30"/>
        <v>1445620.325825254</v>
      </c>
      <c r="AA119" s="2">
        <f t="shared" si="30"/>
        <v>1461738.7916256431</v>
      </c>
      <c r="AB119" s="2">
        <f t="shared" si="30"/>
        <v>1477857.2574260323</v>
      </c>
      <c r="AC119" s="2">
        <f t="shared" si="30"/>
        <v>1493975.7232264215</v>
      </c>
      <c r="AD119" s="2">
        <f t="shared" si="30"/>
        <v>1510094.1890268109</v>
      </c>
      <c r="AE119" s="2">
        <f t="shared" si="30"/>
        <v>1538346.2067371602</v>
      </c>
      <c r="AF119" s="2">
        <f t="shared" si="30"/>
        <v>1566598.2244475097</v>
      </c>
      <c r="AG119" s="2">
        <f t="shared" si="30"/>
        <v>1594850.2421578595</v>
      </c>
      <c r="AH119" s="2">
        <f t="shared" si="30"/>
        <v>1623102.2598682093</v>
      </c>
      <c r="AI119" s="2">
        <f t="shared" si="30"/>
        <v>1651354.2775785581</v>
      </c>
      <c r="AJ119" s="2">
        <f t="shared" si="30"/>
        <v>1672121.8095844481</v>
      </c>
      <c r="AK119" s="2">
        <f t="shared" si="30"/>
        <v>1692889.3415903379</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data'!E13</f>
        <v>-6.0101538728704051E-2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data'!D13</f>
        <v>83.73</v>
      </c>
      <c r="H123" s="2">
        <f t="shared" ref="H123:AK123" si="33">G123*(1+$G$14)*(1+H122)</f>
        <v>80.350349823652763</v>
      </c>
      <c r="I123" s="2">
        <f t="shared" si="33"/>
        <v>82.037707169949471</v>
      </c>
      <c r="J123" s="2">
        <f t="shared" si="33"/>
        <v>83.760499020518395</v>
      </c>
      <c r="K123" s="2">
        <f t="shared" si="33"/>
        <v>85.519469499949267</v>
      </c>
      <c r="L123" s="2">
        <f t="shared" si="33"/>
        <v>87.315378359448189</v>
      </c>
      <c r="M123" s="2">
        <f t="shared" si="33"/>
        <v>89.149001304996588</v>
      </c>
      <c r="N123" s="2">
        <f t="shared" si="33"/>
        <v>91.021130332401512</v>
      </c>
      <c r="O123" s="2">
        <f t="shared" si="33"/>
        <v>92.932574069381928</v>
      </c>
      <c r="P123" s="2">
        <f t="shared" si="33"/>
        <v>94.884158124838947</v>
      </c>
      <c r="Q123" s="2">
        <f t="shared" si="33"/>
        <v>96.876725445460551</v>
      </c>
      <c r="R123" s="2">
        <f t="shared" si="33"/>
        <v>98.911136679815215</v>
      </c>
      <c r="S123" s="2">
        <f t="shared" si="33"/>
        <v>100.98827055009133</v>
      </c>
      <c r="T123" s="2">
        <f t="shared" si="33"/>
        <v>103.10902423164323</v>
      </c>
      <c r="U123" s="2">
        <f t="shared" si="33"/>
        <v>105.27431374050774</v>
      </c>
      <c r="V123" s="2">
        <f t="shared" si="33"/>
        <v>107.48507432905839</v>
      </c>
      <c r="W123" s="2">
        <f t="shared" si="33"/>
        <v>109.74226088996861</v>
      </c>
      <c r="X123" s="2">
        <f t="shared" si="33"/>
        <v>112.04684836865793</v>
      </c>
      <c r="Y123" s="2">
        <f t="shared" si="33"/>
        <v>114.39983218439974</v>
      </c>
      <c r="Z123" s="2">
        <f t="shared" si="33"/>
        <v>116.80222866027212</v>
      </c>
      <c r="AA123" s="2">
        <f t="shared" si="33"/>
        <v>119.25507546213782</v>
      </c>
      <c r="AB123" s="2">
        <f t="shared" si="33"/>
        <v>121.7594320468427</v>
      </c>
      <c r="AC123" s="2">
        <f t="shared" si="33"/>
        <v>124.31638011982639</v>
      </c>
      <c r="AD123" s="2">
        <f t="shared" si="33"/>
        <v>126.92702410234273</v>
      </c>
      <c r="AE123" s="2">
        <f t="shared" si="33"/>
        <v>129.59249160849191</v>
      </c>
      <c r="AF123" s="2">
        <f t="shared" si="33"/>
        <v>132.31393393227023</v>
      </c>
      <c r="AG123" s="2">
        <f>AF123*(1+$G$14)*(1+AG122)</f>
        <v>135.09252654484789</v>
      </c>
      <c r="AH123" s="2">
        <f t="shared" si="33"/>
        <v>137.92946960228969</v>
      </c>
      <c r="AI123" s="2">
        <f t="shared" si="33"/>
        <v>140.82598846393776</v>
      </c>
      <c r="AJ123" s="2">
        <f t="shared" si="33"/>
        <v>143.78333422168043</v>
      </c>
      <c r="AK123" s="2">
        <f t="shared" si="33"/>
        <v>146.80278424033571</v>
      </c>
    </row>
    <row r="124" spans="1:37">
      <c r="C124" s="1"/>
      <c r="D124" s="1"/>
      <c r="E124" t="s">
        <v>248</v>
      </c>
      <c r="F124" t="s">
        <v>249</v>
      </c>
      <c r="G124" s="20">
        <f>'Pricing data'!D14</f>
        <v>3.4660000000000002</v>
      </c>
      <c r="H124" s="21">
        <f t="shared" ref="H124:AK124" si="34">G124*(1+$G$14)*(1+H122)</f>
        <v>3.3260995161684042</v>
      </c>
      <c r="I124" s="21">
        <f t="shared" si="34"/>
        <v>3.3959476060079403</v>
      </c>
      <c r="J124" s="21">
        <f t="shared" si="34"/>
        <v>3.4672625057341069</v>
      </c>
      <c r="K124" s="21">
        <f t="shared" si="34"/>
        <v>3.5400750183545227</v>
      </c>
      <c r="L124" s="21">
        <f t="shared" si="34"/>
        <v>3.6144165937399673</v>
      </c>
      <c r="M124" s="21">
        <f t="shared" si="34"/>
        <v>3.6903193422085061</v>
      </c>
      <c r="N124" s="21">
        <f t="shared" si="34"/>
        <v>3.7678160483948844</v>
      </c>
      <c r="O124" s="21">
        <f t="shared" si="34"/>
        <v>3.8469401854111767</v>
      </c>
      <c r="P124" s="21">
        <f t="shared" si="34"/>
        <v>3.927725929304811</v>
      </c>
      <c r="Q124" s="21">
        <f t="shared" si="34"/>
        <v>4.010208173820212</v>
      </c>
      <c r="R124" s="21">
        <f t="shared" si="34"/>
        <v>4.0944225454704357</v>
      </c>
      <c r="S124" s="21">
        <f t="shared" si="34"/>
        <v>4.1804054189253144</v>
      </c>
      <c r="T124" s="21">
        <f t="shared" si="34"/>
        <v>4.2681939327227454</v>
      </c>
      <c r="U124" s="21">
        <f t="shared" si="34"/>
        <v>4.3578260053099225</v>
      </c>
      <c r="V124" s="21">
        <f t="shared" si="34"/>
        <v>4.44934035142143</v>
      </c>
      <c r="W124" s="21">
        <f t="shared" si="34"/>
        <v>4.5427764988012793</v>
      </c>
      <c r="X124" s="21">
        <f t="shared" si="34"/>
        <v>4.6381748052761056</v>
      </c>
      <c r="Y124" s="21">
        <f t="shared" si="34"/>
        <v>4.7355764761869032</v>
      </c>
      <c r="Z124" s="21">
        <f t="shared" si="34"/>
        <v>4.8350235821868282</v>
      </c>
      <c r="AA124" s="21">
        <f t="shared" si="34"/>
        <v>4.9365590774127508</v>
      </c>
      <c r="AB124" s="21">
        <f t="shared" si="34"/>
        <v>5.040226818038418</v>
      </c>
      <c r="AC124" s="21">
        <f t="shared" si="34"/>
        <v>5.1460715812172246</v>
      </c>
      <c r="AD124" s="21">
        <f t="shared" si="34"/>
        <v>5.2541390844227855</v>
      </c>
      <c r="AE124" s="21">
        <f t="shared" si="34"/>
        <v>5.3644760051956633</v>
      </c>
      <c r="AF124" s="21">
        <f t="shared" si="34"/>
        <v>5.4771300013047721</v>
      </c>
      <c r="AG124" s="21">
        <f>AF124*(1+$G$14)*(1+AG122)</f>
        <v>5.5921497313321717</v>
      </c>
      <c r="AH124" s="21">
        <f t="shared" si="34"/>
        <v>5.7095848756901466</v>
      </c>
      <c r="AI124" s="21">
        <f t="shared" si="34"/>
        <v>5.8294861580796393</v>
      </c>
      <c r="AJ124" s="21">
        <f t="shared" si="34"/>
        <v>5.951905367399311</v>
      </c>
      <c r="AK124" s="21">
        <f t="shared" si="34"/>
        <v>6.0768953801146957</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95.799499399883771</v>
      </c>
      <c r="I128" s="2">
        <f t="shared" ref="I128:AK128" si="37">SUM(I119:I121)/1000</f>
        <v>194.36956929402115</v>
      </c>
      <c r="J128" s="2">
        <f t="shared" si="37"/>
        <v>294.7589079719894</v>
      </c>
      <c r="K128" s="2">
        <f t="shared" si="37"/>
        <v>390.80728929430819</v>
      </c>
      <c r="L128" s="2">
        <f t="shared" si="37"/>
        <v>485.58796996560244</v>
      </c>
      <c r="M128" s="2">
        <f t="shared" si="37"/>
        <v>604.81659707687152</v>
      </c>
      <c r="N128" s="2">
        <f t="shared" si="37"/>
        <v>722.69313179083076</v>
      </c>
      <c r="O128" s="2">
        <f t="shared" si="37"/>
        <v>839.03354980075517</v>
      </c>
      <c r="P128" s="2">
        <f t="shared" si="37"/>
        <v>954.19627291130575</v>
      </c>
      <c r="Q128" s="2">
        <f t="shared" si="37"/>
        <v>1068.0412199338327</v>
      </c>
      <c r="R128" s="2">
        <f t="shared" si="37"/>
        <v>1121.6587472159517</v>
      </c>
      <c r="S128" s="2">
        <f t="shared" si="37"/>
        <v>1175.2762744980707</v>
      </c>
      <c r="T128" s="2">
        <f t="shared" si="37"/>
        <v>1228.8938017801893</v>
      </c>
      <c r="U128" s="2">
        <f t="shared" si="37"/>
        <v>1269.0154134291245</v>
      </c>
      <c r="V128" s="2">
        <f t="shared" si="37"/>
        <v>1309.1370250780597</v>
      </c>
      <c r="W128" s="2">
        <f t="shared" si="37"/>
        <v>1349.2586367269951</v>
      </c>
      <c r="X128" s="2">
        <f t="shared" si="37"/>
        <v>1389.38024837593</v>
      </c>
      <c r="Y128" s="2">
        <f t="shared" si="37"/>
        <v>1429.5018600248648</v>
      </c>
      <c r="Z128" s="2">
        <f t="shared" si="37"/>
        <v>1445.620325825254</v>
      </c>
      <c r="AA128" s="2">
        <f t="shared" si="37"/>
        <v>1461.7387916256432</v>
      </c>
      <c r="AB128" s="2">
        <f t="shared" si="37"/>
        <v>1477.8572574260322</v>
      </c>
      <c r="AC128" s="2">
        <f t="shared" si="37"/>
        <v>1493.9757232264215</v>
      </c>
      <c r="AD128" s="2">
        <f t="shared" si="37"/>
        <v>1510.0941890268109</v>
      </c>
      <c r="AE128" s="2">
        <f t="shared" si="37"/>
        <v>1538.3462067371602</v>
      </c>
      <c r="AF128" s="2">
        <f t="shared" si="37"/>
        <v>1566.5982244475097</v>
      </c>
      <c r="AG128" s="2">
        <f t="shared" si="37"/>
        <v>1594.8502421578594</v>
      </c>
      <c r="AH128" s="2">
        <f t="shared" si="37"/>
        <v>1623.1022598682093</v>
      </c>
      <c r="AI128" s="2">
        <f t="shared" si="37"/>
        <v>1651.3542775785581</v>
      </c>
      <c r="AJ128" s="2">
        <f t="shared" si="37"/>
        <v>1672.1218095844481</v>
      </c>
      <c r="AK128" s="2">
        <f t="shared" si="37"/>
        <v>1692.8893415903378</v>
      </c>
    </row>
    <row r="129" spans="1:37">
      <c r="C129" s="1"/>
      <c r="D129" s="1"/>
      <c r="E129" t="s">
        <v>260</v>
      </c>
      <c r="F129" t="s">
        <v>215</v>
      </c>
      <c r="H129" s="2">
        <f>H112*H123+H119*H124+H120*H125+H121*H126</f>
        <v>333500.71270093485</v>
      </c>
      <c r="I129" s="2">
        <f t="shared" ref="I129:AK129" si="38">I112*I123+I119*I124+I120*I125+I121*I126</f>
        <v>690417.1675725457</v>
      </c>
      <c r="J129" s="2">
        <f t="shared" si="38"/>
        <v>1068484.9221764924</v>
      </c>
      <c r="K129" s="2">
        <f t="shared" si="38"/>
        <v>1446759.7338124278</v>
      </c>
      <c r="L129" s="2">
        <f t="shared" si="38"/>
        <v>1835868.8874174352</v>
      </c>
      <c r="M129" s="2">
        <f t="shared" si="38"/>
        <v>2335308.0169799668</v>
      </c>
      <c r="N129" s="2">
        <f t="shared" si="38"/>
        <v>2849819.5363712767</v>
      </c>
      <c r="O129" s="2">
        <f t="shared" si="38"/>
        <v>3379001.3196633006</v>
      </c>
      <c r="P129" s="2">
        <f t="shared" si="38"/>
        <v>3924526.3046449688</v>
      </c>
      <c r="Q129" s="2">
        <f t="shared" si="38"/>
        <v>4486188.6429744391</v>
      </c>
      <c r="R129" s="2">
        <f t="shared" si="38"/>
        <v>4810342.5828129947</v>
      </c>
      <c r="S129" s="2">
        <f t="shared" si="38"/>
        <v>5146132.5789332194</v>
      </c>
      <c r="T129" s="2">
        <f t="shared" si="38"/>
        <v>5493904.3938114699</v>
      </c>
      <c r="U129" s="2">
        <f t="shared" si="38"/>
        <v>5792411.1764660738</v>
      </c>
      <c r="V129" s="2">
        <f t="shared" si="38"/>
        <v>6101032.432154499</v>
      </c>
      <c r="W129" s="2">
        <f t="shared" si="38"/>
        <v>6420061.3272530185</v>
      </c>
      <c r="X129" s="2">
        <f t="shared" si="38"/>
        <v>6749798.8806430949</v>
      </c>
      <c r="Y129" s="2">
        <f t="shared" si="38"/>
        <v>7090554.1642302331</v>
      </c>
      <c r="Z129" s="2">
        <f t="shared" si="38"/>
        <v>7321084.881021969</v>
      </c>
      <c r="AA129" s="2">
        <f t="shared" si="38"/>
        <v>7558170.95353253</v>
      </c>
      <c r="AB129" s="2">
        <f t="shared" si="38"/>
        <v>7801986.0426560044</v>
      </c>
      <c r="AC129" s="2">
        <f t="shared" si="38"/>
        <v>8052708.2121321568</v>
      </c>
      <c r="AD129" s="2">
        <f t="shared" si="38"/>
        <v>8310520.0368814971</v>
      </c>
      <c r="AE129" s="2">
        <f t="shared" si="38"/>
        <v>8643785.709573254</v>
      </c>
      <c r="AF129" s="2">
        <f t="shared" si="38"/>
        <v>8987383.6011818033</v>
      </c>
      <c r="AG129" s="2">
        <f t="shared" si="38"/>
        <v>9341600.6947399881</v>
      </c>
      <c r="AH129" s="2">
        <f t="shared" si="38"/>
        <v>9706731.4700594973</v>
      </c>
      <c r="AI129" s="2">
        <f t="shared" si="38"/>
        <v>10083078.092036039</v>
      </c>
      <c r="AJ129" s="2">
        <f t="shared" si="38"/>
        <v>10424291.049872465</v>
      </c>
      <c r="AK129" s="2">
        <f t="shared" si="38"/>
        <v>10775388.314499432</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2213.0962009803925</v>
      </c>
      <c r="I174">
        <f t="shared" si="63"/>
        <v>2213.0962009803925</v>
      </c>
      <c r="J174">
        <f t="shared" si="63"/>
        <v>2213.0962009803925</v>
      </c>
      <c r="K174">
        <f t="shared" si="63"/>
        <v>2213.0962009803925</v>
      </c>
      <c r="L174">
        <f t="shared" si="63"/>
        <v>2213.0962009803925</v>
      </c>
      <c r="M174">
        <f t="shared" si="63"/>
        <v>2804.2598039215682</v>
      </c>
      <c r="N174">
        <f t="shared" si="63"/>
        <v>2804.2598039215682</v>
      </c>
      <c r="O174">
        <f t="shared" si="63"/>
        <v>2804.2598039215682</v>
      </c>
      <c r="P174">
        <f t="shared" si="63"/>
        <v>2804.2598039215682</v>
      </c>
      <c r="Q174">
        <f t="shared" si="63"/>
        <v>2804.2598039215682</v>
      </c>
      <c r="R174">
        <f t="shared" si="63"/>
        <v>1259.4000000000012</v>
      </c>
      <c r="S174">
        <f t="shared" si="63"/>
        <v>1259.4000000000012</v>
      </c>
      <c r="T174">
        <f t="shared" si="63"/>
        <v>1259.3999999999942</v>
      </c>
      <c r="U174">
        <f t="shared" si="63"/>
        <v>942.40000000000146</v>
      </c>
      <c r="V174">
        <f t="shared" si="63"/>
        <v>942.40000000000146</v>
      </c>
      <c r="W174">
        <f t="shared" si="63"/>
        <v>942.40000000000146</v>
      </c>
      <c r="X174">
        <f t="shared" si="63"/>
        <v>942.40000000000146</v>
      </c>
      <c r="Y174">
        <f t="shared" si="63"/>
        <v>942.39999999999418</v>
      </c>
      <c r="Z174">
        <f t="shared" si="63"/>
        <v>378.59999999999854</v>
      </c>
      <c r="AA174">
        <f t="shared" si="63"/>
        <v>378.59999999999854</v>
      </c>
      <c r="AB174">
        <f t="shared" si="63"/>
        <v>378.59999999999854</v>
      </c>
      <c r="AC174">
        <f t="shared" si="63"/>
        <v>378.59999999999854</v>
      </c>
      <c r="AD174">
        <f t="shared" si="63"/>
        <v>378.60000000000582</v>
      </c>
      <c r="AE174">
        <f t="shared" si="63"/>
        <v>663.59999999999854</v>
      </c>
      <c r="AF174">
        <f t="shared" si="63"/>
        <v>663.59999999999854</v>
      </c>
      <c r="AG174">
        <f t="shared" si="63"/>
        <v>663.60000000000582</v>
      </c>
      <c r="AH174">
        <f t="shared" si="63"/>
        <v>663.60000000000582</v>
      </c>
      <c r="AI174">
        <f t="shared" si="63"/>
        <v>663.59999999999127</v>
      </c>
      <c r="AJ174">
        <f t="shared" si="63"/>
        <v>487.80000000000291</v>
      </c>
      <c r="AK174">
        <f t="shared" si="63"/>
        <v>487.80000000000291</v>
      </c>
    </row>
    <row r="175" spans="1:37">
      <c r="C175" s="1"/>
      <c r="D175" s="1"/>
      <c r="E175" t="s">
        <v>270</v>
      </c>
      <c r="F175" t="s">
        <v>232</v>
      </c>
      <c r="H175">
        <f t="shared" si="63"/>
        <v>2213.0962009803925</v>
      </c>
      <c r="I175">
        <f t="shared" si="63"/>
        <v>4426.192401960785</v>
      </c>
      <c r="J175">
        <f t="shared" si="63"/>
        <v>6639.2886029411766</v>
      </c>
      <c r="K175">
        <f t="shared" si="63"/>
        <v>8852.38480392157</v>
      </c>
      <c r="L175">
        <f t="shared" si="63"/>
        <v>11065.481004901962</v>
      </c>
      <c r="M175">
        <f t="shared" si="63"/>
        <v>13869.740808823528</v>
      </c>
      <c r="N175">
        <f t="shared" si="63"/>
        <v>16674.000612745098</v>
      </c>
      <c r="O175">
        <f t="shared" si="63"/>
        <v>19478.260416666668</v>
      </c>
      <c r="P175">
        <f t="shared" si="63"/>
        <v>22282.520220588234</v>
      </c>
      <c r="Q175">
        <f t="shared" si="63"/>
        <v>25086.780024509801</v>
      </c>
      <c r="R175">
        <f t="shared" si="63"/>
        <v>26346.180024509802</v>
      </c>
      <c r="S175">
        <f t="shared" si="63"/>
        <v>27605.580024509803</v>
      </c>
      <c r="T175">
        <f t="shared" si="63"/>
        <v>28864.980024509798</v>
      </c>
      <c r="U175">
        <f t="shared" si="63"/>
        <v>29807.380024509799</v>
      </c>
      <c r="V175">
        <f t="shared" si="63"/>
        <v>30749.780024509801</v>
      </c>
      <c r="W175">
        <f t="shared" si="63"/>
        <v>31692.180024509798</v>
      </c>
      <c r="X175">
        <f t="shared" si="63"/>
        <v>32634.5800245098</v>
      </c>
      <c r="Y175">
        <f t="shared" si="63"/>
        <v>33576.980024509794</v>
      </c>
      <c r="Z175">
        <f t="shared" si="63"/>
        <v>33955.580024509793</v>
      </c>
      <c r="AA175">
        <f t="shared" si="63"/>
        <v>34334.180024509791</v>
      </c>
      <c r="AB175">
        <f t="shared" si="63"/>
        <v>34712.78002450979</v>
      </c>
      <c r="AC175">
        <f t="shared" si="63"/>
        <v>35091.380024509788</v>
      </c>
      <c r="AD175">
        <f t="shared" si="63"/>
        <v>35469.980024509801</v>
      </c>
      <c r="AE175">
        <f t="shared" si="63"/>
        <v>36133.5800245098</v>
      </c>
      <c r="AF175">
        <f t="shared" si="63"/>
        <v>36797.180024509791</v>
      </c>
      <c r="AG175">
        <f t="shared" si="63"/>
        <v>37460.780024509797</v>
      </c>
      <c r="AH175">
        <f t="shared" si="63"/>
        <v>38124.380024509795</v>
      </c>
      <c r="AI175">
        <f t="shared" si="63"/>
        <v>38787.980024509794</v>
      </c>
      <c r="AJ175">
        <f t="shared" si="63"/>
        <v>39275.780024509797</v>
      </c>
      <c r="AK175">
        <f t="shared" si="63"/>
        <v>39763.580024509793</v>
      </c>
    </row>
    <row r="176" spans="1:37">
      <c r="C176" s="1"/>
      <c r="D176" s="1"/>
      <c r="E176" t="s">
        <v>271</v>
      </c>
      <c r="F176" t="s">
        <v>253</v>
      </c>
      <c r="H176" s="2">
        <f t="shared" ref="H176:AK177" si="64">SUM(H107,H128,H149,H170)</f>
        <v>334.22864936470393</v>
      </c>
      <c r="I176" s="2">
        <f t="shared" si="64"/>
        <v>671.2278692236614</v>
      </c>
      <c r="J176" s="2">
        <f t="shared" si="64"/>
        <v>1010.0463578664497</v>
      </c>
      <c r="K176" s="2">
        <f t="shared" si="64"/>
        <v>1344.5238891535887</v>
      </c>
      <c r="L176" s="2">
        <f t="shared" si="64"/>
        <v>1677.7337197897029</v>
      </c>
      <c r="M176" s="2">
        <f t="shared" si="64"/>
        <v>2099.0808363879351</v>
      </c>
      <c r="N176" s="2">
        <f t="shared" si="64"/>
        <v>2519.0758605888573</v>
      </c>
      <c r="O176" s="2">
        <f t="shared" si="64"/>
        <v>2937.5347680857453</v>
      </c>
      <c r="P176" s="2">
        <f t="shared" si="64"/>
        <v>3354.8159806832582</v>
      </c>
      <c r="Q176" s="2">
        <f t="shared" si="64"/>
        <v>3770.779417192748</v>
      </c>
      <c r="R176" s="2">
        <f t="shared" si="64"/>
        <v>3960.0791038553198</v>
      </c>
      <c r="S176" s="2">
        <f t="shared" si="64"/>
        <v>4149.3787905178906</v>
      </c>
      <c r="T176" s="2">
        <f t="shared" si="64"/>
        <v>4338.6784771804614</v>
      </c>
      <c r="U176" s="2">
        <f t="shared" si="64"/>
        <v>4480.3300769190728</v>
      </c>
      <c r="V176" s="2">
        <f t="shared" si="64"/>
        <v>4621.9816766576841</v>
      </c>
      <c r="W176" s="2">
        <f t="shared" si="64"/>
        <v>4763.6332763962946</v>
      </c>
      <c r="X176" s="2">
        <f t="shared" si="64"/>
        <v>4905.284876134906</v>
      </c>
      <c r="Y176" s="2">
        <f t="shared" si="64"/>
        <v>5046.9364758735155</v>
      </c>
      <c r="Z176" s="2">
        <f t="shared" si="64"/>
        <v>5103.8436232218155</v>
      </c>
      <c r="AA176" s="2">
        <f t="shared" si="64"/>
        <v>5160.7507705701164</v>
      </c>
      <c r="AB176" s="2">
        <f t="shared" si="64"/>
        <v>5217.6579179184164</v>
      </c>
      <c r="AC176" s="2">
        <f t="shared" si="64"/>
        <v>5274.5650652667173</v>
      </c>
      <c r="AD176" s="2">
        <f t="shared" si="64"/>
        <v>5331.4722126150182</v>
      </c>
      <c r="AE176" s="2">
        <f t="shared" si="64"/>
        <v>5431.2175453681393</v>
      </c>
      <c r="AF176" s="2">
        <f t="shared" si="64"/>
        <v>5530.9628781212614</v>
      </c>
      <c r="AG176" s="2">
        <f t="shared" si="64"/>
        <v>5630.7082108743843</v>
      </c>
      <c r="AH176" s="2">
        <f t="shared" si="64"/>
        <v>5730.4535436275073</v>
      </c>
      <c r="AI176" s="2">
        <f t="shared" si="64"/>
        <v>5830.1988763806276</v>
      </c>
      <c r="AJ176" s="2">
        <f t="shared" si="64"/>
        <v>5903.5198126629857</v>
      </c>
      <c r="AK176" s="2">
        <f t="shared" si="64"/>
        <v>5976.8407489453448</v>
      </c>
    </row>
    <row r="177" spans="1:37">
      <c r="C177" s="1"/>
      <c r="D177" s="1"/>
      <c r="E177" t="s">
        <v>272</v>
      </c>
      <c r="F177" t="s">
        <v>215</v>
      </c>
      <c r="H177" s="2">
        <f t="shared" si="64"/>
        <v>1275106.3512730529</v>
      </c>
      <c r="I177" s="2">
        <f t="shared" si="64"/>
        <v>2613175.8815368107</v>
      </c>
      <c r="J177" s="2">
        <f t="shared" si="64"/>
        <v>4013189.8926127641</v>
      </c>
      <c r="K177" s="2">
        <f t="shared" si="64"/>
        <v>5455484.7668996723</v>
      </c>
      <c r="L177" s="2">
        <f t="shared" si="64"/>
        <v>6952004.2108950298</v>
      </c>
      <c r="M177" s="2">
        <f t="shared" si="64"/>
        <v>8882661.8767783251</v>
      </c>
      <c r="N177" s="2">
        <f t="shared" si="64"/>
        <v>10886246.895338215</v>
      </c>
      <c r="O177" s="2">
        <f t="shared" si="64"/>
        <v>12964155.881711733</v>
      </c>
      <c r="P177" s="2">
        <f t="shared" si="64"/>
        <v>15119910.547839006</v>
      </c>
      <c r="Q177" s="2">
        <f t="shared" si="64"/>
        <v>17355205.160760339</v>
      </c>
      <c r="R177" s="2">
        <f t="shared" si="64"/>
        <v>18609222.451891661</v>
      </c>
      <c r="S177" s="2">
        <f t="shared" si="64"/>
        <v>19908254.823774599</v>
      </c>
      <c r="T177" s="2">
        <f t="shared" si="64"/>
        <v>21253639.888175335</v>
      </c>
      <c r="U177" s="2">
        <f t="shared" si="64"/>
        <v>22408438.9541848</v>
      </c>
      <c r="V177" s="2">
        <f t="shared" si="64"/>
        <v>23602366.725775972</v>
      </c>
      <c r="W177" s="2">
        <f t="shared" si="64"/>
        <v>24836557.342195183</v>
      </c>
      <c r="X177" s="2">
        <f t="shared" si="64"/>
        <v>26112175.320777934</v>
      </c>
      <c r="Y177" s="2">
        <f t="shared" si="64"/>
        <v>27430416.332673244</v>
      </c>
      <c r="Z177" s="2">
        <f t="shared" si="64"/>
        <v>28322244.163418457</v>
      </c>
      <c r="AA177" s="2">
        <f t="shared" si="64"/>
        <v>29239431.949452251</v>
      </c>
      <c r="AB177" s="2">
        <f t="shared" si="64"/>
        <v>30182651.512823407</v>
      </c>
      <c r="AC177" s="2">
        <f t="shared" si="64"/>
        <v>31152591.708366442</v>
      </c>
      <c r="AD177" s="2">
        <f t="shared" si="64"/>
        <v>32149958.842805132</v>
      </c>
      <c r="AE177" s="2">
        <f t="shared" si="64"/>
        <v>33439225.653210457</v>
      </c>
      <c r="AF177" s="2">
        <f t="shared" si="64"/>
        <v>34768463.537803128</v>
      </c>
      <c r="AG177" s="2">
        <f t="shared" si="64"/>
        <v>36138782.715035632</v>
      </c>
      <c r="AH177" s="2">
        <f t="shared" si="64"/>
        <v>37551322.405291736</v>
      </c>
      <c r="AI177" s="2">
        <f t="shared" si="64"/>
        <v>39007251.559361249</v>
      </c>
      <c r="AJ177" s="2">
        <f t="shared" si="64"/>
        <v>40327263.123305365</v>
      </c>
      <c r="AK177" s="2">
        <f t="shared" si="64"/>
        <v>41685512.974997461</v>
      </c>
    </row>
    <row r="178" spans="1:37">
      <c r="C178" s="1"/>
      <c r="D178" s="1"/>
    </row>
    <row r="179" spans="1:37">
      <c r="C179" s="1"/>
      <c r="D179" s="1"/>
      <c r="E179" s="3" t="s">
        <v>273</v>
      </c>
      <c r="F179" s="3" t="s">
        <v>274</v>
      </c>
      <c r="G179" s="3"/>
      <c r="H179" s="9">
        <f>H176*1000/H175</f>
        <v>151.02310022340737</v>
      </c>
      <c r="I179" s="9">
        <f t="shared" ref="I179:AK179" si="65">I176*1000/I175</f>
        <v>151.6490491751579</v>
      </c>
      <c r="J179" s="9">
        <f t="shared" si="65"/>
        <v>152.13171444588258</v>
      </c>
      <c r="K179" s="9">
        <f t="shared" si="65"/>
        <v>151.88267556534259</v>
      </c>
      <c r="L179" s="9">
        <f t="shared" si="65"/>
        <v>151.61868869925075</v>
      </c>
      <c r="M179" s="9">
        <f t="shared" si="65"/>
        <v>151.3424702971061</v>
      </c>
      <c r="N179" s="9">
        <f t="shared" si="65"/>
        <v>151.07807172942964</v>
      </c>
      <c r="O179" s="9">
        <f t="shared" si="65"/>
        <v>150.81094026098086</v>
      </c>
      <c r="P179" s="9">
        <f t="shared" si="65"/>
        <v>150.55819303525331</v>
      </c>
      <c r="Q179" s="9">
        <f t="shared" si="65"/>
        <v>150.30942247305927</v>
      </c>
      <c r="R179" s="9">
        <f t="shared" si="65"/>
        <v>150.3094224730593</v>
      </c>
      <c r="S179" s="9">
        <f t="shared" si="65"/>
        <v>150.3094224730593</v>
      </c>
      <c r="T179" s="9">
        <f t="shared" si="65"/>
        <v>150.30942247305933</v>
      </c>
      <c r="U179" s="9">
        <f t="shared" si="65"/>
        <v>150.30942247305933</v>
      </c>
      <c r="V179" s="9">
        <f t="shared" si="65"/>
        <v>150.30942247305933</v>
      </c>
      <c r="W179" s="9">
        <f t="shared" si="65"/>
        <v>150.30942247305933</v>
      </c>
      <c r="X179" s="9">
        <f t="shared" si="65"/>
        <v>150.30942247305933</v>
      </c>
      <c r="Y179" s="9">
        <f t="shared" si="65"/>
        <v>150.3094224730593</v>
      </c>
      <c r="Z179" s="9">
        <f t="shared" si="65"/>
        <v>150.3094224730593</v>
      </c>
      <c r="AA179" s="9">
        <f t="shared" si="65"/>
        <v>150.3094224730593</v>
      </c>
      <c r="AB179" s="9">
        <f t="shared" si="65"/>
        <v>150.30942247305933</v>
      </c>
      <c r="AC179" s="9">
        <f t="shared" si="65"/>
        <v>150.30942247305933</v>
      </c>
      <c r="AD179" s="9">
        <f t="shared" si="65"/>
        <v>150.3094224730593</v>
      </c>
      <c r="AE179" s="9">
        <f t="shared" si="65"/>
        <v>150.3094224730593</v>
      </c>
      <c r="AF179" s="9">
        <f t="shared" si="65"/>
        <v>150.30942247305933</v>
      </c>
      <c r="AG179" s="9">
        <f t="shared" si="65"/>
        <v>150.3094224730593</v>
      </c>
      <c r="AH179" s="9">
        <f t="shared" si="65"/>
        <v>150.30942247305933</v>
      </c>
      <c r="AI179" s="9">
        <f t="shared" si="65"/>
        <v>150.3094224730593</v>
      </c>
      <c r="AJ179" s="9">
        <f t="shared" si="65"/>
        <v>150.3094224730593</v>
      </c>
      <c r="AK179" s="9">
        <f t="shared" si="65"/>
        <v>150.30942247305933</v>
      </c>
    </row>
    <row r="180" spans="1:37">
      <c r="C180" s="1"/>
      <c r="D180" s="1"/>
      <c r="E180" s="3" t="s">
        <v>275</v>
      </c>
      <c r="F180" s="3" t="s">
        <v>276</v>
      </c>
      <c r="G180" s="3"/>
      <c r="H180" s="9">
        <f>H177/H175</f>
        <v>576.16399626378018</v>
      </c>
      <c r="I180" s="9">
        <f t="shared" ref="I180:AK180" si="66">I177/I175</f>
        <v>590.38913002949994</v>
      </c>
      <c r="J180" s="9">
        <f t="shared" si="66"/>
        <v>604.46082895612312</v>
      </c>
      <c r="K180" s="9">
        <f t="shared" si="66"/>
        <v>616.27289004460306</v>
      </c>
      <c r="L180" s="9">
        <f t="shared" si="66"/>
        <v>628.26046222620789</v>
      </c>
      <c r="M180" s="9">
        <f t="shared" si="66"/>
        <v>640.43459782084983</v>
      </c>
      <c r="N180" s="9">
        <f t="shared" si="66"/>
        <v>652.88751920862353</v>
      </c>
      <c r="O180" s="9">
        <f t="shared" si="66"/>
        <v>665.57051833124126</v>
      </c>
      <c r="P180" s="9">
        <f t="shared" si="66"/>
        <v>678.55477738414709</v>
      </c>
      <c r="Q180" s="9">
        <f t="shared" si="66"/>
        <v>691.80680596729803</v>
      </c>
      <c r="R180" s="9">
        <f t="shared" si="66"/>
        <v>706.33474889261117</v>
      </c>
      <c r="S180" s="9">
        <f t="shared" si="66"/>
        <v>721.16777861935589</v>
      </c>
      <c r="T180" s="9">
        <f t="shared" si="66"/>
        <v>736.31230197036234</v>
      </c>
      <c r="U180" s="9">
        <f t="shared" si="66"/>
        <v>751.77486031173987</v>
      </c>
      <c r="V180" s="9">
        <f t="shared" si="66"/>
        <v>767.56213237828615</v>
      </c>
      <c r="W180" s="9">
        <f t="shared" si="66"/>
        <v>783.68093715823022</v>
      </c>
      <c r="X180" s="9">
        <f t="shared" si="66"/>
        <v>800.13823683855298</v>
      </c>
      <c r="Y180" s="9">
        <f t="shared" si="66"/>
        <v>816.94113981216253</v>
      </c>
      <c r="Z180" s="9">
        <f t="shared" si="66"/>
        <v>834.09690374821798</v>
      </c>
      <c r="AA180" s="9">
        <f t="shared" si="66"/>
        <v>851.61293872693034</v>
      </c>
      <c r="AB180" s="9">
        <f t="shared" si="66"/>
        <v>869.49681044019587</v>
      </c>
      <c r="AC180" s="9">
        <f t="shared" si="66"/>
        <v>887.75624345944004</v>
      </c>
      <c r="AD180" s="9">
        <f t="shared" si="66"/>
        <v>906.399124572088</v>
      </c>
      <c r="AE180" s="9">
        <f t="shared" si="66"/>
        <v>925.43350618810166</v>
      </c>
      <c r="AF180" s="9">
        <f t="shared" si="66"/>
        <v>944.86760981805185</v>
      </c>
      <c r="AG180" s="9">
        <f t="shared" si="66"/>
        <v>964.70982962423068</v>
      </c>
      <c r="AH180" s="9">
        <f t="shared" si="66"/>
        <v>984.9687360463397</v>
      </c>
      <c r="AI180" s="9">
        <f t="shared" si="66"/>
        <v>1005.6530795033126</v>
      </c>
      <c r="AJ180" s="9">
        <f t="shared" si="66"/>
        <v>1026.771794172882</v>
      </c>
      <c r="AK180" s="9">
        <f t="shared" si="66"/>
        <v>1048.3340018505128</v>
      </c>
    </row>
    <row r="181" spans="1:37">
      <c r="C181" s="1"/>
      <c r="D181" s="1"/>
      <c r="E181" s="3" t="s">
        <v>277</v>
      </c>
      <c r="F181" s="3" t="s">
        <v>278</v>
      </c>
      <c r="G181" s="3"/>
      <c r="H181" s="9">
        <f>H177/H176</f>
        <v>3815.0719685363692</v>
      </c>
      <c r="I181" s="9">
        <f t="shared" ref="I181:AK181" si="67">I177/I176</f>
        <v>3893.1278055531216</v>
      </c>
      <c r="J181" s="9">
        <f t="shared" si="67"/>
        <v>3973.2729704505264</v>
      </c>
      <c r="K181" s="9">
        <f t="shared" si="67"/>
        <v>4057.5588213118594</v>
      </c>
      <c r="L181" s="9">
        <f t="shared" si="67"/>
        <v>4143.6874808515113</v>
      </c>
      <c r="M181" s="9">
        <f t="shared" si="67"/>
        <v>4231.691187302471</v>
      </c>
      <c r="N181" s="9">
        <f t="shared" si="67"/>
        <v>4321.5240420721011</v>
      </c>
      <c r="O181" s="9">
        <f t="shared" si="67"/>
        <v>4413.2774265544676</v>
      </c>
      <c r="P181" s="9">
        <f t="shared" si="67"/>
        <v>4506.926947677056</v>
      </c>
      <c r="Q181" s="9">
        <f t="shared" si="67"/>
        <v>4602.5511547108372</v>
      </c>
      <c r="R181" s="9">
        <f t="shared" si="67"/>
        <v>4699.2047289597631</v>
      </c>
      <c r="S181" s="9">
        <f t="shared" si="67"/>
        <v>4797.8880282679174</v>
      </c>
      <c r="T181" s="9">
        <f t="shared" si="67"/>
        <v>4898.6436768615431</v>
      </c>
      <c r="U181" s="9">
        <f t="shared" si="67"/>
        <v>5001.515194075635</v>
      </c>
      <c r="V181" s="9">
        <f t="shared" si="67"/>
        <v>5106.5470131512211</v>
      </c>
      <c r="W181" s="9">
        <f t="shared" si="67"/>
        <v>5213.7845004273977</v>
      </c>
      <c r="X181" s="9">
        <f t="shared" si="67"/>
        <v>5323.2739749363727</v>
      </c>
      <c r="Y181" s="9">
        <f t="shared" si="67"/>
        <v>5435.0627284100365</v>
      </c>
      <c r="Z181" s="9">
        <f t="shared" si="67"/>
        <v>5549.1990457066477</v>
      </c>
      <c r="AA181" s="9">
        <f t="shared" si="67"/>
        <v>5665.7322256664847</v>
      </c>
      <c r="AB181" s="9">
        <f t="shared" si="67"/>
        <v>5784.7126024054814</v>
      </c>
      <c r="AC181" s="9">
        <f t="shared" si="67"/>
        <v>5906.1915670559956</v>
      </c>
      <c r="AD181" s="9">
        <f t="shared" si="67"/>
        <v>6030.2215899641715</v>
      </c>
      <c r="AE181" s="9">
        <f t="shared" si="67"/>
        <v>6156.8562433534189</v>
      </c>
      <c r="AF181" s="9">
        <f t="shared" si="67"/>
        <v>6286.1502244638386</v>
      </c>
      <c r="AG181" s="9">
        <f t="shared" si="67"/>
        <v>6418.1593791775786</v>
      </c>
      <c r="AH181" s="9">
        <f t="shared" si="67"/>
        <v>6552.9407261403076</v>
      </c>
      <c r="AI181" s="9">
        <f t="shared" si="67"/>
        <v>6690.5524813892544</v>
      </c>
      <c r="AJ181" s="9">
        <f t="shared" si="67"/>
        <v>6831.0540834984286</v>
      </c>
      <c r="AK181" s="9">
        <f t="shared" si="67"/>
        <v>6974.5062192518953</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1"/>
      <c r="I184" s="17"/>
      <c r="J184" s="17"/>
      <c r="K184" s="17"/>
      <c r="L184" s="17"/>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2">
        <f>'Bulk charges'!D26</f>
        <v>260.27774017446001</v>
      </c>
      <c r="H185" s="2">
        <f>G185*(1+$G$14)*(1+H184)</f>
        <v>265.74357271812363</v>
      </c>
      <c r="I185" s="2">
        <f t="shared" ref="I185:AK185" si="68">H185*(1+$G$14)*(1+I184)</f>
        <v>271.3241877452042</v>
      </c>
      <c r="J185" s="2">
        <f t="shared" si="68"/>
        <v>277.02199568785346</v>
      </c>
      <c r="K185" s="2">
        <f t="shared" si="68"/>
        <v>282.83945759729835</v>
      </c>
      <c r="L185" s="2">
        <f t="shared" si="68"/>
        <v>288.77908620684161</v>
      </c>
      <c r="M185" s="2">
        <f t="shared" si="68"/>
        <v>294.84344701718527</v>
      </c>
      <c r="N185" s="2">
        <f t="shared" si="68"/>
        <v>301.03515940454611</v>
      </c>
      <c r="O185" s="2">
        <f t="shared" si="68"/>
        <v>307.35689775204156</v>
      </c>
      <c r="P185" s="2">
        <f t="shared" si="68"/>
        <v>313.8113926048344</v>
      </c>
      <c r="Q185" s="2">
        <f t="shared" si="68"/>
        <v>320.40143184953587</v>
      </c>
      <c r="R185" s="2">
        <f t="shared" si="68"/>
        <v>327.12986191837609</v>
      </c>
      <c r="S185" s="2">
        <f t="shared" si="68"/>
        <v>333.99958901866194</v>
      </c>
      <c r="T185" s="2">
        <f t="shared" si="68"/>
        <v>341.01358038805381</v>
      </c>
      <c r="U185" s="2">
        <f t="shared" si="68"/>
        <v>348.17486557620293</v>
      </c>
      <c r="V185" s="2">
        <f t="shared" si="68"/>
        <v>355.48653775330314</v>
      </c>
      <c r="W185" s="2">
        <f t="shared" si="68"/>
        <v>362.95175504612246</v>
      </c>
      <c r="X185" s="2">
        <f t="shared" si="68"/>
        <v>370.573741902091</v>
      </c>
      <c r="Y185" s="2">
        <f t="shared" si="68"/>
        <v>378.35579048203488</v>
      </c>
      <c r="Z185" s="2">
        <f t="shared" si="68"/>
        <v>386.30126208215756</v>
      </c>
      <c r="AA185" s="2">
        <f t="shared" si="68"/>
        <v>394.41358858588285</v>
      </c>
      <c r="AB185" s="2">
        <f t="shared" si="68"/>
        <v>402.69627394618635</v>
      </c>
      <c r="AC185" s="2">
        <f t="shared" si="68"/>
        <v>411.15289569905622</v>
      </c>
      <c r="AD185" s="2">
        <f t="shared" si="68"/>
        <v>419.78710650873637</v>
      </c>
      <c r="AE185" s="2">
        <f t="shared" si="68"/>
        <v>428.60263574541978</v>
      </c>
      <c r="AF185" s="2">
        <f t="shared" si="68"/>
        <v>437.60329109607358</v>
      </c>
      <c r="AG185" s="2">
        <f t="shared" si="68"/>
        <v>446.79296020909106</v>
      </c>
      <c r="AH185" s="2">
        <f t="shared" si="68"/>
        <v>456.17561237348195</v>
      </c>
      <c r="AI185" s="2">
        <f t="shared" si="68"/>
        <v>465.75530023332504</v>
      </c>
      <c r="AJ185" s="2">
        <f t="shared" si="68"/>
        <v>475.5361615382248</v>
      </c>
      <c r="AK185" s="2">
        <f t="shared" si="68"/>
        <v>485.52242093052746</v>
      </c>
    </row>
    <row r="186" spans="1:37">
      <c r="A186" s="14">
        <v>39</v>
      </c>
      <c r="E186" t="s">
        <v>281</v>
      </c>
      <c r="F186" t="s">
        <v>215</v>
      </c>
      <c r="G186" s="10">
        <f>AVERAGE('Bulk charges'!C22:G22)</f>
        <v>321.61977386240551</v>
      </c>
      <c r="H186" s="10">
        <f>$G186*(1+$G$14)^H2*(H154+H133+H112+H91)</f>
        <v>726722.78518865886</v>
      </c>
      <c r="I186" s="10">
        <f t="shared" ref="I186:AK186" si="69">$G186*(1+$G$14)^I2*(I154+I133+I112+I91)</f>
        <v>1483967.927355241</v>
      </c>
      <c r="J186" s="10">
        <f t="shared" si="69"/>
        <v>2272696.8807445513</v>
      </c>
      <c r="K186" s="10">
        <f t="shared" si="69"/>
        <v>3093898.0203202488</v>
      </c>
      <c r="L186" s="10">
        <f t="shared" si="69"/>
        <v>3948587.3484337167</v>
      </c>
      <c r="M186" s="10">
        <f t="shared" si="69"/>
        <v>5053188.9760385612</v>
      </c>
      <c r="N186" s="10">
        <f t="shared" si="69"/>
        <v>6202442.5449821502</v>
      </c>
      <c r="O186" s="10">
        <f t="shared" si="69"/>
        <v>7397736.3074829364</v>
      </c>
      <c r="P186" s="10">
        <f t="shared" si="69"/>
        <v>8640497.1308464166</v>
      </c>
      <c r="Q186" s="10">
        <f t="shared" si="69"/>
        <v>9932191.507079564</v>
      </c>
      <c r="R186" s="10">
        <f t="shared" si="69"/>
        <v>10649851.700280055</v>
      </c>
      <c r="S186" s="10">
        <f t="shared" si="69"/>
        <v>11393273.525140343</v>
      </c>
      <c r="T186" s="10">
        <f t="shared" si="69"/>
        <v>12163222.482044939</v>
      </c>
      <c r="U186" s="10">
        <f t="shared" si="69"/>
        <v>12824101.184979277</v>
      </c>
      <c r="V186" s="10">
        <f t="shared" si="69"/>
        <v>13507372.812322274</v>
      </c>
      <c r="W186" s="10">
        <f t="shared" si="69"/>
        <v>14213686.419391101</v>
      </c>
      <c r="X186" s="10">
        <f t="shared" si="69"/>
        <v>14943708.446546586</v>
      </c>
      <c r="Y186" s="10">
        <f t="shared" si="69"/>
        <v>15698123.163131643</v>
      </c>
      <c r="Z186" s="10">
        <f t="shared" si="69"/>
        <v>16208506.343523659</v>
      </c>
      <c r="AA186" s="10">
        <f t="shared" si="69"/>
        <v>16733402.745177194</v>
      </c>
      <c r="AB186" s="10">
        <f t="shared" si="69"/>
        <v>17273196.844402686</v>
      </c>
      <c r="AC186" s="10">
        <f t="shared" si="69"/>
        <v>17828282.865185026</v>
      </c>
      <c r="AD186" s="10">
        <f t="shared" si="69"/>
        <v>18399065.019031852</v>
      </c>
      <c r="AE186" s="10">
        <f t="shared" si="69"/>
        <v>19136898.121323239</v>
      </c>
      <c r="AF186" s="10">
        <f t="shared" si="69"/>
        <v>19897606.226237472</v>
      </c>
      <c r="AG186" s="10">
        <f t="shared" si="69"/>
        <v>20681824.699486602</v>
      </c>
      <c r="AH186" s="10">
        <f t="shared" si="69"/>
        <v>21490205.504266433</v>
      </c>
      <c r="AI186" s="10">
        <f t="shared" si="69"/>
        <v>22323417.618154529</v>
      </c>
      <c r="AJ186" s="10">
        <f t="shared" si="69"/>
        <v>23078845.602048099</v>
      </c>
      <c r="AK186" s="10">
        <f t="shared" si="69"/>
        <v>23856156.934095599</v>
      </c>
    </row>
    <row r="187" spans="1:37">
      <c r="E187" t="s">
        <v>282</v>
      </c>
      <c r="F187" t="s">
        <v>215</v>
      </c>
      <c r="H187" s="2">
        <f>H186+H185*H176</f>
        <v>815541.90057558834</v>
      </c>
      <c r="I187" s="2">
        <f t="shared" ref="I187:AK187" si="70">I186+I185*I176</f>
        <v>1666088.283764295</v>
      </c>
      <c r="J187" s="2">
        <f t="shared" si="70"/>
        <v>2552501.9385379632</v>
      </c>
      <c r="K187" s="2">
        <f t="shared" si="70"/>
        <v>3474182.42785506</v>
      </c>
      <c r="L187" s="2">
        <f t="shared" si="70"/>
        <v>4433081.7589329928</v>
      </c>
      <c r="M187" s="2">
        <f t="shared" si="70"/>
        <v>5672089.2054068968</v>
      </c>
      <c r="N187" s="2">
        <f t="shared" si="70"/>
        <v>6960772.9482266605</v>
      </c>
      <c r="O187" s="2">
        <f t="shared" si="70"/>
        <v>8300607.8808405343</v>
      </c>
      <c r="P187" s="2">
        <f t="shared" si="70"/>
        <v>9693276.6056775823</v>
      </c>
      <c r="Q187" s="2">
        <f t="shared" si="70"/>
        <v>11140354.631536879</v>
      </c>
      <c r="R187" s="2">
        <f t="shared" si="70"/>
        <v>11945311.830710093</v>
      </c>
      <c r="S187" s="2">
        <f t="shared" si="70"/>
        <v>12779164.335856071</v>
      </c>
      <c r="T187" s="2">
        <f t="shared" si="70"/>
        <v>13642770.763700837</v>
      </c>
      <c r="U187" s="2">
        <f t="shared" si="70"/>
        <v>14384039.507247593</v>
      </c>
      <c r="V187" s="2">
        <f t="shared" si="70"/>
        <v>15150425.076116521</v>
      </c>
      <c r="W187" s="2">
        <f t="shared" si="70"/>
        <v>15942655.477455247</v>
      </c>
      <c r="X187" s="2">
        <f t="shared" si="70"/>
        <v>16761478.218191633</v>
      </c>
      <c r="Y187" s="2">
        <f t="shared" si="70"/>
        <v>17607660.802973382</v>
      </c>
      <c r="Z187" s="2">
        <f t="shared" si="70"/>
        <v>18180127.576644219</v>
      </c>
      <c r="AA187" s="2">
        <f t="shared" si="70"/>
        <v>18768872.976395115</v>
      </c>
      <c r="AB187" s="2">
        <f t="shared" si="70"/>
        <v>19374328.246674247</v>
      </c>
      <c r="AC187" s="2">
        <f t="shared" si="70"/>
        <v>19996935.565322518</v>
      </c>
      <c r="AD187" s="2">
        <f t="shared" si="70"/>
        <v>20637148.312597241</v>
      </c>
      <c r="AE187" s="2">
        <f t="shared" si="70"/>
        <v>21464732.276574794</v>
      </c>
      <c r="AF187" s="2">
        <f t="shared" si="70"/>
        <v>22317973.784633547</v>
      </c>
      <c r="AG187" s="2">
        <f t="shared" si="70"/>
        <v>23197585.489096802</v>
      </c>
      <c r="AH187" s="2">
        <f t="shared" si="70"/>
        <v>24104298.658708502</v>
      </c>
      <c r="AI187" s="2">
        <f t="shared" si="70"/>
        <v>25038863.646243185</v>
      </c>
      <c r="AJ187" s="2">
        <f t="shared" si="70"/>
        <v>25886182.753326714</v>
      </c>
      <c r="AK187" s="2">
        <f t="shared" si="70"/>
        <v>26758047.124039769</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c r="A192" s="14">
        <v>41</v>
      </c>
      <c r="E192" t="s">
        <v>286</v>
      </c>
      <c r="F192" t="s">
        <v>276</v>
      </c>
      <c r="G192" s="10">
        <f>'Key Assumptions'!C11</f>
        <v>73.359556442843243</v>
      </c>
      <c r="H192" s="2">
        <f t="shared" ref="H192:AK192" si="71">G192*(1+$G$14)*(1+H$191)</f>
        <v>74.900107128142949</v>
      </c>
      <c r="I192" s="2">
        <f t="shared" si="71"/>
        <v>76.473009377833947</v>
      </c>
      <c r="J192" s="2">
        <f t="shared" si="71"/>
        <v>78.078942574768448</v>
      </c>
      <c r="K192" s="2">
        <f t="shared" si="71"/>
        <v>79.71860036883858</v>
      </c>
      <c r="L192" s="2">
        <f t="shared" si="71"/>
        <v>81.392690976584177</v>
      </c>
      <c r="M192" s="2">
        <f t="shared" si="71"/>
        <v>83.101937487092442</v>
      </c>
      <c r="N192" s="2">
        <f t="shared" si="71"/>
        <v>84.847078174321382</v>
      </c>
      <c r="O192" s="2">
        <f t="shared" si="71"/>
        <v>86.628866815982121</v>
      </c>
      <c r="P192" s="2">
        <f t="shared" si="71"/>
        <v>88.448073019117743</v>
      </c>
      <c r="Q192" s="2">
        <f t="shared" si="71"/>
        <v>90.305482552519209</v>
      </c>
      <c r="R192" s="2">
        <f t="shared" si="71"/>
        <v>92.201897686122109</v>
      </c>
      <c r="S192" s="2">
        <f t="shared" si="71"/>
        <v>94.138137537530667</v>
      </c>
      <c r="T192" s="2">
        <f t="shared" si="71"/>
        <v>96.11503842581881</v>
      </c>
      <c r="U192" s="2">
        <f t="shared" si="71"/>
        <v>98.133454232760997</v>
      </c>
      <c r="V192" s="2">
        <f t="shared" si="71"/>
        <v>100.19425677164897</v>
      </c>
      <c r="W192" s="2">
        <f t="shared" si="71"/>
        <v>102.29833616385359</v>
      </c>
      <c r="X192" s="2">
        <f t="shared" si="71"/>
        <v>104.44660122329451</v>
      </c>
      <c r="Y192" s="2">
        <f t="shared" si="71"/>
        <v>106.63997984898369</v>
      </c>
      <c r="Z192" s="2">
        <f t="shared" si="71"/>
        <v>108.87941942581233</v>
      </c>
      <c r="AA192" s="2">
        <f t="shared" si="71"/>
        <v>111.16588723375438</v>
      </c>
      <c r="AB192" s="2">
        <f t="shared" si="71"/>
        <v>113.50037086566321</v>
      </c>
      <c r="AC192" s="2">
        <f t="shared" si="71"/>
        <v>115.88387865384213</v>
      </c>
      <c r="AD192" s="2">
        <f t="shared" si="71"/>
        <v>118.3174401055728</v>
      </c>
      <c r="AE192" s="2">
        <f t="shared" si="71"/>
        <v>120.80210634778982</v>
      </c>
      <c r="AF192" s="2">
        <f t="shared" si="71"/>
        <v>123.33895058109339</v>
      </c>
      <c r="AG192" s="2">
        <f t="shared" si="71"/>
        <v>125.92906854329634</v>
      </c>
      <c r="AH192" s="2">
        <f t="shared" si="71"/>
        <v>128.57357898270556</v>
      </c>
      <c r="AI192" s="2">
        <f t="shared" si="71"/>
        <v>131.27362414134237</v>
      </c>
      <c r="AJ192" s="2">
        <f t="shared" si="71"/>
        <v>134.03037024831053</v>
      </c>
      <c r="AK192" s="2">
        <f t="shared" si="71"/>
        <v>136.84500802352505</v>
      </c>
    </row>
    <row r="193" spans="1:39">
      <c r="A193" s="14">
        <v>42</v>
      </c>
      <c r="E193" t="s">
        <v>287</v>
      </c>
      <c r="F193" t="s">
        <v>278</v>
      </c>
      <c r="G193" s="10"/>
      <c r="H193" s="2">
        <f t="shared" ref="H193:AK193" si="72">G193*(1+$G$14)*(1+H$191)</f>
        <v>0</v>
      </c>
      <c r="I193" s="2">
        <f t="shared" si="72"/>
        <v>0</v>
      </c>
      <c r="J193" s="2">
        <f t="shared" si="72"/>
        <v>0</v>
      </c>
      <c r="K193" s="2">
        <f t="shared" si="72"/>
        <v>0</v>
      </c>
      <c r="L193" s="2">
        <f t="shared" si="72"/>
        <v>0</v>
      </c>
      <c r="M193" s="2">
        <f t="shared" si="72"/>
        <v>0</v>
      </c>
      <c r="N193" s="2">
        <f t="shared" si="72"/>
        <v>0</v>
      </c>
      <c r="O193" s="2">
        <f t="shared" si="72"/>
        <v>0</v>
      </c>
      <c r="P193" s="2">
        <f t="shared" si="72"/>
        <v>0</v>
      </c>
      <c r="Q193" s="2">
        <f t="shared" si="72"/>
        <v>0</v>
      </c>
      <c r="R193" s="2">
        <f t="shared" si="72"/>
        <v>0</v>
      </c>
      <c r="S193" s="2">
        <f t="shared" si="72"/>
        <v>0</v>
      </c>
      <c r="T193" s="2">
        <f t="shared" si="72"/>
        <v>0</v>
      </c>
      <c r="U193" s="2">
        <f t="shared" si="72"/>
        <v>0</v>
      </c>
      <c r="V193" s="2">
        <f t="shared" si="72"/>
        <v>0</v>
      </c>
      <c r="W193" s="2">
        <f t="shared" si="72"/>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 t="shared" ref="H200:AK200" si="73">H192*H175+(H193+H197)*H176+H194+H198</f>
        <v>165761.14253831757</v>
      </c>
      <c r="I200" s="2">
        <f t="shared" si="73"/>
        <v>338484.25306324445</v>
      </c>
      <c r="J200" s="2">
        <f t="shared" si="73"/>
        <v>518388.63356635877</v>
      </c>
      <c r="K200" s="2">
        <f t="shared" si="73"/>
        <v>705699.72649500309</v>
      </c>
      <c r="L200" s="2">
        <f t="shared" si="73"/>
        <v>900649.27593924745</v>
      </c>
      <c r="M200" s="2">
        <f t="shared" si="73"/>
        <v>1152602.3336570277</v>
      </c>
      <c r="N200" s="2">
        <f t="shared" si="73"/>
        <v>1414740.233468266</v>
      </c>
      <c r="O200" s="2">
        <f t="shared" si="73"/>
        <v>1687379.6274424333</v>
      </c>
      <c r="P200" s="2">
        <f t="shared" si="73"/>
        <v>1970845.9755205556</v>
      </c>
      <c r="Q200" s="2">
        <f t="shared" si="73"/>
        <v>2265473.775802257</v>
      </c>
      <c r="R200" s="2">
        <f t="shared" si="73"/>
        <v>2429167.7950400067</v>
      </c>
      <c r="S200" s="2">
        <f t="shared" si="73"/>
        <v>2598737.889150613</v>
      </c>
      <c r="T200" s="2">
        <f t="shared" si="73"/>
        <v>2774358.6642162516</v>
      </c>
      <c r="U200" s="2">
        <f t="shared" si="73"/>
        <v>2925101.1634337469</v>
      </c>
      <c r="V200" s="2">
        <f t="shared" si="73"/>
        <v>3080951.3554474572</v>
      </c>
      <c r="W200" s="2">
        <f t="shared" si="73"/>
        <v>3242057.2859126693</v>
      </c>
      <c r="X200" s="2">
        <f t="shared" si="73"/>
        <v>3408570.9659096678</v>
      </c>
      <c r="Y200" s="2">
        <f t="shared" si="73"/>
        <v>3580648.4732034523</v>
      </c>
      <c r="Z200" s="2">
        <f t="shared" si="73"/>
        <v>3697063.8393353368</v>
      </c>
      <c r="AA200" s="2">
        <f t="shared" si="73"/>
        <v>3816789.5848680777</v>
      </c>
      <c r="AB200" s="2">
        <f t="shared" si="73"/>
        <v>3939913.4065600471</v>
      </c>
      <c r="AC200" s="2">
        <f t="shared" si="73"/>
        <v>4066525.2245561522</v>
      </c>
      <c r="AD200" s="2">
        <f t="shared" si="73"/>
        <v>4196717.2370958021</v>
      </c>
      <c r="AE200" s="2">
        <f t="shared" si="73"/>
        <v>4365012.5768472068</v>
      </c>
      <c r="AF200" s="2">
        <f t="shared" si="73"/>
        <v>4538525.5685666101</v>
      </c>
      <c r="AG200" s="2">
        <f t="shared" si="73"/>
        <v>4717401.1353918407</v>
      </c>
      <c r="AH200" s="2">
        <f t="shared" si="73"/>
        <v>4901787.9862479921</v>
      </c>
      <c r="AI200" s="2">
        <f t="shared" si="73"/>
        <v>5091838.7109393943</v>
      </c>
      <c r="AJ200" s="2">
        <f t="shared" si="73"/>
        <v>5264147.3384762472</v>
      </c>
      <c r="AK200" s="2">
        <f t="shared" si="73"/>
        <v>5441447.4274981227</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2213.0962009803925</v>
      </c>
      <c r="I217" s="2">
        <f t="shared" si="76"/>
        <v>2213.0962009803925</v>
      </c>
      <c r="J217" s="2">
        <f t="shared" si="76"/>
        <v>2213.0962009803925</v>
      </c>
      <c r="K217" s="2">
        <f t="shared" si="76"/>
        <v>2213.0962009803925</v>
      </c>
      <c r="L217" s="2">
        <f t="shared" si="76"/>
        <v>2213.0962009803925</v>
      </c>
      <c r="M217" s="2">
        <f t="shared" si="76"/>
        <v>2804.2598039215682</v>
      </c>
      <c r="N217" s="2">
        <f t="shared" si="76"/>
        <v>2804.2598039215682</v>
      </c>
      <c r="O217" s="2">
        <f t="shared" si="76"/>
        <v>2804.2598039215682</v>
      </c>
      <c r="P217" s="2">
        <f t="shared" si="76"/>
        <v>2804.2598039215682</v>
      </c>
      <c r="Q217" s="2">
        <f t="shared" si="76"/>
        <v>2804.2598039215682</v>
      </c>
      <c r="R217" s="2">
        <f t="shared" si="76"/>
        <v>1259.4000000000012</v>
      </c>
      <c r="S217" s="2">
        <f t="shared" si="76"/>
        <v>1259.4000000000012</v>
      </c>
      <c r="T217" s="2">
        <f t="shared" si="76"/>
        <v>1259.3999999999942</v>
      </c>
      <c r="U217" s="2">
        <f t="shared" si="76"/>
        <v>942.40000000000146</v>
      </c>
      <c r="V217" s="2">
        <f t="shared" si="76"/>
        <v>942.40000000000146</v>
      </c>
      <c r="W217" s="2">
        <f t="shared" si="76"/>
        <v>942.40000000000146</v>
      </c>
      <c r="X217" s="2">
        <f t="shared" si="76"/>
        <v>942.40000000000146</v>
      </c>
      <c r="Y217" s="2">
        <f t="shared" si="76"/>
        <v>942.39999999999418</v>
      </c>
      <c r="Z217" s="2">
        <f t="shared" si="76"/>
        <v>378.59999999999854</v>
      </c>
      <c r="AA217" s="2">
        <f t="shared" si="76"/>
        <v>378.59999999999854</v>
      </c>
      <c r="AB217" s="2">
        <f t="shared" si="76"/>
        <v>378.59999999999854</v>
      </c>
      <c r="AC217" s="2">
        <f t="shared" si="76"/>
        <v>378.59999999999854</v>
      </c>
      <c r="AD217" s="2">
        <f t="shared" si="76"/>
        <v>378.60000000000582</v>
      </c>
      <c r="AE217" s="2">
        <f t="shared" si="76"/>
        <v>663.59999999999854</v>
      </c>
      <c r="AF217" s="2">
        <f t="shared" si="76"/>
        <v>663.59999999999854</v>
      </c>
      <c r="AG217" s="2">
        <f t="shared" si="76"/>
        <v>663.60000000000582</v>
      </c>
      <c r="AH217" s="2">
        <f t="shared" si="76"/>
        <v>663.60000000000582</v>
      </c>
      <c r="AI217" s="2">
        <f t="shared" si="76"/>
        <v>663.59999999999127</v>
      </c>
      <c r="AJ217" s="2">
        <f t="shared" si="76"/>
        <v>487.80000000000291</v>
      </c>
      <c r="AK217" s="2">
        <f t="shared" si="76"/>
        <v>487.80000000000291</v>
      </c>
    </row>
    <row r="218" spans="1:37">
      <c r="E218" t="s">
        <v>302</v>
      </c>
      <c r="F218" t="s">
        <v>276</v>
      </c>
      <c r="G218" s="8">
        <f ca="1">MAX(-5000,-G245/(NPV($G$16,H217:AK217)))</f>
        <v>-421.88205318988332</v>
      </c>
      <c r="H218" s="2">
        <f ca="1">G218*(1+$G$14)</f>
        <v>-430.74157630687085</v>
      </c>
      <c r="I218" s="2">
        <f t="shared" ref="I218:AK218" ca="1" si="77">H218*(1+$G$14)</f>
        <v>-439.78714940931508</v>
      </c>
      <c r="J218" s="2">
        <f t="shared" ca="1" si="77"/>
        <v>-449.02267954691064</v>
      </c>
      <c r="K218" s="2">
        <f t="shared" ca="1" si="77"/>
        <v>-458.45215581739569</v>
      </c>
      <c r="L218" s="2">
        <f t="shared" ca="1" si="77"/>
        <v>-468.07965108956097</v>
      </c>
      <c r="M218" s="2">
        <f t="shared" ca="1" si="77"/>
        <v>-477.90932376244172</v>
      </c>
      <c r="N218" s="2">
        <f t="shared" ca="1" si="77"/>
        <v>-487.94541956145292</v>
      </c>
      <c r="O218" s="2">
        <f t="shared" ca="1" si="77"/>
        <v>-498.19227337224339</v>
      </c>
      <c r="P218" s="2">
        <f t="shared" ca="1" si="77"/>
        <v>-508.65431111306043</v>
      </c>
      <c r="Q218" s="2">
        <f t="shared" ca="1" si="77"/>
        <v>-519.33605164643461</v>
      </c>
      <c r="R218" s="2">
        <f t="shared" ca="1" si="77"/>
        <v>-530.24210873100969</v>
      </c>
      <c r="S218" s="2">
        <f t="shared" ca="1" si="77"/>
        <v>-541.37719301436084</v>
      </c>
      <c r="T218" s="2">
        <f t="shared" ca="1" si="77"/>
        <v>-552.74611406766235</v>
      </c>
      <c r="U218" s="2">
        <f t="shared" ca="1" si="77"/>
        <v>-564.35378246308323</v>
      </c>
      <c r="V218" s="2">
        <f t="shared" ca="1" si="77"/>
        <v>-576.20521189480792</v>
      </c>
      <c r="W218" s="2">
        <f t="shared" ca="1" si="77"/>
        <v>-588.30552134459879</v>
      </c>
      <c r="X218" s="2">
        <f t="shared" ca="1" si="77"/>
        <v>-600.65993729283525</v>
      </c>
      <c r="Y218" s="2">
        <f t="shared" ca="1" si="77"/>
        <v>-613.27379597598474</v>
      </c>
      <c r="Z218" s="2">
        <f t="shared" ca="1" si="77"/>
        <v>-626.15254569148033</v>
      </c>
      <c r="AA218" s="2">
        <f t="shared" ca="1" si="77"/>
        <v>-639.30174915100133</v>
      </c>
      <c r="AB218" s="2">
        <f t="shared" ca="1" si="77"/>
        <v>-652.72708588317232</v>
      </c>
      <c r="AC218" s="2">
        <f t="shared" ca="1" si="77"/>
        <v>-666.43435468671885</v>
      </c>
      <c r="AD218" s="2">
        <f t="shared" ca="1" si="77"/>
        <v>-680.42947613513991</v>
      </c>
      <c r="AE218" s="2">
        <f t="shared" ca="1" si="77"/>
        <v>-694.71849513397774</v>
      </c>
      <c r="AF218" s="2">
        <f t="shared" ca="1" si="77"/>
        <v>-709.30758353179124</v>
      </c>
      <c r="AG218" s="2">
        <f ca="1">AF218*(1+$G$14)</f>
        <v>-724.20304278595881</v>
      </c>
      <c r="AH218" s="2">
        <f t="shared" ca="1" si="77"/>
        <v>-739.41130668446385</v>
      </c>
      <c r="AI218" s="2">
        <f t="shared" ca="1" si="77"/>
        <v>-754.93894412483758</v>
      </c>
      <c r="AJ218" s="2">
        <f t="shared" ca="1" si="77"/>
        <v>-770.79266195145908</v>
      </c>
      <c r="AK218" s="2">
        <f t="shared" ca="1" si="77"/>
        <v>-786.97930785243966</v>
      </c>
    </row>
    <row r="219" spans="1:37">
      <c r="E219" t="s">
        <v>303</v>
      </c>
      <c r="F219" t="s">
        <v>215</v>
      </c>
      <c r="H219" s="2">
        <f ca="1">H218*H217</f>
        <v>-953272.5461290417</v>
      </c>
      <c r="I219" s="2">
        <f t="shared" ref="I219:AK219" ca="1" si="78">I218*I217</f>
        <v>-973291.26959775144</v>
      </c>
      <c r="J219" s="2">
        <f t="shared" ca="1" si="78"/>
        <v>-993730.38625930413</v>
      </c>
      <c r="K219" s="2">
        <f t="shared" ca="1" si="78"/>
        <v>-1014598.7243707493</v>
      </c>
      <c r="L219" s="2">
        <f t="shared" ca="1" si="78"/>
        <v>-1035905.2975825351</v>
      </c>
      <c r="M219" s="2">
        <f t="shared" ca="1" si="78"/>
        <v>-1340181.9065463541</v>
      </c>
      <c r="N219" s="2">
        <f t="shared" ca="1" si="78"/>
        <v>-1368325.7265838273</v>
      </c>
      <c r="O219" s="2">
        <f t="shared" ca="1" si="78"/>
        <v>-1397060.5668420875</v>
      </c>
      <c r="P219" s="2">
        <f t="shared" ca="1" si="78"/>
        <v>-1426398.8387457712</v>
      </c>
      <c r="Q219" s="2">
        <f t="shared" ca="1" si="78"/>
        <v>-1456353.2143594322</v>
      </c>
      <c r="R219" s="2">
        <f t="shared" ca="1" si="78"/>
        <v>-667786.9117358342</v>
      </c>
      <c r="S219" s="2">
        <f t="shared" ca="1" si="78"/>
        <v>-681810.43688228668</v>
      </c>
      <c r="T219" s="2">
        <f t="shared" ca="1" si="78"/>
        <v>-696128.4560568108</v>
      </c>
      <c r="U219" s="2">
        <f t="shared" ca="1" si="78"/>
        <v>-531847.00459321041</v>
      </c>
      <c r="V219" s="2">
        <f t="shared" ca="1" si="78"/>
        <v>-543015.79168966785</v>
      </c>
      <c r="W219" s="2">
        <f t="shared" ca="1" si="78"/>
        <v>-554419.12331515073</v>
      </c>
      <c r="X219" s="2">
        <f t="shared" ca="1" si="78"/>
        <v>-566061.92490476882</v>
      </c>
      <c r="Y219" s="2">
        <f t="shared" ca="1" si="78"/>
        <v>-577949.2253277644</v>
      </c>
      <c r="Z219" s="2">
        <f t="shared" ca="1" si="78"/>
        <v>-237061.35379879354</v>
      </c>
      <c r="AA219" s="2">
        <f t="shared" ca="1" si="78"/>
        <v>-242039.64222856818</v>
      </c>
      <c r="AB219" s="2">
        <f t="shared" ca="1" si="78"/>
        <v>-247122.47471536809</v>
      </c>
      <c r="AC219" s="2">
        <f t="shared" ca="1" si="78"/>
        <v>-252312.04668439078</v>
      </c>
      <c r="AD219" s="2">
        <f t="shared" ca="1" si="78"/>
        <v>-257610.59966476794</v>
      </c>
      <c r="AE219" s="2">
        <f t="shared" ca="1" si="78"/>
        <v>-461015.19337090664</v>
      </c>
      <c r="AF219" s="2">
        <f t="shared" ca="1" si="78"/>
        <v>-470696.51243169565</v>
      </c>
      <c r="AG219" s="2">
        <f t="shared" ca="1" si="78"/>
        <v>-480581.13919276651</v>
      </c>
      <c r="AH219" s="2">
        <f t="shared" ca="1" si="78"/>
        <v>-490673.3431158145</v>
      </c>
      <c r="AI219" s="2">
        <f t="shared" ca="1" si="78"/>
        <v>-500977.48332123563</v>
      </c>
      <c r="AJ219" s="2">
        <f t="shared" ca="1" si="78"/>
        <v>-375992.66049992398</v>
      </c>
      <c r="AK219" s="2">
        <f t="shared" ca="1" si="78"/>
        <v>-383888.50637042237</v>
      </c>
    </row>
    <row r="221" spans="1:37">
      <c r="D221" t="s">
        <v>304</v>
      </c>
    </row>
    <row r="222" spans="1:37">
      <c r="E222" t="s">
        <v>219</v>
      </c>
      <c r="F222" s="2">
        <f>NPV($G$15,H222:AQ222)+G222</f>
        <v>29600004.048497032</v>
      </c>
      <c r="G222" s="2">
        <f t="shared" ref="G222:AK222" si="79">G42</f>
        <v>0</v>
      </c>
      <c r="H222" s="2">
        <f t="shared" si="79"/>
        <v>2058754.6311078619</v>
      </c>
      <c r="I222" s="2">
        <f t="shared" si="79"/>
        <v>2108171.6276400122</v>
      </c>
      <c r="J222" s="2">
        <f t="shared" si="79"/>
        <v>2157311.1425852771</v>
      </c>
      <c r="K222" s="2">
        <f t="shared" si="79"/>
        <v>2200050.2548104632</v>
      </c>
      <c r="L222" s="2">
        <f t="shared" si="79"/>
        <v>2243475.8796276879</v>
      </c>
      <c r="M222" s="2">
        <f t="shared" si="79"/>
        <v>2773658.9176807576</v>
      </c>
      <c r="N222" s="2">
        <f t="shared" si="79"/>
        <v>2829008.0202361881</v>
      </c>
      <c r="O222" s="2">
        <f t="shared" si="79"/>
        <v>2885428.020695921</v>
      </c>
      <c r="P222" s="2">
        <f t="shared" si="79"/>
        <v>2943134.4066438521</v>
      </c>
      <c r="Q222" s="2">
        <f t="shared" si="79"/>
        <v>3002038.3739710432</v>
      </c>
      <c r="R222" s="2">
        <f t="shared" si="79"/>
        <v>1655864.7722277273</v>
      </c>
      <c r="S222" s="2">
        <f t="shared" si="79"/>
        <v>1690637.9324445094</v>
      </c>
      <c r="T222" s="2">
        <f t="shared" si="79"/>
        <v>1726141.3290258369</v>
      </c>
      <c r="U222" s="2">
        <f t="shared" si="79"/>
        <v>1454621.1319636006</v>
      </c>
      <c r="V222" s="2">
        <f t="shared" si="79"/>
        <v>1485168.1757348364</v>
      </c>
      <c r="W222" s="2">
        <f t="shared" si="79"/>
        <v>1516356.7074252674</v>
      </c>
      <c r="X222" s="2">
        <f t="shared" si="79"/>
        <v>1548200.198281198</v>
      </c>
      <c r="Y222" s="2">
        <f t="shared" si="79"/>
        <v>1580712.4024450956</v>
      </c>
      <c r="Z222" s="2">
        <f t="shared" si="79"/>
        <v>1006584.5064762217</v>
      </c>
      <c r="AA222" s="2">
        <f t="shared" si="79"/>
        <v>1027722.7811122222</v>
      </c>
      <c r="AB222" s="2">
        <f t="shared" si="79"/>
        <v>1049304.9595155788</v>
      </c>
      <c r="AC222" s="2">
        <f t="shared" si="79"/>
        <v>1071340.3636654057</v>
      </c>
      <c r="AD222" s="2">
        <f t="shared" si="79"/>
        <v>1093838.5113023876</v>
      </c>
      <c r="AE222" s="2">
        <f t="shared" si="79"/>
        <v>1457427.5359606009</v>
      </c>
      <c r="AF222" s="2">
        <f t="shared" si="79"/>
        <v>1488033.5142157734</v>
      </c>
      <c r="AG222" s="2">
        <f t="shared" si="79"/>
        <v>1519282.2180143141</v>
      </c>
      <c r="AH222" s="2">
        <f t="shared" si="79"/>
        <v>1551187.1445926144</v>
      </c>
      <c r="AI222" s="2">
        <f t="shared" si="79"/>
        <v>1583762.07462904</v>
      </c>
      <c r="AJ222" s="2">
        <f t="shared" si="79"/>
        <v>1383905.7418848672</v>
      </c>
      <c r="AK222" s="2">
        <f t="shared" si="79"/>
        <v>1412967.7624644493</v>
      </c>
    </row>
    <row r="223" spans="1:37">
      <c r="E223" t="s">
        <v>305</v>
      </c>
      <c r="F223" s="2">
        <f t="shared" ref="F223:F231" si="80">NPV($G$15,H223:AQ223)+G223</f>
        <v>267900384.83839911</v>
      </c>
      <c r="G223" s="2">
        <f t="shared" ref="G223:AK223" si="81">G177</f>
        <v>0</v>
      </c>
      <c r="H223" s="2">
        <f t="shared" si="81"/>
        <v>1275106.3512730529</v>
      </c>
      <c r="I223" s="2">
        <f t="shared" si="81"/>
        <v>2613175.8815368107</v>
      </c>
      <c r="J223" s="2">
        <f t="shared" si="81"/>
        <v>4013189.8926127641</v>
      </c>
      <c r="K223" s="2">
        <f t="shared" si="81"/>
        <v>5455484.7668996723</v>
      </c>
      <c r="L223" s="2">
        <f t="shared" si="81"/>
        <v>6952004.2108950298</v>
      </c>
      <c r="M223" s="2">
        <f t="shared" si="81"/>
        <v>8882661.8767783251</v>
      </c>
      <c r="N223" s="2">
        <f t="shared" si="81"/>
        <v>10886246.895338215</v>
      </c>
      <c r="O223" s="2">
        <f t="shared" si="81"/>
        <v>12964155.881711733</v>
      </c>
      <c r="P223" s="2">
        <f t="shared" si="81"/>
        <v>15119910.547839006</v>
      </c>
      <c r="Q223" s="2">
        <f t="shared" si="81"/>
        <v>17355205.160760339</v>
      </c>
      <c r="R223" s="2">
        <f t="shared" si="81"/>
        <v>18609222.451891661</v>
      </c>
      <c r="S223" s="2">
        <f t="shared" si="81"/>
        <v>19908254.823774599</v>
      </c>
      <c r="T223" s="2">
        <f t="shared" si="81"/>
        <v>21253639.888175335</v>
      </c>
      <c r="U223" s="2">
        <f t="shared" si="81"/>
        <v>22408438.9541848</v>
      </c>
      <c r="V223" s="2">
        <f t="shared" si="81"/>
        <v>23602366.725775972</v>
      </c>
      <c r="W223" s="2">
        <f t="shared" si="81"/>
        <v>24836557.342195183</v>
      </c>
      <c r="X223" s="2">
        <f t="shared" si="81"/>
        <v>26112175.320777934</v>
      </c>
      <c r="Y223" s="2">
        <f t="shared" si="81"/>
        <v>27430416.332673244</v>
      </c>
      <c r="Z223" s="2">
        <f t="shared" si="81"/>
        <v>28322244.163418457</v>
      </c>
      <c r="AA223" s="2">
        <f t="shared" si="81"/>
        <v>29239431.949452251</v>
      </c>
      <c r="AB223" s="2">
        <f t="shared" si="81"/>
        <v>30182651.512823407</v>
      </c>
      <c r="AC223" s="2">
        <f t="shared" si="81"/>
        <v>31152591.708366442</v>
      </c>
      <c r="AD223" s="2">
        <f t="shared" si="81"/>
        <v>32149958.842805132</v>
      </c>
      <c r="AE223" s="2">
        <f t="shared" si="81"/>
        <v>33439225.653210457</v>
      </c>
      <c r="AF223" s="2">
        <f t="shared" si="81"/>
        <v>34768463.537803128</v>
      </c>
      <c r="AG223" s="2">
        <f t="shared" si="81"/>
        <v>36138782.715035632</v>
      </c>
      <c r="AH223" s="2">
        <f t="shared" si="81"/>
        <v>37551322.405291736</v>
      </c>
      <c r="AI223" s="2">
        <f t="shared" si="81"/>
        <v>39007251.559361249</v>
      </c>
      <c r="AJ223" s="2">
        <f t="shared" si="81"/>
        <v>40327263.123305365</v>
      </c>
      <c r="AK223" s="2">
        <f t="shared" si="81"/>
        <v>41685512.974997461</v>
      </c>
    </row>
    <row r="224" spans="1:37">
      <c r="E224" t="s">
        <v>282</v>
      </c>
      <c r="F224" s="2">
        <f t="shared" si="80"/>
        <v>-171824192.05507177</v>
      </c>
      <c r="G224" s="2">
        <f t="shared" ref="G224:AK224" si="82">-G187</f>
        <v>0</v>
      </c>
      <c r="H224" s="2">
        <f t="shared" si="82"/>
        <v>-815541.90057558834</v>
      </c>
      <c r="I224" s="2">
        <f t="shared" si="82"/>
        <v>-1666088.283764295</v>
      </c>
      <c r="J224" s="2">
        <f t="shared" si="82"/>
        <v>-2552501.9385379632</v>
      </c>
      <c r="K224" s="2">
        <f t="shared" si="82"/>
        <v>-3474182.42785506</v>
      </c>
      <c r="L224" s="2">
        <f t="shared" si="82"/>
        <v>-4433081.7589329928</v>
      </c>
      <c r="M224" s="2">
        <f t="shared" si="82"/>
        <v>-5672089.2054068968</v>
      </c>
      <c r="N224" s="2">
        <f t="shared" si="82"/>
        <v>-6960772.9482266605</v>
      </c>
      <c r="O224" s="2">
        <f t="shared" si="82"/>
        <v>-8300607.8808405343</v>
      </c>
      <c r="P224" s="2">
        <f t="shared" si="82"/>
        <v>-9693276.6056775823</v>
      </c>
      <c r="Q224" s="2">
        <f t="shared" si="82"/>
        <v>-11140354.631536879</v>
      </c>
      <c r="R224" s="2">
        <f t="shared" si="82"/>
        <v>-11945311.830710093</v>
      </c>
      <c r="S224" s="2">
        <f t="shared" si="82"/>
        <v>-12779164.335856071</v>
      </c>
      <c r="T224" s="2">
        <f t="shared" si="82"/>
        <v>-13642770.763700837</v>
      </c>
      <c r="U224" s="2">
        <f t="shared" si="82"/>
        <v>-14384039.507247593</v>
      </c>
      <c r="V224" s="2">
        <f t="shared" si="82"/>
        <v>-15150425.076116521</v>
      </c>
      <c r="W224" s="2">
        <f t="shared" si="82"/>
        <v>-15942655.477455247</v>
      </c>
      <c r="X224" s="2">
        <f t="shared" si="82"/>
        <v>-16761478.218191633</v>
      </c>
      <c r="Y224" s="2">
        <f t="shared" si="82"/>
        <v>-17607660.802973382</v>
      </c>
      <c r="Z224" s="2">
        <f t="shared" si="82"/>
        <v>-18180127.576644219</v>
      </c>
      <c r="AA224" s="2">
        <f t="shared" si="82"/>
        <v>-18768872.976395115</v>
      </c>
      <c r="AB224" s="2">
        <f t="shared" si="82"/>
        <v>-19374328.246674247</v>
      </c>
      <c r="AC224" s="2">
        <f t="shared" si="82"/>
        <v>-19996935.565322518</v>
      </c>
      <c r="AD224" s="2">
        <f t="shared" si="82"/>
        <v>-20637148.312597241</v>
      </c>
      <c r="AE224" s="2">
        <f t="shared" si="82"/>
        <v>-21464732.276574794</v>
      </c>
      <c r="AF224" s="2">
        <f t="shared" si="82"/>
        <v>-22317973.784633547</v>
      </c>
      <c r="AG224" s="2">
        <f t="shared" si="82"/>
        <v>-23197585.489096802</v>
      </c>
      <c r="AH224" s="2">
        <f t="shared" si="82"/>
        <v>-24104298.658708502</v>
      </c>
      <c r="AI224" s="2">
        <f t="shared" si="82"/>
        <v>-25038863.646243185</v>
      </c>
      <c r="AJ224" s="2">
        <f t="shared" si="82"/>
        <v>-25886182.753326714</v>
      </c>
      <c r="AK224" s="2">
        <f t="shared" si="82"/>
        <v>-26758047.124039769</v>
      </c>
    </row>
    <row r="225" spans="4:38">
      <c r="E225" t="s">
        <v>283</v>
      </c>
      <c r="F225" s="2">
        <f t="shared" si="80"/>
        <v>-34937624.602268226</v>
      </c>
      <c r="G225" s="2">
        <f t="shared" ref="G225:AK225" si="83">-G200</f>
        <v>0</v>
      </c>
      <c r="H225" s="2">
        <f t="shared" si="83"/>
        <v>-165761.14253831757</v>
      </c>
      <c r="I225" s="2">
        <f t="shared" si="83"/>
        <v>-338484.25306324445</v>
      </c>
      <c r="J225" s="2">
        <f t="shared" si="83"/>
        <v>-518388.63356635877</v>
      </c>
      <c r="K225" s="2">
        <f t="shared" si="83"/>
        <v>-705699.72649500309</v>
      </c>
      <c r="L225" s="2">
        <f t="shared" si="83"/>
        <v>-900649.27593924745</v>
      </c>
      <c r="M225" s="2">
        <f t="shared" si="83"/>
        <v>-1152602.3336570277</v>
      </c>
      <c r="N225" s="2">
        <f t="shared" si="83"/>
        <v>-1414740.233468266</v>
      </c>
      <c r="O225" s="2">
        <f t="shared" si="83"/>
        <v>-1687379.6274424333</v>
      </c>
      <c r="P225" s="2">
        <f t="shared" si="83"/>
        <v>-1970845.9755205556</v>
      </c>
      <c r="Q225" s="2">
        <f t="shared" si="83"/>
        <v>-2265473.775802257</v>
      </c>
      <c r="R225" s="2">
        <f t="shared" si="83"/>
        <v>-2429167.7950400067</v>
      </c>
      <c r="S225" s="2">
        <f t="shared" si="83"/>
        <v>-2598737.889150613</v>
      </c>
      <c r="T225" s="2">
        <f t="shared" si="83"/>
        <v>-2774358.6642162516</v>
      </c>
      <c r="U225" s="2">
        <f t="shared" si="83"/>
        <v>-2925101.1634337469</v>
      </c>
      <c r="V225" s="2">
        <f t="shared" si="83"/>
        <v>-3080951.3554474572</v>
      </c>
      <c r="W225" s="2">
        <f t="shared" si="83"/>
        <v>-3242057.2859126693</v>
      </c>
      <c r="X225" s="2">
        <f t="shared" si="83"/>
        <v>-3408570.9659096678</v>
      </c>
      <c r="Y225" s="2">
        <f t="shared" si="83"/>
        <v>-3580648.4732034523</v>
      </c>
      <c r="Z225" s="2">
        <f t="shared" si="83"/>
        <v>-3697063.8393353368</v>
      </c>
      <c r="AA225" s="2">
        <f t="shared" si="83"/>
        <v>-3816789.5848680777</v>
      </c>
      <c r="AB225" s="2">
        <f t="shared" si="83"/>
        <v>-3939913.4065600471</v>
      </c>
      <c r="AC225" s="2">
        <f t="shared" si="83"/>
        <v>-4066525.2245561522</v>
      </c>
      <c r="AD225" s="2">
        <f t="shared" si="83"/>
        <v>-4196717.2370958021</v>
      </c>
      <c r="AE225" s="2">
        <f t="shared" si="83"/>
        <v>-4365012.5768472068</v>
      </c>
      <c r="AF225" s="2">
        <f t="shared" si="83"/>
        <v>-4538525.5685666101</v>
      </c>
      <c r="AG225" s="2">
        <f t="shared" si="83"/>
        <v>-4717401.1353918407</v>
      </c>
      <c r="AH225" s="2">
        <f t="shared" si="83"/>
        <v>-4901787.9862479921</v>
      </c>
      <c r="AI225" s="2">
        <f t="shared" si="83"/>
        <v>-5091838.7109393943</v>
      </c>
      <c r="AJ225" s="2">
        <f t="shared" si="83"/>
        <v>-5264147.3384762472</v>
      </c>
      <c r="AK225" s="2">
        <f t="shared" si="83"/>
        <v>-5441447.4274981227</v>
      </c>
    </row>
    <row r="226" spans="4:38">
      <c r="E226" t="s">
        <v>306</v>
      </c>
      <c r="F226" s="2">
        <f t="shared" si="80"/>
        <v>-22926363.198225696</v>
      </c>
      <c r="G226" s="2">
        <f t="shared" ref="G226:AK226" si="84">-G34-G50-G85</f>
        <v>-433680.85112779343</v>
      </c>
      <c r="H226" s="2">
        <f t="shared" si="84"/>
        <v>-576914.37586588645</v>
      </c>
      <c r="I226" s="2">
        <f t="shared" si="84"/>
        <v>-715717.64162877644</v>
      </c>
      <c r="J226" s="2">
        <f t="shared" si="84"/>
        <v>-778326.22556692886</v>
      </c>
      <c r="K226" s="2">
        <f t="shared" si="84"/>
        <v>-867041.64223265043</v>
      </c>
      <c r="L226" s="2">
        <f t="shared" si="84"/>
        <v>-917454.18251436437</v>
      </c>
      <c r="M226" s="2">
        <f t="shared" si="84"/>
        <v>-1139576.9775412795</v>
      </c>
      <c r="N226" s="2">
        <f t="shared" si="84"/>
        <v>-1348815.5782837458</v>
      </c>
      <c r="O226" s="2">
        <f t="shared" si="84"/>
        <v>-1568812.1668383279</v>
      </c>
      <c r="P226" s="2">
        <f t="shared" si="84"/>
        <v>-1651795.0582696246</v>
      </c>
      <c r="Q226" s="2">
        <f t="shared" si="84"/>
        <v>-1755217.0458283564</v>
      </c>
      <c r="R226" s="2">
        <f t="shared" si="84"/>
        <v>-1775915.3554812029</v>
      </c>
      <c r="S226" s="2">
        <f t="shared" si="84"/>
        <v>-1797048.3296367594</v>
      </c>
      <c r="T226" s="2">
        <f t="shared" si="84"/>
        <v>-1818625.0962495822</v>
      </c>
      <c r="U226" s="2">
        <f t="shared" si="84"/>
        <v>-1836807.8603991272</v>
      </c>
      <c r="V226" s="2">
        <f t="shared" si="84"/>
        <v>-1855372.4625958127</v>
      </c>
      <c r="W226" s="2">
        <f t="shared" si="84"/>
        <v>-1874326.9214386286</v>
      </c>
      <c r="X226" s="2">
        <f t="shared" si="84"/>
        <v>-1893679.4239171436</v>
      </c>
      <c r="Y226" s="2">
        <f t="shared" si="84"/>
        <v>-1913438.3289477073</v>
      </c>
      <c r="Z226" s="2">
        <f t="shared" si="84"/>
        <v>-1926020.6352786601</v>
      </c>
      <c r="AA226" s="2">
        <f t="shared" si="84"/>
        <v>-1938867.1700425628</v>
      </c>
      <c r="AB226" s="2">
        <f t="shared" si="84"/>
        <v>-1951983.4820365077</v>
      </c>
      <c r="AC226" s="2">
        <f t="shared" si="84"/>
        <v>-1965375.2365823253</v>
      </c>
      <c r="AD226" s="2">
        <f t="shared" si="84"/>
        <v>-1979048.217973605</v>
      </c>
      <c r="AE226" s="2">
        <f t="shared" si="84"/>
        <v>-1997266.0621731125</v>
      </c>
      <c r="AF226" s="2">
        <f t="shared" si="84"/>
        <v>-2015866.4811008098</v>
      </c>
      <c r="AG226" s="2">
        <f t="shared" si="84"/>
        <v>-2034857.5088259885</v>
      </c>
      <c r="AH226" s="2">
        <f t="shared" si="84"/>
        <v>-2054247.3481333964</v>
      </c>
      <c r="AI226" s="2">
        <f t="shared" si="84"/>
        <v>-2074044.3740662592</v>
      </c>
      <c r="AJ226" s="2">
        <f t="shared" si="84"/>
        <v>-2091343.1958398202</v>
      </c>
      <c r="AK226" s="2">
        <f t="shared" si="84"/>
        <v>-2109005.2928706259</v>
      </c>
    </row>
    <row r="227" spans="4:38">
      <c r="E227" t="s">
        <v>290</v>
      </c>
      <c r="F227" s="2">
        <f t="shared" si="80"/>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80"/>
        <v>-12562472.622531272</v>
      </c>
      <c r="H228" s="2">
        <f t="shared" ref="H228:AK228" ca="1" si="86">H219</f>
        <v>-953272.5461290417</v>
      </c>
      <c r="I228" s="2">
        <f t="shared" ca="1" si="86"/>
        <v>-973291.26959775144</v>
      </c>
      <c r="J228" s="2">
        <f t="shared" ca="1" si="86"/>
        <v>-993730.38625930413</v>
      </c>
      <c r="K228" s="2">
        <f t="shared" ca="1" si="86"/>
        <v>-1014598.7243707493</v>
      </c>
      <c r="L228" s="2">
        <f t="shared" ca="1" si="86"/>
        <v>-1035905.2975825351</v>
      </c>
      <c r="M228" s="2">
        <f t="shared" ca="1" si="86"/>
        <v>-1340181.9065463541</v>
      </c>
      <c r="N228" s="2">
        <f t="shared" ca="1" si="86"/>
        <v>-1368325.7265838273</v>
      </c>
      <c r="O228" s="2">
        <f t="shared" ca="1" si="86"/>
        <v>-1397060.5668420875</v>
      </c>
      <c r="P228" s="2">
        <f t="shared" ca="1" si="86"/>
        <v>-1426398.8387457712</v>
      </c>
      <c r="Q228" s="2">
        <f t="shared" ca="1" si="86"/>
        <v>-1456353.2143594322</v>
      </c>
      <c r="R228" s="2">
        <f t="shared" ca="1" si="86"/>
        <v>-667786.9117358342</v>
      </c>
      <c r="S228" s="2">
        <f t="shared" ca="1" si="86"/>
        <v>-681810.43688228668</v>
      </c>
      <c r="T228" s="2">
        <f t="shared" ca="1" si="86"/>
        <v>-696128.4560568108</v>
      </c>
      <c r="U228" s="2">
        <f t="shared" ca="1" si="86"/>
        <v>-531847.00459321041</v>
      </c>
      <c r="V228" s="2">
        <f t="shared" ca="1" si="86"/>
        <v>-543015.79168966785</v>
      </c>
      <c r="W228" s="2">
        <f t="shared" ca="1" si="86"/>
        <v>-554419.12331515073</v>
      </c>
      <c r="X228" s="2">
        <f t="shared" ca="1" si="86"/>
        <v>-566061.92490476882</v>
      </c>
      <c r="Y228" s="2">
        <f t="shared" ca="1" si="86"/>
        <v>-577949.2253277644</v>
      </c>
      <c r="Z228" s="2">
        <f t="shared" ca="1" si="86"/>
        <v>-237061.35379879354</v>
      </c>
      <c r="AA228" s="2">
        <f t="shared" ca="1" si="86"/>
        <v>-242039.64222856818</v>
      </c>
      <c r="AB228" s="2">
        <f t="shared" ca="1" si="86"/>
        <v>-247122.47471536809</v>
      </c>
      <c r="AC228" s="2">
        <f t="shared" ca="1" si="86"/>
        <v>-252312.04668439078</v>
      </c>
      <c r="AD228" s="2">
        <f t="shared" ca="1" si="86"/>
        <v>-257610.59966476794</v>
      </c>
      <c r="AE228" s="2">
        <f t="shared" ca="1" si="86"/>
        <v>-461015.19337090664</v>
      </c>
      <c r="AF228" s="2">
        <f t="shared" ca="1" si="86"/>
        <v>-470696.51243169565</v>
      </c>
      <c r="AG228" s="2">
        <f t="shared" ca="1" si="86"/>
        <v>-480581.13919276651</v>
      </c>
      <c r="AH228" s="2">
        <f t="shared" ca="1" si="86"/>
        <v>-490673.3431158145</v>
      </c>
      <c r="AI228" s="2">
        <f t="shared" ca="1" si="86"/>
        <v>-500977.48332123563</v>
      </c>
      <c r="AJ228" s="2">
        <f t="shared" ca="1" si="86"/>
        <v>-375992.66049992398</v>
      </c>
      <c r="AK228" s="2">
        <f t="shared" ca="1" si="86"/>
        <v>-383888.50637042237</v>
      </c>
    </row>
    <row r="229" spans="4:38">
      <c r="F229" s="2">
        <f t="shared" si="80"/>
        <v>0</v>
      </c>
    </row>
    <row r="230" spans="4:38">
      <c r="E230" t="s">
        <v>308</v>
      </c>
      <c r="F230" s="2">
        <f t="shared" ca="1" si="80"/>
        <v>55249736.408799224</v>
      </c>
      <c r="G230" s="2">
        <f t="shared" ref="G230:AK230" si="87">SUM(G222:G228)</f>
        <v>-433680.85112779343</v>
      </c>
      <c r="H230" s="2">
        <f t="shared" ca="1" si="87"/>
        <v>822371.01727208041</v>
      </c>
      <c r="I230" s="2">
        <f t="shared" ca="1" si="87"/>
        <v>1027766.0611227549</v>
      </c>
      <c r="J230" s="2">
        <f t="shared" ca="1" si="87"/>
        <v>1327553.8512674866</v>
      </c>
      <c r="K230" s="2">
        <f t="shared" ca="1" si="87"/>
        <v>1594012.5007566726</v>
      </c>
      <c r="L230" s="2">
        <f t="shared" ca="1" si="87"/>
        <v>1908389.5755535779</v>
      </c>
      <c r="M230" s="2">
        <f t="shared" ca="1" si="87"/>
        <v>2351870.3713075239</v>
      </c>
      <c r="N230" s="2">
        <f t="shared" ca="1" si="87"/>
        <v>2622600.4290119037</v>
      </c>
      <c r="O230" s="2">
        <f t="shared" ca="1" si="87"/>
        <v>2895723.6604442699</v>
      </c>
      <c r="P230" s="2">
        <f t="shared" ca="1" si="87"/>
        <v>3320728.4762693234</v>
      </c>
      <c r="Q230" s="2">
        <f t="shared" ca="1" si="87"/>
        <v>3739844.8672044566</v>
      </c>
      <c r="R230" s="2">
        <f t="shared" ca="1" si="87"/>
        <v>3446905.3311522515</v>
      </c>
      <c r="S230" s="2">
        <f t="shared" ca="1" si="87"/>
        <v>3742131.764693378</v>
      </c>
      <c r="T230" s="2">
        <f t="shared" ca="1" si="87"/>
        <v>4047898.2369776908</v>
      </c>
      <c r="U230" s="2">
        <f t="shared" ca="1" si="87"/>
        <v>4185264.5504747219</v>
      </c>
      <c r="V230" s="2">
        <f t="shared" ca="1" si="87"/>
        <v>4457770.2156613497</v>
      </c>
      <c r="W230" s="2">
        <f t="shared" ca="1" si="87"/>
        <v>4739455.2414987534</v>
      </c>
      <c r="X230" s="2">
        <f t="shared" ca="1" si="87"/>
        <v>5030584.9861359205</v>
      </c>
      <c r="Y230" s="2">
        <f t="shared" ca="1" si="87"/>
        <v>5331431.9046660345</v>
      </c>
      <c r="Z230" s="2">
        <f t="shared" ca="1" si="87"/>
        <v>5288555.2648376701</v>
      </c>
      <c r="AA230" s="2">
        <f t="shared" ca="1" si="87"/>
        <v>5500585.3570301514</v>
      </c>
      <c r="AB230" s="2">
        <f t="shared" ca="1" si="87"/>
        <v>5718608.8623528164</v>
      </c>
      <c r="AC230" s="2">
        <f t="shared" ca="1" si="87"/>
        <v>5942783.9988864614</v>
      </c>
      <c r="AD230" s="2">
        <f t="shared" ca="1" si="87"/>
        <v>6173272.9867761042</v>
      </c>
      <c r="AE230" s="2">
        <f t="shared" ca="1" si="87"/>
        <v>6608627.080205041</v>
      </c>
      <c r="AF230" s="2">
        <f t="shared" ca="1" si="87"/>
        <v>6913434.7052862411</v>
      </c>
      <c r="AG230" s="2">
        <f t="shared" ca="1" si="87"/>
        <v>7227639.6605425496</v>
      </c>
      <c r="AH230" s="2">
        <f t="shared" ca="1" si="87"/>
        <v>7551502.213678645</v>
      </c>
      <c r="AI230" s="2">
        <f t="shared" ca="1" si="87"/>
        <v>7885289.4194202134</v>
      </c>
      <c r="AJ230" s="2">
        <f t="shared" ca="1" si="87"/>
        <v>8093502.9170475239</v>
      </c>
      <c r="AK230" s="2">
        <f t="shared" ca="1" si="87"/>
        <v>8406092.3866829704</v>
      </c>
    </row>
    <row r="231" spans="4:38">
      <c r="E231" t="s">
        <v>309</v>
      </c>
      <c r="F231" s="2">
        <f t="shared" ca="1" si="80"/>
        <v>-16574920.92263977</v>
      </c>
      <c r="G231" s="2">
        <f>-G230*G$18</f>
        <v>130104.25533833803</v>
      </c>
      <c r="H231" s="2">
        <f t="shared" ref="H231:AK231" ca="1" si="88">-H230*H$18</f>
        <v>-246711.30518162411</v>
      </c>
      <c r="I231" s="2">
        <f t="shared" ca="1" si="88"/>
        <v>-308329.81833682646</v>
      </c>
      <c r="J231" s="2">
        <f t="shared" ca="1" si="88"/>
        <v>-398266.15538024594</v>
      </c>
      <c r="K231" s="2">
        <f t="shared" ca="1" si="88"/>
        <v>-478203.75022700173</v>
      </c>
      <c r="L231" s="2">
        <f t="shared" ca="1" si="88"/>
        <v>-572516.87266607338</v>
      </c>
      <c r="M231" s="2">
        <f t="shared" ca="1" si="88"/>
        <v>-705561.11139225715</v>
      </c>
      <c r="N231" s="2">
        <f t="shared" ca="1" si="88"/>
        <v>-786780.12870357104</v>
      </c>
      <c r="O231" s="2">
        <f t="shared" ca="1" si="88"/>
        <v>-868717.09813328099</v>
      </c>
      <c r="P231" s="2">
        <f t="shared" ca="1" si="88"/>
        <v>-996218.54288079694</v>
      </c>
      <c r="Q231" s="2">
        <f t="shared" ca="1" si="88"/>
        <v>-1121953.4601613369</v>
      </c>
      <c r="R231" s="2">
        <f t="shared" ca="1" si="88"/>
        <v>-1034071.5993456754</v>
      </c>
      <c r="S231" s="2">
        <f t="shared" ca="1" si="88"/>
        <v>-1122639.5294080134</v>
      </c>
      <c r="T231" s="2">
        <f t="shared" ca="1" si="88"/>
        <v>-1214369.4710933072</v>
      </c>
      <c r="U231" s="2">
        <f t="shared" ca="1" si="88"/>
        <v>-1255579.3651424164</v>
      </c>
      <c r="V231" s="2">
        <f t="shared" ca="1" si="88"/>
        <v>-1337331.0646984049</v>
      </c>
      <c r="W231" s="2">
        <f t="shared" ca="1" si="88"/>
        <v>-1421836.5724496259</v>
      </c>
      <c r="X231" s="2">
        <f t="shared" ca="1" si="88"/>
        <v>-1509175.495840776</v>
      </c>
      <c r="Y231" s="2">
        <f t="shared" ca="1" si="88"/>
        <v>-1599429.5713998103</v>
      </c>
      <c r="Z231" s="2">
        <f t="shared" ca="1" si="88"/>
        <v>-1586566.5794513009</v>
      </c>
      <c r="AA231" s="2">
        <f t="shared" ca="1" si="88"/>
        <v>-1650175.6071090454</v>
      </c>
      <c r="AB231" s="2">
        <f t="shared" ca="1" si="88"/>
        <v>-1715582.6587058448</v>
      </c>
      <c r="AC231" s="2">
        <f t="shared" ca="1" si="88"/>
        <v>-1782835.1996659383</v>
      </c>
      <c r="AD231" s="2">
        <f t="shared" ca="1" si="88"/>
        <v>-1851981.8960328312</v>
      </c>
      <c r="AE231" s="2">
        <f t="shared" ca="1" si="88"/>
        <v>-1982588.1240615123</v>
      </c>
      <c r="AF231" s="2">
        <f t="shared" ca="1" si="88"/>
        <v>-2074030.4115858723</v>
      </c>
      <c r="AG231" s="2">
        <f t="shared" ca="1" si="88"/>
        <v>-2168291.898162765</v>
      </c>
      <c r="AH231" s="2">
        <f t="shared" ca="1" si="88"/>
        <v>-2265450.6641035932</v>
      </c>
      <c r="AI231" s="2">
        <f t="shared" ca="1" si="88"/>
        <v>-2365586.8258260638</v>
      </c>
      <c r="AJ231" s="2">
        <f t="shared" ca="1" si="88"/>
        <v>-2428050.875114257</v>
      </c>
      <c r="AK231" s="2">
        <f t="shared" ca="1" si="88"/>
        <v>-2521827.7160048909</v>
      </c>
    </row>
    <row r="233" spans="4:38">
      <c r="D233" t="s">
        <v>310</v>
      </c>
    </row>
    <row r="234" spans="4:38">
      <c r="E234" t="s">
        <v>214</v>
      </c>
      <c r="F234" s="2">
        <f>NPV($G$15,H234:AQ234)+G234</f>
        <v>-99187047.018306345</v>
      </c>
      <c r="G234" s="2">
        <f>-G26</f>
        <v>-38020313.925598279</v>
      </c>
      <c r="H234" s="2">
        <f t="shared" ref="H234:AK234" si="89">-H26</f>
        <v>-9399927.3479395863</v>
      </c>
      <c r="I234" s="2">
        <f t="shared" si="89"/>
        <v>-8996089.6333911847</v>
      </c>
      <c r="J234" s="2">
        <f t="shared" si="89"/>
        <v>-2851375.5724669192</v>
      </c>
      <c r="K234" s="2">
        <f t="shared" si="89"/>
        <v>-4897183.0784472665</v>
      </c>
      <c r="L234" s="2">
        <f t="shared" si="89"/>
        <v>-1789527.3429094297</v>
      </c>
      <c r="M234" s="2">
        <f t="shared" si="89"/>
        <v>-14996164.684472458</v>
      </c>
      <c r="N234" s="2">
        <f t="shared" si="89"/>
        <v>-13910080.039161121</v>
      </c>
      <c r="O234" s="2">
        <f t="shared" si="89"/>
        <v>-14714299.063670628</v>
      </c>
      <c r="P234" s="2">
        <f t="shared" si="89"/>
        <v>-3695496.9078598949</v>
      </c>
      <c r="Q234" s="2">
        <f t="shared" si="89"/>
        <v>-5271720.6307275025</v>
      </c>
      <c r="R234" s="23">
        <f t="shared" si="89"/>
        <v>0</v>
      </c>
      <c r="S234" s="23">
        <f t="shared" si="89"/>
        <v>0</v>
      </c>
      <c r="T234" s="23">
        <f t="shared" si="89"/>
        <v>0</v>
      </c>
      <c r="U234" s="23">
        <f t="shared" si="89"/>
        <v>0</v>
      </c>
      <c r="V234" s="23">
        <f t="shared" si="89"/>
        <v>0</v>
      </c>
      <c r="W234" s="23">
        <f t="shared" si="89"/>
        <v>0</v>
      </c>
      <c r="X234" s="23">
        <f t="shared" si="89"/>
        <v>0</v>
      </c>
      <c r="Y234" s="23">
        <f t="shared" si="89"/>
        <v>0</v>
      </c>
      <c r="Z234" s="23">
        <f t="shared" si="89"/>
        <v>0</v>
      </c>
      <c r="AA234" s="23">
        <f t="shared" si="89"/>
        <v>0</v>
      </c>
      <c r="AB234" s="23">
        <f t="shared" si="89"/>
        <v>0</v>
      </c>
      <c r="AC234" s="23">
        <f t="shared" si="89"/>
        <v>0</v>
      </c>
      <c r="AD234" s="23">
        <f t="shared" si="89"/>
        <v>0</v>
      </c>
      <c r="AE234" s="23">
        <f t="shared" si="89"/>
        <v>0</v>
      </c>
      <c r="AF234" s="23">
        <f t="shared" si="89"/>
        <v>0</v>
      </c>
      <c r="AG234" s="23">
        <f t="shared" si="89"/>
        <v>0</v>
      </c>
      <c r="AH234" s="23">
        <f t="shared" si="89"/>
        <v>0</v>
      </c>
      <c r="AI234" s="23">
        <f t="shared" si="89"/>
        <v>0</v>
      </c>
      <c r="AJ234" s="23">
        <f t="shared" si="89"/>
        <v>0</v>
      </c>
      <c r="AK234" s="23">
        <f t="shared" si="89"/>
        <v>0</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566402427.55464745</v>
      </c>
      <c r="G237" s="2">
        <f t="shared" ref="G237:AK237" si="93">G177</f>
        <v>0</v>
      </c>
      <c r="H237" s="2">
        <f t="shared" si="93"/>
        <v>1275106.3512730529</v>
      </c>
      <c r="I237" s="2">
        <f t="shared" si="93"/>
        <v>2613175.8815368107</v>
      </c>
      <c r="J237" s="2">
        <f t="shared" si="93"/>
        <v>4013189.8926127641</v>
      </c>
      <c r="K237" s="2">
        <f t="shared" si="93"/>
        <v>5455484.7668996723</v>
      </c>
      <c r="L237" s="2">
        <f t="shared" si="93"/>
        <v>6952004.2108950298</v>
      </c>
      <c r="M237" s="2">
        <f t="shared" si="93"/>
        <v>8882661.8767783251</v>
      </c>
      <c r="N237" s="2">
        <f t="shared" si="93"/>
        <v>10886246.895338215</v>
      </c>
      <c r="O237" s="2">
        <f t="shared" si="93"/>
        <v>12964155.881711733</v>
      </c>
      <c r="P237" s="2">
        <f t="shared" si="93"/>
        <v>15119910.547839006</v>
      </c>
      <c r="Q237" s="2">
        <f t="shared" si="93"/>
        <v>17355205.160760339</v>
      </c>
      <c r="R237" s="2">
        <f t="shared" si="93"/>
        <v>18609222.451891661</v>
      </c>
      <c r="S237" s="2">
        <f t="shared" si="93"/>
        <v>19908254.823774599</v>
      </c>
      <c r="T237" s="2">
        <f t="shared" si="93"/>
        <v>21253639.888175335</v>
      </c>
      <c r="U237" s="2">
        <f t="shared" si="93"/>
        <v>22408438.9541848</v>
      </c>
      <c r="V237" s="2">
        <f t="shared" si="93"/>
        <v>23602366.725775972</v>
      </c>
      <c r="W237" s="2">
        <f t="shared" si="93"/>
        <v>24836557.342195183</v>
      </c>
      <c r="X237" s="2">
        <f t="shared" si="93"/>
        <v>26112175.320777934</v>
      </c>
      <c r="Y237" s="2">
        <f t="shared" si="93"/>
        <v>27430416.332673244</v>
      </c>
      <c r="Z237" s="2">
        <f t="shared" si="93"/>
        <v>28322244.163418457</v>
      </c>
      <c r="AA237" s="2">
        <f t="shared" si="93"/>
        <v>29239431.949452251</v>
      </c>
      <c r="AB237" s="2">
        <f t="shared" si="93"/>
        <v>30182651.512823407</v>
      </c>
      <c r="AC237" s="2">
        <f t="shared" si="93"/>
        <v>31152591.708366442</v>
      </c>
      <c r="AD237" s="2">
        <f t="shared" si="93"/>
        <v>32149958.842805132</v>
      </c>
      <c r="AE237" s="2">
        <f t="shared" si="93"/>
        <v>33439225.653210457</v>
      </c>
      <c r="AF237" s="2">
        <f t="shared" si="93"/>
        <v>34768463.537803128</v>
      </c>
      <c r="AG237" s="2">
        <f t="shared" si="93"/>
        <v>36138782.715035632</v>
      </c>
      <c r="AH237" s="2">
        <f t="shared" si="93"/>
        <v>37551322.405291736</v>
      </c>
      <c r="AI237" s="2">
        <f t="shared" si="93"/>
        <v>39007251.559361249</v>
      </c>
      <c r="AJ237" s="2">
        <f t="shared" si="93"/>
        <v>40327263.123305365</v>
      </c>
      <c r="AK237" s="2">
        <f t="shared" si="93"/>
        <v>41685512.974997461</v>
      </c>
      <c r="AL237" s="2">
        <f>IF(AF237=0,0,IF($G$15&gt;(AK237/AF237)^(1/5)-1+2%,AK237*(AK237/AF237)^(1/5)/($G$15-((AK237/AF237)^(1/5)-1)),AK237*(1+$G$14)/$G$16))</f>
        <v>1420087837.6199076</v>
      </c>
    </row>
    <row r="238" spans="4:38">
      <c r="E238" t="s">
        <v>282</v>
      </c>
      <c r="F238" s="2">
        <f t="shared" si="90"/>
        <v>-363433486.40186852</v>
      </c>
      <c r="G238" s="2">
        <f t="shared" ref="G238:AK238" si="94">G224</f>
        <v>0</v>
      </c>
      <c r="H238" s="2">
        <f t="shared" si="94"/>
        <v>-815541.90057558834</v>
      </c>
      <c r="I238" s="2">
        <f t="shared" si="94"/>
        <v>-1666088.283764295</v>
      </c>
      <c r="J238" s="2">
        <f t="shared" si="94"/>
        <v>-2552501.9385379632</v>
      </c>
      <c r="K238" s="2">
        <f t="shared" si="94"/>
        <v>-3474182.42785506</v>
      </c>
      <c r="L238" s="2">
        <f t="shared" si="94"/>
        <v>-4433081.7589329928</v>
      </c>
      <c r="M238" s="2">
        <f t="shared" si="94"/>
        <v>-5672089.2054068968</v>
      </c>
      <c r="N238" s="2">
        <f t="shared" si="94"/>
        <v>-6960772.9482266605</v>
      </c>
      <c r="O238" s="2">
        <f t="shared" si="94"/>
        <v>-8300607.8808405343</v>
      </c>
      <c r="P238" s="2">
        <f t="shared" si="94"/>
        <v>-9693276.6056775823</v>
      </c>
      <c r="Q238" s="2">
        <f t="shared" si="94"/>
        <v>-11140354.631536879</v>
      </c>
      <c r="R238" s="2">
        <f t="shared" si="94"/>
        <v>-11945311.830710093</v>
      </c>
      <c r="S238" s="2">
        <f t="shared" si="94"/>
        <v>-12779164.335856071</v>
      </c>
      <c r="T238" s="2">
        <f t="shared" si="94"/>
        <v>-13642770.763700837</v>
      </c>
      <c r="U238" s="2">
        <f t="shared" si="94"/>
        <v>-14384039.507247593</v>
      </c>
      <c r="V238" s="2">
        <f t="shared" si="94"/>
        <v>-15150425.076116521</v>
      </c>
      <c r="W238" s="2">
        <f t="shared" si="94"/>
        <v>-15942655.477455247</v>
      </c>
      <c r="X238" s="2">
        <f t="shared" si="94"/>
        <v>-16761478.218191633</v>
      </c>
      <c r="Y238" s="2">
        <f t="shared" si="94"/>
        <v>-17607660.802973382</v>
      </c>
      <c r="Z238" s="2">
        <f t="shared" si="94"/>
        <v>-18180127.576644219</v>
      </c>
      <c r="AA238" s="2">
        <f t="shared" si="94"/>
        <v>-18768872.976395115</v>
      </c>
      <c r="AB238" s="2">
        <f t="shared" si="94"/>
        <v>-19374328.246674247</v>
      </c>
      <c r="AC238" s="2">
        <f t="shared" si="94"/>
        <v>-19996935.565322518</v>
      </c>
      <c r="AD238" s="2">
        <f t="shared" si="94"/>
        <v>-20637148.312597241</v>
      </c>
      <c r="AE238" s="2">
        <f t="shared" si="94"/>
        <v>-21464732.276574794</v>
      </c>
      <c r="AF238" s="2">
        <f t="shared" si="94"/>
        <v>-22317973.784633547</v>
      </c>
      <c r="AG238" s="2">
        <f t="shared" si="94"/>
        <v>-23197585.489096802</v>
      </c>
      <c r="AH238" s="2">
        <f t="shared" si="94"/>
        <v>-24104298.658708502</v>
      </c>
      <c r="AI238" s="2">
        <f t="shared" si="94"/>
        <v>-25038863.646243185</v>
      </c>
      <c r="AJ238" s="2">
        <f t="shared" si="94"/>
        <v>-25886182.753326714</v>
      </c>
      <c r="AK238" s="2">
        <f t="shared" si="94"/>
        <v>-26758047.124039769</v>
      </c>
      <c r="AL238" s="2">
        <f t="shared" ref="AL238:AL243" si="95">IF(AF238=0,0,IF($G$15&gt;(AK238/AF238)^(1/5)-1+2%,AK238*(AK238/AF238)^(1/5)/($G$15-((AK238/AF238)^(1/5)-1)),AK238*(1+$G$14)/$G$16))</f>
        <v>-911558346.47160268</v>
      </c>
    </row>
    <row r="239" spans="4:38">
      <c r="E239" t="s">
        <v>283</v>
      </c>
      <c r="F239" s="2">
        <f t="shared" si="90"/>
        <v>-73902796.34947671</v>
      </c>
      <c r="G239" s="2">
        <f t="shared" ref="G239:AK239" si="96">-G200</f>
        <v>0</v>
      </c>
      <c r="H239" s="2">
        <f t="shared" si="96"/>
        <v>-165761.14253831757</v>
      </c>
      <c r="I239" s="2">
        <f t="shared" si="96"/>
        <v>-338484.25306324445</v>
      </c>
      <c r="J239" s="2">
        <f t="shared" si="96"/>
        <v>-518388.63356635877</v>
      </c>
      <c r="K239" s="2">
        <f t="shared" si="96"/>
        <v>-705699.72649500309</v>
      </c>
      <c r="L239" s="2">
        <f t="shared" si="96"/>
        <v>-900649.27593924745</v>
      </c>
      <c r="M239" s="2">
        <f t="shared" si="96"/>
        <v>-1152602.3336570277</v>
      </c>
      <c r="N239" s="2">
        <f t="shared" si="96"/>
        <v>-1414740.233468266</v>
      </c>
      <c r="O239" s="2">
        <f t="shared" si="96"/>
        <v>-1687379.6274424333</v>
      </c>
      <c r="P239" s="2">
        <f t="shared" si="96"/>
        <v>-1970845.9755205556</v>
      </c>
      <c r="Q239" s="2">
        <f t="shared" si="96"/>
        <v>-2265473.775802257</v>
      </c>
      <c r="R239" s="2">
        <f t="shared" si="96"/>
        <v>-2429167.7950400067</v>
      </c>
      <c r="S239" s="2">
        <f t="shared" si="96"/>
        <v>-2598737.889150613</v>
      </c>
      <c r="T239" s="2">
        <f t="shared" si="96"/>
        <v>-2774358.6642162516</v>
      </c>
      <c r="U239" s="2">
        <f t="shared" si="96"/>
        <v>-2925101.1634337469</v>
      </c>
      <c r="V239" s="2">
        <f t="shared" si="96"/>
        <v>-3080951.3554474572</v>
      </c>
      <c r="W239" s="2">
        <f t="shared" si="96"/>
        <v>-3242057.2859126693</v>
      </c>
      <c r="X239" s="2">
        <f t="shared" si="96"/>
        <v>-3408570.9659096678</v>
      </c>
      <c r="Y239" s="2">
        <f t="shared" si="96"/>
        <v>-3580648.4732034523</v>
      </c>
      <c r="Z239" s="2">
        <f t="shared" si="96"/>
        <v>-3697063.8393353368</v>
      </c>
      <c r="AA239" s="2">
        <f t="shared" si="96"/>
        <v>-3816789.5848680777</v>
      </c>
      <c r="AB239" s="2">
        <f t="shared" si="96"/>
        <v>-3939913.4065600471</v>
      </c>
      <c r="AC239" s="2">
        <f t="shared" si="96"/>
        <v>-4066525.2245561522</v>
      </c>
      <c r="AD239" s="2">
        <f t="shared" si="96"/>
        <v>-4196717.2370958021</v>
      </c>
      <c r="AE239" s="2">
        <f t="shared" si="96"/>
        <v>-4365012.5768472068</v>
      </c>
      <c r="AF239" s="2">
        <f t="shared" si="96"/>
        <v>-4538525.5685666101</v>
      </c>
      <c r="AG239" s="2">
        <f t="shared" si="96"/>
        <v>-4717401.1353918407</v>
      </c>
      <c r="AH239" s="2">
        <f t="shared" si="96"/>
        <v>-4901787.9862479921</v>
      </c>
      <c r="AI239" s="2">
        <f t="shared" si="96"/>
        <v>-5091838.7109393943</v>
      </c>
      <c r="AJ239" s="2">
        <f t="shared" si="96"/>
        <v>-5264147.3384762472</v>
      </c>
      <c r="AK239" s="2">
        <f t="shared" si="96"/>
        <v>-5441447.4274981227</v>
      </c>
      <c r="AL239" s="2">
        <f t="shared" si="95"/>
        <v>-185372153.52184805</v>
      </c>
    </row>
    <row r="240" spans="4:38">
      <c r="E240" t="s">
        <v>290</v>
      </c>
      <c r="F240" s="2">
        <f t="shared" si="90"/>
        <v>0</v>
      </c>
      <c r="G240" s="2">
        <f t="shared" ref="G240:AK240" si="97">G207</f>
        <v>0</v>
      </c>
      <c r="H240" s="2">
        <f>H207</f>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5"/>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5"/>
        <v>0</v>
      </c>
    </row>
    <row r="242" spans="3:40">
      <c r="E242" t="s">
        <v>312</v>
      </c>
      <c r="F242" s="2">
        <f t="shared" ca="1" si="90"/>
        <v>-34633250.324929118</v>
      </c>
      <c r="G242" s="2">
        <f t="shared" ref="G242:AK242" si="99">G231</f>
        <v>130104.25533833803</v>
      </c>
      <c r="H242" s="2">
        <f t="shared" ca="1" si="99"/>
        <v>-246711.30518162411</v>
      </c>
      <c r="I242" s="2">
        <f t="shared" ca="1" si="99"/>
        <v>-308329.81833682646</v>
      </c>
      <c r="J242" s="2">
        <f t="shared" ca="1" si="99"/>
        <v>-398266.15538024594</v>
      </c>
      <c r="K242" s="2">
        <f t="shared" ca="1" si="99"/>
        <v>-478203.75022700173</v>
      </c>
      <c r="L242" s="2">
        <f t="shared" ca="1" si="99"/>
        <v>-572516.87266607338</v>
      </c>
      <c r="M242" s="2">
        <f t="shared" ca="1" si="99"/>
        <v>-705561.11139225715</v>
      </c>
      <c r="N242" s="2">
        <f t="shared" ca="1" si="99"/>
        <v>-786780.12870357104</v>
      </c>
      <c r="O242" s="2">
        <f t="shared" ca="1" si="99"/>
        <v>-868717.09813328099</v>
      </c>
      <c r="P242" s="2">
        <f t="shared" ca="1" si="99"/>
        <v>-996218.54288079694</v>
      </c>
      <c r="Q242" s="2">
        <f t="shared" ca="1" si="99"/>
        <v>-1121953.4601613369</v>
      </c>
      <c r="R242" s="2">
        <f t="shared" ca="1" si="99"/>
        <v>-1034071.5993456754</v>
      </c>
      <c r="S242" s="2">
        <f t="shared" ca="1" si="99"/>
        <v>-1122639.5294080134</v>
      </c>
      <c r="T242" s="2">
        <f t="shared" ca="1" si="99"/>
        <v>-1214369.4710933072</v>
      </c>
      <c r="U242" s="2">
        <f t="shared" ca="1" si="99"/>
        <v>-1255579.3651424164</v>
      </c>
      <c r="V242" s="2">
        <f t="shared" ca="1" si="99"/>
        <v>-1337331.0646984049</v>
      </c>
      <c r="W242" s="2">
        <f t="shared" ca="1" si="99"/>
        <v>-1421836.5724496259</v>
      </c>
      <c r="X242" s="2">
        <f t="shared" ca="1" si="99"/>
        <v>-1509175.495840776</v>
      </c>
      <c r="Y242" s="2">
        <f t="shared" ca="1" si="99"/>
        <v>-1599429.5713998103</v>
      </c>
      <c r="Z242" s="2">
        <f t="shared" ca="1" si="99"/>
        <v>-1586566.5794513009</v>
      </c>
      <c r="AA242" s="2">
        <f t="shared" ca="1" si="99"/>
        <v>-1650175.6071090454</v>
      </c>
      <c r="AB242" s="2">
        <f t="shared" ca="1" si="99"/>
        <v>-1715582.6587058448</v>
      </c>
      <c r="AC242" s="2">
        <f t="shared" ca="1" si="99"/>
        <v>-1782835.1996659383</v>
      </c>
      <c r="AD242" s="2">
        <f t="shared" ca="1" si="99"/>
        <v>-1851981.8960328312</v>
      </c>
      <c r="AE242" s="2">
        <f t="shared" ca="1" si="99"/>
        <v>-1982588.1240615123</v>
      </c>
      <c r="AF242" s="2">
        <f t="shared" ca="1" si="99"/>
        <v>-2074030.4115858723</v>
      </c>
      <c r="AG242" s="2">
        <f t="shared" ca="1" si="99"/>
        <v>-2168291.898162765</v>
      </c>
      <c r="AH242" s="2">
        <f t="shared" ca="1" si="99"/>
        <v>-2265450.6641035932</v>
      </c>
      <c r="AI242" s="2">
        <f t="shared" ca="1" si="99"/>
        <v>-2365586.8258260638</v>
      </c>
      <c r="AJ242" s="2">
        <f t="shared" ca="1" si="99"/>
        <v>-2428050.875114257</v>
      </c>
      <c r="AK242" s="2">
        <f t="shared" ca="1" si="99"/>
        <v>-2521827.7160048909</v>
      </c>
      <c r="AL242" s="2">
        <f t="shared" ca="1" si="95"/>
        <v>-85910346.604570106</v>
      </c>
      <c r="AN242" s="18"/>
    </row>
    <row r="243" spans="3:40">
      <c r="E243" t="s">
        <v>313</v>
      </c>
      <c r="F243" s="2">
        <f t="shared" ca="1" si="90"/>
        <v>17316625.162464559</v>
      </c>
      <c r="G243" s="2">
        <f>-$G$17*G242</f>
        <v>-65052.127669169015</v>
      </c>
      <c r="H243" s="2">
        <f ca="1">-$G$17*H242</f>
        <v>123355.65259081205</v>
      </c>
      <c r="I243" s="2">
        <f t="shared" ref="I243:AK243" ca="1" si="100">-$G$17*I242</f>
        <v>154164.90916841323</v>
      </c>
      <c r="J243" s="2">
        <f t="shared" ca="1" si="100"/>
        <v>199133.07769012297</v>
      </c>
      <c r="K243" s="2">
        <f t="shared" ca="1" si="100"/>
        <v>239101.87511350086</v>
      </c>
      <c r="L243" s="2">
        <f t="shared" ca="1" si="100"/>
        <v>286258.43633303669</v>
      </c>
      <c r="M243" s="2">
        <f t="shared" ca="1" si="100"/>
        <v>352780.55569612858</v>
      </c>
      <c r="N243" s="2">
        <f t="shared" ca="1" si="100"/>
        <v>393390.06435178552</v>
      </c>
      <c r="O243" s="2">
        <f t="shared" ca="1" si="100"/>
        <v>434358.54906664049</v>
      </c>
      <c r="P243" s="2">
        <f t="shared" ca="1" si="100"/>
        <v>498109.27144039847</v>
      </c>
      <c r="Q243" s="2">
        <f t="shared" ca="1" si="100"/>
        <v>560976.73008066847</v>
      </c>
      <c r="R243" s="2">
        <f t="shared" ca="1" si="100"/>
        <v>517035.79967283772</v>
      </c>
      <c r="S243" s="2">
        <f t="shared" ca="1" si="100"/>
        <v>561319.76470400672</v>
      </c>
      <c r="T243" s="2">
        <f t="shared" ca="1" si="100"/>
        <v>607184.73554665362</v>
      </c>
      <c r="U243" s="2">
        <f t="shared" ca="1" si="100"/>
        <v>627789.68257120822</v>
      </c>
      <c r="V243" s="2">
        <f t="shared" ca="1" si="100"/>
        <v>668665.53234920243</v>
      </c>
      <c r="W243" s="2">
        <f t="shared" ca="1" si="100"/>
        <v>710918.28622481297</v>
      </c>
      <c r="X243" s="2">
        <f t="shared" ca="1" si="100"/>
        <v>754587.74792038801</v>
      </c>
      <c r="Y243" s="2">
        <f t="shared" ca="1" si="100"/>
        <v>799714.78569990513</v>
      </c>
      <c r="Z243" s="2">
        <f t="shared" ca="1" si="100"/>
        <v>793283.28972565045</v>
      </c>
      <c r="AA243" s="2">
        <f t="shared" ca="1" si="100"/>
        <v>825087.80355452269</v>
      </c>
      <c r="AB243" s="2">
        <f t="shared" ca="1" si="100"/>
        <v>857791.32935292239</v>
      </c>
      <c r="AC243" s="2">
        <f t="shared" ca="1" si="100"/>
        <v>891417.59983296914</v>
      </c>
      <c r="AD243" s="2">
        <f t="shared" ca="1" si="100"/>
        <v>925990.94801641558</v>
      </c>
      <c r="AE243" s="2">
        <f t="shared" ca="1" si="100"/>
        <v>991294.06203075615</v>
      </c>
      <c r="AF243" s="2">
        <f t="shared" ca="1" si="100"/>
        <v>1037015.2057929361</v>
      </c>
      <c r="AG243" s="2">
        <f t="shared" ca="1" si="100"/>
        <v>1084145.9490813825</v>
      </c>
      <c r="AH243" s="2">
        <f t="shared" ca="1" si="100"/>
        <v>1132725.3320517966</v>
      </c>
      <c r="AI243" s="2">
        <f t="shared" ca="1" si="100"/>
        <v>1182793.4129130319</v>
      </c>
      <c r="AJ243" s="2">
        <f t="shared" ca="1" si="100"/>
        <v>1214025.4375571285</v>
      </c>
      <c r="AK243" s="2">
        <f t="shared" ca="1" si="100"/>
        <v>1260913.8580024454</v>
      </c>
      <c r="AL243" s="2">
        <f t="shared" ca="1" si="95"/>
        <v>42955173.302285053</v>
      </c>
    </row>
    <row r="244" spans="3:40">
      <c r="E244" t="s">
        <v>314</v>
      </c>
      <c r="F244" s="2">
        <f t="shared" ca="1" si="90"/>
        <v>12562472.622531295</v>
      </c>
      <c r="G244" s="2">
        <f>SUM(G234:G243)</f>
        <v>-37955261.797929108</v>
      </c>
      <c r="H244" s="2">
        <f ca="1">SUM(H234:H243)</f>
        <v>-9229479.6923712529</v>
      </c>
      <c r="I244" s="2">
        <f t="shared" ref="I244:AK244" ca="1" si="101">SUM(I234:I243)</f>
        <v>-8541651.1978503279</v>
      </c>
      <c r="J244" s="2">
        <f t="shared" ca="1" si="101"/>
        <v>-2108209.3296486</v>
      </c>
      <c r="K244" s="2">
        <f t="shared" ca="1" si="101"/>
        <v>-3860682.3410111577</v>
      </c>
      <c r="L244" s="2">
        <f t="shared" ca="1" si="101"/>
        <v>-457512.60321967636</v>
      </c>
      <c r="M244" s="2">
        <f t="shared" ca="1" si="101"/>
        <v>-13290974.902454188</v>
      </c>
      <c r="N244" s="2">
        <f t="shared" ca="1" si="101"/>
        <v>-11792736.389869619</v>
      </c>
      <c r="O244" s="2">
        <f t="shared" ca="1" si="101"/>
        <v>-12172489.239308503</v>
      </c>
      <c r="P244" s="2">
        <f t="shared" ca="1" si="101"/>
        <v>-737818.21265942557</v>
      </c>
      <c r="Q244" s="2">
        <f t="shared" ca="1" si="101"/>
        <v>-1883320.6073869686</v>
      </c>
      <c r="R244" s="2">
        <f t="shared" ca="1" si="101"/>
        <v>3717707.0264687235</v>
      </c>
      <c r="S244" s="2">
        <f t="shared" ca="1" si="101"/>
        <v>3969032.8340639081</v>
      </c>
      <c r="T244" s="2">
        <f t="shared" ca="1" si="101"/>
        <v>4229325.7247115914</v>
      </c>
      <c r="U244" s="2">
        <f t="shared" ca="1" si="101"/>
        <v>4471508.6009322517</v>
      </c>
      <c r="V244" s="2">
        <f t="shared" ca="1" si="101"/>
        <v>4702324.7618627921</v>
      </c>
      <c r="W244" s="2">
        <f t="shared" ca="1" si="101"/>
        <v>4940926.2926024543</v>
      </c>
      <c r="X244" s="2">
        <f t="shared" ca="1" si="101"/>
        <v>5187538.3887562463</v>
      </c>
      <c r="Y244" s="2">
        <f t="shared" ca="1" si="101"/>
        <v>5442392.2707965048</v>
      </c>
      <c r="Z244" s="2">
        <f t="shared" ca="1" si="101"/>
        <v>5651769.4577132491</v>
      </c>
      <c r="AA244" s="2">
        <f t="shared" ca="1" si="101"/>
        <v>5828681.5846345359</v>
      </c>
      <c r="AB244" s="2">
        <f t="shared" ca="1" si="101"/>
        <v>6010618.5302361911</v>
      </c>
      <c r="AC244" s="2">
        <f t="shared" ca="1" si="101"/>
        <v>6197713.3186548026</v>
      </c>
      <c r="AD244" s="2">
        <f t="shared" ca="1" si="101"/>
        <v>6390102.3450956726</v>
      </c>
      <c r="AE244" s="2">
        <f t="shared" ca="1" si="101"/>
        <v>6618186.7377577005</v>
      </c>
      <c r="AF244" s="2">
        <f t="shared" ca="1" si="101"/>
        <v>6874948.9788100356</v>
      </c>
      <c r="AG244" s="2">
        <f t="shared" ca="1" si="101"/>
        <v>7139650.1414656071</v>
      </c>
      <c r="AH244" s="2">
        <f t="shared" ca="1" si="101"/>
        <v>7412510.4282834455</v>
      </c>
      <c r="AI244" s="2">
        <f t="shared" ca="1" si="101"/>
        <v>7693755.7892656382</v>
      </c>
      <c r="AJ244" s="2">
        <f t="shared" ca="1" si="101"/>
        <v>7962907.5939452751</v>
      </c>
      <c r="AK244" s="2">
        <f t="shared" ca="1" si="101"/>
        <v>8225104.5654571233</v>
      </c>
      <c r="AL244" s="2">
        <f ca="1">SUM(AL234:AL243)</f>
        <v>280202164.32417184</v>
      </c>
    </row>
    <row r="245" spans="3:40">
      <c r="E245" t="s">
        <v>315</v>
      </c>
      <c r="F245" s="2">
        <f t="shared" ca="1" si="90"/>
        <v>12562472.622531295</v>
      </c>
      <c r="G245" s="2">
        <f ca="1">NPV($G$15,H244:AL244)+G244</f>
        <v>12562472.62253128</v>
      </c>
    </row>
    <row r="247" spans="3:40">
      <c r="E247" t="s">
        <v>307</v>
      </c>
      <c r="F247" t="s">
        <v>215</v>
      </c>
      <c r="H247" s="2">
        <f t="shared" ref="H247:AK247" ca="1" si="102">H219</f>
        <v>-953272.5461290417</v>
      </c>
      <c r="I247" s="2">
        <f t="shared" ca="1" si="102"/>
        <v>-973291.26959775144</v>
      </c>
      <c r="J247" s="2">
        <f t="shared" ca="1" si="102"/>
        <v>-993730.38625930413</v>
      </c>
      <c r="K247" s="2">
        <f t="shared" ca="1" si="102"/>
        <v>-1014598.7243707493</v>
      </c>
      <c r="L247" s="2">
        <f t="shared" ca="1" si="102"/>
        <v>-1035905.2975825351</v>
      </c>
      <c r="M247" s="2">
        <f t="shared" ca="1" si="102"/>
        <v>-1340181.9065463541</v>
      </c>
      <c r="N247" s="2">
        <f t="shared" ca="1" si="102"/>
        <v>-1368325.7265838273</v>
      </c>
      <c r="O247" s="2">
        <f t="shared" ca="1" si="102"/>
        <v>-1397060.5668420875</v>
      </c>
      <c r="P247" s="2">
        <f t="shared" ca="1" si="102"/>
        <v>-1426398.8387457712</v>
      </c>
      <c r="Q247" s="2">
        <f t="shared" ca="1" si="102"/>
        <v>-1456353.2143594322</v>
      </c>
      <c r="R247" s="2">
        <f t="shared" ca="1" si="102"/>
        <v>-667786.9117358342</v>
      </c>
      <c r="S247" s="2">
        <f t="shared" ca="1" si="102"/>
        <v>-681810.43688228668</v>
      </c>
      <c r="T247" s="2">
        <f t="shared" ca="1" si="102"/>
        <v>-696128.4560568108</v>
      </c>
      <c r="U247" s="2">
        <f t="shared" ca="1" si="102"/>
        <v>-531847.00459321041</v>
      </c>
      <c r="V247" s="2">
        <f t="shared" ca="1" si="102"/>
        <v>-543015.79168966785</v>
      </c>
      <c r="W247" s="2">
        <f t="shared" ca="1" si="102"/>
        <v>-554419.12331515073</v>
      </c>
      <c r="X247" s="2">
        <f t="shared" ca="1" si="102"/>
        <v>-566061.92490476882</v>
      </c>
      <c r="Y247" s="2">
        <f t="shared" ca="1" si="102"/>
        <v>-577949.2253277644</v>
      </c>
      <c r="Z247" s="2">
        <f t="shared" ca="1" si="102"/>
        <v>-237061.35379879354</v>
      </c>
      <c r="AA247" s="2">
        <f t="shared" ca="1" si="102"/>
        <v>-242039.64222856818</v>
      </c>
      <c r="AB247" s="2">
        <f t="shared" ca="1" si="102"/>
        <v>-247122.47471536809</v>
      </c>
      <c r="AC247" s="2">
        <f t="shared" ca="1" si="102"/>
        <v>-252312.04668439078</v>
      </c>
      <c r="AD247" s="2">
        <f t="shared" ca="1" si="102"/>
        <v>-257610.59966476794</v>
      </c>
      <c r="AE247" s="2">
        <f t="shared" ca="1" si="102"/>
        <v>-461015.19337090664</v>
      </c>
      <c r="AF247" s="2">
        <f t="shared" ca="1" si="102"/>
        <v>-470696.51243169565</v>
      </c>
      <c r="AG247" s="2">
        <f t="shared" ca="1" si="102"/>
        <v>-480581.13919276651</v>
      </c>
      <c r="AH247" s="2">
        <f t="shared" ca="1" si="102"/>
        <v>-490673.3431158145</v>
      </c>
      <c r="AI247" s="2">
        <f t="shared" ca="1" si="102"/>
        <v>-500977.48332123563</v>
      </c>
      <c r="AJ247" s="2">
        <f t="shared" ca="1" si="102"/>
        <v>-375992.66049992398</v>
      </c>
      <c r="AK247" s="2">
        <f t="shared" ca="1" si="102"/>
        <v>-383888.50637042237</v>
      </c>
    </row>
    <row r="248" spans="3:40">
      <c r="E248" t="s">
        <v>316</v>
      </c>
      <c r="F248" t="s">
        <v>215</v>
      </c>
      <c r="G248" s="23">
        <f ca="1">NPV($G$15,H247:AL247)+G247</f>
        <v>-12562472.622531287</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03">G222</f>
        <v>0</v>
      </c>
      <c r="H256" s="2">
        <f t="shared" si="103"/>
        <v>2058754.6311078619</v>
      </c>
      <c r="I256" s="2">
        <f t="shared" si="103"/>
        <v>2108171.6276400122</v>
      </c>
      <c r="J256" s="2">
        <f t="shared" si="103"/>
        <v>2157311.1425852771</v>
      </c>
      <c r="K256" s="2">
        <f t="shared" si="103"/>
        <v>2200050.2548104632</v>
      </c>
      <c r="L256" s="2">
        <f t="shared" si="103"/>
        <v>2243475.8796276879</v>
      </c>
      <c r="M256" s="2">
        <f t="shared" si="103"/>
        <v>2773658.9176807576</v>
      </c>
      <c r="N256" s="2">
        <f t="shared" si="103"/>
        <v>2829008.0202361881</v>
      </c>
      <c r="O256" s="2">
        <f t="shared" si="103"/>
        <v>2885428.020695921</v>
      </c>
      <c r="P256" s="2">
        <f t="shared" si="103"/>
        <v>2943134.4066438521</v>
      </c>
      <c r="Q256" s="2">
        <f t="shared" si="103"/>
        <v>3002038.3739710432</v>
      </c>
      <c r="R256" s="2">
        <f t="shared" si="103"/>
        <v>1655864.7722277273</v>
      </c>
      <c r="S256" s="2">
        <f t="shared" si="103"/>
        <v>1690637.9324445094</v>
      </c>
      <c r="T256" s="2">
        <f t="shared" si="103"/>
        <v>1726141.3290258369</v>
      </c>
      <c r="U256" s="2">
        <f t="shared" si="103"/>
        <v>1454621.1319636006</v>
      </c>
      <c r="V256" s="2">
        <f t="shared" si="103"/>
        <v>1485168.1757348364</v>
      </c>
      <c r="W256" s="2">
        <f t="shared" si="103"/>
        <v>1516356.7074252674</v>
      </c>
      <c r="X256" s="2">
        <f t="shared" si="103"/>
        <v>1548200.198281198</v>
      </c>
      <c r="Y256" s="2">
        <f t="shared" si="103"/>
        <v>1580712.4024450956</v>
      </c>
      <c r="Z256" s="2">
        <f t="shared" si="103"/>
        <v>1006584.5064762217</v>
      </c>
      <c r="AA256" s="2">
        <f t="shared" si="103"/>
        <v>1027722.7811122222</v>
      </c>
      <c r="AB256" s="2">
        <f t="shared" si="103"/>
        <v>1049304.9595155788</v>
      </c>
      <c r="AC256" s="2">
        <f t="shared" si="103"/>
        <v>1071340.3636654057</v>
      </c>
      <c r="AD256" s="2">
        <f t="shared" si="103"/>
        <v>1093838.5113023876</v>
      </c>
      <c r="AE256" s="2">
        <f t="shared" si="103"/>
        <v>1457427.5359606009</v>
      </c>
      <c r="AF256" s="2">
        <f t="shared" si="103"/>
        <v>1488033.5142157734</v>
      </c>
      <c r="AG256" s="2">
        <f t="shared" si="103"/>
        <v>1519282.2180143141</v>
      </c>
      <c r="AH256" s="2">
        <f t="shared" si="103"/>
        <v>1551187.1445926144</v>
      </c>
      <c r="AI256" s="2">
        <f t="shared" si="103"/>
        <v>1583762.07462904</v>
      </c>
      <c r="AJ256" s="2">
        <f t="shared" si="103"/>
        <v>1383905.7418848672</v>
      </c>
      <c r="AK256" s="2">
        <f t="shared" si="103"/>
        <v>1412967.7624644493</v>
      </c>
    </row>
    <row r="257" spans="4:38">
      <c r="E257" t="s">
        <v>305</v>
      </c>
      <c r="F257" t="s">
        <v>215</v>
      </c>
      <c r="G257" s="2">
        <f t="shared" si="103"/>
        <v>0</v>
      </c>
      <c r="H257" s="2">
        <f t="shared" si="103"/>
        <v>1275106.3512730529</v>
      </c>
      <c r="I257" s="2">
        <f t="shared" si="103"/>
        <v>2613175.8815368107</v>
      </c>
      <c r="J257" s="2">
        <f t="shared" si="103"/>
        <v>4013189.8926127641</v>
      </c>
      <c r="K257" s="2">
        <f t="shared" si="103"/>
        <v>5455484.7668996723</v>
      </c>
      <c r="L257" s="2">
        <f t="shared" si="103"/>
        <v>6952004.2108950298</v>
      </c>
      <c r="M257" s="2">
        <f t="shared" si="103"/>
        <v>8882661.8767783251</v>
      </c>
      <c r="N257" s="2">
        <f t="shared" si="103"/>
        <v>10886246.895338215</v>
      </c>
      <c r="O257" s="2">
        <f t="shared" si="103"/>
        <v>12964155.881711733</v>
      </c>
      <c r="P257" s="2">
        <f t="shared" si="103"/>
        <v>15119910.547839006</v>
      </c>
      <c r="Q257" s="2">
        <f t="shared" si="103"/>
        <v>17355205.160760339</v>
      </c>
      <c r="R257" s="2">
        <f t="shared" si="103"/>
        <v>18609222.451891661</v>
      </c>
      <c r="S257" s="2">
        <f t="shared" si="103"/>
        <v>19908254.823774599</v>
      </c>
      <c r="T257" s="2">
        <f t="shared" si="103"/>
        <v>21253639.888175335</v>
      </c>
      <c r="U257" s="2">
        <f t="shared" si="103"/>
        <v>22408438.9541848</v>
      </c>
      <c r="V257" s="2">
        <f t="shared" si="103"/>
        <v>23602366.725775972</v>
      </c>
      <c r="W257" s="2">
        <f t="shared" si="103"/>
        <v>24836557.342195183</v>
      </c>
      <c r="X257" s="2">
        <f t="shared" si="103"/>
        <v>26112175.320777934</v>
      </c>
      <c r="Y257" s="2">
        <f t="shared" si="103"/>
        <v>27430416.332673244</v>
      </c>
      <c r="Z257" s="2">
        <f t="shared" si="103"/>
        <v>28322244.163418457</v>
      </c>
      <c r="AA257" s="2">
        <f t="shared" si="103"/>
        <v>29239431.949452251</v>
      </c>
      <c r="AB257" s="2">
        <f t="shared" si="103"/>
        <v>30182651.512823407</v>
      </c>
      <c r="AC257" s="2">
        <f t="shared" si="103"/>
        <v>31152591.708366442</v>
      </c>
      <c r="AD257" s="2">
        <f t="shared" si="103"/>
        <v>32149958.842805132</v>
      </c>
      <c r="AE257" s="2">
        <f t="shared" si="103"/>
        <v>33439225.653210457</v>
      </c>
      <c r="AF257" s="2">
        <f t="shared" si="103"/>
        <v>34768463.537803128</v>
      </c>
      <c r="AG257" s="2">
        <f t="shared" si="103"/>
        <v>36138782.715035632</v>
      </c>
      <c r="AH257" s="2">
        <f t="shared" si="103"/>
        <v>37551322.405291736</v>
      </c>
      <c r="AI257" s="2">
        <f t="shared" si="103"/>
        <v>39007251.559361249</v>
      </c>
      <c r="AJ257" s="2">
        <f t="shared" si="103"/>
        <v>40327263.123305365</v>
      </c>
      <c r="AK257" s="2">
        <f t="shared" si="103"/>
        <v>41685512.974997461</v>
      </c>
    </row>
    <row r="258" spans="4:38">
      <c r="E258" t="s">
        <v>282</v>
      </c>
      <c r="F258" t="s">
        <v>215</v>
      </c>
      <c r="G258" s="2">
        <f t="shared" si="103"/>
        <v>0</v>
      </c>
      <c r="H258" s="2">
        <f t="shared" si="103"/>
        <v>-815541.90057558834</v>
      </c>
      <c r="I258" s="2">
        <f t="shared" si="103"/>
        <v>-1666088.283764295</v>
      </c>
      <c r="J258" s="2">
        <f t="shared" si="103"/>
        <v>-2552501.9385379632</v>
      </c>
      <c r="K258" s="2">
        <f t="shared" si="103"/>
        <v>-3474182.42785506</v>
      </c>
      <c r="L258" s="2">
        <f t="shared" si="103"/>
        <v>-4433081.7589329928</v>
      </c>
      <c r="M258" s="2">
        <f t="shared" si="103"/>
        <v>-5672089.2054068968</v>
      </c>
      <c r="N258" s="2">
        <f t="shared" si="103"/>
        <v>-6960772.9482266605</v>
      </c>
      <c r="O258" s="2">
        <f t="shared" si="103"/>
        <v>-8300607.8808405343</v>
      </c>
      <c r="P258" s="2">
        <f t="shared" si="103"/>
        <v>-9693276.6056775823</v>
      </c>
      <c r="Q258" s="2">
        <f t="shared" si="103"/>
        <v>-11140354.631536879</v>
      </c>
      <c r="R258" s="2">
        <f t="shared" si="103"/>
        <v>-11945311.830710093</v>
      </c>
      <c r="S258" s="2">
        <f t="shared" si="103"/>
        <v>-12779164.335856071</v>
      </c>
      <c r="T258" s="2">
        <f t="shared" si="103"/>
        <v>-13642770.763700837</v>
      </c>
      <c r="U258" s="2">
        <f t="shared" si="103"/>
        <v>-14384039.507247593</v>
      </c>
      <c r="V258" s="2">
        <f t="shared" si="103"/>
        <v>-15150425.076116521</v>
      </c>
      <c r="W258" s="2">
        <f t="shared" si="103"/>
        <v>-15942655.477455247</v>
      </c>
      <c r="X258" s="2">
        <f t="shared" si="103"/>
        <v>-16761478.218191633</v>
      </c>
      <c r="Y258" s="2">
        <f t="shared" si="103"/>
        <v>-17607660.802973382</v>
      </c>
      <c r="Z258" s="2">
        <f t="shared" si="103"/>
        <v>-18180127.576644219</v>
      </c>
      <c r="AA258" s="2">
        <f t="shared" si="103"/>
        <v>-18768872.976395115</v>
      </c>
      <c r="AB258" s="2">
        <f t="shared" si="103"/>
        <v>-19374328.246674247</v>
      </c>
      <c r="AC258" s="2">
        <f t="shared" si="103"/>
        <v>-19996935.565322518</v>
      </c>
      <c r="AD258" s="2">
        <f t="shared" si="103"/>
        <v>-20637148.312597241</v>
      </c>
      <c r="AE258" s="2">
        <f t="shared" si="103"/>
        <v>-21464732.276574794</v>
      </c>
      <c r="AF258" s="2">
        <f t="shared" si="103"/>
        <v>-22317973.784633547</v>
      </c>
      <c r="AG258" s="2">
        <f t="shared" si="103"/>
        <v>-23197585.489096802</v>
      </c>
      <c r="AH258" s="2">
        <f t="shared" si="103"/>
        <v>-24104298.658708502</v>
      </c>
      <c r="AI258" s="2">
        <f t="shared" si="103"/>
        <v>-25038863.646243185</v>
      </c>
      <c r="AJ258" s="2">
        <f t="shared" si="103"/>
        <v>-25886182.753326714</v>
      </c>
      <c r="AK258" s="2">
        <f t="shared" si="103"/>
        <v>-26758047.124039769</v>
      </c>
    </row>
    <row r="259" spans="4:38">
      <c r="E259" t="s">
        <v>283</v>
      </c>
      <c r="F259" t="s">
        <v>215</v>
      </c>
      <c r="G259" s="2">
        <f t="shared" si="103"/>
        <v>0</v>
      </c>
      <c r="H259" s="2">
        <f t="shared" si="103"/>
        <v>-165761.14253831757</v>
      </c>
      <c r="I259" s="2">
        <f t="shared" si="103"/>
        <v>-338484.25306324445</v>
      </c>
      <c r="J259" s="2">
        <f t="shared" si="103"/>
        <v>-518388.63356635877</v>
      </c>
      <c r="K259" s="2">
        <f t="shared" si="103"/>
        <v>-705699.72649500309</v>
      </c>
      <c r="L259" s="2">
        <f t="shared" si="103"/>
        <v>-900649.27593924745</v>
      </c>
      <c r="M259" s="2">
        <f t="shared" si="103"/>
        <v>-1152602.3336570277</v>
      </c>
      <c r="N259" s="2">
        <f t="shared" si="103"/>
        <v>-1414740.233468266</v>
      </c>
      <c r="O259" s="2">
        <f t="shared" si="103"/>
        <v>-1687379.6274424333</v>
      </c>
      <c r="P259" s="2">
        <f t="shared" si="103"/>
        <v>-1970845.9755205556</v>
      </c>
      <c r="Q259" s="2">
        <f t="shared" si="103"/>
        <v>-2265473.775802257</v>
      </c>
      <c r="R259" s="2">
        <f t="shared" si="103"/>
        <v>-2429167.7950400067</v>
      </c>
      <c r="S259" s="2">
        <f t="shared" si="103"/>
        <v>-2598737.889150613</v>
      </c>
      <c r="T259" s="2">
        <f t="shared" si="103"/>
        <v>-2774358.6642162516</v>
      </c>
      <c r="U259" s="2">
        <f t="shared" si="103"/>
        <v>-2925101.1634337469</v>
      </c>
      <c r="V259" s="2">
        <f t="shared" si="103"/>
        <v>-3080951.3554474572</v>
      </c>
      <c r="W259" s="2">
        <f t="shared" si="103"/>
        <v>-3242057.2859126693</v>
      </c>
      <c r="X259" s="2">
        <f t="shared" si="103"/>
        <v>-3408570.9659096678</v>
      </c>
      <c r="Y259" s="2">
        <f t="shared" si="103"/>
        <v>-3580648.4732034523</v>
      </c>
      <c r="Z259" s="2">
        <f t="shared" si="103"/>
        <v>-3697063.8393353368</v>
      </c>
      <c r="AA259" s="2">
        <f t="shared" si="103"/>
        <v>-3816789.5848680777</v>
      </c>
      <c r="AB259" s="2">
        <f t="shared" si="103"/>
        <v>-3939913.4065600471</v>
      </c>
      <c r="AC259" s="2">
        <f t="shared" si="103"/>
        <v>-4066525.2245561522</v>
      </c>
      <c r="AD259" s="2">
        <f t="shared" si="103"/>
        <v>-4196717.2370958021</v>
      </c>
      <c r="AE259" s="2">
        <f t="shared" si="103"/>
        <v>-4365012.5768472068</v>
      </c>
      <c r="AF259" s="2">
        <f t="shared" si="103"/>
        <v>-4538525.5685666101</v>
      </c>
      <c r="AG259" s="2">
        <f t="shared" si="103"/>
        <v>-4717401.1353918407</v>
      </c>
      <c r="AH259" s="2">
        <f t="shared" si="103"/>
        <v>-4901787.9862479921</v>
      </c>
      <c r="AI259" s="2">
        <f t="shared" si="103"/>
        <v>-5091838.7109393943</v>
      </c>
      <c r="AJ259" s="2">
        <f t="shared" si="103"/>
        <v>-5264147.3384762472</v>
      </c>
      <c r="AK259" s="2">
        <f t="shared" si="103"/>
        <v>-5441447.4274981227</v>
      </c>
    </row>
    <row r="260" spans="4:38">
      <c r="E260" t="s">
        <v>306</v>
      </c>
      <c r="F260" t="s">
        <v>215</v>
      </c>
      <c r="G260" s="2">
        <f t="shared" si="103"/>
        <v>-433680.85112779343</v>
      </c>
      <c r="H260" s="2">
        <f t="shared" si="103"/>
        <v>-576914.37586588645</v>
      </c>
      <c r="I260" s="2">
        <f t="shared" si="103"/>
        <v>-715717.64162877644</v>
      </c>
      <c r="J260" s="2">
        <f t="shared" si="103"/>
        <v>-778326.22556692886</v>
      </c>
      <c r="K260" s="2">
        <f t="shared" si="103"/>
        <v>-867041.64223265043</v>
      </c>
      <c r="L260" s="2">
        <f t="shared" si="103"/>
        <v>-917454.18251436437</v>
      </c>
      <c r="M260" s="2">
        <f t="shared" si="103"/>
        <v>-1139576.9775412795</v>
      </c>
      <c r="N260" s="2">
        <f t="shared" si="103"/>
        <v>-1348815.5782837458</v>
      </c>
      <c r="O260" s="2">
        <f t="shared" si="103"/>
        <v>-1568812.1668383279</v>
      </c>
      <c r="P260" s="2">
        <f t="shared" si="103"/>
        <v>-1651795.0582696246</v>
      </c>
      <c r="Q260" s="2">
        <f t="shared" si="103"/>
        <v>-1755217.0458283564</v>
      </c>
      <c r="R260" s="2">
        <f t="shared" si="103"/>
        <v>-1775915.3554812029</v>
      </c>
      <c r="S260" s="2">
        <f t="shared" si="103"/>
        <v>-1797048.3296367594</v>
      </c>
      <c r="T260" s="2">
        <f t="shared" si="103"/>
        <v>-1818625.0962495822</v>
      </c>
      <c r="U260" s="2">
        <f t="shared" si="103"/>
        <v>-1836807.8603991272</v>
      </c>
      <c r="V260" s="2">
        <f t="shared" si="103"/>
        <v>-1855372.4625958127</v>
      </c>
      <c r="W260" s="2">
        <f t="shared" si="103"/>
        <v>-1874326.9214386286</v>
      </c>
      <c r="X260" s="2">
        <f t="shared" si="103"/>
        <v>-1893679.4239171436</v>
      </c>
      <c r="Y260" s="2">
        <f t="shared" si="103"/>
        <v>-1913438.3289477073</v>
      </c>
      <c r="Z260" s="2">
        <f t="shared" si="103"/>
        <v>-1926020.6352786601</v>
      </c>
      <c r="AA260" s="2">
        <f t="shared" si="103"/>
        <v>-1938867.1700425628</v>
      </c>
      <c r="AB260" s="2">
        <f t="shared" si="103"/>
        <v>-1951983.4820365077</v>
      </c>
      <c r="AC260" s="2">
        <f t="shared" si="103"/>
        <v>-1965375.2365823253</v>
      </c>
      <c r="AD260" s="2">
        <f t="shared" si="103"/>
        <v>-1979048.217973605</v>
      </c>
      <c r="AE260" s="2">
        <f t="shared" si="103"/>
        <v>-1997266.0621731125</v>
      </c>
      <c r="AF260" s="2">
        <f t="shared" si="103"/>
        <v>-2015866.4811008098</v>
      </c>
      <c r="AG260" s="2">
        <f t="shared" si="103"/>
        <v>-2034857.5088259885</v>
      </c>
      <c r="AH260" s="2">
        <f t="shared" si="103"/>
        <v>-2054247.3481333964</v>
      </c>
      <c r="AI260" s="2">
        <f t="shared" si="103"/>
        <v>-2074044.3740662592</v>
      </c>
      <c r="AJ260" s="2">
        <f t="shared" si="103"/>
        <v>-2091343.1958398202</v>
      </c>
      <c r="AK260" s="2">
        <f t="shared" si="103"/>
        <v>-2109005.2928706259</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-433680.85112779343</v>
      </c>
      <c r="H264" s="2">
        <f t="shared" si="104"/>
        <v>1775643.5634011221</v>
      </c>
      <c r="I264" s="2">
        <f t="shared" si="104"/>
        <v>2001057.3307205064</v>
      </c>
      <c r="J264" s="2">
        <f t="shared" si="104"/>
        <v>2321284.2375267907</v>
      </c>
      <c r="K264" s="2">
        <f t="shared" si="104"/>
        <v>2608611.2251274218</v>
      </c>
      <c r="L264" s="2">
        <f t="shared" si="104"/>
        <v>2944294.8731361129</v>
      </c>
      <c r="M264" s="2">
        <f t="shared" si="104"/>
        <v>3692052.2778538777</v>
      </c>
      <c r="N264" s="2">
        <f t="shared" si="104"/>
        <v>3990926.155595731</v>
      </c>
      <c r="O264" s="2">
        <f t="shared" si="104"/>
        <v>4292784.2272863574</v>
      </c>
      <c r="P264" s="2">
        <f t="shared" si="104"/>
        <v>4747127.3150150944</v>
      </c>
      <c r="Q264" s="2">
        <f t="shared" si="104"/>
        <v>5196198.081563889</v>
      </c>
      <c r="R264" s="2">
        <f t="shared" si="104"/>
        <v>4114692.2428880855</v>
      </c>
      <c r="S264" s="2">
        <f t="shared" si="104"/>
        <v>4423942.2015756648</v>
      </c>
      <c r="T264" s="2">
        <f t="shared" si="104"/>
        <v>4744026.6930345017</v>
      </c>
      <c r="U264" s="2">
        <f t="shared" si="104"/>
        <v>4717111.5550679322</v>
      </c>
      <c r="V264" s="2">
        <f t="shared" si="104"/>
        <v>5000786.0073510176</v>
      </c>
      <c r="W264" s="2">
        <f t="shared" si="104"/>
        <v>5293874.3648139043</v>
      </c>
      <c r="X264" s="2">
        <f t="shared" si="104"/>
        <v>5596646.9110406889</v>
      </c>
      <c r="Y264" s="2">
        <f t="shared" si="104"/>
        <v>5909381.1299937991</v>
      </c>
      <c r="Z264" s="2">
        <f t="shared" si="104"/>
        <v>5525616.6186364638</v>
      </c>
      <c r="AA264" s="2">
        <f t="shared" si="104"/>
        <v>5742624.9992587194</v>
      </c>
      <c r="AB264" s="2">
        <f t="shared" si="104"/>
        <v>5965731.3370681843</v>
      </c>
      <c r="AC264" s="2">
        <f t="shared" si="104"/>
        <v>6195096.0455708522</v>
      </c>
      <c r="AD264" s="2">
        <f t="shared" si="104"/>
        <v>6430883.5864408724</v>
      </c>
      <c r="AE264" s="2">
        <f t="shared" si="104"/>
        <v>7069642.2735759476</v>
      </c>
      <c r="AF264" s="2">
        <f t="shared" si="104"/>
        <v>7384131.2177179372</v>
      </c>
      <c r="AG264" s="2">
        <f t="shared" si="104"/>
        <v>7708220.7997353161</v>
      </c>
      <c r="AH264" s="2">
        <f t="shared" si="104"/>
        <v>8042175.556794459</v>
      </c>
      <c r="AI264" s="2">
        <f t="shared" si="104"/>
        <v>8386266.902741449</v>
      </c>
      <c r="AJ264" s="2">
        <f t="shared" si="104"/>
        <v>8469495.5775474478</v>
      </c>
      <c r="AK264" s="2">
        <f t="shared" si="104"/>
        <v>8789980.8930533919</v>
      </c>
    </row>
    <row r="265" spans="4:38">
      <c r="E265" t="s">
        <v>309</v>
      </c>
      <c r="F265" t="s">
        <v>215</v>
      </c>
      <c r="G265" s="2">
        <f ca="1">-G264*G$18</f>
        <v>130104.25533833803</v>
      </c>
      <c r="H265" s="2">
        <f t="shared" ref="H265:AK265" si="105">-H264*H$18</f>
        <v>-532693.06902033661</v>
      </c>
      <c r="I265" s="2">
        <f t="shared" si="105"/>
        <v>-600317.19921615184</v>
      </c>
      <c r="J265" s="2">
        <f t="shared" si="105"/>
        <v>-696385.27125803719</v>
      </c>
      <c r="K265" s="2">
        <f t="shared" si="105"/>
        <v>-782583.36753822654</v>
      </c>
      <c r="L265" s="2">
        <f t="shared" si="105"/>
        <v>-883288.46194083383</v>
      </c>
      <c r="M265" s="2">
        <f t="shared" si="105"/>
        <v>-1107615.6833561633</v>
      </c>
      <c r="N265" s="2">
        <f t="shared" si="105"/>
        <v>-1197277.8466787192</v>
      </c>
      <c r="O265" s="2">
        <f t="shared" si="105"/>
        <v>-1287835.2681859073</v>
      </c>
      <c r="P265" s="2">
        <f t="shared" si="105"/>
        <v>-1424138.1945045283</v>
      </c>
      <c r="Q265" s="2">
        <f t="shared" si="105"/>
        <v>-1558859.4244691667</v>
      </c>
      <c r="R265" s="2">
        <f t="shared" si="105"/>
        <v>-1234407.6728664257</v>
      </c>
      <c r="S265" s="2">
        <f t="shared" si="105"/>
        <v>-1327182.6604726994</v>
      </c>
      <c r="T265" s="2">
        <f t="shared" si="105"/>
        <v>-1423208.0079103506</v>
      </c>
      <c r="U265" s="2">
        <f t="shared" si="105"/>
        <v>-1415133.4665203795</v>
      </c>
      <c r="V265" s="2">
        <f t="shared" si="105"/>
        <v>-1500235.8022053053</v>
      </c>
      <c r="W265" s="2">
        <f t="shared" si="105"/>
        <v>-1588162.3094441711</v>
      </c>
      <c r="X265" s="2">
        <f t="shared" si="105"/>
        <v>-1678994.0733122067</v>
      </c>
      <c r="Y265" s="2">
        <f t="shared" si="105"/>
        <v>-1772814.3389981396</v>
      </c>
      <c r="Z265" s="2">
        <f t="shared" si="105"/>
        <v>-1657684.9855909392</v>
      </c>
      <c r="AA265" s="2">
        <f t="shared" si="105"/>
        <v>-1722787.4997776158</v>
      </c>
      <c r="AB265" s="2">
        <f t="shared" si="105"/>
        <v>-1789719.4011204552</v>
      </c>
      <c r="AC265" s="2">
        <f t="shared" si="105"/>
        <v>-1858528.8136712557</v>
      </c>
      <c r="AD265" s="2">
        <f t="shared" si="105"/>
        <v>-1929265.0759322615</v>
      </c>
      <c r="AE265" s="2">
        <f t="shared" si="105"/>
        <v>-2120892.6820727843</v>
      </c>
      <c r="AF265" s="2">
        <f t="shared" si="105"/>
        <v>-2215239.365315381</v>
      </c>
      <c r="AG265" s="2">
        <f t="shared" si="105"/>
        <v>-2312466.2399205947</v>
      </c>
      <c r="AH265" s="2">
        <f t="shared" si="105"/>
        <v>-2412652.6670383378</v>
      </c>
      <c r="AI265" s="2">
        <f t="shared" si="105"/>
        <v>-2515880.0708224345</v>
      </c>
      <c r="AJ265" s="2">
        <f t="shared" si="105"/>
        <v>-2540848.6732642343</v>
      </c>
      <c r="AK265" s="2">
        <f t="shared" si="105"/>
        <v>-2636994.2679160177</v>
      </c>
    </row>
    <row r="267" spans="4:38">
      <c r="D267" t="s">
        <v>310</v>
      </c>
    </row>
    <row r="268" spans="4:38">
      <c r="E268" t="s">
        <v>214</v>
      </c>
      <c r="F268" t="s">
        <v>215</v>
      </c>
      <c r="G268" s="2">
        <f t="shared" ref="G268:AK275" si="106">G234</f>
        <v>-38020313.925598279</v>
      </c>
      <c r="H268" s="2">
        <f t="shared" si="106"/>
        <v>-9399927.3479395863</v>
      </c>
      <c r="I268" s="2">
        <f t="shared" si="106"/>
        <v>-8996089.6333911847</v>
      </c>
      <c r="J268" s="2">
        <f t="shared" si="106"/>
        <v>-2851375.5724669192</v>
      </c>
      <c r="K268" s="2">
        <f t="shared" si="106"/>
        <v>-4897183.0784472665</v>
      </c>
      <c r="L268" s="2">
        <f t="shared" si="106"/>
        <v>-1789527.3429094297</v>
      </c>
      <c r="M268" s="2">
        <f t="shared" si="106"/>
        <v>-14996164.684472458</v>
      </c>
      <c r="N268" s="2">
        <f t="shared" si="106"/>
        <v>-13910080.039161121</v>
      </c>
      <c r="O268" s="2">
        <f t="shared" si="106"/>
        <v>-14714299.063670628</v>
      </c>
      <c r="P268" s="2">
        <f t="shared" si="106"/>
        <v>-3695496.9078598949</v>
      </c>
      <c r="Q268" s="2">
        <f t="shared" si="106"/>
        <v>-5271720.6307275025</v>
      </c>
      <c r="R268" s="2">
        <f t="shared" si="106"/>
        <v>0</v>
      </c>
      <c r="S268" s="2">
        <f t="shared" si="106"/>
        <v>0</v>
      </c>
      <c r="T268" s="2">
        <f t="shared" si="106"/>
        <v>0</v>
      </c>
      <c r="U268" s="2">
        <f t="shared" si="106"/>
        <v>0</v>
      </c>
      <c r="V268" s="2">
        <f t="shared" si="106"/>
        <v>0</v>
      </c>
      <c r="W268" s="2">
        <f t="shared" si="106"/>
        <v>0</v>
      </c>
      <c r="X268" s="2">
        <f t="shared" si="106"/>
        <v>0</v>
      </c>
      <c r="Y268" s="2">
        <f t="shared" si="106"/>
        <v>0</v>
      </c>
      <c r="Z268" s="2">
        <f t="shared" si="106"/>
        <v>0</v>
      </c>
      <c r="AA268" s="2">
        <f t="shared" si="106"/>
        <v>0</v>
      </c>
      <c r="AB268" s="2">
        <f t="shared" si="106"/>
        <v>0</v>
      </c>
      <c r="AC268" s="2">
        <f t="shared" si="106"/>
        <v>0</v>
      </c>
      <c r="AD268" s="2">
        <f t="shared" si="106"/>
        <v>0</v>
      </c>
      <c r="AE268" s="2">
        <f t="shared" si="106"/>
        <v>0</v>
      </c>
      <c r="AF268" s="2">
        <f t="shared" si="106"/>
        <v>0</v>
      </c>
      <c r="AG268" s="2">
        <f t="shared" si="106"/>
        <v>0</v>
      </c>
      <c r="AH268" s="2">
        <f t="shared" si="106"/>
        <v>0</v>
      </c>
      <c r="AI268" s="2">
        <f t="shared" si="106"/>
        <v>0</v>
      </c>
      <c r="AJ268" s="2">
        <f t="shared" si="106"/>
        <v>0</v>
      </c>
      <c r="AK268" s="2">
        <f t="shared" si="106"/>
        <v>0</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1275106.3512730529</v>
      </c>
      <c r="I271" s="2">
        <f t="shared" si="106"/>
        <v>2613175.8815368107</v>
      </c>
      <c r="J271" s="2">
        <f t="shared" si="106"/>
        <v>4013189.8926127641</v>
      </c>
      <c r="K271" s="2">
        <f t="shared" si="106"/>
        <v>5455484.7668996723</v>
      </c>
      <c r="L271" s="2">
        <f t="shared" si="106"/>
        <v>6952004.2108950298</v>
      </c>
      <c r="M271" s="2">
        <f t="shared" si="106"/>
        <v>8882661.8767783251</v>
      </c>
      <c r="N271" s="2">
        <f t="shared" si="106"/>
        <v>10886246.895338215</v>
      </c>
      <c r="O271" s="2">
        <f t="shared" si="106"/>
        <v>12964155.881711733</v>
      </c>
      <c r="P271" s="2">
        <f t="shared" si="106"/>
        <v>15119910.547839006</v>
      </c>
      <c r="Q271" s="2">
        <f t="shared" si="106"/>
        <v>17355205.160760339</v>
      </c>
      <c r="R271" s="2">
        <f t="shared" si="106"/>
        <v>18609222.451891661</v>
      </c>
      <c r="S271" s="2">
        <f t="shared" si="106"/>
        <v>19908254.823774599</v>
      </c>
      <c r="T271" s="2">
        <f t="shared" si="106"/>
        <v>21253639.888175335</v>
      </c>
      <c r="U271" s="2">
        <f t="shared" si="106"/>
        <v>22408438.9541848</v>
      </c>
      <c r="V271" s="2">
        <f t="shared" si="106"/>
        <v>23602366.725775972</v>
      </c>
      <c r="W271" s="2">
        <f t="shared" si="106"/>
        <v>24836557.342195183</v>
      </c>
      <c r="X271" s="2">
        <f t="shared" si="106"/>
        <v>26112175.320777934</v>
      </c>
      <c r="Y271" s="2">
        <f t="shared" si="106"/>
        <v>27430416.332673244</v>
      </c>
      <c r="Z271" s="2">
        <f t="shared" si="106"/>
        <v>28322244.163418457</v>
      </c>
      <c r="AA271" s="2">
        <f t="shared" si="106"/>
        <v>29239431.949452251</v>
      </c>
      <c r="AB271" s="2">
        <f t="shared" si="106"/>
        <v>30182651.512823407</v>
      </c>
      <c r="AC271" s="2">
        <f t="shared" si="106"/>
        <v>31152591.708366442</v>
      </c>
      <c r="AD271" s="2">
        <f t="shared" si="106"/>
        <v>32149958.842805132</v>
      </c>
      <c r="AE271" s="2">
        <f t="shared" si="106"/>
        <v>33439225.653210457</v>
      </c>
      <c r="AF271" s="2">
        <f t="shared" si="106"/>
        <v>34768463.537803128</v>
      </c>
      <c r="AG271" s="2">
        <f t="shared" si="106"/>
        <v>36138782.715035632</v>
      </c>
      <c r="AH271" s="2">
        <f t="shared" si="106"/>
        <v>37551322.405291736</v>
      </c>
      <c r="AI271" s="2">
        <f t="shared" si="106"/>
        <v>39007251.559361249</v>
      </c>
      <c r="AJ271" s="2">
        <f t="shared" si="106"/>
        <v>40327263.123305365</v>
      </c>
      <c r="AK271" s="2">
        <f t="shared" si="106"/>
        <v>41685512.974997461</v>
      </c>
      <c r="AL271" s="2">
        <f t="shared" ref="AL271:AL277" si="107">IF(AF271=0,0,IF($G$15&gt;(AK271/AF271)^(1/5)-1+2%,AK271*(AK271/AF271)^(1/5)/($G$15-((AK271/AF271)^(1/5)-1)),AK271*(1+$G$14)/$G$16))</f>
        <v>1420087837.6199076</v>
      </c>
    </row>
    <row r="272" spans="4:38">
      <c r="E272" t="s">
        <v>282</v>
      </c>
      <c r="F272" t="s">
        <v>215</v>
      </c>
      <c r="G272" s="2">
        <f t="shared" si="106"/>
        <v>0</v>
      </c>
      <c r="H272" s="2">
        <f t="shared" si="106"/>
        <v>-815541.90057558834</v>
      </c>
      <c r="I272" s="2">
        <f t="shared" si="106"/>
        <v>-1666088.283764295</v>
      </c>
      <c r="J272" s="2">
        <f t="shared" si="106"/>
        <v>-2552501.9385379632</v>
      </c>
      <c r="K272" s="2">
        <f t="shared" si="106"/>
        <v>-3474182.42785506</v>
      </c>
      <c r="L272" s="2">
        <f t="shared" si="106"/>
        <v>-4433081.7589329928</v>
      </c>
      <c r="M272" s="2">
        <f t="shared" si="106"/>
        <v>-5672089.2054068968</v>
      </c>
      <c r="N272" s="2">
        <f t="shared" si="106"/>
        <v>-6960772.9482266605</v>
      </c>
      <c r="O272" s="2">
        <f t="shared" si="106"/>
        <v>-8300607.8808405343</v>
      </c>
      <c r="P272" s="2">
        <f t="shared" si="106"/>
        <v>-9693276.6056775823</v>
      </c>
      <c r="Q272" s="2">
        <f t="shared" si="106"/>
        <v>-11140354.631536879</v>
      </c>
      <c r="R272" s="2">
        <f t="shared" si="106"/>
        <v>-11945311.830710093</v>
      </c>
      <c r="S272" s="2">
        <f t="shared" si="106"/>
        <v>-12779164.335856071</v>
      </c>
      <c r="T272" s="2">
        <f t="shared" si="106"/>
        <v>-13642770.763700837</v>
      </c>
      <c r="U272" s="2">
        <f t="shared" si="106"/>
        <v>-14384039.507247593</v>
      </c>
      <c r="V272" s="2">
        <f t="shared" si="106"/>
        <v>-15150425.076116521</v>
      </c>
      <c r="W272" s="2">
        <f t="shared" si="106"/>
        <v>-15942655.477455247</v>
      </c>
      <c r="X272" s="2">
        <f t="shared" si="106"/>
        <v>-16761478.218191633</v>
      </c>
      <c r="Y272" s="2">
        <f t="shared" si="106"/>
        <v>-17607660.802973382</v>
      </c>
      <c r="Z272" s="2">
        <f t="shared" si="106"/>
        <v>-18180127.576644219</v>
      </c>
      <c r="AA272" s="2">
        <f t="shared" si="106"/>
        <v>-18768872.976395115</v>
      </c>
      <c r="AB272" s="2">
        <f t="shared" si="106"/>
        <v>-19374328.246674247</v>
      </c>
      <c r="AC272" s="2">
        <f t="shared" si="106"/>
        <v>-19996935.565322518</v>
      </c>
      <c r="AD272" s="2">
        <f t="shared" si="106"/>
        <v>-20637148.312597241</v>
      </c>
      <c r="AE272" s="2">
        <f t="shared" si="106"/>
        <v>-21464732.276574794</v>
      </c>
      <c r="AF272" s="2">
        <f t="shared" si="106"/>
        <v>-22317973.784633547</v>
      </c>
      <c r="AG272" s="2">
        <f t="shared" si="106"/>
        <v>-23197585.489096802</v>
      </c>
      <c r="AH272" s="2">
        <f t="shared" si="106"/>
        <v>-24104298.658708502</v>
      </c>
      <c r="AI272" s="2">
        <f t="shared" si="106"/>
        <v>-25038863.646243185</v>
      </c>
      <c r="AJ272" s="2">
        <f t="shared" si="106"/>
        <v>-25886182.753326714</v>
      </c>
      <c r="AK272" s="2">
        <f t="shared" si="106"/>
        <v>-26758047.124039769</v>
      </c>
      <c r="AL272" s="2">
        <f t="shared" si="107"/>
        <v>-911558346.47160268</v>
      </c>
    </row>
    <row r="273" spans="1:38">
      <c r="E273" t="s">
        <v>283</v>
      </c>
      <c r="F273" t="s">
        <v>215</v>
      </c>
      <c r="G273" s="2">
        <f t="shared" si="106"/>
        <v>0</v>
      </c>
      <c r="H273" s="2">
        <f t="shared" si="106"/>
        <v>-165761.14253831757</v>
      </c>
      <c r="I273" s="2">
        <f t="shared" si="106"/>
        <v>-338484.25306324445</v>
      </c>
      <c r="J273" s="2">
        <f t="shared" si="106"/>
        <v>-518388.63356635877</v>
      </c>
      <c r="K273" s="2">
        <f t="shared" si="106"/>
        <v>-705699.72649500309</v>
      </c>
      <c r="L273" s="2">
        <f t="shared" si="106"/>
        <v>-900649.27593924745</v>
      </c>
      <c r="M273" s="2">
        <f t="shared" si="106"/>
        <v>-1152602.3336570277</v>
      </c>
      <c r="N273" s="2">
        <f t="shared" si="106"/>
        <v>-1414740.233468266</v>
      </c>
      <c r="O273" s="2">
        <f t="shared" si="106"/>
        <v>-1687379.6274424333</v>
      </c>
      <c r="P273" s="2">
        <f t="shared" si="106"/>
        <v>-1970845.9755205556</v>
      </c>
      <c r="Q273" s="2">
        <f t="shared" si="106"/>
        <v>-2265473.775802257</v>
      </c>
      <c r="R273" s="2">
        <f t="shared" si="106"/>
        <v>-2429167.7950400067</v>
      </c>
      <c r="S273" s="2">
        <f t="shared" si="106"/>
        <v>-2598737.889150613</v>
      </c>
      <c r="T273" s="2">
        <f t="shared" si="106"/>
        <v>-2774358.6642162516</v>
      </c>
      <c r="U273" s="2">
        <f t="shared" si="106"/>
        <v>-2925101.1634337469</v>
      </c>
      <c r="V273" s="2">
        <f t="shared" si="106"/>
        <v>-3080951.3554474572</v>
      </c>
      <c r="W273" s="2">
        <f t="shared" si="106"/>
        <v>-3242057.2859126693</v>
      </c>
      <c r="X273" s="2">
        <f t="shared" si="106"/>
        <v>-3408570.9659096678</v>
      </c>
      <c r="Y273" s="2">
        <f t="shared" si="106"/>
        <v>-3580648.4732034523</v>
      </c>
      <c r="Z273" s="2">
        <f t="shared" si="106"/>
        <v>-3697063.8393353368</v>
      </c>
      <c r="AA273" s="2">
        <f t="shared" si="106"/>
        <v>-3816789.5848680777</v>
      </c>
      <c r="AB273" s="2">
        <f t="shared" si="106"/>
        <v>-3939913.4065600471</v>
      </c>
      <c r="AC273" s="2">
        <f t="shared" si="106"/>
        <v>-4066525.2245561522</v>
      </c>
      <c r="AD273" s="2">
        <f t="shared" si="106"/>
        <v>-4196717.2370958021</v>
      </c>
      <c r="AE273" s="2">
        <f t="shared" si="106"/>
        <v>-4365012.5768472068</v>
      </c>
      <c r="AF273" s="2">
        <f t="shared" si="106"/>
        <v>-4538525.5685666101</v>
      </c>
      <c r="AG273" s="2">
        <f t="shared" si="106"/>
        <v>-4717401.1353918407</v>
      </c>
      <c r="AH273" s="2">
        <f t="shared" si="106"/>
        <v>-4901787.9862479921</v>
      </c>
      <c r="AI273" s="2">
        <f t="shared" si="106"/>
        <v>-5091838.7109393943</v>
      </c>
      <c r="AJ273" s="2">
        <f t="shared" si="106"/>
        <v>-5264147.3384762472</v>
      </c>
      <c r="AK273" s="2">
        <f t="shared" si="106"/>
        <v>-5441447.4274981227</v>
      </c>
      <c r="AL273" s="2">
        <f t="shared" si="107"/>
        <v>-185372153.52184805</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130104.25533833803</v>
      </c>
      <c r="H276" s="2">
        <f t="shared" si="108"/>
        <v>-532693.06902033661</v>
      </c>
      <c r="I276" s="2">
        <f t="shared" si="108"/>
        <v>-600317.19921615184</v>
      </c>
      <c r="J276" s="2">
        <f t="shared" si="108"/>
        <v>-696385.27125803719</v>
      </c>
      <c r="K276" s="2">
        <f t="shared" si="108"/>
        <v>-782583.36753822654</v>
      </c>
      <c r="L276" s="2">
        <f t="shared" si="108"/>
        <v>-883288.46194083383</v>
      </c>
      <c r="M276" s="2">
        <f t="shared" si="108"/>
        <v>-1107615.6833561633</v>
      </c>
      <c r="N276" s="2">
        <f t="shared" si="108"/>
        <v>-1197277.8466787192</v>
      </c>
      <c r="O276" s="2">
        <f t="shared" si="108"/>
        <v>-1287835.2681859073</v>
      </c>
      <c r="P276" s="2">
        <f t="shared" si="108"/>
        <v>-1424138.1945045283</v>
      </c>
      <c r="Q276" s="2">
        <f t="shared" si="108"/>
        <v>-1558859.4244691667</v>
      </c>
      <c r="R276" s="2">
        <f t="shared" si="108"/>
        <v>-1234407.6728664257</v>
      </c>
      <c r="S276" s="2">
        <f t="shared" si="108"/>
        <v>-1327182.6604726994</v>
      </c>
      <c r="T276" s="2">
        <f t="shared" si="108"/>
        <v>-1423208.0079103506</v>
      </c>
      <c r="U276" s="2">
        <f t="shared" si="108"/>
        <v>-1415133.4665203795</v>
      </c>
      <c r="V276" s="2">
        <f t="shared" si="108"/>
        <v>-1500235.8022053053</v>
      </c>
      <c r="W276" s="2">
        <f t="shared" si="108"/>
        <v>-1588162.3094441711</v>
      </c>
      <c r="X276" s="2">
        <f t="shared" si="108"/>
        <v>-1678994.0733122067</v>
      </c>
      <c r="Y276" s="2">
        <f t="shared" si="108"/>
        <v>-1772814.3389981396</v>
      </c>
      <c r="Z276" s="2">
        <f t="shared" si="108"/>
        <v>-1657684.9855909392</v>
      </c>
      <c r="AA276" s="2">
        <f t="shared" si="108"/>
        <v>-1722787.4997776158</v>
      </c>
      <c r="AB276" s="2">
        <f t="shared" si="108"/>
        <v>-1789719.4011204552</v>
      </c>
      <c r="AC276" s="2">
        <f t="shared" si="108"/>
        <v>-1858528.8136712557</v>
      </c>
      <c r="AD276" s="2">
        <f t="shared" si="108"/>
        <v>-1929265.0759322615</v>
      </c>
      <c r="AE276" s="2">
        <f t="shared" si="108"/>
        <v>-2120892.6820727843</v>
      </c>
      <c r="AF276" s="2">
        <f t="shared" si="108"/>
        <v>-2215239.365315381</v>
      </c>
      <c r="AG276" s="2">
        <f t="shared" si="108"/>
        <v>-2312466.2399205947</v>
      </c>
      <c r="AH276" s="2">
        <f t="shared" si="108"/>
        <v>-2412652.6670383378</v>
      </c>
      <c r="AI276" s="2">
        <f t="shared" si="108"/>
        <v>-2515880.0708224345</v>
      </c>
      <c r="AJ276" s="2">
        <f t="shared" si="108"/>
        <v>-2540848.6732642343</v>
      </c>
      <c r="AK276" s="2">
        <f t="shared" si="108"/>
        <v>-2636994.2679160177</v>
      </c>
      <c r="AL276" s="2">
        <f t="shared" si="107"/>
        <v>-89833690.903288603</v>
      </c>
    </row>
    <row r="277" spans="1:38">
      <c r="E277" t="s">
        <v>313</v>
      </c>
      <c r="F277" t="s">
        <v>215</v>
      </c>
      <c r="G277" s="2">
        <f ca="1">-$G$17*G276</f>
        <v>-65052.127669169015</v>
      </c>
      <c r="H277" s="2">
        <f t="shared" ref="H277:AK277" si="109">-$G$17*H276</f>
        <v>266346.53451016831</v>
      </c>
      <c r="I277" s="2">
        <f t="shared" si="109"/>
        <v>300158.59960807592</v>
      </c>
      <c r="J277" s="2">
        <f t="shared" si="109"/>
        <v>348192.63562901859</v>
      </c>
      <c r="K277" s="2">
        <f t="shared" si="109"/>
        <v>391291.68376911327</v>
      </c>
      <c r="L277" s="2">
        <f t="shared" si="109"/>
        <v>441644.23097041692</v>
      </c>
      <c r="M277" s="2">
        <f t="shared" si="109"/>
        <v>553807.84167808166</v>
      </c>
      <c r="N277" s="2">
        <f t="shared" si="109"/>
        <v>598638.92333935958</v>
      </c>
      <c r="O277" s="2">
        <f t="shared" si="109"/>
        <v>643917.63409295364</v>
      </c>
      <c r="P277" s="2">
        <f t="shared" si="109"/>
        <v>712069.09725226415</v>
      </c>
      <c r="Q277" s="2">
        <f t="shared" si="109"/>
        <v>779429.71223458333</v>
      </c>
      <c r="R277" s="2">
        <f t="shared" si="109"/>
        <v>617203.83643321285</v>
      </c>
      <c r="S277" s="2">
        <f t="shared" si="109"/>
        <v>663591.33023634972</v>
      </c>
      <c r="T277" s="2">
        <f t="shared" si="109"/>
        <v>711604.00395517529</v>
      </c>
      <c r="U277" s="2">
        <f t="shared" si="109"/>
        <v>707566.73326018977</v>
      </c>
      <c r="V277" s="2">
        <f t="shared" si="109"/>
        <v>750117.90110265266</v>
      </c>
      <c r="W277" s="2">
        <f t="shared" si="109"/>
        <v>794081.15472208557</v>
      </c>
      <c r="X277" s="2">
        <f t="shared" si="109"/>
        <v>839497.03665610333</v>
      </c>
      <c r="Y277" s="2">
        <f t="shared" si="109"/>
        <v>886407.1694990698</v>
      </c>
      <c r="Z277" s="2">
        <f t="shared" si="109"/>
        <v>828842.49279546959</v>
      </c>
      <c r="AA277" s="2">
        <f t="shared" si="109"/>
        <v>861393.74988880788</v>
      </c>
      <c r="AB277" s="2">
        <f t="shared" si="109"/>
        <v>894859.70056022762</v>
      </c>
      <c r="AC277" s="2">
        <f t="shared" si="109"/>
        <v>929264.40683562786</v>
      </c>
      <c r="AD277" s="2">
        <f t="shared" si="109"/>
        <v>964632.53796613077</v>
      </c>
      <c r="AE277" s="2">
        <f t="shared" si="109"/>
        <v>1060446.3410363921</v>
      </c>
      <c r="AF277" s="2">
        <f t="shared" si="109"/>
        <v>1107619.6826576905</v>
      </c>
      <c r="AG277" s="2">
        <f t="shared" si="109"/>
        <v>1156233.1199602974</v>
      </c>
      <c r="AH277" s="2">
        <f t="shared" si="109"/>
        <v>1206326.3335191689</v>
      </c>
      <c r="AI277" s="2">
        <f t="shared" si="109"/>
        <v>1257940.0354112172</v>
      </c>
      <c r="AJ277" s="2">
        <f t="shared" si="109"/>
        <v>1270424.3366321172</v>
      </c>
      <c r="AK277" s="2">
        <f t="shared" si="109"/>
        <v>1318497.1339580088</v>
      </c>
      <c r="AL277" s="2">
        <f t="shared" si="107"/>
        <v>44916845.451644301</v>
      </c>
    </row>
    <row r="278" spans="1:38">
      <c r="E278" t="s">
        <v>314</v>
      </c>
      <c r="F278" t="s">
        <v>215</v>
      </c>
      <c r="G278" s="2">
        <f t="shared" ref="G278:AL278" ca="1" si="110">SUM(G268:G277)</f>
        <v>-37955261.797929108</v>
      </c>
      <c r="H278" s="2">
        <f t="shared" si="110"/>
        <v>-9372470.5742906071</v>
      </c>
      <c r="I278" s="2">
        <f t="shared" si="110"/>
        <v>-8687644.8882899899</v>
      </c>
      <c r="J278" s="2">
        <f t="shared" si="110"/>
        <v>-2257268.8875874956</v>
      </c>
      <c r="K278" s="2">
        <f t="shared" si="110"/>
        <v>-4012872.1496667704</v>
      </c>
      <c r="L278" s="2">
        <f t="shared" si="110"/>
        <v>-612898.3978570567</v>
      </c>
      <c r="M278" s="2">
        <f t="shared" si="110"/>
        <v>-13492002.188436141</v>
      </c>
      <c r="N278" s="2">
        <f t="shared" si="110"/>
        <v>-11997985.248857193</v>
      </c>
      <c r="O278" s="2">
        <f t="shared" si="110"/>
        <v>-12382048.324334817</v>
      </c>
      <c r="P278" s="2">
        <f t="shared" si="110"/>
        <v>-951778.03847129107</v>
      </c>
      <c r="Q278" s="2">
        <f t="shared" si="110"/>
        <v>-2101773.5895408834</v>
      </c>
      <c r="R278" s="2">
        <f t="shared" si="110"/>
        <v>3617538.9897083486</v>
      </c>
      <c r="S278" s="2">
        <f t="shared" si="110"/>
        <v>3866761.2685315651</v>
      </c>
      <c r="T278" s="2">
        <f t="shared" si="110"/>
        <v>4124906.4563030703</v>
      </c>
      <c r="U278" s="2">
        <f t="shared" si="110"/>
        <v>4391731.5502432706</v>
      </c>
      <c r="V278" s="2">
        <f t="shared" si="110"/>
        <v>4620872.3931093412</v>
      </c>
      <c r="W278" s="2">
        <f t="shared" si="110"/>
        <v>4857763.4241051804</v>
      </c>
      <c r="X278" s="2">
        <f t="shared" si="110"/>
        <v>5102629.1000205306</v>
      </c>
      <c r="Y278" s="2">
        <f t="shared" si="110"/>
        <v>5355699.8869973393</v>
      </c>
      <c r="Z278" s="2">
        <f t="shared" si="110"/>
        <v>5616210.25464343</v>
      </c>
      <c r="AA278" s="2">
        <f t="shared" si="110"/>
        <v>5792375.6383002503</v>
      </c>
      <c r="AB278" s="2">
        <f t="shared" si="110"/>
        <v>5973550.1590288859</v>
      </c>
      <c r="AC278" s="2">
        <f t="shared" si="110"/>
        <v>6159866.5116521446</v>
      </c>
      <c r="AD278" s="2">
        <f t="shared" si="110"/>
        <v>6351460.7551459577</v>
      </c>
      <c r="AE278" s="2">
        <f t="shared" si="110"/>
        <v>6549034.458752064</v>
      </c>
      <c r="AF278" s="2">
        <f t="shared" si="110"/>
        <v>6804344.5019452814</v>
      </c>
      <c r="AG278" s="2">
        <f t="shared" si="110"/>
        <v>7067562.9705866929</v>
      </c>
      <c r="AH278" s="2">
        <f t="shared" si="110"/>
        <v>7338909.4268160732</v>
      </c>
      <c r="AI278" s="2">
        <f t="shared" si="110"/>
        <v>7618609.1667674528</v>
      </c>
      <c r="AJ278" s="2">
        <f t="shared" si="110"/>
        <v>7906508.6948702857</v>
      </c>
      <c r="AK278" s="2">
        <f t="shared" si="110"/>
        <v>8167521.2895015599</v>
      </c>
      <c r="AL278" s="2">
        <f t="shared" si="110"/>
        <v>278240492.17481256</v>
      </c>
    </row>
    <row r="279" spans="1:38">
      <c r="E279" t="s">
        <v>315</v>
      </c>
      <c r="F279" t="s">
        <v>215</v>
      </c>
      <c r="G279" s="2">
        <f ca="1">NPV($G$15,H278:AL278)+G278</f>
        <v>10265758.824571334</v>
      </c>
    </row>
    <row r="280" spans="1:38">
      <c r="E280" s="3" t="s">
        <v>317</v>
      </c>
      <c r="F280" s="3"/>
      <c r="G280" s="4" t="str">
        <f ca="1">IF(G279&gt;0,"N/A",IF(ABS(G279+G253)&gt;1,"Error","OK"))</f>
        <v>N/A</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0</v>
      </c>
      <c r="H284" s="2">
        <f t="shared" ref="H284:AK284" ca="1" si="111">G284*(1+$G$14)</f>
        <v>0</v>
      </c>
      <c r="I284" s="2">
        <f t="shared" ca="1" si="111"/>
        <v>0</v>
      </c>
      <c r="J284" s="2">
        <f t="shared" ca="1" si="111"/>
        <v>0</v>
      </c>
      <c r="K284" s="2">
        <f t="shared" ca="1" si="111"/>
        <v>0</v>
      </c>
      <c r="L284" s="2">
        <f t="shared" ca="1" si="111"/>
        <v>0</v>
      </c>
      <c r="M284" s="2">
        <f t="shared" ca="1" si="111"/>
        <v>0</v>
      </c>
      <c r="N284" s="2">
        <f t="shared" ca="1" si="111"/>
        <v>0</v>
      </c>
      <c r="O284" s="2">
        <f t="shared" ca="1" si="111"/>
        <v>0</v>
      </c>
      <c r="P284" s="2">
        <f t="shared" ca="1" si="111"/>
        <v>0</v>
      </c>
      <c r="Q284" s="2">
        <f t="shared" ca="1" si="111"/>
        <v>0</v>
      </c>
      <c r="R284" s="2">
        <f t="shared" ca="1" si="111"/>
        <v>0</v>
      </c>
      <c r="S284" s="2">
        <f t="shared" ca="1" si="111"/>
        <v>0</v>
      </c>
      <c r="T284" s="2">
        <f t="shared" ca="1" si="111"/>
        <v>0</v>
      </c>
      <c r="U284" s="2">
        <f t="shared" ca="1" si="111"/>
        <v>0</v>
      </c>
      <c r="V284" s="2">
        <f t="shared" ca="1" si="111"/>
        <v>0</v>
      </c>
      <c r="W284" s="2">
        <f t="shared" ca="1" si="111"/>
        <v>0</v>
      </c>
      <c r="X284" s="2">
        <f t="shared" ca="1" si="111"/>
        <v>0</v>
      </c>
      <c r="Y284" s="2">
        <f t="shared" ca="1" si="111"/>
        <v>0</v>
      </c>
      <c r="Z284" s="2">
        <f t="shared" ca="1" si="111"/>
        <v>0</v>
      </c>
      <c r="AA284" s="2">
        <f t="shared" ca="1" si="111"/>
        <v>0</v>
      </c>
      <c r="AB284" s="2">
        <f t="shared" ca="1" si="111"/>
        <v>0</v>
      </c>
      <c r="AC284" s="2">
        <f t="shared" ca="1" si="111"/>
        <v>0</v>
      </c>
      <c r="AD284" s="2">
        <f t="shared" ca="1" si="111"/>
        <v>0</v>
      </c>
      <c r="AE284" s="2">
        <f t="shared" ca="1" si="111"/>
        <v>0</v>
      </c>
      <c r="AF284" s="2">
        <f t="shared" ca="1" si="111"/>
        <v>0</v>
      </c>
      <c r="AG284" s="2">
        <f ca="1">AF284*(1+$G$14)</f>
        <v>0</v>
      </c>
      <c r="AH284" s="2">
        <f t="shared" ca="1" si="111"/>
        <v>0</v>
      </c>
      <c r="AI284" s="2">
        <f t="shared" ca="1" si="111"/>
        <v>0</v>
      </c>
      <c r="AJ284" s="2">
        <f t="shared" ca="1" si="111"/>
        <v>0</v>
      </c>
      <c r="AK284" s="2">
        <f t="shared" ca="1" si="111"/>
        <v>0</v>
      </c>
    </row>
    <row r="285" spans="1:38">
      <c r="E285" t="s">
        <v>303</v>
      </c>
      <c r="F285" t="s">
        <v>215</v>
      </c>
      <c r="G285" s="2">
        <f ca="1">G283*G284</f>
        <v>0</v>
      </c>
      <c r="H285" s="2">
        <f t="shared" ref="H285:AK285" ca="1" si="112">H283*H284</f>
        <v>0</v>
      </c>
      <c r="I285" s="2">
        <f t="shared" ca="1" si="112"/>
        <v>0</v>
      </c>
      <c r="J285" s="2">
        <f t="shared" ca="1" si="112"/>
        <v>0</v>
      </c>
      <c r="K285" s="2">
        <f t="shared" ca="1" si="112"/>
        <v>0</v>
      </c>
      <c r="L285" s="2">
        <f t="shared" ca="1" si="112"/>
        <v>0</v>
      </c>
      <c r="M285" s="2">
        <f t="shared" ca="1" si="112"/>
        <v>0</v>
      </c>
      <c r="N285" s="2">
        <f t="shared" ca="1" si="112"/>
        <v>0</v>
      </c>
      <c r="O285" s="2">
        <f t="shared" ca="1" si="112"/>
        <v>0</v>
      </c>
      <c r="P285" s="2">
        <f t="shared" ca="1" si="112"/>
        <v>0</v>
      </c>
      <c r="Q285" s="2">
        <f t="shared" ca="1" si="112"/>
        <v>0</v>
      </c>
      <c r="R285" s="2">
        <f t="shared" ca="1" si="112"/>
        <v>0</v>
      </c>
      <c r="S285" s="2">
        <f t="shared" ca="1" si="112"/>
        <v>0</v>
      </c>
      <c r="T285" s="2">
        <f t="shared" ca="1" si="112"/>
        <v>0</v>
      </c>
      <c r="U285" s="2">
        <f t="shared" ca="1" si="112"/>
        <v>0</v>
      </c>
      <c r="V285" s="2">
        <f t="shared" ca="1" si="112"/>
        <v>0</v>
      </c>
      <c r="W285" s="2">
        <f t="shared" ca="1" si="112"/>
        <v>0</v>
      </c>
      <c r="X285" s="2">
        <f t="shared" ca="1" si="112"/>
        <v>0</v>
      </c>
      <c r="Y285" s="2">
        <f t="shared" ca="1" si="112"/>
        <v>0</v>
      </c>
      <c r="Z285" s="2">
        <f t="shared" ca="1" si="112"/>
        <v>0</v>
      </c>
      <c r="AA285" s="2">
        <f t="shared" ca="1" si="112"/>
        <v>0</v>
      </c>
      <c r="AB285" s="2">
        <f t="shared" ca="1" si="112"/>
        <v>0</v>
      </c>
      <c r="AC285" s="2">
        <f t="shared" ca="1" si="112"/>
        <v>0</v>
      </c>
      <c r="AD285" s="2">
        <f t="shared" ca="1" si="112"/>
        <v>0</v>
      </c>
      <c r="AE285" s="2">
        <f t="shared" ca="1" si="112"/>
        <v>0</v>
      </c>
      <c r="AF285" s="2">
        <f t="shared" ca="1" si="112"/>
        <v>0</v>
      </c>
      <c r="AG285" s="2">
        <f t="shared" ca="1" si="112"/>
        <v>0</v>
      </c>
      <c r="AH285" s="2">
        <f t="shared" ca="1" si="112"/>
        <v>0</v>
      </c>
      <c r="AI285" s="2">
        <f t="shared" ca="1" si="112"/>
        <v>0</v>
      </c>
      <c r="AJ285" s="2">
        <f t="shared" ca="1" si="112"/>
        <v>0</v>
      </c>
      <c r="AK285" s="2">
        <f t="shared" ca="1" si="112"/>
        <v>0</v>
      </c>
    </row>
    <row r="287" spans="1:38">
      <c r="D287" t="s">
        <v>304</v>
      </c>
    </row>
    <row r="288" spans="1:38">
      <c r="E288" t="s">
        <v>219</v>
      </c>
      <c r="F288" t="s">
        <v>215</v>
      </c>
      <c r="G288" s="2">
        <f t="shared" ref="G288:AK293" si="113">G222</f>
        <v>0</v>
      </c>
      <c r="H288" s="2">
        <f t="shared" si="113"/>
        <v>2058754.6311078619</v>
      </c>
      <c r="I288" s="2">
        <f t="shared" si="113"/>
        <v>2108171.6276400122</v>
      </c>
      <c r="J288" s="2">
        <f t="shared" si="113"/>
        <v>2157311.1425852771</v>
      </c>
      <c r="K288" s="2">
        <f t="shared" si="113"/>
        <v>2200050.2548104632</v>
      </c>
      <c r="L288" s="2">
        <f t="shared" si="113"/>
        <v>2243475.8796276879</v>
      </c>
      <c r="M288" s="2">
        <f t="shared" si="113"/>
        <v>2773658.9176807576</v>
      </c>
      <c r="N288" s="2">
        <f t="shared" si="113"/>
        <v>2829008.0202361881</v>
      </c>
      <c r="O288" s="2">
        <f t="shared" si="113"/>
        <v>2885428.020695921</v>
      </c>
      <c r="P288" s="2">
        <f t="shared" si="113"/>
        <v>2943134.4066438521</v>
      </c>
      <c r="Q288" s="2">
        <f t="shared" si="113"/>
        <v>3002038.3739710432</v>
      </c>
      <c r="R288" s="2">
        <f t="shared" si="113"/>
        <v>1655864.7722277273</v>
      </c>
      <c r="S288" s="2">
        <f t="shared" si="113"/>
        <v>1690637.9324445094</v>
      </c>
      <c r="T288" s="2">
        <f t="shared" si="113"/>
        <v>1726141.3290258369</v>
      </c>
      <c r="U288" s="2">
        <f t="shared" si="113"/>
        <v>1454621.1319636006</v>
      </c>
      <c r="V288" s="2">
        <f t="shared" si="113"/>
        <v>1485168.1757348364</v>
      </c>
      <c r="W288" s="2">
        <f t="shared" si="113"/>
        <v>1516356.7074252674</v>
      </c>
      <c r="X288" s="2">
        <f t="shared" si="113"/>
        <v>1548200.198281198</v>
      </c>
      <c r="Y288" s="2">
        <f t="shared" si="113"/>
        <v>1580712.4024450956</v>
      </c>
      <c r="Z288" s="2">
        <f t="shared" si="113"/>
        <v>1006584.5064762217</v>
      </c>
      <c r="AA288" s="2">
        <f t="shared" si="113"/>
        <v>1027722.7811122222</v>
      </c>
      <c r="AB288" s="2">
        <f t="shared" si="113"/>
        <v>1049304.9595155788</v>
      </c>
      <c r="AC288" s="2">
        <f t="shared" si="113"/>
        <v>1071340.3636654057</v>
      </c>
      <c r="AD288" s="2">
        <f t="shared" si="113"/>
        <v>1093838.5113023876</v>
      </c>
      <c r="AE288" s="2">
        <f t="shared" si="113"/>
        <v>1457427.5359606009</v>
      </c>
      <c r="AF288" s="2">
        <f t="shared" si="113"/>
        <v>1488033.5142157734</v>
      </c>
      <c r="AG288" s="2">
        <f t="shared" si="113"/>
        <v>1519282.2180143141</v>
      </c>
      <c r="AH288" s="2">
        <f t="shared" si="113"/>
        <v>1551187.1445926144</v>
      </c>
      <c r="AI288" s="2">
        <f t="shared" si="113"/>
        <v>1583762.07462904</v>
      </c>
      <c r="AJ288" s="2">
        <f t="shared" si="113"/>
        <v>1383905.7418848672</v>
      </c>
      <c r="AK288" s="2">
        <f t="shared" si="113"/>
        <v>1412967.7624644493</v>
      </c>
    </row>
    <row r="289" spans="4:38">
      <c r="E289" t="s">
        <v>305</v>
      </c>
      <c r="F289" t="s">
        <v>215</v>
      </c>
      <c r="G289" s="2">
        <f t="shared" si="113"/>
        <v>0</v>
      </c>
      <c r="H289" s="2">
        <f t="shared" si="113"/>
        <v>1275106.3512730529</v>
      </c>
      <c r="I289" s="2">
        <f t="shared" si="113"/>
        <v>2613175.8815368107</v>
      </c>
      <c r="J289" s="2">
        <f t="shared" si="113"/>
        <v>4013189.8926127641</v>
      </c>
      <c r="K289" s="2">
        <f t="shared" si="113"/>
        <v>5455484.7668996723</v>
      </c>
      <c r="L289" s="2">
        <f t="shared" si="113"/>
        <v>6952004.2108950298</v>
      </c>
      <c r="M289" s="2">
        <f t="shared" si="113"/>
        <v>8882661.8767783251</v>
      </c>
      <c r="N289" s="2">
        <f t="shared" si="113"/>
        <v>10886246.895338215</v>
      </c>
      <c r="O289" s="2">
        <f t="shared" si="113"/>
        <v>12964155.881711733</v>
      </c>
      <c r="P289" s="2">
        <f t="shared" si="113"/>
        <v>15119910.547839006</v>
      </c>
      <c r="Q289" s="2">
        <f t="shared" si="113"/>
        <v>17355205.160760339</v>
      </c>
      <c r="R289" s="2">
        <f t="shared" si="113"/>
        <v>18609222.451891661</v>
      </c>
      <c r="S289" s="2">
        <f t="shared" si="113"/>
        <v>19908254.823774599</v>
      </c>
      <c r="T289" s="2">
        <f t="shared" si="113"/>
        <v>21253639.888175335</v>
      </c>
      <c r="U289" s="2">
        <f t="shared" si="113"/>
        <v>22408438.9541848</v>
      </c>
      <c r="V289" s="2">
        <f t="shared" si="113"/>
        <v>23602366.725775972</v>
      </c>
      <c r="W289" s="2">
        <f t="shared" si="113"/>
        <v>24836557.342195183</v>
      </c>
      <c r="X289" s="2">
        <f t="shared" si="113"/>
        <v>26112175.320777934</v>
      </c>
      <c r="Y289" s="2">
        <f t="shared" si="113"/>
        <v>27430416.332673244</v>
      </c>
      <c r="Z289" s="2">
        <f t="shared" si="113"/>
        <v>28322244.163418457</v>
      </c>
      <c r="AA289" s="2">
        <f t="shared" si="113"/>
        <v>29239431.949452251</v>
      </c>
      <c r="AB289" s="2">
        <f t="shared" si="113"/>
        <v>30182651.512823407</v>
      </c>
      <c r="AC289" s="2">
        <f t="shared" si="113"/>
        <v>31152591.708366442</v>
      </c>
      <c r="AD289" s="2">
        <f t="shared" si="113"/>
        <v>32149958.842805132</v>
      </c>
      <c r="AE289" s="2">
        <f t="shared" si="113"/>
        <v>33439225.653210457</v>
      </c>
      <c r="AF289" s="2">
        <f t="shared" si="113"/>
        <v>34768463.537803128</v>
      </c>
      <c r="AG289" s="2">
        <f t="shared" si="113"/>
        <v>36138782.715035632</v>
      </c>
      <c r="AH289" s="2">
        <f t="shared" si="113"/>
        <v>37551322.405291736</v>
      </c>
      <c r="AI289" s="2">
        <f t="shared" si="113"/>
        <v>39007251.559361249</v>
      </c>
      <c r="AJ289" s="2">
        <f t="shared" si="113"/>
        <v>40327263.123305365</v>
      </c>
      <c r="AK289" s="2">
        <f t="shared" si="113"/>
        <v>41685512.974997461</v>
      </c>
    </row>
    <row r="290" spans="4:38">
      <c r="E290" t="s">
        <v>282</v>
      </c>
      <c r="F290" t="s">
        <v>215</v>
      </c>
      <c r="G290" s="2">
        <f t="shared" si="113"/>
        <v>0</v>
      </c>
      <c r="H290" s="2">
        <f t="shared" si="113"/>
        <v>-815541.90057558834</v>
      </c>
      <c r="I290" s="2">
        <f t="shared" si="113"/>
        <v>-1666088.283764295</v>
      </c>
      <c r="J290" s="2">
        <f t="shared" si="113"/>
        <v>-2552501.9385379632</v>
      </c>
      <c r="K290" s="2">
        <f t="shared" si="113"/>
        <v>-3474182.42785506</v>
      </c>
      <c r="L290" s="2">
        <f t="shared" si="113"/>
        <v>-4433081.7589329928</v>
      </c>
      <c r="M290" s="2">
        <f t="shared" si="113"/>
        <v>-5672089.2054068968</v>
      </c>
      <c r="N290" s="2">
        <f t="shared" si="113"/>
        <v>-6960772.9482266605</v>
      </c>
      <c r="O290" s="2">
        <f t="shared" si="113"/>
        <v>-8300607.8808405343</v>
      </c>
      <c r="P290" s="2">
        <f t="shared" si="113"/>
        <v>-9693276.6056775823</v>
      </c>
      <c r="Q290" s="2">
        <f t="shared" si="113"/>
        <v>-11140354.631536879</v>
      </c>
      <c r="R290" s="2">
        <f t="shared" si="113"/>
        <v>-11945311.830710093</v>
      </c>
      <c r="S290" s="2">
        <f t="shared" si="113"/>
        <v>-12779164.335856071</v>
      </c>
      <c r="T290" s="2">
        <f t="shared" si="113"/>
        <v>-13642770.763700837</v>
      </c>
      <c r="U290" s="2">
        <f t="shared" si="113"/>
        <v>-14384039.507247593</v>
      </c>
      <c r="V290" s="2">
        <f t="shared" si="113"/>
        <v>-15150425.076116521</v>
      </c>
      <c r="W290" s="2">
        <f t="shared" si="113"/>
        <v>-15942655.477455247</v>
      </c>
      <c r="X290" s="2">
        <f t="shared" si="113"/>
        <v>-16761478.218191633</v>
      </c>
      <c r="Y290" s="2">
        <f t="shared" si="113"/>
        <v>-17607660.802973382</v>
      </c>
      <c r="Z290" s="2">
        <f t="shared" si="113"/>
        <v>-18180127.576644219</v>
      </c>
      <c r="AA290" s="2">
        <f t="shared" si="113"/>
        <v>-18768872.976395115</v>
      </c>
      <c r="AB290" s="2">
        <f t="shared" si="113"/>
        <v>-19374328.246674247</v>
      </c>
      <c r="AC290" s="2">
        <f t="shared" si="113"/>
        <v>-19996935.565322518</v>
      </c>
      <c r="AD290" s="2">
        <f t="shared" si="113"/>
        <v>-20637148.312597241</v>
      </c>
      <c r="AE290" s="2">
        <f t="shared" si="113"/>
        <v>-21464732.276574794</v>
      </c>
      <c r="AF290" s="2">
        <f t="shared" si="113"/>
        <v>-22317973.784633547</v>
      </c>
      <c r="AG290" s="2">
        <f t="shared" si="113"/>
        <v>-23197585.489096802</v>
      </c>
      <c r="AH290" s="2">
        <f t="shared" si="113"/>
        <v>-24104298.658708502</v>
      </c>
      <c r="AI290" s="2">
        <f t="shared" si="113"/>
        <v>-25038863.646243185</v>
      </c>
      <c r="AJ290" s="2">
        <f t="shared" si="113"/>
        <v>-25886182.753326714</v>
      </c>
      <c r="AK290" s="2">
        <f t="shared" si="113"/>
        <v>-26758047.124039769</v>
      </c>
    </row>
    <row r="291" spans="4:38">
      <c r="E291" t="s">
        <v>283</v>
      </c>
      <c r="F291" t="s">
        <v>215</v>
      </c>
      <c r="G291" s="2">
        <f t="shared" si="113"/>
        <v>0</v>
      </c>
      <c r="H291" s="2">
        <f t="shared" si="113"/>
        <v>-165761.14253831757</v>
      </c>
      <c r="I291" s="2">
        <f t="shared" si="113"/>
        <v>-338484.25306324445</v>
      </c>
      <c r="J291" s="2">
        <f t="shared" si="113"/>
        <v>-518388.63356635877</v>
      </c>
      <c r="K291" s="2">
        <f t="shared" si="113"/>
        <v>-705699.72649500309</v>
      </c>
      <c r="L291" s="2">
        <f t="shared" si="113"/>
        <v>-900649.27593924745</v>
      </c>
      <c r="M291" s="2">
        <f t="shared" si="113"/>
        <v>-1152602.3336570277</v>
      </c>
      <c r="N291" s="2">
        <f t="shared" si="113"/>
        <v>-1414740.233468266</v>
      </c>
      <c r="O291" s="2">
        <f t="shared" si="113"/>
        <v>-1687379.6274424333</v>
      </c>
      <c r="P291" s="2">
        <f t="shared" si="113"/>
        <v>-1970845.9755205556</v>
      </c>
      <c r="Q291" s="2">
        <f t="shared" si="113"/>
        <v>-2265473.775802257</v>
      </c>
      <c r="R291" s="2">
        <f t="shared" si="113"/>
        <v>-2429167.7950400067</v>
      </c>
      <c r="S291" s="2">
        <f t="shared" si="113"/>
        <v>-2598737.889150613</v>
      </c>
      <c r="T291" s="2">
        <f t="shared" si="113"/>
        <v>-2774358.6642162516</v>
      </c>
      <c r="U291" s="2">
        <f t="shared" si="113"/>
        <v>-2925101.1634337469</v>
      </c>
      <c r="V291" s="2">
        <f t="shared" si="113"/>
        <v>-3080951.3554474572</v>
      </c>
      <c r="W291" s="2">
        <f t="shared" si="113"/>
        <v>-3242057.2859126693</v>
      </c>
      <c r="X291" s="2">
        <f t="shared" si="113"/>
        <v>-3408570.9659096678</v>
      </c>
      <c r="Y291" s="2">
        <f t="shared" si="113"/>
        <v>-3580648.4732034523</v>
      </c>
      <c r="Z291" s="2">
        <f t="shared" si="113"/>
        <v>-3697063.8393353368</v>
      </c>
      <c r="AA291" s="2">
        <f t="shared" si="113"/>
        <v>-3816789.5848680777</v>
      </c>
      <c r="AB291" s="2">
        <f t="shared" si="113"/>
        <v>-3939913.4065600471</v>
      </c>
      <c r="AC291" s="2">
        <f t="shared" si="113"/>
        <v>-4066525.2245561522</v>
      </c>
      <c r="AD291" s="2">
        <f t="shared" si="113"/>
        <v>-4196717.2370958021</v>
      </c>
      <c r="AE291" s="2">
        <f t="shared" si="113"/>
        <v>-4365012.5768472068</v>
      </c>
      <c r="AF291" s="2">
        <f t="shared" si="113"/>
        <v>-4538525.5685666101</v>
      </c>
      <c r="AG291" s="2">
        <f t="shared" si="113"/>
        <v>-4717401.1353918407</v>
      </c>
      <c r="AH291" s="2">
        <f t="shared" si="113"/>
        <v>-4901787.9862479921</v>
      </c>
      <c r="AI291" s="2">
        <f t="shared" si="113"/>
        <v>-5091838.7109393943</v>
      </c>
      <c r="AJ291" s="2">
        <f t="shared" si="113"/>
        <v>-5264147.3384762472</v>
      </c>
      <c r="AK291" s="2">
        <f t="shared" si="113"/>
        <v>-5441447.4274981227</v>
      </c>
    </row>
    <row r="292" spans="4:38">
      <c r="E292" t="s">
        <v>306</v>
      </c>
      <c r="F292" t="s">
        <v>215</v>
      </c>
      <c r="G292" s="2">
        <f t="shared" si="113"/>
        <v>-433680.85112779343</v>
      </c>
      <c r="H292" s="2">
        <f t="shared" si="113"/>
        <v>-576914.37586588645</v>
      </c>
      <c r="I292" s="2">
        <f t="shared" si="113"/>
        <v>-715717.64162877644</v>
      </c>
      <c r="J292" s="2">
        <f t="shared" si="113"/>
        <v>-778326.22556692886</v>
      </c>
      <c r="K292" s="2">
        <f t="shared" si="113"/>
        <v>-867041.64223265043</v>
      </c>
      <c r="L292" s="2">
        <f t="shared" si="113"/>
        <v>-917454.18251436437</v>
      </c>
      <c r="M292" s="2">
        <f t="shared" si="113"/>
        <v>-1139576.9775412795</v>
      </c>
      <c r="N292" s="2">
        <f t="shared" si="113"/>
        <v>-1348815.5782837458</v>
      </c>
      <c r="O292" s="2">
        <f t="shared" si="113"/>
        <v>-1568812.1668383279</v>
      </c>
      <c r="P292" s="2">
        <f t="shared" si="113"/>
        <v>-1651795.0582696246</v>
      </c>
      <c r="Q292" s="2">
        <f t="shared" si="113"/>
        <v>-1755217.0458283564</v>
      </c>
      <c r="R292" s="2">
        <f t="shared" si="113"/>
        <v>-1775915.3554812029</v>
      </c>
      <c r="S292" s="2">
        <f t="shared" si="113"/>
        <v>-1797048.3296367594</v>
      </c>
      <c r="T292" s="2">
        <f t="shared" si="113"/>
        <v>-1818625.0962495822</v>
      </c>
      <c r="U292" s="2">
        <f t="shared" si="113"/>
        <v>-1836807.8603991272</v>
      </c>
      <c r="V292" s="2">
        <f t="shared" si="113"/>
        <v>-1855372.4625958127</v>
      </c>
      <c r="W292" s="2">
        <f t="shared" si="113"/>
        <v>-1874326.9214386286</v>
      </c>
      <c r="X292" s="2">
        <f t="shared" si="113"/>
        <v>-1893679.4239171436</v>
      </c>
      <c r="Y292" s="2">
        <f t="shared" si="113"/>
        <v>-1913438.3289477073</v>
      </c>
      <c r="Z292" s="2">
        <f t="shared" si="113"/>
        <v>-1926020.6352786601</v>
      </c>
      <c r="AA292" s="2">
        <f t="shared" si="113"/>
        <v>-1938867.1700425628</v>
      </c>
      <c r="AB292" s="2">
        <f t="shared" si="113"/>
        <v>-1951983.4820365077</v>
      </c>
      <c r="AC292" s="2">
        <f t="shared" si="113"/>
        <v>-1965375.2365823253</v>
      </c>
      <c r="AD292" s="2">
        <f t="shared" si="113"/>
        <v>-1979048.217973605</v>
      </c>
      <c r="AE292" s="2">
        <f t="shared" si="113"/>
        <v>-1997266.0621731125</v>
      </c>
      <c r="AF292" s="2">
        <f t="shared" si="113"/>
        <v>-2015866.4811008098</v>
      </c>
      <c r="AG292" s="2">
        <f t="shared" si="113"/>
        <v>-2034857.5088259885</v>
      </c>
      <c r="AH292" s="2">
        <f t="shared" si="113"/>
        <v>-2054247.3481333964</v>
      </c>
      <c r="AI292" s="2">
        <f t="shared" si="113"/>
        <v>-2074044.3740662592</v>
      </c>
      <c r="AJ292" s="2">
        <f t="shared" si="113"/>
        <v>-2091343.1958398202</v>
      </c>
      <c r="AK292" s="2">
        <f t="shared" si="113"/>
        <v>-2109005.2928706259</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f t="shared" ref="G294:AK294" ca="1" si="114">G285</f>
        <v>0</v>
      </c>
      <c r="H294" s="2">
        <f t="shared" ca="1" si="114"/>
        <v>0</v>
      </c>
      <c r="I294" s="2">
        <f t="shared" ca="1" si="114"/>
        <v>0</v>
      </c>
      <c r="J294" s="2">
        <f t="shared" ca="1" si="114"/>
        <v>0</v>
      </c>
      <c r="K294" s="2">
        <f t="shared" ca="1" si="114"/>
        <v>0</v>
      </c>
      <c r="L294" s="2">
        <f t="shared" ca="1" si="114"/>
        <v>0</v>
      </c>
      <c r="M294" s="2">
        <f t="shared" ca="1" si="114"/>
        <v>0</v>
      </c>
      <c r="N294" s="2">
        <f t="shared" ca="1" si="114"/>
        <v>0</v>
      </c>
      <c r="O294" s="2">
        <f t="shared" ca="1" si="114"/>
        <v>0</v>
      </c>
      <c r="P294" s="2">
        <f t="shared" ca="1" si="114"/>
        <v>0</v>
      </c>
      <c r="Q294" s="2">
        <f t="shared" ca="1" si="114"/>
        <v>0</v>
      </c>
      <c r="R294" s="2">
        <f t="shared" ca="1" si="114"/>
        <v>0</v>
      </c>
      <c r="S294" s="2">
        <f t="shared" ca="1" si="114"/>
        <v>0</v>
      </c>
      <c r="T294" s="2">
        <f t="shared" ca="1" si="114"/>
        <v>0</v>
      </c>
      <c r="U294" s="2">
        <f t="shared" ca="1" si="114"/>
        <v>0</v>
      </c>
      <c r="V294" s="2">
        <f t="shared" ca="1" si="114"/>
        <v>0</v>
      </c>
      <c r="W294" s="2">
        <f t="shared" ca="1" si="114"/>
        <v>0</v>
      </c>
      <c r="X294" s="2">
        <f t="shared" ca="1" si="114"/>
        <v>0</v>
      </c>
      <c r="Y294" s="2">
        <f t="shared" ca="1" si="114"/>
        <v>0</v>
      </c>
      <c r="Z294" s="2">
        <f t="shared" ca="1" si="114"/>
        <v>0</v>
      </c>
      <c r="AA294" s="2">
        <f t="shared" ca="1" si="114"/>
        <v>0</v>
      </c>
      <c r="AB294" s="2">
        <f t="shared" ca="1" si="114"/>
        <v>0</v>
      </c>
      <c r="AC294" s="2">
        <f t="shared" ca="1" si="114"/>
        <v>0</v>
      </c>
      <c r="AD294" s="2">
        <f t="shared" ca="1" si="114"/>
        <v>0</v>
      </c>
      <c r="AE294" s="2">
        <f t="shared" ca="1" si="114"/>
        <v>0</v>
      </c>
      <c r="AF294" s="2">
        <f t="shared" ca="1" si="114"/>
        <v>0</v>
      </c>
      <c r="AG294" s="2">
        <f t="shared" ca="1" si="114"/>
        <v>0</v>
      </c>
      <c r="AH294" s="2">
        <f t="shared" ca="1" si="114"/>
        <v>0</v>
      </c>
      <c r="AI294" s="2">
        <f t="shared" ca="1" si="114"/>
        <v>0</v>
      </c>
      <c r="AJ294" s="2">
        <f t="shared" ca="1" si="114"/>
        <v>0</v>
      </c>
      <c r="AK294" s="2">
        <f t="shared" ca="1" si="114"/>
        <v>0</v>
      </c>
    </row>
    <row r="296" spans="4:38">
      <c r="E296" t="s">
        <v>308</v>
      </c>
      <c r="F296" t="s">
        <v>215</v>
      </c>
      <c r="G296" s="2">
        <f t="shared" ref="G296:AK296" ca="1" si="115">SUM(G288:G294)</f>
        <v>-433680.85112779343</v>
      </c>
      <c r="H296" s="2">
        <f t="shared" ca="1" si="115"/>
        <v>1775643.5634011221</v>
      </c>
      <c r="I296" s="2">
        <f t="shared" ca="1" si="115"/>
        <v>2001057.3307205064</v>
      </c>
      <c r="J296" s="2">
        <f t="shared" ca="1" si="115"/>
        <v>2321284.2375267907</v>
      </c>
      <c r="K296" s="2">
        <f t="shared" ca="1" si="115"/>
        <v>2608611.2251274218</v>
      </c>
      <c r="L296" s="2">
        <f t="shared" ca="1" si="115"/>
        <v>2944294.8731361129</v>
      </c>
      <c r="M296" s="2">
        <f t="shared" ca="1" si="115"/>
        <v>3692052.2778538777</v>
      </c>
      <c r="N296" s="2">
        <f t="shared" ca="1" si="115"/>
        <v>3990926.155595731</v>
      </c>
      <c r="O296" s="2">
        <f t="shared" ca="1" si="115"/>
        <v>4292784.2272863574</v>
      </c>
      <c r="P296" s="2">
        <f t="shared" ca="1" si="115"/>
        <v>4747127.3150150944</v>
      </c>
      <c r="Q296" s="2">
        <f t="shared" ca="1" si="115"/>
        <v>5196198.081563889</v>
      </c>
      <c r="R296" s="2">
        <f t="shared" ca="1" si="115"/>
        <v>4114692.2428880855</v>
      </c>
      <c r="S296" s="2">
        <f t="shared" ca="1" si="115"/>
        <v>4423942.2015756648</v>
      </c>
      <c r="T296" s="2">
        <f t="shared" ca="1" si="115"/>
        <v>4744026.6930345017</v>
      </c>
      <c r="U296" s="2">
        <f t="shared" ca="1" si="115"/>
        <v>4717111.5550679322</v>
      </c>
      <c r="V296" s="2">
        <f t="shared" ca="1" si="115"/>
        <v>5000786.0073510176</v>
      </c>
      <c r="W296" s="2">
        <f t="shared" ca="1" si="115"/>
        <v>5293874.3648139043</v>
      </c>
      <c r="X296" s="2">
        <f t="shared" ca="1" si="115"/>
        <v>5596646.9110406889</v>
      </c>
      <c r="Y296" s="2">
        <f t="shared" ca="1" si="115"/>
        <v>5909381.1299937991</v>
      </c>
      <c r="Z296" s="2">
        <f t="shared" ca="1" si="115"/>
        <v>5525616.6186364638</v>
      </c>
      <c r="AA296" s="2">
        <f t="shared" ca="1" si="115"/>
        <v>5742624.9992587194</v>
      </c>
      <c r="AB296" s="2">
        <f t="shared" ca="1" si="115"/>
        <v>5965731.3370681843</v>
      </c>
      <c r="AC296" s="2">
        <f t="shared" ca="1" si="115"/>
        <v>6195096.0455708522</v>
      </c>
      <c r="AD296" s="2">
        <f t="shared" ca="1" si="115"/>
        <v>6430883.5864408724</v>
      </c>
      <c r="AE296" s="2">
        <f t="shared" ca="1" si="115"/>
        <v>7069642.2735759476</v>
      </c>
      <c r="AF296" s="2">
        <f t="shared" ca="1" si="115"/>
        <v>7384131.2177179372</v>
      </c>
      <c r="AG296" s="2">
        <f t="shared" ca="1" si="115"/>
        <v>7708220.7997353161</v>
      </c>
      <c r="AH296" s="2">
        <f t="shared" ca="1" si="115"/>
        <v>8042175.556794459</v>
      </c>
      <c r="AI296" s="2">
        <f t="shared" ca="1" si="115"/>
        <v>8386266.902741449</v>
      </c>
      <c r="AJ296" s="2">
        <f t="shared" ca="1" si="115"/>
        <v>8469495.5775474478</v>
      </c>
      <c r="AK296" s="2">
        <f t="shared" ca="1" si="115"/>
        <v>8789980.8930533919</v>
      </c>
    </row>
    <row r="297" spans="4:38">
      <c r="E297" t="s">
        <v>309</v>
      </c>
      <c r="F297" t="s">
        <v>215</v>
      </c>
      <c r="G297" s="2">
        <f t="shared" ref="G297:AK297" ca="1" si="116">-G296*G$18</f>
        <v>130104.25533833803</v>
      </c>
      <c r="H297" s="2">
        <f t="shared" ca="1" si="116"/>
        <v>-532693.06902033661</v>
      </c>
      <c r="I297" s="2">
        <f t="shared" ca="1" si="116"/>
        <v>-600317.19921615184</v>
      </c>
      <c r="J297" s="2">
        <f t="shared" ca="1" si="116"/>
        <v>-696385.27125803719</v>
      </c>
      <c r="K297" s="2">
        <f t="shared" ca="1" si="116"/>
        <v>-782583.36753822654</v>
      </c>
      <c r="L297" s="2">
        <f t="shared" ca="1" si="116"/>
        <v>-883288.46194083383</v>
      </c>
      <c r="M297" s="2">
        <f t="shared" ca="1" si="116"/>
        <v>-1107615.6833561633</v>
      </c>
      <c r="N297" s="2">
        <f t="shared" ca="1" si="116"/>
        <v>-1197277.8466787192</v>
      </c>
      <c r="O297" s="2">
        <f t="shared" ca="1" si="116"/>
        <v>-1287835.2681859073</v>
      </c>
      <c r="P297" s="2">
        <f t="shared" ca="1" si="116"/>
        <v>-1424138.1945045283</v>
      </c>
      <c r="Q297" s="2">
        <f t="shared" ca="1" si="116"/>
        <v>-1558859.4244691667</v>
      </c>
      <c r="R297" s="2">
        <f t="shared" ca="1" si="116"/>
        <v>-1234407.6728664257</v>
      </c>
      <c r="S297" s="2">
        <f t="shared" ca="1" si="116"/>
        <v>-1327182.6604726994</v>
      </c>
      <c r="T297" s="2">
        <f t="shared" ca="1" si="116"/>
        <v>-1423208.0079103506</v>
      </c>
      <c r="U297" s="2">
        <f t="shared" ca="1" si="116"/>
        <v>-1415133.4665203795</v>
      </c>
      <c r="V297" s="2">
        <f t="shared" ca="1" si="116"/>
        <v>-1500235.8022053053</v>
      </c>
      <c r="W297" s="2">
        <f t="shared" ca="1" si="116"/>
        <v>-1588162.3094441711</v>
      </c>
      <c r="X297" s="2">
        <f t="shared" ca="1" si="116"/>
        <v>-1678994.0733122067</v>
      </c>
      <c r="Y297" s="2">
        <f t="shared" ca="1" si="116"/>
        <v>-1772814.3389981396</v>
      </c>
      <c r="Z297" s="2">
        <f t="shared" ca="1" si="116"/>
        <v>-1657684.9855909392</v>
      </c>
      <c r="AA297" s="2">
        <f t="shared" ca="1" si="116"/>
        <v>-1722787.4997776158</v>
      </c>
      <c r="AB297" s="2">
        <f t="shared" ca="1" si="116"/>
        <v>-1789719.4011204552</v>
      </c>
      <c r="AC297" s="2">
        <f t="shared" ca="1" si="116"/>
        <v>-1858528.8136712557</v>
      </c>
      <c r="AD297" s="2">
        <f t="shared" ca="1" si="116"/>
        <v>-1929265.0759322615</v>
      </c>
      <c r="AE297" s="2">
        <f t="shared" ca="1" si="116"/>
        <v>-2120892.6820727843</v>
      </c>
      <c r="AF297" s="2">
        <f t="shared" ca="1" si="116"/>
        <v>-2215239.365315381</v>
      </c>
      <c r="AG297" s="2">
        <f t="shared" ca="1" si="116"/>
        <v>-2312466.2399205947</v>
      </c>
      <c r="AH297" s="2">
        <f t="shared" ca="1" si="116"/>
        <v>-2412652.6670383378</v>
      </c>
      <c r="AI297" s="2">
        <f t="shared" ca="1" si="116"/>
        <v>-2515880.0708224345</v>
      </c>
      <c r="AJ297" s="2">
        <f t="shared" ca="1" si="116"/>
        <v>-2540848.6732642343</v>
      </c>
      <c r="AK297" s="2">
        <f t="shared" ca="1" si="116"/>
        <v>-2636994.2679160177</v>
      </c>
    </row>
    <row r="299" spans="4:38">
      <c r="D299" t="s">
        <v>310</v>
      </c>
    </row>
    <row r="300" spans="4:38">
      <c r="E300" t="s">
        <v>214</v>
      </c>
      <c r="F300" t="s">
        <v>215</v>
      </c>
      <c r="G300" s="2">
        <f t="shared" ref="G300:AK307" si="117">G234</f>
        <v>-38020313.925598279</v>
      </c>
      <c r="H300" s="2">
        <f t="shared" si="117"/>
        <v>-9399927.3479395863</v>
      </c>
      <c r="I300" s="2">
        <f t="shared" si="117"/>
        <v>-8996089.6333911847</v>
      </c>
      <c r="J300" s="2">
        <f t="shared" si="117"/>
        <v>-2851375.5724669192</v>
      </c>
      <c r="K300" s="2">
        <f t="shared" si="117"/>
        <v>-4897183.0784472665</v>
      </c>
      <c r="L300" s="2">
        <f t="shared" si="117"/>
        <v>-1789527.3429094297</v>
      </c>
      <c r="M300" s="2">
        <f t="shared" si="117"/>
        <v>-14996164.684472458</v>
      </c>
      <c r="N300" s="2">
        <f t="shared" si="117"/>
        <v>-13910080.039161121</v>
      </c>
      <c r="O300" s="2">
        <f t="shared" si="117"/>
        <v>-14714299.063670628</v>
      </c>
      <c r="P300" s="2">
        <f t="shared" si="117"/>
        <v>-3695496.9078598949</v>
      </c>
      <c r="Q300" s="2">
        <f t="shared" si="117"/>
        <v>-5271720.6307275025</v>
      </c>
      <c r="R300" s="2">
        <f t="shared" si="117"/>
        <v>0</v>
      </c>
      <c r="S300" s="2">
        <f t="shared" si="117"/>
        <v>0</v>
      </c>
      <c r="T300" s="2">
        <f t="shared" si="117"/>
        <v>0</v>
      </c>
      <c r="U300" s="2">
        <f t="shared" si="117"/>
        <v>0</v>
      </c>
      <c r="V300" s="2">
        <f t="shared" si="117"/>
        <v>0</v>
      </c>
      <c r="W300" s="2">
        <f t="shared" si="117"/>
        <v>0</v>
      </c>
      <c r="X300" s="2">
        <f t="shared" si="117"/>
        <v>0</v>
      </c>
      <c r="Y300" s="2">
        <f t="shared" si="117"/>
        <v>0</v>
      </c>
      <c r="Z300" s="2">
        <f t="shared" si="117"/>
        <v>0</v>
      </c>
      <c r="AA300" s="2">
        <f t="shared" si="117"/>
        <v>0</v>
      </c>
      <c r="AB300" s="2">
        <f t="shared" si="117"/>
        <v>0</v>
      </c>
      <c r="AC300" s="2">
        <f t="shared" si="117"/>
        <v>0</v>
      </c>
      <c r="AD300" s="2">
        <f t="shared" si="117"/>
        <v>0</v>
      </c>
      <c r="AE300" s="2">
        <f t="shared" si="117"/>
        <v>0</v>
      </c>
      <c r="AF300" s="2">
        <f t="shared" si="117"/>
        <v>0</v>
      </c>
      <c r="AG300" s="2">
        <f t="shared" si="117"/>
        <v>0</v>
      </c>
      <c r="AH300" s="2">
        <f t="shared" si="117"/>
        <v>0</v>
      </c>
      <c r="AI300" s="2">
        <f t="shared" si="117"/>
        <v>0</v>
      </c>
      <c r="AJ300" s="2">
        <f t="shared" si="117"/>
        <v>0</v>
      </c>
      <c r="AK300" s="2">
        <f t="shared" si="117"/>
        <v>0</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1275106.3512730529</v>
      </c>
      <c r="I303" s="2">
        <f t="shared" si="117"/>
        <v>2613175.8815368107</v>
      </c>
      <c r="J303" s="2">
        <f t="shared" si="117"/>
        <v>4013189.8926127641</v>
      </c>
      <c r="K303" s="2">
        <f t="shared" si="117"/>
        <v>5455484.7668996723</v>
      </c>
      <c r="L303" s="2">
        <f t="shared" si="117"/>
        <v>6952004.2108950298</v>
      </c>
      <c r="M303" s="2">
        <f t="shared" si="117"/>
        <v>8882661.8767783251</v>
      </c>
      <c r="N303" s="2">
        <f t="shared" si="117"/>
        <v>10886246.895338215</v>
      </c>
      <c r="O303" s="2">
        <f t="shared" si="117"/>
        <v>12964155.881711733</v>
      </c>
      <c r="P303" s="2">
        <f t="shared" si="117"/>
        <v>15119910.547839006</v>
      </c>
      <c r="Q303" s="2">
        <f t="shared" si="117"/>
        <v>17355205.160760339</v>
      </c>
      <c r="R303" s="2">
        <f t="shared" si="117"/>
        <v>18609222.451891661</v>
      </c>
      <c r="S303" s="2">
        <f t="shared" si="117"/>
        <v>19908254.823774599</v>
      </c>
      <c r="T303" s="2">
        <f t="shared" si="117"/>
        <v>21253639.888175335</v>
      </c>
      <c r="U303" s="2">
        <f t="shared" si="117"/>
        <v>22408438.9541848</v>
      </c>
      <c r="V303" s="2">
        <f t="shared" si="117"/>
        <v>23602366.725775972</v>
      </c>
      <c r="W303" s="2">
        <f t="shared" si="117"/>
        <v>24836557.342195183</v>
      </c>
      <c r="X303" s="2">
        <f t="shared" si="117"/>
        <v>26112175.320777934</v>
      </c>
      <c r="Y303" s="2">
        <f t="shared" si="117"/>
        <v>27430416.332673244</v>
      </c>
      <c r="Z303" s="2">
        <f t="shared" si="117"/>
        <v>28322244.163418457</v>
      </c>
      <c r="AA303" s="2">
        <f t="shared" si="117"/>
        <v>29239431.949452251</v>
      </c>
      <c r="AB303" s="2">
        <f t="shared" si="117"/>
        <v>30182651.512823407</v>
      </c>
      <c r="AC303" s="2">
        <f t="shared" si="117"/>
        <v>31152591.708366442</v>
      </c>
      <c r="AD303" s="2">
        <f t="shared" si="117"/>
        <v>32149958.842805132</v>
      </c>
      <c r="AE303" s="2">
        <f t="shared" si="117"/>
        <v>33439225.653210457</v>
      </c>
      <c r="AF303" s="2">
        <f t="shared" si="117"/>
        <v>34768463.537803128</v>
      </c>
      <c r="AG303" s="2">
        <f t="shared" si="117"/>
        <v>36138782.715035632</v>
      </c>
      <c r="AH303" s="2">
        <f t="shared" si="117"/>
        <v>37551322.405291736</v>
      </c>
      <c r="AI303" s="2">
        <f t="shared" si="117"/>
        <v>39007251.559361249</v>
      </c>
      <c r="AJ303" s="2">
        <f t="shared" si="117"/>
        <v>40327263.123305365</v>
      </c>
      <c r="AK303" s="2">
        <f t="shared" si="117"/>
        <v>41685512.974997461</v>
      </c>
      <c r="AL303" s="2">
        <f t="shared" ref="AL303:AL309" si="118">IF(AF303=0,0,IF($G$15&gt;(AK303/AF303)^(1/5)-1+2%,AK303*(AK303/AF303)^(1/5)/($G$15-((AK303/AF303)^(1/5)-1)),AK303*(1+$G$14)/$G$16))</f>
        <v>1420087837.6199076</v>
      </c>
    </row>
    <row r="304" spans="4:38">
      <c r="E304" t="s">
        <v>282</v>
      </c>
      <c r="F304" t="s">
        <v>215</v>
      </c>
      <c r="G304" s="2">
        <f t="shared" si="117"/>
        <v>0</v>
      </c>
      <c r="H304" s="2">
        <f t="shared" si="117"/>
        <v>-815541.90057558834</v>
      </c>
      <c r="I304" s="2">
        <f t="shared" si="117"/>
        <v>-1666088.283764295</v>
      </c>
      <c r="J304" s="2">
        <f t="shared" si="117"/>
        <v>-2552501.9385379632</v>
      </c>
      <c r="K304" s="2">
        <f t="shared" si="117"/>
        <v>-3474182.42785506</v>
      </c>
      <c r="L304" s="2">
        <f t="shared" si="117"/>
        <v>-4433081.7589329928</v>
      </c>
      <c r="M304" s="2">
        <f t="shared" si="117"/>
        <v>-5672089.2054068968</v>
      </c>
      <c r="N304" s="2">
        <f t="shared" si="117"/>
        <v>-6960772.9482266605</v>
      </c>
      <c r="O304" s="2">
        <f t="shared" si="117"/>
        <v>-8300607.8808405343</v>
      </c>
      <c r="P304" s="2">
        <f t="shared" si="117"/>
        <v>-9693276.6056775823</v>
      </c>
      <c r="Q304" s="2">
        <f t="shared" si="117"/>
        <v>-11140354.631536879</v>
      </c>
      <c r="R304" s="2">
        <f t="shared" si="117"/>
        <v>-11945311.830710093</v>
      </c>
      <c r="S304" s="2">
        <f t="shared" si="117"/>
        <v>-12779164.335856071</v>
      </c>
      <c r="T304" s="2">
        <f t="shared" si="117"/>
        <v>-13642770.763700837</v>
      </c>
      <c r="U304" s="2">
        <f t="shared" si="117"/>
        <v>-14384039.507247593</v>
      </c>
      <c r="V304" s="2">
        <f t="shared" si="117"/>
        <v>-15150425.076116521</v>
      </c>
      <c r="W304" s="2">
        <f t="shared" si="117"/>
        <v>-15942655.477455247</v>
      </c>
      <c r="X304" s="2">
        <f t="shared" si="117"/>
        <v>-16761478.218191633</v>
      </c>
      <c r="Y304" s="2">
        <f t="shared" si="117"/>
        <v>-17607660.802973382</v>
      </c>
      <c r="Z304" s="2">
        <f t="shared" si="117"/>
        <v>-18180127.576644219</v>
      </c>
      <c r="AA304" s="2">
        <f t="shared" si="117"/>
        <v>-18768872.976395115</v>
      </c>
      <c r="AB304" s="2">
        <f t="shared" si="117"/>
        <v>-19374328.246674247</v>
      </c>
      <c r="AC304" s="2">
        <f t="shared" si="117"/>
        <v>-19996935.565322518</v>
      </c>
      <c r="AD304" s="2">
        <f t="shared" si="117"/>
        <v>-20637148.312597241</v>
      </c>
      <c r="AE304" s="2">
        <f t="shared" si="117"/>
        <v>-21464732.276574794</v>
      </c>
      <c r="AF304" s="2">
        <f t="shared" si="117"/>
        <v>-22317973.784633547</v>
      </c>
      <c r="AG304" s="2">
        <f t="shared" si="117"/>
        <v>-23197585.489096802</v>
      </c>
      <c r="AH304" s="2">
        <f t="shared" si="117"/>
        <v>-24104298.658708502</v>
      </c>
      <c r="AI304" s="2">
        <f t="shared" si="117"/>
        <v>-25038863.646243185</v>
      </c>
      <c r="AJ304" s="2">
        <f t="shared" si="117"/>
        <v>-25886182.753326714</v>
      </c>
      <c r="AK304" s="2">
        <f t="shared" si="117"/>
        <v>-26758047.124039769</v>
      </c>
      <c r="AL304" s="2">
        <f t="shared" si="118"/>
        <v>-911558346.47160268</v>
      </c>
    </row>
    <row r="305" spans="1:38">
      <c r="E305" t="s">
        <v>283</v>
      </c>
      <c r="F305" t="s">
        <v>215</v>
      </c>
      <c r="G305" s="2">
        <f t="shared" si="117"/>
        <v>0</v>
      </c>
      <c r="H305" s="2">
        <f t="shared" si="117"/>
        <v>-165761.14253831757</v>
      </c>
      <c r="I305" s="2">
        <f t="shared" si="117"/>
        <v>-338484.25306324445</v>
      </c>
      <c r="J305" s="2">
        <f t="shared" si="117"/>
        <v>-518388.63356635877</v>
      </c>
      <c r="K305" s="2">
        <f t="shared" si="117"/>
        <v>-705699.72649500309</v>
      </c>
      <c r="L305" s="2">
        <f t="shared" si="117"/>
        <v>-900649.27593924745</v>
      </c>
      <c r="M305" s="2">
        <f t="shared" si="117"/>
        <v>-1152602.3336570277</v>
      </c>
      <c r="N305" s="2">
        <f t="shared" si="117"/>
        <v>-1414740.233468266</v>
      </c>
      <c r="O305" s="2">
        <f t="shared" si="117"/>
        <v>-1687379.6274424333</v>
      </c>
      <c r="P305" s="2">
        <f t="shared" si="117"/>
        <v>-1970845.9755205556</v>
      </c>
      <c r="Q305" s="2">
        <f t="shared" si="117"/>
        <v>-2265473.775802257</v>
      </c>
      <c r="R305" s="2">
        <f t="shared" si="117"/>
        <v>-2429167.7950400067</v>
      </c>
      <c r="S305" s="2">
        <f t="shared" si="117"/>
        <v>-2598737.889150613</v>
      </c>
      <c r="T305" s="2">
        <f t="shared" si="117"/>
        <v>-2774358.6642162516</v>
      </c>
      <c r="U305" s="2">
        <f t="shared" si="117"/>
        <v>-2925101.1634337469</v>
      </c>
      <c r="V305" s="2">
        <f t="shared" si="117"/>
        <v>-3080951.3554474572</v>
      </c>
      <c r="W305" s="2">
        <f t="shared" si="117"/>
        <v>-3242057.2859126693</v>
      </c>
      <c r="X305" s="2">
        <f t="shared" si="117"/>
        <v>-3408570.9659096678</v>
      </c>
      <c r="Y305" s="2">
        <f t="shared" si="117"/>
        <v>-3580648.4732034523</v>
      </c>
      <c r="Z305" s="2">
        <f t="shared" si="117"/>
        <v>-3697063.8393353368</v>
      </c>
      <c r="AA305" s="2">
        <f t="shared" si="117"/>
        <v>-3816789.5848680777</v>
      </c>
      <c r="AB305" s="2">
        <f t="shared" si="117"/>
        <v>-3939913.4065600471</v>
      </c>
      <c r="AC305" s="2">
        <f t="shared" si="117"/>
        <v>-4066525.2245561522</v>
      </c>
      <c r="AD305" s="2">
        <f t="shared" si="117"/>
        <v>-4196717.2370958021</v>
      </c>
      <c r="AE305" s="2">
        <f t="shared" si="117"/>
        <v>-4365012.5768472068</v>
      </c>
      <c r="AF305" s="2">
        <f t="shared" si="117"/>
        <v>-4538525.5685666101</v>
      </c>
      <c r="AG305" s="2">
        <f t="shared" si="117"/>
        <v>-4717401.1353918407</v>
      </c>
      <c r="AH305" s="2">
        <f t="shared" si="117"/>
        <v>-4901787.9862479921</v>
      </c>
      <c r="AI305" s="2">
        <f t="shared" si="117"/>
        <v>-5091838.7109393943</v>
      </c>
      <c r="AJ305" s="2">
        <f t="shared" si="117"/>
        <v>-5264147.3384762472</v>
      </c>
      <c r="AK305" s="2">
        <f t="shared" si="117"/>
        <v>-5441447.4274981227</v>
      </c>
      <c r="AL305" s="2">
        <f t="shared" si="118"/>
        <v>-185372153.52184805</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f t="shared" ref="G308:AK308" ca="1" si="119">G297</f>
        <v>130104.25533833803</v>
      </c>
      <c r="H308" s="2">
        <f t="shared" ca="1" si="119"/>
        <v>-532693.06902033661</v>
      </c>
      <c r="I308" s="2">
        <f t="shared" ca="1" si="119"/>
        <v>-600317.19921615184</v>
      </c>
      <c r="J308" s="2">
        <f t="shared" ca="1" si="119"/>
        <v>-696385.27125803719</v>
      </c>
      <c r="K308" s="2">
        <f t="shared" ca="1" si="119"/>
        <v>-782583.36753822654</v>
      </c>
      <c r="L308" s="2">
        <f t="shared" ca="1" si="119"/>
        <v>-883288.46194083383</v>
      </c>
      <c r="M308" s="2">
        <f t="shared" ca="1" si="119"/>
        <v>-1107615.6833561633</v>
      </c>
      <c r="N308" s="2">
        <f t="shared" ca="1" si="119"/>
        <v>-1197277.8466787192</v>
      </c>
      <c r="O308" s="2">
        <f t="shared" ca="1" si="119"/>
        <v>-1287835.2681859073</v>
      </c>
      <c r="P308" s="2">
        <f t="shared" ca="1" si="119"/>
        <v>-1424138.1945045283</v>
      </c>
      <c r="Q308" s="2">
        <f t="shared" ca="1" si="119"/>
        <v>-1558859.4244691667</v>
      </c>
      <c r="R308" s="2">
        <f t="shared" ca="1" si="119"/>
        <v>-1234407.6728664257</v>
      </c>
      <c r="S308" s="2">
        <f t="shared" ca="1" si="119"/>
        <v>-1327182.6604726994</v>
      </c>
      <c r="T308" s="2">
        <f t="shared" ca="1" si="119"/>
        <v>-1423208.0079103506</v>
      </c>
      <c r="U308" s="2">
        <f t="shared" ca="1" si="119"/>
        <v>-1415133.4665203795</v>
      </c>
      <c r="V308" s="2">
        <f t="shared" ca="1" si="119"/>
        <v>-1500235.8022053053</v>
      </c>
      <c r="W308" s="2">
        <f t="shared" ca="1" si="119"/>
        <v>-1588162.3094441711</v>
      </c>
      <c r="X308" s="2">
        <f t="shared" ca="1" si="119"/>
        <v>-1678994.0733122067</v>
      </c>
      <c r="Y308" s="2">
        <f t="shared" ca="1" si="119"/>
        <v>-1772814.3389981396</v>
      </c>
      <c r="Z308" s="2">
        <f t="shared" ca="1" si="119"/>
        <v>-1657684.9855909392</v>
      </c>
      <c r="AA308" s="2">
        <f t="shared" ca="1" si="119"/>
        <v>-1722787.4997776158</v>
      </c>
      <c r="AB308" s="2">
        <f t="shared" ca="1" si="119"/>
        <v>-1789719.4011204552</v>
      </c>
      <c r="AC308" s="2">
        <f t="shared" ca="1" si="119"/>
        <v>-1858528.8136712557</v>
      </c>
      <c r="AD308" s="2">
        <f t="shared" ca="1" si="119"/>
        <v>-1929265.0759322615</v>
      </c>
      <c r="AE308" s="2">
        <f t="shared" ca="1" si="119"/>
        <v>-2120892.6820727843</v>
      </c>
      <c r="AF308" s="2">
        <f t="shared" ca="1" si="119"/>
        <v>-2215239.365315381</v>
      </c>
      <c r="AG308" s="2">
        <f t="shared" ca="1" si="119"/>
        <v>-2312466.2399205947</v>
      </c>
      <c r="AH308" s="2">
        <f t="shared" ca="1" si="119"/>
        <v>-2412652.6670383378</v>
      </c>
      <c r="AI308" s="2">
        <f t="shared" ca="1" si="119"/>
        <v>-2515880.0708224345</v>
      </c>
      <c r="AJ308" s="2">
        <f t="shared" ca="1" si="119"/>
        <v>-2540848.6732642343</v>
      </c>
      <c r="AK308" s="2">
        <f t="shared" ca="1" si="119"/>
        <v>-2636994.2679160177</v>
      </c>
      <c r="AL308" s="2">
        <f t="shared" ca="1" si="118"/>
        <v>-89833690.903288603</v>
      </c>
    </row>
    <row r="309" spans="1:38">
      <c r="E309" t="s">
        <v>313</v>
      </c>
      <c r="F309" t="s">
        <v>215</v>
      </c>
      <c r="G309" s="2">
        <f ca="1">-$G$17*G308</f>
        <v>-65052.127669169015</v>
      </c>
      <c r="H309" s="2">
        <f t="shared" ref="H309:AK309" ca="1" si="120">-$G$17*H308</f>
        <v>266346.53451016831</v>
      </c>
      <c r="I309" s="2">
        <f t="shared" ca="1" si="120"/>
        <v>300158.59960807592</v>
      </c>
      <c r="J309" s="2">
        <f t="shared" ca="1" si="120"/>
        <v>348192.63562901859</v>
      </c>
      <c r="K309" s="2">
        <f t="shared" ca="1" si="120"/>
        <v>391291.68376911327</v>
      </c>
      <c r="L309" s="2">
        <f t="shared" ca="1" si="120"/>
        <v>441644.23097041692</v>
      </c>
      <c r="M309" s="2">
        <f t="shared" ca="1" si="120"/>
        <v>553807.84167808166</v>
      </c>
      <c r="N309" s="2">
        <f t="shared" ca="1" si="120"/>
        <v>598638.92333935958</v>
      </c>
      <c r="O309" s="2">
        <f t="shared" ca="1" si="120"/>
        <v>643917.63409295364</v>
      </c>
      <c r="P309" s="2">
        <f t="shared" ca="1" si="120"/>
        <v>712069.09725226415</v>
      </c>
      <c r="Q309" s="2">
        <f t="shared" ca="1" si="120"/>
        <v>779429.71223458333</v>
      </c>
      <c r="R309" s="2">
        <f t="shared" ca="1" si="120"/>
        <v>617203.83643321285</v>
      </c>
      <c r="S309" s="2">
        <f t="shared" ca="1" si="120"/>
        <v>663591.33023634972</v>
      </c>
      <c r="T309" s="2">
        <f t="shared" ca="1" si="120"/>
        <v>711604.00395517529</v>
      </c>
      <c r="U309" s="2">
        <f t="shared" ca="1" si="120"/>
        <v>707566.73326018977</v>
      </c>
      <c r="V309" s="2">
        <f t="shared" ca="1" si="120"/>
        <v>750117.90110265266</v>
      </c>
      <c r="W309" s="2">
        <f t="shared" ca="1" si="120"/>
        <v>794081.15472208557</v>
      </c>
      <c r="X309" s="2">
        <f t="shared" ca="1" si="120"/>
        <v>839497.03665610333</v>
      </c>
      <c r="Y309" s="2">
        <f t="shared" ca="1" si="120"/>
        <v>886407.1694990698</v>
      </c>
      <c r="Z309" s="2">
        <f t="shared" ca="1" si="120"/>
        <v>828842.49279546959</v>
      </c>
      <c r="AA309" s="2">
        <f t="shared" ca="1" si="120"/>
        <v>861393.74988880788</v>
      </c>
      <c r="AB309" s="2">
        <f t="shared" ca="1" si="120"/>
        <v>894859.70056022762</v>
      </c>
      <c r="AC309" s="2">
        <f t="shared" ca="1" si="120"/>
        <v>929264.40683562786</v>
      </c>
      <c r="AD309" s="2">
        <f t="shared" ca="1" si="120"/>
        <v>964632.53796613077</v>
      </c>
      <c r="AE309" s="2">
        <f t="shared" ca="1" si="120"/>
        <v>1060446.3410363921</v>
      </c>
      <c r="AF309" s="2">
        <f t="shared" ca="1" si="120"/>
        <v>1107619.6826576905</v>
      </c>
      <c r="AG309" s="2">
        <f t="shared" ca="1" si="120"/>
        <v>1156233.1199602974</v>
      </c>
      <c r="AH309" s="2">
        <f t="shared" ca="1" si="120"/>
        <v>1206326.3335191689</v>
      </c>
      <c r="AI309" s="2">
        <f t="shared" ca="1" si="120"/>
        <v>1257940.0354112172</v>
      </c>
      <c r="AJ309" s="2">
        <f t="shared" ca="1" si="120"/>
        <v>1270424.3366321172</v>
      </c>
      <c r="AK309" s="2">
        <f t="shared" ca="1" si="120"/>
        <v>1318497.1339580088</v>
      </c>
      <c r="AL309" s="2">
        <f t="shared" ca="1" si="118"/>
        <v>44916845.451644301</v>
      </c>
    </row>
    <row r="310" spans="1:38">
      <c r="E310" t="s">
        <v>314</v>
      </c>
      <c r="F310" t="s">
        <v>215</v>
      </c>
      <c r="G310" s="2">
        <f t="shared" ref="G310:AL310" ca="1" si="121">SUM(G300:G309)</f>
        <v>-37955261.797929108</v>
      </c>
      <c r="H310" s="2">
        <f t="shared" ca="1" si="121"/>
        <v>-9372470.5742906071</v>
      </c>
      <c r="I310" s="2">
        <f t="shared" ca="1" si="121"/>
        <v>-8687644.8882899899</v>
      </c>
      <c r="J310" s="2">
        <f t="shared" ca="1" si="121"/>
        <v>-2257268.8875874956</v>
      </c>
      <c r="K310" s="2">
        <f t="shared" ca="1" si="121"/>
        <v>-4012872.1496667704</v>
      </c>
      <c r="L310" s="2">
        <f t="shared" ca="1" si="121"/>
        <v>-612898.3978570567</v>
      </c>
      <c r="M310" s="2">
        <f t="shared" ca="1" si="121"/>
        <v>-13492002.188436141</v>
      </c>
      <c r="N310" s="2">
        <f t="shared" ca="1" si="121"/>
        <v>-11997985.248857193</v>
      </c>
      <c r="O310" s="2">
        <f t="shared" ca="1" si="121"/>
        <v>-12382048.324334817</v>
      </c>
      <c r="P310" s="2">
        <f t="shared" ca="1" si="121"/>
        <v>-951778.03847129107</v>
      </c>
      <c r="Q310" s="2">
        <f t="shared" ca="1" si="121"/>
        <v>-2101773.5895408834</v>
      </c>
      <c r="R310" s="2">
        <f t="shared" ca="1" si="121"/>
        <v>3617538.9897083486</v>
      </c>
      <c r="S310" s="2">
        <f t="shared" ca="1" si="121"/>
        <v>3866761.2685315651</v>
      </c>
      <c r="T310" s="2">
        <f t="shared" ca="1" si="121"/>
        <v>4124906.4563030703</v>
      </c>
      <c r="U310" s="2">
        <f t="shared" ca="1" si="121"/>
        <v>4391731.5502432706</v>
      </c>
      <c r="V310" s="2">
        <f t="shared" ca="1" si="121"/>
        <v>4620872.3931093412</v>
      </c>
      <c r="W310" s="2">
        <f t="shared" ca="1" si="121"/>
        <v>4857763.4241051804</v>
      </c>
      <c r="X310" s="2">
        <f t="shared" ca="1" si="121"/>
        <v>5102629.1000205306</v>
      </c>
      <c r="Y310" s="2">
        <f t="shared" ca="1" si="121"/>
        <v>5355699.8869973393</v>
      </c>
      <c r="Z310" s="2">
        <f t="shared" ca="1" si="121"/>
        <v>5616210.25464343</v>
      </c>
      <c r="AA310" s="2">
        <f t="shared" ca="1" si="121"/>
        <v>5792375.6383002503</v>
      </c>
      <c r="AB310" s="2">
        <f t="shared" ca="1" si="121"/>
        <v>5973550.1590288859</v>
      </c>
      <c r="AC310" s="2">
        <f t="shared" ca="1" si="121"/>
        <v>6159866.5116521446</v>
      </c>
      <c r="AD310" s="2">
        <f t="shared" ca="1" si="121"/>
        <v>6351460.7551459577</v>
      </c>
      <c r="AE310" s="2">
        <f t="shared" ca="1" si="121"/>
        <v>6549034.458752064</v>
      </c>
      <c r="AF310" s="2">
        <f t="shared" ca="1" si="121"/>
        <v>6804344.5019452814</v>
      </c>
      <c r="AG310" s="2">
        <f t="shared" ca="1" si="121"/>
        <v>7067562.9705866929</v>
      </c>
      <c r="AH310" s="2">
        <f t="shared" ca="1" si="121"/>
        <v>7338909.4268160732</v>
      </c>
      <c r="AI310" s="2">
        <f t="shared" ca="1" si="121"/>
        <v>7618609.1667674528</v>
      </c>
      <c r="AJ310" s="2">
        <f t="shared" ca="1" si="121"/>
        <v>7906508.6948702857</v>
      </c>
      <c r="AK310" s="2">
        <f t="shared" ca="1" si="121"/>
        <v>8167521.2895015599</v>
      </c>
      <c r="AL310" s="2">
        <f t="shared" ca="1" si="121"/>
        <v>278240492.17481256</v>
      </c>
    </row>
    <row r="311" spans="1:38">
      <c r="E311" t="s">
        <v>315</v>
      </c>
      <c r="F311" t="s">
        <v>215</v>
      </c>
      <c r="G311" s="2">
        <f ca="1">NPV($G$15,H310:AL310)+G310</f>
        <v>10265758.824571334</v>
      </c>
    </row>
    <row r="313" spans="1:38">
      <c r="E313" t="s">
        <v>307</v>
      </c>
      <c r="F313" t="s">
        <v>215</v>
      </c>
      <c r="G313" s="2">
        <f t="shared" ref="G313:AK313" ca="1" si="122">G285</f>
        <v>0</v>
      </c>
      <c r="H313" s="2">
        <f t="shared" ca="1" si="122"/>
        <v>0</v>
      </c>
      <c r="I313" s="2">
        <f t="shared" ca="1" si="122"/>
        <v>0</v>
      </c>
      <c r="J313" s="2">
        <f t="shared" ca="1" si="122"/>
        <v>0</v>
      </c>
      <c r="K313" s="2">
        <f t="shared" ca="1" si="122"/>
        <v>0</v>
      </c>
      <c r="L313" s="2">
        <f t="shared" ca="1" si="122"/>
        <v>0</v>
      </c>
      <c r="M313" s="2">
        <f t="shared" ca="1" si="122"/>
        <v>0</v>
      </c>
      <c r="N313" s="2">
        <f t="shared" ca="1" si="122"/>
        <v>0</v>
      </c>
      <c r="O313" s="2">
        <f t="shared" ca="1" si="122"/>
        <v>0</v>
      </c>
      <c r="P313" s="2">
        <f t="shared" ca="1" si="122"/>
        <v>0</v>
      </c>
      <c r="Q313" s="2">
        <f t="shared" ca="1" si="122"/>
        <v>0</v>
      </c>
      <c r="R313" s="2">
        <f t="shared" ca="1" si="122"/>
        <v>0</v>
      </c>
      <c r="S313" s="2">
        <f t="shared" ca="1" si="122"/>
        <v>0</v>
      </c>
      <c r="T313" s="2">
        <f t="shared" ca="1" si="122"/>
        <v>0</v>
      </c>
      <c r="U313" s="2">
        <f t="shared" ca="1" si="122"/>
        <v>0</v>
      </c>
      <c r="V313" s="2">
        <f t="shared" ca="1" si="122"/>
        <v>0</v>
      </c>
      <c r="W313" s="2">
        <f t="shared" ca="1" si="122"/>
        <v>0</v>
      </c>
      <c r="X313" s="2">
        <f t="shared" ca="1" si="122"/>
        <v>0</v>
      </c>
      <c r="Y313" s="2">
        <f t="shared" ca="1" si="122"/>
        <v>0</v>
      </c>
      <c r="Z313" s="2">
        <f t="shared" ca="1" si="122"/>
        <v>0</v>
      </c>
      <c r="AA313" s="2">
        <f t="shared" ca="1" si="122"/>
        <v>0</v>
      </c>
      <c r="AB313" s="2">
        <f t="shared" ca="1" si="122"/>
        <v>0</v>
      </c>
      <c r="AC313" s="2">
        <f t="shared" ca="1" si="122"/>
        <v>0</v>
      </c>
      <c r="AD313" s="2">
        <f t="shared" ca="1" si="122"/>
        <v>0</v>
      </c>
      <c r="AE313" s="2">
        <f t="shared" ca="1" si="122"/>
        <v>0</v>
      </c>
      <c r="AF313" s="2">
        <f t="shared" ca="1" si="122"/>
        <v>0</v>
      </c>
      <c r="AG313" s="2">
        <f t="shared" ca="1" si="122"/>
        <v>0</v>
      </c>
      <c r="AH313" s="2">
        <f t="shared" ca="1" si="122"/>
        <v>0</v>
      </c>
      <c r="AI313" s="2">
        <f t="shared" ca="1" si="122"/>
        <v>0</v>
      </c>
      <c r="AJ313" s="2">
        <f t="shared" ca="1" si="122"/>
        <v>0</v>
      </c>
      <c r="AK313" s="2">
        <f t="shared" ca="1" si="122"/>
        <v>0</v>
      </c>
    </row>
    <row r="314" spans="1:38">
      <c r="E314" t="s">
        <v>316</v>
      </c>
      <c r="F314" t="s">
        <v>215</v>
      </c>
      <c r="G314">
        <f ca="1">NPV($G$15,H313:AK313)+G313</f>
        <v>0</v>
      </c>
    </row>
    <row r="315" spans="1:38">
      <c r="E315" s="3" t="s">
        <v>317</v>
      </c>
      <c r="F315" s="3"/>
      <c r="G315" s="4" t="str">
        <f ca="1">IF(G311&gt;0,"N/A",IF(ABS(G311+G314)&gt;1,"Error","OK"))</f>
        <v>N/A</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disablePrompts="1" count="1">
    <dataValidation type="list" showInputMessage="1" showErrorMessage="1" sqref="G4" xr:uid="{00000000-0002-0000-09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05879-32D8-4F50-8D2D-D56127CFF0AF}">
  <dimension ref="A2:AN322"/>
  <sheetViews>
    <sheetView topLeftCell="A205" workbookViewId="0">
      <selection activeCell="H103" sqref="H103"/>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9" max="9" width="13.2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327</v>
      </c>
      <c r="H4" s="206"/>
    </row>
    <row r="6" spans="1:37">
      <c r="C6" s="1" t="s">
        <v>200</v>
      </c>
      <c r="G6" t="s">
        <v>201</v>
      </c>
      <c r="H6" s="26">
        <f>716/'[8]Key assumptions'!$R$15</f>
        <v>791.97197197197193</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19" spans="1:37">
      <c r="G19" s="10"/>
    </row>
    <row r="20" spans="1:37">
      <c r="A20" s="14">
        <v>10</v>
      </c>
      <c r="C20" s="1" t="s">
        <v>214</v>
      </c>
      <c r="D20" s="1"/>
    </row>
    <row r="21" spans="1:37">
      <c r="E21" s="2" t="str">
        <f>E7</f>
        <v>Pipes</v>
      </c>
      <c r="F21" t="s">
        <v>215</v>
      </c>
      <c r="G21" s="10">
        <f>IF('Key Assumptions'!C7="yes",SUM('NCC data'!B39:K39),0)</f>
        <v>5023.7800630476868</v>
      </c>
      <c r="H21" s="10">
        <f>'NCC data'!L39*(1+$G14)^H2</f>
        <v>1043724.5673885213</v>
      </c>
      <c r="I21" s="10">
        <f>'NCC data'!M39*(1+$G14)^I2</f>
        <v>1162654.0879399157</v>
      </c>
      <c r="J21" s="10">
        <f>'NCC data'!N39*(1+$G14)^J2</f>
        <v>1362715.2845907225</v>
      </c>
      <c r="K21" s="10">
        <f>'NCC data'!O39*(1+$G14)^K2</f>
        <v>1202577.8272639203</v>
      </c>
      <c r="L21" s="10">
        <f>'NCC data'!P39*(1+$G14)^L2</f>
        <v>1430271.2876536497</v>
      </c>
      <c r="M21" s="10">
        <f>'NCC data'!Q39*(1+$G14)^M2</f>
        <v>3466725.2158851507</v>
      </c>
      <c r="N21" s="10">
        <f>'NCC data'!R39*(1+$G14)^N2</f>
        <v>3638557.7158672065</v>
      </c>
      <c r="O21" s="10">
        <f>'NCC data'!S39*(1+$G14)^O2</f>
        <v>3706322.3847759431</v>
      </c>
      <c r="P21" s="10">
        <f>'NCC data'!T39*(1+$G14)^P2</f>
        <v>2226103.0891537531</v>
      </c>
      <c r="Q21" s="10">
        <f>'NCC data'!U39*(1+$G14)^Q2</f>
        <v>2001865.7212358383</v>
      </c>
      <c r="R21" s="10">
        <f>'NCC data'!V39*(1+$G14)^R2</f>
        <v>0</v>
      </c>
      <c r="S21" s="10">
        <f>'NCC data'!W39*(1+$G14)^S2</f>
        <v>0</v>
      </c>
      <c r="T21" s="10">
        <f>'NCC data'!X39*(1+$G14)^T2</f>
        <v>0</v>
      </c>
      <c r="U21" s="10">
        <f>'NCC data'!Y39*(1+$G14)^U2</f>
        <v>0</v>
      </c>
      <c r="V21" s="10">
        <f>'NCC data'!Z39*(1+$G14)^V2</f>
        <v>0</v>
      </c>
      <c r="W21" s="10">
        <f>'NCC data'!AA39*(1+$G14)^W2</f>
        <v>0</v>
      </c>
      <c r="X21" s="10">
        <f>'NCC data'!AB39*(1+$G14)^X2</f>
        <v>0</v>
      </c>
      <c r="Y21" s="10">
        <f>'NCC data'!AC39*(1+$G14)^Y2</f>
        <v>0</v>
      </c>
      <c r="Z21" s="10">
        <f>'NCC data'!AD39*(1+$G14)^Z2</f>
        <v>0</v>
      </c>
      <c r="AA21" s="10">
        <f>'NCC data'!AE39*(1+$G14)^AA2</f>
        <v>0</v>
      </c>
      <c r="AB21" s="10">
        <f>'NCC data'!AF39*(1+$G14)^AB2</f>
        <v>0</v>
      </c>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5023.7800630476868</v>
      </c>
      <c r="H26" s="2">
        <f t="shared" ref="H26:AK26" si="1">SUM(H21:H25)</f>
        <v>1043724.5673885213</v>
      </c>
      <c r="I26" s="2">
        <f t="shared" si="1"/>
        <v>1162654.0879399157</v>
      </c>
      <c r="J26" s="2">
        <f t="shared" si="1"/>
        <v>1362715.2845907225</v>
      </c>
      <c r="K26" s="2">
        <f t="shared" si="1"/>
        <v>1202577.8272639203</v>
      </c>
      <c r="L26" s="2">
        <f t="shared" si="1"/>
        <v>1430271.2876536497</v>
      </c>
      <c r="M26" s="2">
        <f t="shared" si="1"/>
        <v>3466725.2158851507</v>
      </c>
      <c r="N26" s="2">
        <f t="shared" si="1"/>
        <v>3638557.7158672065</v>
      </c>
      <c r="O26" s="2">
        <f t="shared" si="1"/>
        <v>3706322.3847759431</v>
      </c>
      <c r="P26" s="2">
        <f t="shared" si="1"/>
        <v>2226103.0891537531</v>
      </c>
      <c r="Q26" s="2">
        <f t="shared" si="1"/>
        <v>2001865.7212358383</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G19/$G7+IF((G$2-$G7+1)&gt;0,-INDEX($G21:$AK21,1,(G$2-$G7+1))/$G7,0)</f>
        <v>0</v>
      </c>
      <c r="H29" s="2">
        <f t="shared" ref="G29:AK32" si="2">H21/$G7+IF((H$2-$G7+1)&gt;0,-INDEX($G21:$AK21,1,(H$2-$G7+1))/$G7,0)</f>
        <v>13046.557092356516</v>
      </c>
      <c r="I29" s="2">
        <f t="shared" si="2"/>
        <v>14533.176099248947</v>
      </c>
      <c r="J29" s="2">
        <f t="shared" si="2"/>
        <v>17033.941057384032</v>
      </c>
      <c r="K29" s="2">
        <f t="shared" si="2"/>
        <v>15032.222840799004</v>
      </c>
      <c r="L29" s="2">
        <f t="shared" si="2"/>
        <v>17878.39109567062</v>
      </c>
      <c r="M29" s="2">
        <f t="shared" si="2"/>
        <v>43334.065198564385</v>
      </c>
      <c r="N29" s="2">
        <f t="shared" si="2"/>
        <v>45481.971448340082</v>
      </c>
      <c r="O29" s="2">
        <f t="shared" si="2"/>
        <v>46329.029809699292</v>
      </c>
      <c r="P29" s="2">
        <f t="shared" si="2"/>
        <v>27826.288614421916</v>
      </c>
      <c r="Q29" s="2">
        <f t="shared" si="2"/>
        <v>25023.321515447977</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0</v>
      </c>
      <c r="H34" s="2">
        <f>SUM($G$29:H32)</f>
        <v>13046.557092356516</v>
      </c>
      <c r="I34" s="2">
        <f>SUM($G$29:I32)</f>
        <v>27579.733191605461</v>
      </c>
      <c r="J34" s="2">
        <f>SUM($G$29:J32)</f>
        <v>44613.674248989497</v>
      </c>
      <c r="K34" s="2">
        <f>SUM($G$29:K32)</f>
        <v>59645.897089788501</v>
      </c>
      <c r="L34" s="2">
        <f>SUM($G$29:L32)</f>
        <v>77524.288185459125</v>
      </c>
      <c r="M34" s="2">
        <f>SUM($G$29:M32)</f>
        <v>120858.3533840235</v>
      </c>
      <c r="N34" s="2">
        <f>SUM($G$29:N32)</f>
        <v>166340.32483236358</v>
      </c>
      <c r="O34" s="2">
        <f>SUM($G$29:O32)</f>
        <v>212669.35464206286</v>
      </c>
      <c r="P34" s="2">
        <f>SUM($G$29:P32)</f>
        <v>240495.64325648476</v>
      </c>
      <c r="Q34" s="2">
        <f>SUM($G$29:Q32)</f>
        <v>265518.96477193275</v>
      </c>
      <c r="R34" s="2">
        <f>SUM($G$29:R32)</f>
        <v>265518.96477193275</v>
      </c>
      <c r="S34" s="2">
        <f>SUM($G$29:S32)</f>
        <v>265518.96477193275</v>
      </c>
      <c r="T34" s="2">
        <f>SUM($G$29:T32)</f>
        <v>265518.96477193275</v>
      </c>
      <c r="U34" s="2">
        <f>SUM($G$29:U32)</f>
        <v>265518.96477193275</v>
      </c>
      <c r="V34" s="2">
        <f>SUM($G$29:V32)</f>
        <v>265518.96477193275</v>
      </c>
      <c r="W34" s="2">
        <f>SUM($G$29:W32)</f>
        <v>265518.96477193275</v>
      </c>
      <c r="X34" s="2">
        <f>SUM($G$29:X32)</f>
        <v>265518.96477193275</v>
      </c>
      <c r="Y34" s="2">
        <f>SUM($G$29:Y32)</f>
        <v>265518.96477193275</v>
      </c>
      <c r="Z34" s="2">
        <f>SUM($G$29:Z32)</f>
        <v>265518.96477193275</v>
      </c>
      <c r="AA34" s="2">
        <f>SUM($G$29:AA32)</f>
        <v>265518.96477193275</v>
      </c>
      <c r="AB34" s="2">
        <f>SUM($G$29:AB32)</f>
        <v>265518.96477193275</v>
      </c>
      <c r="AC34" s="2">
        <f>SUM($G$29:AC32)</f>
        <v>265518.96477193275</v>
      </c>
      <c r="AD34" s="2">
        <f>SUM($G$29:AD32)</f>
        <v>265518.96477193275</v>
      </c>
      <c r="AE34" s="2">
        <f>SUM($G$29:AE32)</f>
        <v>265518.96477193275</v>
      </c>
      <c r="AF34" s="2">
        <f>SUM($G$29:AF32)</f>
        <v>265518.96477193275</v>
      </c>
      <c r="AG34" s="2">
        <f>SUM($G$29:AG32)</f>
        <v>265518.96477193275</v>
      </c>
      <c r="AH34" s="2">
        <f>SUM($G$29:AH32)</f>
        <v>265518.96477193275</v>
      </c>
      <c r="AI34" s="2">
        <f>SUM($G$29:AI32)</f>
        <v>265518.96477193275</v>
      </c>
      <c r="AJ34" s="2">
        <f>SUM($G$29:AJ32)</f>
        <v>265518.96477193275</v>
      </c>
      <c r="AK34" s="2">
        <f>SUM($G$29:AK32)</f>
        <v>265518.96477193275</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c r="H36" s="2"/>
      <c r="I36" s="2"/>
      <c r="J36" s="2"/>
      <c r="K36" s="2"/>
      <c r="L36" s="2"/>
      <c r="M36" s="2"/>
      <c r="N36" s="2"/>
      <c r="O36" s="2"/>
    </row>
    <row r="37" spans="1:37">
      <c r="E37" s="2" t="str">
        <f>E7</f>
        <v>Pipes</v>
      </c>
      <c r="F37" t="s">
        <v>215</v>
      </c>
      <c r="G37" s="10"/>
      <c r="H37" s="10">
        <f>((H90+H116)*($H$6))*(H14/$G$13)</f>
        <v>710163.17339692998</v>
      </c>
      <c r="I37" s="10">
        <f>((I90+I116)*($H$6))*(I14/$G$13)</f>
        <v>761143.34294311691</v>
      </c>
      <c r="J37" s="10">
        <f t="shared" ref="J37:AK37" si="3">((J90+J116)*($H$6))*(J14/$G$13)</f>
        <v>1003866.218686655</v>
      </c>
      <c r="K37" s="10">
        <f t="shared" si="3"/>
        <v>1053534.8707330152</v>
      </c>
      <c r="L37" s="10">
        <f t="shared" si="3"/>
        <v>1104689.7452553441</v>
      </c>
      <c r="M37" s="10">
        <f t="shared" si="3"/>
        <v>1157397.2186355621</v>
      </c>
      <c r="N37" s="10">
        <f t="shared" si="3"/>
        <v>1205833.0615072288</v>
      </c>
      <c r="O37" s="10">
        <f t="shared" si="3"/>
        <v>1255762.2167857601</v>
      </c>
      <c r="P37" s="10">
        <f t="shared" si="3"/>
        <v>1307420.9622116794</v>
      </c>
      <c r="Q37" s="10">
        <f t="shared" si="3"/>
        <v>1360741.9707344552</v>
      </c>
      <c r="R37" s="10">
        <f t="shared" si="3"/>
        <v>1418688.683142643</v>
      </c>
      <c r="S37" s="10">
        <f t="shared" si="3"/>
        <v>1432642.3754767948</v>
      </c>
      <c r="T37" s="10">
        <f t="shared" si="3"/>
        <v>1446556.4811797156</v>
      </c>
      <c r="U37" s="10">
        <f t="shared" si="3"/>
        <v>1460423.1840345697</v>
      </c>
      <c r="V37" s="10">
        <f t="shared" si="3"/>
        <v>2490756.304283353</v>
      </c>
      <c r="W37" s="10">
        <f t="shared" si="3"/>
        <v>2525850.4607832758</v>
      </c>
      <c r="X37" s="10">
        <f t="shared" si="3"/>
        <v>2578893.3204597286</v>
      </c>
      <c r="Y37" s="10">
        <f t="shared" si="3"/>
        <v>2633050.0801893827</v>
      </c>
      <c r="Z37" s="10">
        <f t="shared" si="3"/>
        <v>2688344.1318733515</v>
      </c>
      <c r="AA37" s="10">
        <f t="shared" si="3"/>
        <v>2744799.3586426997</v>
      </c>
      <c r="AB37" s="10">
        <f t="shared" si="3"/>
        <v>2802440.1451741913</v>
      </c>
      <c r="AC37" s="10">
        <f t="shared" si="3"/>
        <v>2830615.9286197862</v>
      </c>
      <c r="AD37" s="10">
        <f t="shared" si="3"/>
        <v>2858739.2188660656</v>
      </c>
      <c r="AE37" s="10">
        <f t="shared" si="3"/>
        <v>2886795.3856781768</v>
      </c>
      <c r="AF37" s="10">
        <f t="shared" si="3"/>
        <v>2914769.2075008759</v>
      </c>
      <c r="AG37" s="10">
        <f t="shared" si="3"/>
        <v>2942644.8530750358</v>
      </c>
      <c r="AH37" s="10">
        <f t="shared" si="3"/>
        <v>3004440.39498962</v>
      </c>
      <c r="AI37" s="10">
        <f t="shared" si="3"/>
        <v>3067533.6432844014</v>
      </c>
      <c r="AJ37" s="10">
        <f t="shared" si="3"/>
        <v>3131951.8497933643</v>
      </c>
      <c r="AK37" s="10">
        <f t="shared" si="3"/>
        <v>3197722.8386390344</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710163.17339692998</v>
      </c>
      <c r="I42" s="2">
        <f t="shared" si="4"/>
        <v>761143.34294311691</v>
      </c>
      <c r="J42" s="2">
        <f t="shared" si="4"/>
        <v>1003866.218686655</v>
      </c>
      <c r="K42" s="2">
        <f t="shared" si="4"/>
        <v>1053534.8707330152</v>
      </c>
      <c r="L42" s="2">
        <f t="shared" si="4"/>
        <v>1104689.7452553441</v>
      </c>
      <c r="M42" s="2">
        <f t="shared" si="4"/>
        <v>1157397.2186355621</v>
      </c>
      <c r="N42" s="2">
        <f t="shared" si="4"/>
        <v>1205833.0615072288</v>
      </c>
      <c r="O42" s="2">
        <f t="shared" si="4"/>
        <v>1255762.2167857601</v>
      </c>
      <c r="P42" s="2">
        <f t="shared" si="4"/>
        <v>1307420.9622116794</v>
      </c>
      <c r="Q42" s="2">
        <f t="shared" si="4"/>
        <v>1360741.9707344552</v>
      </c>
      <c r="R42" s="2">
        <f t="shared" si="4"/>
        <v>1418688.683142643</v>
      </c>
      <c r="S42" s="2">
        <f t="shared" si="4"/>
        <v>1432642.3754767948</v>
      </c>
      <c r="T42" s="2">
        <f t="shared" si="4"/>
        <v>1446556.4811797156</v>
      </c>
      <c r="U42" s="2">
        <f t="shared" si="4"/>
        <v>1460423.1840345697</v>
      </c>
      <c r="V42" s="2">
        <f t="shared" si="4"/>
        <v>2490756.304283353</v>
      </c>
      <c r="W42" s="2">
        <f t="shared" si="4"/>
        <v>2525850.4607832758</v>
      </c>
      <c r="X42" s="2">
        <f t="shared" si="4"/>
        <v>2578893.3204597286</v>
      </c>
      <c r="Y42" s="2">
        <f t="shared" si="4"/>
        <v>2633050.0801893827</v>
      </c>
      <c r="Z42" s="2">
        <f t="shared" si="4"/>
        <v>2688344.1318733515</v>
      </c>
      <c r="AA42" s="2">
        <f t="shared" si="4"/>
        <v>2744799.3586426997</v>
      </c>
      <c r="AB42" s="2">
        <f t="shared" si="4"/>
        <v>2802440.1451741913</v>
      </c>
      <c r="AC42" s="2">
        <f t="shared" si="4"/>
        <v>2830615.9286197862</v>
      </c>
      <c r="AD42" s="2">
        <f t="shared" si="4"/>
        <v>2858739.2188660656</v>
      </c>
      <c r="AE42" s="2">
        <f t="shared" si="4"/>
        <v>2886795.3856781768</v>
      </c>
      <c r="AF42" s="2">
        <f t="shared" si="4"/>
        <v>2914769.2075008759</v>
      </c>
      <c r="AG42" s="2">
        <f t="shared" si="4"/>
        <v>2942644.8530750358</v>
      </c>
      <c r="AH42" s="2">
        <f t="shared" si="4"/>
        <v>3004440.39498962</v>
      </c>
      <c r="AI42" s="2">
        <f t="shared" si="4"/>
        <v>3067533.6432844014</v>
      </c>
      <c r="AJ42" s="2">
        <f t="shared" si="4"/>
        <v>3131951.8497933643</v>
      </c>
      <c r="AK42" s="2">
        <f t="shared" si="4"/>
        <v>3197722.8386390344</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8877.039667461624</v>
      </c>
      <c r="I45" s="2">
        <f t="shared" si="5"/>
        <v>9514.291786788961</v>
      </c>
      <c r="J45" s="2">
        <f t="shared" si="5"/>
        <v>12548.327733583188</v>
      </c>
      <c r="K45" s="2">
        <f t="shared" si="5"/>
        <v>13169.185884162691</v>
      </c>
      <c r="L45" s="2">
        <f t="shared" si="5"/>
        <v>13808.6218156918</v>
      </c>
      <c r="M45" s="2">
        <f t="shared" si="5"/>
        <v>14467.465232944527</v>
      </c>
      <c r="N45" s="2">
        <f t="shared" si="5"/>
        <v>15072.913268840359</v>
      </c>
      <c r="O45" s="2">
        <f t="shared" si="5"/>
        <v>15697.027709822001</v>
      </c>
      <c r="P45" s="2">
        <f t="shared" si="5"/>
        <v>16342.762027645993</v>
      </c>
      <c r="Q45" s="2">
        <f t="shared" si="5"/>
        <v>17009.274634180689</v>
      </c>
      <c r="R45" s="2">
        <f t="shared" si="5"/>
        <v>17733.608539283035</v>
      </c>
      <c r="S45" s="2">
        <f t="shared" si="5"/>
        <v>17908.029693459936</v>
      </c>
      <c r="T45" s="2">
        <f t="shared" si="5"/>
        <v>18081.956014746444</v>
      </c>
      <c r="U45" s="2">
        <f t="shared" si="5"/>
        <v>18255.289800432121</v>
      </c>
      <c r="V45" s="2">
        <f t="shared" si="5"/>
        <v>31134.453803541914</v>
      </c>
      <c r="W45" s="2">
        <f t="shared" si="5"/>
        <v>31573.130759790947</v>
      </c>
      <c r="X45" s="2">
        <f t="shared" si="5"/>
        <v>32236.166505746609</v>
      </c>
      <c r="Y45" s="2">
        <f t="shared" si="5"/>
        <v>32913.12600236728</v>
      </c>
      <c r="Z45" s="2">
        <f t="shared" si="5"/>
        <v>33604.301648416891</v>
      </c>
      <c r="AA45" s="2">
        <f t="shared" si="5"/>
        <v>34309.991983033746</v>
      </c>
      <c r="AB45" s="2">
        <f t="shared" si="5"/>
        <v>35030.501814677395</v>
      </c>
      <c r="AC45" s="2">
        <f t="shared" si="5"/>
        <v>35382.699107747329</v>
      </c>
      <c r="AD45" s="2">
        <f t="shared" si="5"/>
        <v>35734.240235825819</v>
      </c>
      <c r="AE45" s="2">
        <f t="shared" si="5"/>
        <v>36084.942320977207</v>
      </c>
      <c r="AF45" s="2">
        <f t="shared" si="5"/>
        <v>36434.615093760949</v>
      </c>
      <c r="AG45" s="2">
        <f t="shared" si="5"/>
        <v>36783.060663437951</v>
      </c>
      <c r="AH45" s="2">
        <f t="shared" si="5"/>
        <v>37555.50493737025</v>
      </c>
      <c r="AI45" s="2">
        <f t="shared" si="5"/>
        <v>38344.17054105502</v>
      </c>
      <c r="AJ45" s="2">
        <f t="shared" si="5"/>
        <v>39149.398122417057</v>
      </c>
      <c r="AK45" s="2">
        <f t="shared" si="5"/>
        <v>39971.535482987929</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8877.039667461624</v>
      </c>
      <c r="I50" s="2">
        <f>SUM($G$45:I48)</f>
        <v>18391.331454250583</v>
      </c>
      <c r="J50" s="2">
        <f>SUM($G$45:J48)</f>
        <v>30939.659187833771</v>
      </c>
      <c r="K50" s="2">
        <f>SUM($G$45:K48)</f>
        <v>44108.84507199646</v>
      </c>
      <c r="L50" s="2">
        <f>SUM($G$45:L48)</f>
        <v>57917.466887688264</v>
      </c>
      <c r="M50" s="2">
        <f>SUM($G$45:M48)</f>
        <v>72384.932120632788</v>
      </c>
      <c r="N50" s="2">
        <f>SUM($G$45:N48)</f>
        <v>87457.84538947315</v>
      </c>
      <c r="O50" s="2">
        <f>SUM($G$45:O48)</f>
        <v>103154.87309929515</v>
      </c>
      <c r="P50" s="2">
        <f>SUM($G$45:P48)</f>
        <v>119497.63512694114</v>
      </c>
      <c r="Q50" s="2">
        <f>SUM($G$45:Q48)</f>
        <v>136506.90976112182</v>
      </c>
      <c r="R50" s="2">
        <f>SUM($G$45:R48)</f>
        <v>154240.51830040486</v>
      </c>
      <c r="S50" s="2">
        <f>SUM($G$45:S48)</f>
        <v>172148.54799386481</v>
      </c>
      <c r="T50" s="2">
        <f>SUM($G$45:T48)</f>
        <v>190230.50400861126</v>
      </c>
      <c r="U50" s="2">
        <f>SUM($G$45:U48)</f>
        <v>208485.79380904339</v>
      </c>
      <c r="V50" s="2">
        <f>SUM($G$45:V48)</f>
        <v>239620.24761258531</v>
      </c>
      <c r="W50" s="2">
        <f>SUM($G$45:W48)</f>
        <v>271193.37837237626</v>
      </c>
      <c r="X50" s="2">
        <f>SUM($G$45:X48)</f>
        <v>303429.54487812286</v>
      </c>
      <c r="Y50" s="2">
        <f>SUM($G$45:Y48)</f>
        <v>336342.67088049016</v>
      </c>
      <c r="Z50" s="2">
        <f>SUM($G$45:Z48)</f>
        <v>369946.97252890706</v>
      </c>
      <c r="AA50" s="2">
        <f>SUM($G$45:AA48)</f>
        <v>404256.96451194084</v>
      </c>
      <c r="AB50" s="2">
        <f>SUM($G$45:AB48)</f>
        <v>439287.46632661822</v>
      </c>
      <c r="AC50" s="2">
        <f>SUM($G$45:AC48)</f>
        <v>474670.16543436557</v>
      </c>
      <c r="AD50" s="2">
        <f>SUM($G$45:AD48)</f>
        <v>510404.40567019139</v>
      </c>
      <c r="AE50" s="2">
        <f>SUM($G$45:AE48)</f>
        <v>546489.34799116862</v>
      </c>
      <c r="AF50" s="2">
        <f>SUM($G$45:AF48)</f>
        <v>582923.96308492962</v>
      </c>
      <c r="AG50" s="2">
        <f>SUM($G$45:AG48)</f>
        <v>619707.02374836756</v>
      </c>
      <c r="AH50" s="2">
        <f>SUM($G$45:AH48)</f>
        <v>657262.52868573787</v>
      </c>
      <c r="AI50" s="2">
        <f>SUM($G$45:AI48)</f>
        <v>695606.6992267929</v>
      </c>
      <c r="AJ50" s="2">
        <f>SUM($G$45:AJ48)</f>
        <v>734756.09734920994</v>
      </c>
      <c r="AK50" s="2">
        <f>SUM($G$45:AK48)</f>
        <v>774727.63283219782</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Water Supply Service Revenue</v>
      </c>
      <c r="D87" s="1"/>
    </row>
    <row r="88" spans="1:37">
      <c r="C88" s="1"/>
      <c r="D88" s="1"/>
    </row>
    <row r="89" spans="1:37">
      <c r="C89" s="1"/>
      <c r="D89" t="s">
        <v>230</v>
      </c>
    </row>
    <row r="90" spans="1:37">
      <c r="A90" s="14">
        <v>15</v>
      </c>
      <c r="C90" s="1"/>
      <c r="D90" s="1"/>
      <c r="E90" t="s">
        <v>231</v>
      </c>
      <c r="F90" t="s">
        <v>232</v>
      </c>
      <c r="H90" s="10">
        <f>'NCC data'!L50*'Key Assumptions'!$C$35</f>
        <v>360.32730046004116</v>
      </c>
      <c r="I90" s="10">
        <f>'NCC data'!M50*'Key Assumptions'!$C$35</f>
        <v>396.52421277375845</v>
      </c>
      <c r="J90" s="10">
        <f>'NCC data'!N50*'Key Assumptions'!$C$35</f>
        <v>659.74089696926819</v>
      </c>
      <c r="K90" s="10">
        <f>'NCC data'!O50*'Key Assumptions'!$C$35</f>
        <v>695.93780928298338</v>
      </c>
      <c r="L90" s="10">
        <f>'NCC data'!P50*'Key Assumptions'!$C$35</f>
        <v>732.13472159670118</v>
      </c>
      <c r="M90" s="10">
        <f>'NCC data'!Q50*'Key Assumptions'!$C$35</f>
        <v>768.33163391041796</v>
      </c>
      <c r="N90" s="10">
        <f>'NCC data'!R50*'Key Assumptions'!$C$35</f>
        <v>797.83881320445937</v>
      </c>
      <c r="O90" s="10">
        <f>'NCC data'!S50*'Key Assumptions'!$C$35</f>
        <v>827.34599249850248</v>
      </c>
      <c r="P90" s="10">
        <f>'NCC data'!T50*'Key Assumptions'!$C$35</f>
        <v>856.85317179254719</v>
      </c>
      <c r="Q90" s="10">
        <f>'NCC data'!U50*'Key Assumptions'!$C$35</f>
        <v>886.36035108658689</v>
      </c>
      <c r="R90" s="10">
        <f>'NCC data'!V50*'Key Assumptions'!$C$35</f>
        <v>915.86753038062989</v>
      </c>
      <c r="S90" s="10">
        <f>'NCC data'!W50*'Key Assumptions'!$C$35</f>
        <v>900.28267647510063</v>
      </c>
      <c r="T90" s="10">
        <f>'NCC data'!X50*'Key Assumptions'!$C$35</f>
        <v>884.69782256957137</v>
      </c>
      <c r="U90" s="10">
        <f>'NCC data'!Y50*'Key Assumptions'!$C$35</f>
        <v>869.1129686640387</v>
      </c>
      <c r="V90" s="10">
        <f>'NCC data'!Z50*'Key Assumptions'!$C$35</f>
        <v>1793.2964686325663</v>
      </c>
      <c r="W90" s="10">
        <f>'NCC data'!AA50*'Key Assumptions'!$C$35</f>
        <v>1777.7116147270353</v>
      </c>
      <c r="X90" s="10">
        <f>'NCC data'!AB50*'Key Assumptions'!$C$35</f>
        <v>1777.7116147270388</v>
      </c>
      <c r="Y90" s="10">
        <f>'NCC data'!AC50*'Key Assumptions'!$C$35</f>
        <v>1777.7116147270388</v>
      </c>
      <c r="Z90" s="10">
        <f>'NCC data'!AD50*'Key Assumptions'!$C$35</f>
        <v>1777.7116147270319</v>
      </c>
      <c r="AA90" s="10">
        <f>'NCC data'!AE50*'Key Assumptions'!$C$35</f>
        <v>1777.7116147270388</v>
      </c>
      <c r="AB90" s="10">
        <f>'NCC data'!AF50*'Key Assumptions'!$C$35</f>
        <v>1777.7116147270353</v>
      </c>
      <c r="AC90" s="10">
        <f>'NCC data'!AG50*'Key Assumptions'!$C$35</f>
        <v>1753.1919266904554</v>
      </c>
      <c r="AD90" s="10">
        <f>'NCC data'!AH50*'Key Assumptions'!$C$35</f>
        <v>1728.6722386538686</v>
      </c>
      <c r="AE90" s="10">
        <f>'NCC data'!AI50*'Key Assumptions'!$C$35</f>
        <v>1704.1525506172886</v>
      </c>
      <c r="AF90" s="10">
        <f>'NCC data'!AJ50*'Key Assumptions'!$C$35</f>
        <v>1679.6328625807084</v>
      </c>
      <c r="AG90" s="10">
        <f>'NCC data'!AK50*'Key Assumptions'!$C$35</f>
        <v>1655.1131745441219</v>
      </c>
      <c r="AH90" s="10">
        <f>'NCC data'!AL50*'Key Assumptions'!$C$35</f>
        <v>1655.1131745441285</v>
      </c>
      <c r="AI90" s="10">
        <f>'NCC data'!AM50*'Key Assumptions'!$C$35</f>
        <v>1655.1131745441285</v>
      </c>
      <c r="AJ90" s="10">
        <f>'NCC data'!AN50*'Key Assumptions'!$C$35</f>
        <v>1655.1131745441219</v>
      </c>
      <c r="AK90" s="10">
        <f>'NCC data'!AO50*'Key Assumptions'!$C$35</f>
        <v>1655.1131745441285</v>
      </c>
    </row>
    <row r="91" spans="1:37">
      <c r="C91" s="1"/>
      <c r="D91" s="1"/>
      <c r="E91" t="s">
        <v>233</v>
      </c>
      <c r="F91" t="s">
        <v>232</v>
      </c>
      <c r="G91" s="47">
        <f>IF('Key Assumptions'!C6="yes",SUM('NCC data'!B34:K34),0)</f>
        <v>0</v>
      </c>
      <c r="H91" s="2">
        <f>G91+H90</f>
        <v>360.32730046004116</v>
      </c>
      <c r="I91" s="2">
        <f t="shared" ref="I91:AK91" si="12">H91+I90</f>
        <v>756.85151323379955</v>
      </c>
      <c r="J91" s="2">
        <f t="shared" si="12"/>
        <v>1416.5924102030676</v>
      </c>
      <c r="K91" s="2">
        <f t="shared" si="12"/>
        <v>2112.530219486051</v>
      </c>
      <c r="L91" s="2">
        <f t="shared" si="12"/>
        <v>2844.6649410827522</v>
      </c>
      <c r="M91" s="2">
        <f t="shared" si="12"/>
        <v>3612.9965749931703</v>
      </c>
      <c r="N91" s="2">
        <f t="shared" si="12"/>
        <v>4410.83538819763</v>
      </c>
      <c r="O91" s="2">
        <f t="shared" si="12"/>
        <v>5238.1813806961327</v>
      </c>
      <c r="P91" s="2">
        <f t="shared" si="12"/>
        <v>6095.0345524886798</v>
      </c>
      <c r="Q91" s="2">
        <f t="shared" si="12"/>
        <v>6981.3949035752667</v>
      </c>
      <c r="R91" s="2">
        <f t="shared" si="12"/>
        <v>7897.262433955897</v>
      </c>
      <c r="S91" s="2">
        <f t="shared" si="12"/>
        <v>8797.5451104309977</v>
      </c>
      <c r="T91" s="2">
        <f t="shared" si="12"/>
        <v>9682.2429330005689</v>
      </c>
      <c r="U91" s="2">
        <f t="shared" si="12"/>
        <v>10551.355901664607</v>
      </c>
      <c r="V91" s="2">
        <f t="shared" si="12"/>
        <v>12344.652370297174</v>
      </c>
      <c r="W91" s="2">
        <f t="shared" si="12"/>
        <v>14122.363985024209</v>
      </c>
      <c r="X91" s="2">
        <f t="shared" si="12"/>
        <v>15900.075599751248</v>
      </c>
      <c r="Y91" s="2">
        <f t="shared" si="12"/>
        <v>17677.787214478285</v>
      </c>
      <c r="Z91" s="2">
        <f t="shared" si="12"/>
        <v>19455.498829205317</v>
      </c>
      <c r="AA91" s="2">
        <f t="shared" si="12"/>
        <v>21233.210443932356</v>
      </c>
      <c r="AB91" s="2">
        <f t="shared" si="12"/>
        <v>23010.922058659391</v>
      </c>
      <c r="AC91" s="2">
        <f t="shared" si="12"/>
        <v>24764.113985349846</v>
      </c>
      <c r="AD91" s="2">
        <f t="shared" si="12"/>
        <v>26492.786224003714</v>
      </c>
      <c r="AE91" s="2">
        <f t="shared" si="12"/>
        <v>28196.938774621001</v>
      </c>
      <c r="AF91" s="2">
        <f t="shared" si="12"/>
        <v>29876.571637201709</v>
      </c>
      <c r="AG91" s="2">
        <f>AF91+AG90</f>
        <v>31531.684811745832</v>
      </c>
      <c r="AH91" s="2">
        <f t="shared" si="12"/>
        <v>33186.797986289959</v>
      </c>
      <c r="AI91" s="2">
        <f t="shared" si="12"/>
        <v>34841.91116083409</v>
      </c>
      <c r="AJ91" s="2">
        <f t="shared" si="12"/>
        <v>36497.024335378213</v>
      </c>
      <c r="AK91" s="2">
        <f t="shared" si="12"/>
        <v>38152.137509922344</v>
      </c>
    </row>
    <row r="92" spans="1:37">
      <c r="A92" s="14">
        <v>16</v>
      </c>
      <c r="C92" s="1"/>
      <c r="D92" s="1"/>
      <c r="E92" t="s">
        <v>234</v>
      </c>
      <c r="F92" t="s">
        <v>232</v>
      </c>
      <c r="G92" s="10">
        <v>1</v>
      </c>
    </row>
    <row r="93" spans="1:37">
      <c r="C93" s="1"/>
      <c r="D93" s="1"/>
      <c r="E93" t="s">
        <v>235</v>
      </c>
      <c r="F93" t="s">
        <v>232</v>
      </c>
      <c r="H93">
        <f>H90*$G92</f>
        <v>360.32730046004116</v>
      </c>
      <c r="I93">
        <f t="shared" ref="I93:AK93" si="13">I90*$G92</f>
        <v>396.52421277375845</v>
      </c>
      <c r="J93">
        <f t="shared" si="13"/>
        <v>659.74089696926819</v>
      </c>
      <c r="K93">
        <f t="shared" si="13"/>
        <v>695.93780928298338</v>
      </c>
      <c r="L93">
        <f t="shared" si="13"/>
        <v>732.13472159670118</v>
      </c>
      <c r="M93">
        <f t="shared" si="13"/>
        <v>768.33163391041796</v>
      </c>
      <c r="N93">
        <f t="shared" si="13"/>
        <v>797.83881320445937</v>
      </c>
      <c r="O93">
        <f t="shared" si="13"/>
        <v>827.34599249850248</v>
      </c>
      <c r="P93">
        <f t="shared" si="13"/>
        <v>856.85317179254719</v>
      </c>
      <c r="Q93">
        <f t="shared" si="13"/>
        <v>886.36035108658689</v>
      </c>
      <c r="R93">
        <f t="shared" si="13"/>
        <v>915.86753038062989</v>
      </c>
      <c r="S93">
        <f t="shared" si="13"/>
        <v>900.28267647510063</v>
      </c>
      <c r="T93">
        <f t="shared" si="13"/>
        <v>884.69782256957137</v>
      </c>
      <c r="U93">
        <f t="shared" si="13"/>
        <v>869.1129686640387</v>
      </c>
      <c r="V93">
        <f t="shared" si="13"/>
        <v>1793.2964686325663</v>
      </c>
      <c r="W93">
        <f t="shared" si="13"/>
        <v>1777.7116147270353</v>
      </c>
      <c r="X93">
        <f t="shared" si="13"/>
        <v>1777.7116147270388</v>
      </c>
      <c r="Y93">
        <f t="shared" si="13"/>
        <v>1777.7116147270388</v>
      </c>
      <c r="Z93">
        <f t="shared" si="13"/>
        <v>1777.7116147270319</v>
      </c>
      <c r="AA93">
        <f t="shared" si="13"/>
        <v>1777.7116147270388</v>
      </c>
      <c r="AB93">
        <f t="shared" si="13"/>
        <v>1777.7116147270353</v>
      </c>
      <c r="AC93">
        <f t="shared" si="13"/>
        <v>1753.1919266904554</v>
      </c>
      <c r="AD93">
        <f t="shared" si="13"/>
        <v>1728.6722386538686</v>
      </c>
      <c r="AE93">
        <f t="shared" si="13"/>
        <v>1704.1525506172886</v>
      </c>
      <c r="AF93">
        <f t="shared" si="13"/>
        <v>1679.6328625807084</v>
      </c>
      <c r="AG93">
        <f t="shared" si="13"/>
        <v>1655.1131745441219</v>
      </c>
      <c r="AH93">
        <f t="shared" si="13"/>
        <v>1655.1131745441285</v>
      </c>
      <c r="AI93">
        <f t="shared" si="13"/>
        <v>1655.1131745441285</v>
      </c>
      <c r="AJ93">
        <f t="shared" si="13"/>
        <v>1655.1131745441219</v>
      </c>
      <c r="AK93">
        <f t="shared" si="13"/>
        <v>1655.1131745441285</v>
      </c>
    </row>
    <row r="94" spans="1:37">
      <c r="C94" s="1"/>
      <c r="D94" s="1"/>
      <c r="E94" t="s">
        <v>236</v>
      </c>
      <c r="F94" t="s">
        <v>232</v>
      </c>
      <c r="H94">
        <f>H91*$G92</f>
        <v>360.32730046004116</v>
      </c>
      <c r="I94">
        <f t="shared" ref="I94:AK94" si="14">I91*$G92</f>
        <v>756.85151323379955</v>
      </c>
      <c r="J94">
        <f t="shared" si="14"/>
        <v>1416.5924102030676</v>
      </c>
      <c r="K94">
        <f t="shared" si="14"/>
        <v>2112.530219486051</v>
      </c>
      <c r="L94">
        <f t="shared" si="14"/>
        <v>2844.6649410827522</v>
      </c>
      <c r="M94">
        <f t="shared" si="14"/>
        <v>3612.9965749931703</v>
      </c>
      <c r="N94">
        <f t="shared" si="14"/>
        <v>4410.83538819763</v>
      </c>
      <c r="O94">
        <f t="shared" si="14"/>
        <v>5238.1813806961327</v>
      </c>
      <c r="P94">
        <f t="shared" si="14"/>
        <v>6095.0345524886798</v>
      </c>
      <c r="Q94">
        <f t="shared" si="14"/>
        <v>6981.3949035752667</v>
      </c>
      <c r="R94">
        <f t="shared" si="14"/>
        <v>7897.262433955897</v>
      </c>
      <c r="S94">
        <f t="shared" si="14"/>
        <v>8797.5451104309977</v>
      </c>
      <c r="T94">
        <f t="shared" si="14"/>
        <v>9682.2429330005689</v>
      </c>
      <c r="U94">
        <f t="shared" si="14"/>
        <v>10551.355901664607</v>
      </c>
      <c r="V94">
        <f t="shared" si="14"/>
        <v>12344.652370297174</v>
      </c>
      <c r="W94">
        <f t="shared" si="14"/>
        <v>14122.363985024209</v>
      </c>
      <c r="X94">
        <f t="shared" si="14"/>
        <v>15900.075599751248</v>
      </c>
      <c r="Y94">
        <f t="shared" si="14"/>
        <v>17677.787214478285</v>
      </c>
      <c r="Z94">
        <f t="shared" si="14"/>
        <v>19455.498829205317</v>
      </c>
      <c r="AA94">
        <f t="shared" si="14"/>
        <v>21233.210443932356</v>
      </c>
      <c r="AB94">
        <f t="shared" si="14"/>
        <v>23010.922058659391</v>
      </c>
      <c r="AC94">
        <f t="shared" si="14"/>
        <v>24764.113985349846</v>
      </c>
      <c r="AD94">
        <f t="shared" si="14"/>
        <v>26492.786224003714</v>
      </c>
      <c r="AE94">
        <f t="shared" si="14"/>
        <v>28196.938774621001</v>
      </c>
      <c r="AF94">
        <f t="shared" si="14"/>
        <v>29876.571637201709</v>
      </c>
      <c r="AG94">
        <f t="shared" si="14"/>
        <v>31531.684811745832</v>
      </c>
      <c r="AH94">
        <f t="shared" si="14"/>
        <v>33186.797986289959</v>
      </c>
      <c r="AI94">
        <f t="shared" si="14"/>
        <v>34841.91116083409</v>
      </c>
      <c r="AJ94">
        <f t="shared" si="14"/>
        <v>36497.024335378213</v>
      </c>
      <c r="AK94">
        <f t="shared" si="14"/>
        <v>38152.137509922344</v>
      </c>
    </row>
    <row r="95" spans="1:37">
      <c r="A95" s="14">
        <v>17</v>
      </c>
      <c r="C95" s="1"/>
      <c r="D95" s="1"/>
      <c r="E95" t="s">
        <v>262</v>
      </c>
      <c r="F95" t="s">
        <v>238</v>
      </c>
      <c r="H95" s="10">
        <f>'Demand data'!E14</f>
        <v>117.5610388406775</v>
      </c>
      <c r="I95" s="10">
        <f>H95</f>
        <v>117.5610388406775</v>
      </c>
      <c r="J95" s="10">
        <f t="shared" ref="J95:AK95" si="15">I95</f>
        <v>117.5610388406775</v>
      </c>
      <c r="K95" s="10">
        <f t="shared" si="15"/>
        <v>117.5610388406775</v>
      </c>
      <c r="L95" s="10">
        <f t="shared" si="15"/>
        <v>117.5610388406775</v>
      </c>
      <c r="M95" s="10">
        <f t="shared" si="15"/>
        <v>117.5610388406775</v>
      </c>
      <c r="N95" s="10">
        <f t="shared" si="15"/>
        <v>117.5610388406775</v>
      </c>
      <c r="O95" s="10">
        <f t="shared" si="15"/>
        <v>117.5610388406775</v>
      </c>
      <c r="P95" s="10">
        <f t="shared" si="15"/>
        <v>117.5610388406775</v>
      </c>
      <c r="Q95" s="10">
        <f t="shared" si="15"/>
        <v>117.5610388406775</v>
      </c>
      <c r="R95" s="10">
        <f t="shared" si="15"/>
        <v>117.5610388406775</v>
      </c>
      <c r="S95" s="10">
        <f t="shared" si="15"/>
        <v>117.5610388406775</v>
      </c>
      <c r="T95" s="10">
        <f t="shared" si="15"/>
        <v>117.5610388406775</v>
      </c>
      <c r="U95" s="10">
        <f t="shared" si="15"/>
        <v>117.5610388406775</v>
      </c>
      <c r="V95" s="10">
        <f t="shared" si="15"/>
        <v>117.5610388406775</v>
      </c>
      <c r="W95" s="10">
        <f t="shared" si="15"/>
        <v>117.5610388406775</v>
      </c>
      <c r="X95" s="10">
        <f t="shared" si="15"/>
        <v>117.5610388406775</v>
      </c>
      <c r="Y95" s="10">
        <f t="shared" si="15"/>
        <v>117.5610388406775</v>
      </c>
      <c r="Z95" s="10">
        <f t="shared" si="15"/>
        <v>117.5610388406775</v>
      </c>
      <c r="AA95" s="10">
        <f t="shared" si="15"/>
        <v>117.5610388406775</v>
      </c>
      <c r="AB95" s="10">
        <f t="shared" si="15"/>
        <v>117.5610388406775</v>
      </c>
      <c r="AC95" s="10">
        <f t="shared" si="15"/>
        <v>117.5610388406775</v>
      </c>
      <c r="AD95" s="10">
        <f t="shared" si="15"/>
        <v>117.5610388406775</v>
      </c>
      <c r="AE95" s="10">
        <f t="shared" si="15"/>
        <v>117.5610388406775</v>
      </c>
      <c r="AF95" s="10">
        <f t="shared" si="15"/>
        <v>117.5610388406775</v>
      </c>
      <c r="AG95" s="10">
        <f t="shared" si="15"/>
        <v>117.5610388406775</v>
      </c>
      <c r="AH95" s="10">
        <f t="shared" si="15"/>
        <v>117.5610388406775</v>
      </c>
      <c r="AI95" s="10">
        <f t="shared" si="15"/>
        <v>117.5610388406775</v>
      </c>
      <c r="AJ95" s="10">
        <f t="shared" si="15"/>
        <v>117.5610388406775</v>
      </c>
      <c r="AK95" s="10">
        <f t="shared" si="15"/>
        <v>117.5610388406775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42360.451764739366</v>
      </c>
      <c r="I98" s="2">
        <f t="shared" ref="I98:AK98" si="16">I91*I95</f>
        <v>88976.250143904253</v>
      </c>
      <c r="J98" s="2">
        <f t="shared" si="16"/>
        <v>166536.07535729179</v>
      </c>
      <c r="K98" s="2">
        <f t="shared" si="16"/>
        <v>248351.24718510461</v>
      </c>
      <c r="L98" s="2">
        <f t="shared" si="16"/>
        <v>334421.76562734297</v>
      </c>
      <c r="M98" s="2">
        <f t="shared" si="16"/>
        <v>424747.63068400684</v>
      </c>
      <c r="N98" s="2">
        <f t="shared" si="16"/>
        <v>518542.39039173641</v>
      </c>
      <c r="O98" s="2">
        <f t="shared" si="16"/>
        <v>615806.04475053179</v>
      </c>
      <c r="P98" s="2">
        <f t="shared" si="16"/>
        <v>716538.59376039309</v>
      </c>
      <c r="Q98" s="2">
        <f t="shared" si="16"/>
        <v>820740.03742131987</v>
      </c>
      <c r="R98" s="2">
        <f t="shared" si="16"/>
        <v>928410.37573331257</v>
      </c>
      <c r="S98" s="2">
        <f t="shared" si="16"/>
        <v>1034248.542429991</v>
      </c>
      <c r="T98" s="2">
        <f t="shared" si="16"/>
        <v>1138254.537511355</v>
      </c>
      <c r="U98" s="2">
        <f t="shared" si="16"/>
        <v>1240428.3609774045</v>
      </c>
      <c r="V98" s="2">
        <f t="shared" si="16"/>
        <v>1451250.1567791675</v>
      </c>
      <c r="W98" s="2">
        <f t="shared" si="16"/>
        <v>1660239.780965616</v>
      </c>
      <c r="X98" s="2">
        <f t="shared" si="16"/>
        <v>1869229.405152065</v>
      </c>
      <c r="Y98" s="2">
        <f t="shared" si="16"/>
        <v>2078219.0293385137</v>
      </c>
      <c r="Z98" s="2">
        <f t="shared" si="16"/>
        <v>2287208.6535249618</v>
      </c>
      <c r="AA98" s="2">
        <f t="shared" si="16"/>
        <v>2496198.2777114105</v>
      </c>
      <c r="AB98" s="2">
        <f t="shared" si="16"/>
        <v>2705187.9018978593</v>
      </c>
      <c r="AC98" s="2">
        <f t="shared" si="16"/>
        <v>2911294.9660866782</v>
      </c>
      <c r="AD98" s="2">
        <f t="shared" si="16"/>
        <v>3114519.4702778663</v>
      </c>
      <c r="AE98" s="2">
        <f t="shared" si="16"/>
        <v>3314861.4144714251</v>
      </c>
      <c r="AF98" s="2">
        <f t="shared" si="16"/>
        <v>3512320.7986673536</v>
      </c>
      <c r="AG98" s="2">
        <f t="shared" si="16"/>
        <v>3706897.6228656527</v>
      </c>
      <c r="AH98" s="2">
        <f t="shared" si="16"/>
        <v>3901474.4470639518</v>
      </c>
      <c r="AI98" s="2">
        <f t="shared" si="16"/>
        <v>4096051.2712622513</v>
      </c>
      <c r="AJ98" s="2">
        <f t="shared" si="16"/>
        <v>4290628.0954605499</v>
      </c>
      <c r="AK98" s="2">
        <f t="shared" si="16"/>
        <v>4485204.9196588499</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f>'Pricing data'!E7</f>
        <v>-6.0101538728704162E-2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data'!D7</f>
        <v>83.73</v>
      </c>
      <c r="H102" s="2">
        <f t="shared" ref="H102:AK102" si="19">G102*(1+$G$14)*(1+H101)</f>
        <v>80.350349823652749</v>
      </c>
      <c r="I102" s="2">
        <f t="shared" si="19"/>
        <v>82.037707169949456</v>
      </c>
      <c r="J102" s="2">
        <f t="shared" si="19"/>
        <v>83.760499020518381</v>
      </c>
      <c r="K102" s="2">
        <f t="shared" si="19"/>
        <v>85.519469499949253</v>
      </c>
      <c r="L102" s="2">
        <f t="shared" si="19"/>
        <v>87.315378359448175</v>
      </c>
      <c r="M102" s="2">
        <f t="shared" si="19"/>
        <v>89.149001304996574</v>
      </c>
      <c r="N102" s="2">
        <f t="shared" si="19"/>
        <v>91.021130332401498</v>
      </c>
      <c r="O102" s="2">
        <f t="shared" si="19"/>
        <v>92.932574069381914</v>
      </c>
      <c r="P102" s="2">
        <f t="shared" si="19"/>
        <v>94.884158124838919</v>
      </c>
      <c r="Q102" s="2">
        <f t="shared" si="19"/>
        <v>96.876725445460522</v>
      </c>
      <c r="R102" s="2">
        <f t="shared" si="19"/>
        <v>98.911136679815186</v>
      </c>
      <c r="S102" s="2">
        <f t="shared" si="19"/>
        <v>100.9882705500913</v>
      </c>
      <c r="T102" s="2">
        <f t="shared" si="19"/>
        <v>103.1090242316432</v>
      </c>
      <c r="U102" s="2">
        <f t="shared" si="19"/>
        <v>105.27431374050771</v>
      </c>
      <c r="V102" s="2">
        <f t="shared" si="19"/>
        <v>107.48507432905836</v>
      </c>
      <c r="W102" s="2">
        <f t="shared" si="19"/>
        <v>109.74226088996858</v>
      </c>
      <c r="X102" s="2">
        <f t="shared" si="19"/>
        <v>112.0468483686579</v>
      </c>
      <c r="Y102" s="2">
        <f t="shared" si="19"/>
        <v>114.39983218439971</v>
      </c>
      <c r="Z102" s="2">
        <f t="shared" si="19"/>
        <v>116.80222866027209</v>
      </c>
      <c r="AA102" s="2">
        <f t="shared" si="19"/>
        <v>119.2550754621378</v>
      </c>
      <c r="AB102" s="2">
        <f t="shared" si="19"/>
        <v>121.75943204684268</v>
      </c>
      <c r="AC102" s="2">
        <f t="shared" si="19"/>
        <v>124.31638011982636</v>
      </c>
      <c r="AD102" s="2">
        <f t="shared" si="19"/>
        <v>126.9270241023427</v>
      </c>
      <c r="AE102" s="2">
        <f t="shared" si="19"/>
        <v>129.59249160849188</v>
      </c>
      <c r="AF102" s="2">
        <f t="shared" si="19"/>
        <v>132.3139339322702</v>
      </c>
      <c r="AG102" s="2">
        <f>AF102*(1+$G$14)*(1+AG101)</f>
        <v>135.09252654484786</v>
      </c>
      <c r="AH102" s="2">
        <f t="shared" si="19"/>
        <v>137.92946960228966</v>
      </c>
      <c r="AI102" s="2">
        <f t="shared" si="19"/>
        <v>140.82598846393773</v>
      </c>
      <c r="AJ102" s="2">
        <f t="shared" si="19"/>
        <v>143.78333422168041</v>
      </c>
      <c r="AK102" s="2">
        <f t="shared" si="19"/>
        <v>146.80278424033568</v>
      </c>
    </row>
    <row r="103" spans="1:37">
      <c r="C103" s="1"/>
      <c r="D103" s="1"/>
      <c r="E103" t="s">
        <v>248</v>
      </c>
      <c r="F103" t="s">
        <v>249</v>
      </c>
      <c r="G103" s="20">
        <f>'Pricing data'!D9</f>
        <v>2.7164999999999999</v>
      </c>
      <c r="H103" s="21">
        <f>G103*(1+$G$14)*(1+'Pricing data'!E$9)</f>
        <v>3.265727486939582</v>
      </c>
      <c r="I103" s="21">
        <f>H103*(1+$G$14)*(1+I101)</f>
        <v>3.3343077641653132</v>
      </c>
      <c r="J103" s="21">
        <f t="shared" ref="J103:AK103" si="20">I103*(1+$G$14)*(1+J101)</f>
        <v>3.4043282272127846</v>
      </c>
      <c r="K103" s="21">
        <f t="shared" si="20"/>
        <v>3.4758191199842527</v>
      </c>
      <c r="L103" s="21">
        <f t="shared" si="20"/>
        <v>3.5488113215039219</v>
      </c>
      <c r="M103" s="21">
        <f t="shared" si="20"/>
        <v>3.6233363592555037</v>
      </c>
      <c r="N103" s="21">
        <f t="shared" si="20"/>
        <v>3.6994264227998688</v>
      </c>
      <c r="O103" s="21">
        <f t="shared" si="20"/>
        <v>3.7771143776786658</v>
      </c>
      <c r="P103" s="21">
        <f t="shared" si="20"/>
        <v>3.8564337796099175</v>
      </c>
      <c r="Q103" s="21">
        <f t="shared" si="20"/>
        <v>3.9374188889817252</v>
      </c>
      <c r="R103" s="21">
        <f t="shared" si="20"/>
        <v>4.0201046856503408</v>
      </c>
      <c r="S103" s="21">
        <f t="shared" si="20"/>
        <v>4.1045268840489975</v>
      </c>
      <c r="T103" s="21">
        <f t="shared" si="20"/>
        <v>4.1907219486140264</v>
      </c>
      <c r="U103" s="21">
        <f t="shared" si="20"/>
        <v>4.2787271095349206</v>
      </c>
      <c r="V103" s="21">
        <f t="shared" si="20"/>
        <v>4.3685803788351532</v>
      </c>
      <c r="W103" s="21">
        <f t="shared" si="20"/>
        <v>4.4603205667906911</v>
      </c>
      <c r="X103" s="21">
        <f t="shared" si="20"/>
        <v>4.5539872986932952</v>
      </c>
      <c r="Y103" s="21">
        <f t="shared" si="20"/>
        <v>4.6496210319658537</v>
      </c>
      <c r="Z103" s="21">
        <f t="shared" si="20"/>
        <v>4.7472630736371366</v>
      </c>
      <c r="AA103" s="21">
        <f t="shared" si="20"/>
        <v>4.8469555981835164</v>
      </c>
      <c r="AB103" s="21">
        <f t="shared" si="20"/>
        <v>4.94874166574537</v>
      </c>
      <c r="AC103" s="21">
        <f t="shared" si="20"/>
        <v>5.0526652407260224</v>
      </c>
      <c r="AD103" s="21">
        <f t="shared" si="20"/>
        <v>5.1587712107812687</v>
      </c>
      <c r="AE103" s="21">
        <f t="shared" si="20"/>
        <v>5.2671054062076745</v>
      </c>
      <c r="AF103" s="21">
        <f t="shared" si="20"/>
        <v>5.3777146197380352</v>
      </c>
      <c r="AG103" s="21">
        <f>AF103*(1+$G$14)*(1+AG101)</f>
        <v>5.4906466267525333</v>
      </c>
      <c r="AH103" s="21">
        <f t="shared" si="20"/>
        <v>5.6059502059143362</v>
      </c>
      <c r="AI103" s="21">
        <f t="shared" si="20"/>
        <v>5.7236751602385372</v>
      </c>
      <c r="AJ103" s="21">
        <f t="shared" si="20"/>
        <v>5.8438723386035463</v>
      </c>
      <c r="AK103" s="21">
        <f t="shared" si="20"/>
        <v>5.9665936577142205</v>
      </c>
    </row>
    <row r="104" spans="1:37">
      <c r="C104" s="1"/>
      <c r="D104" s="1"/>
      <c r="E104" t="s">
        <v>250</v>
      </c>
      <c r="F104" t="s">
        <v>249</v>
      </c>
      <c r="G104" s="20">
        <f>'Pricing data'!D10</f>
        <v>3.4660000000000002</v>
      </c>
      <c r="H104" s="21">
        <f>G104*(1+$G$14)*(1+'Pricing data'!E$9)</f>
        <v>4.1667629190990585</v>
      </c>
      <c r="I104" s="21">
        <f t="shared" ref="I104:AK104" si="21">H104*(1+$G$14)*(1+I101)</f>
        <v>4.2542649404001383</v>
      </c>
      <c r="J104" s="21">
        <f t="shared" si="21"/>
        <v>4.3436045041485407</v>
      </c>
      <c r="K104" s="21">
        <f t="shared" si="21"/>
        <v>4.4348201987356592</v>
      </c>
      <c r="L104" s="21">
        <f t="shared" si="21"/>
        <v>4.5279514229091076</v>
      </c>
      <c r="M104" s="21">
        <f t="shared" si="21"/>
        <v>4.6230384027901987</v>
      </c>
      <c r="N104" s="21">
        <f t="shared" si="21"/>
        <v>4.7201222092487924</v>
      </c>
      <c r="O104" s="21">
        <f t="shared" si="21"/>
        <v>4.8192447756430168</v>
      </c>
      <c r="P104" s="21">
        <f t="shared" si="21"/>
        <v>4.9204489159315195</v>
      </c>
      <c r="Q104" s="21">
        <f t="shared" si="21"/>
        <v>5.0237783431660805</v>
      </c>
      <c r="R104" s="21">
        <f t="shared" si="21"/>
        <v>5.1292776883725679</v>
      </c>
      <c r="S104" s="21">
        <f t="shared" si="21"/>
        <v>5.2369925198283918</v>
      </c>
      <c r="T104" s="21">
        <f t="shared" si="21"/>
        <v>5.3469693627447876</v>
      </c>
      <c r="U104" s="21">
        <f t="shared" si="21"/>
        <v>5.459255719362428</v>
      </c>
      <c r="V104" s="21">
        <f t="shared" si="21"/>
        <v>5.5739000894690385</v>
      </c>
      <c r="W104" s="21">
        <f t="shared" si="21"/>
        <v>5.6909519913478874</v>
      </c>
      <c r="X104" s="21">
        <f t="shared" si="21"/>
        <v>5.8104619831661921</v>
      </c>
      <c r="Y104" s="21">
        <f t="shared" si="21"/>
        <v>5.9324816848126813</v>
      </c>
      <c r="Z104" s="21">
        <f t="shared" si="21"/>
        <v>6.0570638001937471</v>
      </c>
      <c r="AA104" s="21">
        <f t="shared" si="21"/>
        <v>6.1842621399978155</v>
      </c>
      <c r="AB104" s="21">
        <f t="shared" si="21"/>
        <v>6.3141316449377687</v>
      </c>
      <c r="AC104" s="21">
        <f t="shared" si="21"/>
        <v>6.4467284094814614</v>
      </c>
      <c r="AD104" s="21">
        <f t="shared" si="21"/>
        <v>6.5821097060805718</v>
      </c>
      <c r="AE104" s="21">
        <f t="shared" si="21"/>
        <v>6.7203340099082629</v>
      </c>
      <c r="AF104" s="21">
        <f t="shared" si="21"/>
        <v>6.8614610241163358</v>
      </c>
      <c r="AG104" s="21">
        <f>AF104*(1+$G$14)*(1+AG101)</f>
        <v>7.0055517056227785</v>
      </c>
      <c r="AH104" s="21">
        <f t="shared" si="21"/>
        <v>7.1526682914408566</v>
      </c>
      <c r="AI104" s="21">
        <f t="shared" si="21"/>
        <v>7.3028743255611142</v>
      </c>
      <c r="AJ104" s="21">
        <f t="shared" si="21"/>
        <v>7.456234686397897</v>
      </c>
      <c r="AK104" s="21">
        <f t="shared" si="21"/>
        <v>7.6128156148122521</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42.360451764739366</v>
      </c>
      <c r="I107" s="2">
        <f t="shared" ref="I107:AK107" si="23">SUM(I98:I100)/1000</f>
        <v>88.976250143904252</v>
      </c>
      <c r="J107" s="2">
        <f t="shared" si="23"/>
        <v>166.53607535729179</v>
      </c>
      <c r="K107" s="2">
        <f t="shared" si="23"/>
        <v>248.35124718510463</v>
      </c>
      <c r="L107" s="2">
        <f t="shared" si="23"/>
        <v>334.42176562734295</v>
      </c>
      <c r="M107" s="2">
        <f t="shared" si="23"/>
        <v>424.74763068400682</v>
      </c>
      <c r="N107" s="2">
        <f t="shared" si="23"/>
        <v>518.54239039173638</v>
      </c>
      <c r="O107" s="2">
        <f t="shared" si="23"/>
        <v>615.80604475053178</v>
      </c>
      <c r="P107" s="2">
        <f t="shared" si="23"/>
        <v>716.53859376039304</v>
      </c>
      <c r="Q107" s="2">
        <f t="shared" si="23"/>
        <v>820.74003742131981</v>
      </c>
      <c r="R107" s="2">
        <f t="shared" si="23"/>
        <v>928.41037573331255</v>
      </c>
      <c r="S107" s="2">
        <f t="shared" si="23"/>
        <v>1034.2485424299909</v>
      </c>
      <c r="T107" s="2">
        <f t="shared" si="23"/>
        <v>1138.254537511355</v>
      </c>
      <c r="U107" s="2">
        <f t="shared" si="23"/>
        <v>1240.4283609774045</v>
      </c>
      <c r="V107" s="2">
        <f t="shared" si="23"/>
        <v>1451.2501567791676</v>
      </c>
      <c r="W107" s="2">
        <f t="shared" si="23"/>
        <v>1660.2397809656161</v>
      </c>
      <c r="X107" s="2">
        <f t="shared" si="23"/>
        <v>1869.2294051520651</v>
      </c>
      <c r="Y107" s="2">
        <f t="shared" si="23"/>
        <v>2078.2190293385138</v>
      </c>
      <c r="Z107" s="2">
        <f t="shared" si="23"/>
        <v>2287.2086535249618</v>
      </c>
      <c r="AA107" s="2">
        <f t="shared" si="23"/>
        <v>2496.1982777114104</v>
      </c>
      <c r="AB107" s="2">
        <f t="shared" si="23"/>
        <v>2705.1879018978593</v>
      </c>
      <c r="AC107" s="2">
        <f t="shared" si="23"/>
        <v>2911.2949660866784</v>
      </c>
      <c r="AD107" s="2">
        <f t="shared" si="23"/>
        <v>3114.5194702778663</v>
      </c>
      <c r="AE107" s="2">
        <f t="shared" si="23"/>
        <v>3314.8614144714252</v>
      </c>
      <c r="AF107" s="2">
        <f t="shared" si="23"/>
        <v>3512.3207986673538</v>
      </c>
      <c r="AG107" s="2">
        <f t="shared" si="23"/>
        <v>3706.8976228656525</v>
      </c>
      <c r="AH107" s="2">
        <f t="shared" si="23"/>
        <v>3901.4744470639516</v>
      </c>
      <c r="AI107" s="2">
        <f t="shared" si="23"/>
        <v>4096.0512712622512</v>
      </c>
      <c r="AJ107" s="2">
        <f t="shared" si="23"/>
        <v>4290.62809546055</v>
      </c>
      <c r="AK107" s="2">
        <f t="shared" si="23"/>
        <v>4485.2049196588496</v>
      </c>
    </row>
    <row r="108" spans="1:37">
      <c r="C108" s="1"/>
      <c r="D108" s="1"/>
      <c r="E108" t="s">
        <v>254</v>
      </c>
      <c r="F108" t="s">
        <v>215</v>
      </c>
      <c r="H108" s="2">
        <f>H91*H102+H98*H103+H99*H104+H100*H105</f>
        <v>167290.11633026443</v>
      </c>
      <c r="I108" s="2">
        <f t="shared" ref="I108:AK108" si="24">I91*I102+I98*I103+I99*I104+I100*I105</f>
        <v>358764.56449494255</v>
      </c>
      <c r="J108" s="2">
        <f t="shared" si="24"/>
        <v>685597.94937535166</v>
      </c>
      <c r="K108" s="2">
        <f t="shared" si="24"/>
        <v>1043886.4771109804</v>
      </c>
      <c r="L108" s="2">
        <f t="shared" si="24"/>
        <v>1435182.7436521437</v>
      </c>
      <c r="M108" s="2">
        <f t="shared" si="24"/>
        <v>1861098.5701440049</v>
      </c>
      <c r="N108" s="2">
        <f t="shared" si="24"/>
        <v>2319788.6431008996</v>
      </c>
      <c r="O108" s="2">
        <f t="shared" si="24"/>
        <v>2812767.5446390663</v>
      </c>
      <c r="P108" s="2">
        <f t="shared" si="24"/>
        <v>3341605.8596264604</v>
      </c>
      <c r="Q108" s="2">
        <f t="shared" si="24"/>
        <v>3907932.0035862708</v>
      </c>
      <c r="R108" s="2">
        <f t="shared" si="24"/>
        <v>4513434.1056932649</v>
      </c>
      <c r="S108" s="2">
        <f t="shared" si="24"/>
        <v>5133549.8129812265</v>
      </c>
      <c r="T108" s="2">
        <f t="shared" si="24"/>
        <v>5768434.8946537543</v>
      </c>
      <c r="U108" s="2">
        <f t="shared" si="24"/>
        <v>6418241.2071295865</v>
      </c>
      <c r="V108" s="2">
        <f t="shared" si="24"/>
        <v>7666768.8372746892</v>
      </c>
      <c r="W108" s="2">
        <f t="shared" si="24"/>
        <v>8955021.7936726324</v>
      </c>
      <c r="X108" s="2">
        <f t="shared" si="24"/>
        <v>10294000.329182055</v>
      </c>
      <c r="Y108" s="2">
        <f t="shared" si="24"/>
        <v>11685266.798571857</v>
      </c>
      <c r="Z108" s="2">
        <f t="shared" si="24"/>
        <v>13130426.805530863</v>
      </c>
      <c r="AA108" s="2">
        <f t="shared" si="24"/>
        <v>14631130.33012398</v>
      </c>
      <c r="AB108" s="2">
        <f t="shared" si="24"/>
        <v>16189072.884528765</v>
      </c>
      <c r="AC108" s="2">
        <f t="shared" si="24"/>
        <v>17788383.888180263</v>
      </c>
      <c r="AD108" s="2">
        <f t="shared" si="24"/>
        <v>19429743.894279517</v>
      </c>
      <c r="AE108" s="2">
        <f t="shared" si="24"/>
        <v>21113836.028526891</v>
      </c>
      <c r="AF108" s="2">
        <f t="shared" si="24"/>
        <v>22841345.633930847</v>
      </c>
      <c r="AG108" s="2">
        <f t="shared" si="24"/>
        <v>24612959.896138832</v>
      </c>
      <c r="AH108" s="2">
        <f t="shared" si="24"/>
        <v>26448908.923934992</v>
      </c>
      <c r="AI108" s="2">
        <f t="shared" si="24"/>
        <v>28351113.495584395</v>
      </c>
      <c r="AJ108" s="2">
        <f t="shared" si="24"/>
        <v>30321546.690407611</v>
      </c>
      <c r="AK108" s="2">
        <f t="shared" si="24"/>
        <v>32362235.238361865</v>
      </c>
    </row>
    <row r="109" spans="1:37">
      <c r="C109" s="1"/>
      <c r="D109" s="1"/>
    </row>
    <row r="110" spans="1:37">
      <c r="C110" s="1"/>
      <c r="D110" t="s">
        <v>255</v>
      </c>
    </row>
    <row r="111" spans="1:37">
      <c r="A111" s="14">
        <v>20</v>
      </c>
      <c r="C111" s="1"/>
      <c r="D111" s="1"/>
      <c r="E111" t="s">
        <v>231</v>
      </c>
      <c r="F111" t="s">
        <v>232</v>
      </c>
      <c r="H111" s="10">
        <f>'NCC data'!L50*'Key Assumptions'!$C$36</f>
        <v>32.861849801955749</v>
      </c>
      <c r="I111" s="10">
        <f>'NCC data'!M50*'Key Assumptions'!$C$36</f>
        <v>36.163008204966765</v>
      </c>
      <c r="J111" s="10">
        <f>'NCC data'!N50*'Key Assumptions'!$C$36</f>
        <v>60.168369803597251</v>
      </c>
      <c r="K111" s="10">
        <f>'NCC data'!O50*'Key Assumptions'!$C$36</f>
        <v>63.469528206608075</v>
      </c>
      <c r="L111" s="10">
        <f>'NCC data'!P50*'Key Assumptions'!$C$36</f>
        <v>66.770686609619133</v>
      </c>
      <c r="M111" s="10">
        <f>'NCC data'!Q50*'Key Assumptions'!$C$36</f>
        <v>70.071845012630106</v>
      </c>
      <c r="N111" s="10">
        <f>'NCC data'!R50*'Key Assumptions'!$C$36</f>
        <v>72.762899764246683</v>
      </c>
      <c r="O111" s="10">
        <f>'NCC data'!S50*'Key Assumptions'!$C$36</f>
        <v>75.453954515863416</v>
      </c>
      <c r="P111" s="10">
        <f>'NCC data'!T50*'Key Assumptions'!$C$36</f>
        <v>78.14500926748029</v>
      </c>
      <c r="Q111" s="10">
        <f>'NCC data'!U50*'Key Assumptions'!$C$36</f>
        <v>80.83606401909671</v>
      </c>
      <c r="R111" s="10">
        <f>'NCC data'!V50*'Key Assumptions'!$C$36</f>
        <v>83.527118770713429</v>
      </c>
      <c r="S111" s="10">
        <f>'NCC data'!W50*'Key Assumptions'!$C$36</f>
        <v>82.105780094529166</v>
      </c>
      <c r="T111" s="10">
        <f>'NCC data'!X50*'Key Assumptions'!$C$36</f>
        <v>80.684441418344889</v>
      </c>
      <c r="U111" s="10">
        <f>'NCC data'!Y50*'Key Assumptions'!$C$36</f>
        <v>79.263102742160314</v>
      </c>
      <c r="V111" s="10">
        <f>'NCC data'!Z50*'Key Assumptions'!$C$36</f>
        <v>163.54863793929002</v>
      </c>
      <c r="W111" s="10">
        <f>'NCC data'!AA50*'Key Assumptions'!$C$36</f>
        <v>162.12729926310558</v>
      </c>
      <c r="X111" s="10">
        <f>'NCC data'!AB50*'Key Assumptions'!$C$36</f>
        <v>162.1272992631059</v>
      </c>
      <c r="Y111" s="10">
        <f>'NCC data'!AC50*'Key Assumptions'!$C$36</f>
        <v>162.1272992631059</v>
      </c>
      <c r="Z111" s="10">
        <f>'NCC data'!AD50*'Key Assumptions'!$C$36</f>
        <v>162.1272992631053</v>
      </c>
      <c r="AA111" s="10">
        <f>'NCC data'!AE50*'Key Assumptions'!$C$36</f>
        <v>162.1272992631059</v>
      </c>
      <c r="AB111" s="10">
        <f>'NCC data'!AF50*'Key Assumptions'!$C$36</f>
        <v>162.12729926310558</v>
      </c>
      <c r="AC111" s="10">
        <f>'NCC data'!AG50*'Key Assumptions'!$C$36</f>
        <v>159.8911037141695</v>
      </c>
      <c r="AD111" s="10">
        <f>'NCC data'!AH50*'Key Assumptions'!$C$36</f>
        <v>157.6549081652328</v>
      </c>
      <c r="AE111" s="10">
        <f>'NCC data'!AI50*'Key Assumptions'!$C$36</f>
        <v>155.41871261629669</v>
      </c>
      <c r="AF111" s="10">
        <f>'NCC data'!AJ50*'Key Assumptions'!$C$36</f>
        <v>153.18251706736058</v>
      </c>
      <c r="AG111" s="10">
        <f t="shared" ref="AG111:AK111" si="25">AG90*0.0912</f>
        <v>150.94632151842393</v>
      </c>
      <c r="AH111" s="10">
        <f t="shared" si="25"/>
        <v>150.94632151842453</v>
      </c>
      <c r="AI111" s="10">
        <f t="shared" si="25"/>
        <v>150.94632151842453</v>
      </c>
      <c r="AJ111" s="10">
        <f t="shared" si="25"/>
        <v>150.94632151842393</v>
      </c>
      <c r="AK111" s="10">
        <f t="shared" si="25"/>
        <v>150.94632151842453</v>
      </c>
    </row>
    <row r="112" spans="1:37">
      <c r="C112" s="1"/>
      <c r="D112" s="1"/>
      <c r="E112" t="s">
        <v>233</v>
      </c>
      <c r="F112" t="s">
        <v>232</v>
      </c>
      <c r="H112" s="2">
        <f>G112+H111</f>
        <v>32.861849801955749</v>
      </c>
      <c r="I112" s="2">
        <f t="shared" ref="I112:AK112" si="26">H112+I111</f>
        <v>69.024858006922514</v>
      </c>
      <c r="J112" s="2">
        <f t="shared" si="26"/>
        <v>129.19322781051977</v>
      </c>
      <c r="K112" s="2">
        <f t="shared" si="26"/>
        <v>192.66275601712783</v>
      </c>
      <c r="L112" s="2">
        <f t="shared" si="26"/>
        <v>259.43344262674697</v>
      </c>
      <c r="M112" s="2">
        <f t="shared" si="26"/>
        <v>329.50528763937706</v>
      </c>
      <c r="N112" s="2">
        <f t="shared" si="26"/>
        <v>402.26818740362376</v>
      </c>
      <c r="O112" s="2">
        <f t="shared" si="26"/>
        <v>477.72214191948717</v>
      </c>
      <c r="P112" s="2">
        <f t="shared" si="26"/>
        <v>555.86715118696748</v>
      </c>
      <c r="Q112" s="2">
        <f t="shared" si="26"/>
        <v>636.70321520606421</v>
      </c>
      <c r="R112" s="2">
        <f t="shared" si="26"/>
        <v>720.23033397677762</v>
      </c>
      <c r="S112" s="2">
        <f t="shared" si="26"/>
        <v>802.33611407130684</v>
      </c>
      <c r="T112" s="2">
        <f t="shared" si="26"/>
        <v>883.02055548965177</v>
      </c>
      <c r="U112" s="2">
        <f t="shared" si="26"/>
        <v>962.28365823181207</v>
      </c>
      <c r="V112" s="2">
        <f t="shared" si="26"/>
        <v>1125.8322961711021</v>
      </c>
      <c r="W112" s="2">
        <f t="shared" si="26"/>
        <v>1287.9595954342078</v>
      </c>
      <c r="X112" s="2">
        <f t="shared" si="26"/>
        <v>1450.0868946973137</v>
      </c>
      <c r="Y112" s="2">
        <f t="shared" si="26"/>
        <v>1612.2141939604196</v>
      </c>
      <c r="Z112" s="2">
        <f t="shared" si="26"/>
        <v>1774.3414932235248</v>
      </c>
      <c r="AA112" s="2">
        <f t="shared" si="26"/>
        <v>1936.4687924866307</v>
      </c>
      <c r="AB112" s="2">
        <f t="shared" si="26"/>
        <v>2098.5960917497364</v>
      </c>
      <c r="AC112" s="2">
        <f t="shared" si="26"/>
        <v>2258.4871954639057</v>
      </c>
      <c r="AD112" s="2">
        <f t="shared" si="26"/>
        <v>2416.1421036291385</v>
      </c>
      <c r="AE112" s="2">
        <f t="shared" si="26"/>
        <v>2571.560816245435</v>
      </c>
      <c r="AF112" s="2">
        <f t="shared" si="26"/>
        <v>2724.7433333127956</v>
      </c>
      <c r="AG112" s="2">
        <f>AF112+AG111</f>
        <v>2875.6896548312197</v>
      </c>
      <c r="AH112" s="2">
        <f t="shared" si="26"/>
        <v>3026.6359763496444</v>
      </c>
      <c r="AI112" s="2">
        <f t="shared" si="26"/>
        <v>3177.582297868069</v>
      </c>
      <c r="AJ112" s="2">
        <f t="shared" si="26"/>
        <v>3328.5286193864931</v>
      </c>
      <c r="AK112" s="2">
        <f t="shared" si="26"/>
        <v>3479.4749409049177</v>
      </c>
    </row>
    <row r="113" spans="1:37">
      <c r="A113" s="14">
        <v>21</v>
      </c>
      <c r="C113" s="1"/>
      <c r="D113" s="1"/>
      <c r="E113" t="s">
        <v>234</v>
      </c>
      <c r="F113" t="s">
        <v>232</v>
      </c>
      <c r="G113" s="10">
        <v>1</v>
      </c>
    </row>
    <row r="114" spans="1:37">
      <c r="C114" s="1"/>
      <c r="D114" s="1"/>
      <c r="E114" t="s">
        <v>235</v>
      </c>
      <c r="F114" t="s">
        <v>232</v>
      </c>
      <c r="H114">
        <f>H111*$G113</f>
        <v>32.861849801955749</v>
      </c>
      <c r="I114">
        <f t="shared" ref="I114:AK114" si="27">I111*$G113</f>
        <v>36.163008204966765</v>
      </c>
      <c r="J114">
        <f t="shared" si="27"/>
        <v>60.168369803597251</v>
      </c>
      <c r="K114">
        <f t="shared" si="27"/>
        <v>63.469528206608075</v>
      </c>
      <c r="L114">
        <f t="shared" si="27"/>
        <v>66.770686609619133</v>
      </c>
      <c r="M114">
        <f t="shared" si="27"/>
        <v>70.071845012630106</v>
      </c>
      <c r="N114">
        <f t="shared" si="27"/>
        <v>72.762899764246683</v>
      </c>
      <c r="O114">
        <f t="shared" si="27"/>
        <v>75.453954515863416</v>
      </c>
      <c r="P114">
        <f t="shared" si="27"/>
        <v>78.14500926748029</v>
      </c>
      <c r="Q114">
        <f t="shared" si="27"/>
        <v>80.83606401909671</v>
      </c>
      <c r="R114">
        <f t="shared" si="27"/>
        <v>83.527118770713429</v>
      </c>
      <c r="S114">
        <f t="shared" si="27"/>
        <v>82.105780094529166</v>
      </c>
      <c r="T114">
        <f t="shared" si="27"/>
        <v>80.684441418344889</v>
      </c>
      <c r="U114">
        <f t="shared" si="27"/>
        <v>79.263102742160314</v>
      </c>
      <c r="V114">
        <f t="shared" si="27"/>
        <v>163.54863793929002</v>
      </c>
      <c r="W114">
        <f t="shared" si="27"/>
        <v>162.12729926310558</v>
      </c>
      <c r="X114">
        <f t="shared" si="27"/>
        <v>162.1272992631059</v>
      </c>
      <c r="Y114">
        <f t="shared" si="27"/>
        <v>162.1272992631059</v>
      </c>
      <c r="Z114">
        <f t="shared" si="27"/>
        <v>162.1272992631053</v>
      </c>
      <c r="AA114">
        <f t="shared" si="27"/>
        <v>162.1272992631059</v>
      </c>
      <c r="AB114">
        <f t="shared" si="27"/>
        <v>162.12729926310558</v>
      </c>
      <c r="AC114">
        <f t="shared" si="27"/>
        <v>159.8911037141695</v>
      </c>
      <c r="AD114">
        <f t="shared" si="27"/>
        <v>157.6549081652328</v>
      </c>
      <c r="AE114">
        <f t="shared" si="27"/>
        <v>155.41871261629669</v>
      </c>
      <c r="AF114">
        <f t="shared" si="27"/>
        <v>153.18251706736058</v>
      </c>
      <c r="AG114">
        <f t="shared" si="27"/>
        <v>150.94632151842393</v>
      </c>
      <c r="AH114">
        <f t="shared" si="27"/>
        <v>150.94632151842453</v>
      </c>
      <c r="AI114">
        <f t="shared" si="27"/>
        <v>150.94632151842453</v>
      </c>
      <c r="AJ114">
        <f t="shared" si="27"/>
        <v>150.94632151842393</v>
      </c>
      <c r="AK114">
        <f t="shared" si="27"/>
        <v>150.94632151842453</v>
      </c>
    </row>
    <row r="115" spans="1:37">
      <c r="C115" s="1"/>
      <c r="D115" s="1"/>
      <c r="E115" t="s">
        <v>236</v>
      </c>
      <c r="F115" t="s">
        <v>232</v>
      </c>
      <c r="H115">
        <f>H112*$G113</f>
        <v>32.861849801955749</v>
      </c>
      <c r="I115">
        <f t="shared" ref="I115:AK115" si="28">I112*$G113</f>
        <v>69.024858006922514</v>
      </c>
      <c r="J115">
        <f t="shared" si="28"/>
        <v>129.19322781051977</v>
      </c>
      <c r="K115">
        <f t="shared" si="28"/>
        <v>192.66275601712783</v>
      </c>
      <c r="L115">
        <f t="shared" si="28"/>
        <v>259.43344262674697</v>
      </c>
      <c r="M115">
        <f t="shared" si="28"/>
        <v>329.50528763937706</v>
      </c>
      <c r="N115">
        <f t="shared" si="28"/>
        <v>402.26818740362376</v>
      </c>
      <c r="O115">
        <f t="shared" si="28"/>
        <v>477.72214191948717</v>
      </c>
      <c r="P115">
        <f t="shared" si="28"/>
        <v>555.86715118696748</v>
      </c>
      <c r="Q115">
        <f t="shared" si="28"/>
        <v>636.70321520606421</v>
      </c>
      <c r="R115">
        <f t="shared" si="28"/>
        <v>720.23033397677762</v>
      </c>
      <c r="S115">
        <f t="shared" si="28"/>
        <v>802.33611407130684</v>
      </c>
      <c r="T115">
        <f t="shared" si="28"/>
        <v>883.02055548965177</v>
      </c>
      <c r="U115">
        <f t="shared" si="28"/>
        <v>962.28365823181207</v>
      </c>
      <c r="V115">
        <f t="shared" si="28"/>
        <v>1125.8322961711021</v>
      </c>
      <c r="W115">
        <f t="shared" si="28"/>
        <v>1287.9595954342078</v>
      </c>
      <c r="X115">
        <f t="shared" si="28"/>
        <v>1450.0868946973137</v>
      </c>
      <c r="Y115">
        <f t="shared" si="28"/>
        <v>1612.2141939604196</v>
      </c>
      <c r="Z115">
        <f t="shared" si="28"/>
        <v>1774.3414932235248</v>
      </c>
      <c r="AA115">
        <f t="shared" si="28"/>
        <v>1936.4687924866307</v>
      </c>
      <c r="AB115">
        <f t="shared" si="28"/>
        <v>2098.5960917497364</v>
      </c>
      <c r="AC115">
        <f t="shared" si="28"/>
        <v>2258.4871954639057</v>
      </c>
      <c r="AD115">
        <f t="shared" si="28"/>
        <v>2416.1421036291385</v>
      </c>
      <c r="AE115">
        <f t="shared" si="28"/>
        <v>2571.560816245435</v>
      </c>
      <c r="AF115">
        <f t="shared" si="28"/>
        <v>2724.7433333127956</v>
      </c>
      <c r="AG115">
        <f t="shared" si="28"/>
        <v>2875.6896548312197</v>
      </c>
      <c r="AH115">
        <f t="shared" si="28"/>
        <v>3026.6359763496444</v>
      </c>
      <c r="AI115">
        <f t="shared" si="28"/>
        <v>3177.582297868069</v>
      </c>
      <c r="AJ115">
        <f t="shared" si="28"/>
        <v>3328.5286193864931</v>
      </c>
      <c r="AK115">
        <f t="shared" si="28"/>
        <v>3479.4749409049177</v>
      </c>
    </row>
    <row r="116" spans="1:37">
      <c r="A116" s="14">
        <v>22</v>
      </c>
      <c r="C116" s="1"/>
      <c r="D116" s="1"/>
      <c r="E116" t="s">
        <v>262</v>
      </c>
      <c r="F116" t="s">
        <v>238</v>
      </c>
      <c r="H116" s="10">
        <f>'Demand data'!G27</f>
        <v>517.93166801649818</v>
      </c>
      <c r="I116" s="10">
        <f>'Demand data'!H27</f>
        <v>525.42109231639074</v>
      </c>
      <c r="J116" s="10">
        <f>'Demand data'!I27</f>
        <v>531.19613994155236</v>
      </c>
      <c r="K116" s="10">
        <f>'Demand data'!J27</f>
        <v>528.21641158140733</v>
      </c>
      <c r="L116" s="10">
        <f>'Demand data'!K27</f>
        <v>525.05783188536122</v>
      </c>
      <c r="M116" s="10">
        <f>'Demand data'!L27</f>
        <v>521.75290293338458</v>
      </c>
      <c r="N116" s="10">
        <f>'Demand data'!M27</f>
        <v>518.58939726399262</v>
      </c>
      <c r="O116" s="10">
        <f>'Demand data'!N27</f>
        <v>515.39319267658823</v>
      </c>
      <c r="P116" s="10">
        <f>'Demand data'!O27</f>
        <v>512.36909429156719</v>
      </c>
      <c r="Q116" s="10">
        <f>'Demand data'!P27</f>
        <v>509.39257633689493</v>
      </c>
      <c r="R116" s="10">
        <f t="shared" ref="R116:AK116" si="29">Q116</f>
        <v>509.39257633689493</v>
      </c>
      <c r="S116" s="10">
        <f t="shared" si="29"/>
        <v>509.39257633689493</v>
      </c>
      <c r="T116" s="10">
        <f t="shared" si="29"/>
        <v>509.39257633689493</v>
      </c>
      <c r="U116" s="10">
        <f t="shared" si="29"/>
        <v>509.39257633689493</v>
      </c>
      <c r="V116" s="10">
        <f t="shared" si="29"/>
        <v>509.39257633689493</v>
      </c>
      <c r="W116" s="10">
        <f t="shared" si="29"/>
        <v>509.39257633689493</v>
      </c>
      <c r="X116" s="10">
        <f t="shared" si="29"/>
        <v>509.39257633689493</v>
      </c>
      <c r="Y116" s="10">
        <f t="shared" si="29"/>
        <v>509.39257633689493</v>
      </c>
      <c r="Z116" s="10">
        <f t="shared" si="29"/>
        <v>509.39257633689493</v>
      </c>
      <c r="AA116" s="10">
        <f t="shared" si="29"/>
        <v>509.39257633689493</v>
      </c>
      <c r="AB116" s="10">
        <f t="shared" si="29"/>
        <v>509.39257633689493</v>
      </c>
      <c r="AC116" s="10">
        <f t="shared" si="29"/>
        <v>509.39257633689493</v>
      </c>
      <c r="AD116" s="10">
        <f t="shared" si="29"/>
        <v>509.39257633689493</v>
      </c>
      <c r="AE116" s="10">
        <f t="shared" si="29"/>
        <v>509.39257633689493</v>
      </c>
      <c r="AF116" s="10">
        <f t="shared" si="29"/>
        <v>509.39257633689493</v>
      </c>
      <c r="AG116" s="10">
        <f t="shared" si="29"/>
        <v>509.39257633689493</v>
      </c>
      <c r="AH116" s="10">
        <f t="shared" si="29"/>
        <v>509.39257633689493</v>
      </c>
      <c r="AI116" s="10">
        <f t="shared" si="29"/>
        <v>509.39257633689493</v>
      </c>
      <c r="AJ116" s="10">
        <f t="shared" si="29"/>
        <v>509.39257633689493</v>
      </c>
      <c r="AK116" s="10">
        <f t="shared" si="29"/>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17020.192682034572</v>
      </c>
      <c r="I119" s="2">
        <f t="shared" ref="I119:AK119" si="30">I112*I116</f>
        <v>36267.116290980994</v>
      </c>
      <c r="J119" s="2">
        <f t="shared" si="30"/>
        <v>68626.94391953772</v>
      </c>
      <c r="K119" s="2">
        <f t="shared" si="30"/>
        <v>101767.62962875146</v>
      </c>
      <c r="L119" s="2">
        <f t="shared" si="30"/>
        <v>136217.56090415502</v>
      </c>
      <c r="M119" s="2">
        <f t="shared" si="30"/>
        <v>171920.34035774486</v>
      </c>
      <c r="N119" s="2">
        <f t="shared" si="30"/>
        <v>208612.01684412407</v>
      </c>
      <c r="O119" s="2">
        <f t="shared" si="30"/>
        <v>246214.73993618268</v>
      </c>
      <c r="P119" s="2">
        <f t="shared" si="30"/>
        <v>284809.1488001002</v>
      </c>
      <c r="Q119" s="2">
        <f t="shared" si="30"/>
        <v>324331.89115580148</v>
      </c>
      <c r="R119" s="2">
        <f t="shared" si="30"/>
        <v>366879.98538041301</v>
      </c>
      <c r="S119" s="2">
        <f t="shared" si="30"/>
        <v>408704.06023491581</v>
      </c>
      <c r="T119" s="2">
        <f t="shared" si="30"/>
        <v>449804.11571930983</v>
      </c>
      <c r="U119" s="2">
        <f t="shared" si="30"/>
        <v>490180.15183359483</v>
      </c>
      <c r="V119" s="2">
        <f t="shared" si="30"/>
        <v>573490.61386987986</v>
      </c>
      <c r="W119" s="2">
        <f t="shared" si="30"/>
        <v>656077.05653605598</v>
      </c>
      <c r="X119" s="2">
        <f t="shared" si="30"/>
        <v>738663.49920223234</v>
      </c>
      <c r="Y119" s="2">
        <f t="shared" si="30"/>
        <v>821249.94186840858</v>
      </c>
      <c r="Z119" s="2">
        <f t="shared" si="30"/>
        <v>903836.38453458447</v>
      </c>
      <c r="AA119" s="2">
        <f t="shared" si="30"/>
        <v>986422.82720076083</v>
      </c>
      <c r="AB119" s="2">
        <f t="shared" si="30"/>
        <v>1069009.2698669368</v>
      </c>
      <c r="AC119" s="2">
        <f t="shared" si="30"/>
        <v>1150456.6111212473</v>
      </c>
      <c r="AD119" s="2">
        <f t="shared" si="30"/>
        <v>1230764.8509636919</v>
      </c>
      <c r="AE119" s="2">
        <f t="shared" si="30"/>
        <v>1309933.9893942706</v>
      </c>
      <c r="AF119" s="2">
        <f t="shared" si="30"/>
        <v>1387964.0264129839</v>
      </c>
      <c r="AG119" s="2">
        <f t="shared" si="30"/>
        <v>1464854.9620198312</v>
      </c>
      <c r="AH119" s="2">
        <f t="shared" si="30"/>
        <v>1541745.8976266787</v>
      </c>
      <c r="AI119" s="2">
        <f t="shared" si="30"/>
        <v>1618636.8332335264</v>
      </c>
      <c r="AJ119" s="2">
        <f t="shared" si="30"/>
        <v>1695527.7688403737</v>
      </c>
      <c r="AK119" s="2">
        <f t="shared" si="30"/>
        <v>1772418.7044472212</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7">
        <f>'Pricing data'!E13</f>
        <v>-6.0101538728704051E-2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data'!D13</f>
        <v>83.73</v>
      </c>
      <c r="H123" s="2">
        <f t="shared" ref="H123:AK123" si="33">G123*(1+$G$14)*(1+H122)</f>
        <v>80.350349823652763</v>
      </c>
      <c r="I123" s="2">
        <f t="shared" si="33"/>
        <v>82.037707169949471</v>
      </c>
      <c r="J123" s="2">
        <f t="shared" si="33"/>
        <v>83.760499020518395</v>
      </c>
      <c r="K123" s="2">
        <f t="shared" si="33"/>
        <v>85.519469499949267</v>
      </c>
      <c r="L123" s="2">
        <f t="shared" si="33"/>
        <v>87.315378359448189</v>
      </c>
      <c r="M123" s="2">
        <f t="shared" si="33"/>
        <v>89.149001304996588</v>
      </c>
      <c r="N123" s="2">
        <f t="shared" si="33"/>
        <v>91.021130332401512</v>
      </c>
      <c r="O123" s="2">
        <f t="shared" si="33"/>
        <v>92.932574069381928</v>
      </c>
      <c r="P123" s="2">
        <f t="shared" si="33"/>
        <v>94.884158124838947</v>
      </c>
      <c r="Q123" s="2">
        <f t="shared" si="33"/>
        <v>96.876725445460551</v>
      </c>
      <c r="R123" s="2">
        <f t="shared" si="33"/>
        <v>98.911136679815215</v>
      </c>
      <c r="S123" s="2">
        <f t="shared" si="33"/>
        <v>100.98827055009133</v>
      </c>
      <c r="T123" s="2">
        <f t="shared" si="33"/>
        <v>103.10902423164323</v>
      </c>
      <c r="U123" s="2">
        <f t="shared" si="33"/>
        <v>105.27431374050774</v>
      </c>
      <c r="V123" s="2">
        <f t="shared" si="33"/>
        <v>107.48507432905839</v>
      </c>
      <c r="W123" s="2">
        <f t="shared" si="33"/>
        <v>109.74226088996861</v>
      </c>
      <c r="X123" s="2">
        <f t="shared" si="33"/>
        <v>112.04684836865793</v>
      </c>
      <c r="Y123" s="2">
        <f t="shared" si="33"/>
        <v>114.39983218439974</v>
      </c>
      <c r="Z123" s="2">
        <f t="shared" si="33"/>
        <v>116.80222866027212</v>
      </c>
      <c r="AA123" s="2">
        <f t="shared" si="33"/>
        <v>119.25507546213782</v>
      </c>
      <c r="AB123" s="2">
        <f t="shared" si="33"/>
        <v>121.7594320468427</v>
      </c>
      <c r="AC123" s="2">
        <f t="shared" si="33"/>
        <v>124.31638011982639</v>
      </c>
      <c r="AD123" s="2">
        <f t="shared" si="33"/>
        <v>126.92702410234273</v>
      </c>
      <c r="AE123" s="2">
        <f t="shared" si="33"/>
        <v>129.59249160849191</v>
      </c>
      <c r="AF123" s="2">
        <f t="shared" si="33"/>
        <v>132.31393393227023</v>
      </c>
      <c r="AG123" s="2">
        <f>AF123*(1+$G$14)*(1+AG122)</f>
        <v>135.09252654484789</v>
      </c>
      <c r="AH123" s="2">
        <f t="shared" si="33"/>
        <v>137.92946960228969</v>
      </c>
      <c r="AI123" s="2">
        <f t="shared" si="33"/>
        <v>140.82598846393776</v>
      </c>
      <c r="AJ123" s="2">
        <f t="shared" si="33"/>
        <v>143.78333422168043</v>
      </c>
      <c r="AK123" s="2">
        <f t="shared" si="33"/>
        <v>146.80278424033571</v>
      </c>
    </row>
    <row r="124" spans="1:37">
      <c r="C124" s="1"/>
      <c r="D124" s="1"/>
      <c r="E124" t="s">
        <v>248</v>
      </c>
      <c r="F124" t="s">
        <v>249</v>
      </c>
      <c r="G124" s="20">
        <f>'Pricing data'!D14</f>
        <v>3.4660000000000002</v>
      </c>
      <c r="H124" s="21">
        <f t="shared" ref="H124:AK124" si="34">G124*(1+$G$14)*(1+H122)</f>
        <v>3.3260995161684042</v>
      </c>
      <c r="I124" s="21">
        <f t="shared" si="34"/>
        <v>3.3959476060079403</v>
      </c>
      <c r="J124" s="21">
        <f t="shared" si="34"/>
        <v>3.4672625057341069</v>
      </c>
      <c r="K124" s="21">
        <f t="shared" si="34"/>
        <v>3.5400750183545227</v>
      </c>
      <c r="L124" s="21">
        <f t="shared" si="34"/>
        <v>3.6144165937399673</v>
      </c>
      <c r="M124" s="21">
        <f t="shared" si="34"/>
        <v>3.6903193422085061</v>
      </c>
      <c r="N124" s="21">
        <f t="shared" si="34"/>
        <v>3.7678160483948844</v>
      </c>
      <c r="O124" s="21">
        <f t="shared" si="34"/>
        <v>3.8469401854111767</v>
      </c>
      <c r="P124" s="21">
        <f t="shared" si="34"/>
        <v>3.927725929304811</v>
      </c>
      <c r="Q124" s="21">
        <f t="shared" si="34"/>
        <v>4.010208173820212</v>
      </c>
      <c r="R124" s="21">
        <f t="shared" si="34"/>
        <v>4.0944225454704357</v>
      </c>
      <c r="S124" s="21">
        <f t="shared" si="34"/>
        <v>4.1804054189253144</v>
      </c>
      <c r="T124" s="21">
        <f t="shared" si="34"/>
        <v>4.2681939327227454</v>
      </c>
      <c r="U124" s="21">
        <f t="shared" si="34"/>
        <v>4.3578260053099225</v>
      </c>
      <c r="V124" s="21">
        <f t="shared" si="34"/>
        <v>4.44934035142143</v>
      </c>
      <c r="W124" s="21">
        <f t="shared" si="34"/>
        <v>4.5427764988012793</v>
      </c>
      <c r="X124" s="21">
        <f t="shared" si="34"/>
        <v>4.6381748052761056</v>
      </c>
      <c r="Y124" s="21">
        <f t="shared" si="34"/>
        <v>4.7355764761869032</v>
      </c>
      <c r="Z124" s="21">
        <f t="shared" si="34"/>
        <v>4.8350235821868282</v>
      </c>
      <c r="AA124" s="21">
        <f t="shared" si="34"/>
        <v>4.9365590774127508</v>
      </c>
      <c r="AB124" s="21">
        <f t="shared" si="34"/>
        <v>5.040226818038418</v>
      </c>
      <c r="AC124" s="21">
        <f t="shared" si="34"/>
        <v>5.1460715812172246</v>
      </c>
      <c r="AD124" s="21">
        <f t="shared" si="34"/>
        <v>5.2541390844227855</v>
      </c>
      <c r="AE124" s="21">
        <f t="shared" si="34"/>
        <v>5.3644760051956633</v>
      </c>
      <c r="AF124" s="21">
        <f t="shared" si="34"/>
        <v>5.4771300013047721</v>
      </c>
      <c r="AG124" s="21">
        <f>AF124*(1+$G$14)*(1+AG122)</f>
        <v>5.5921497313321717</v>
      </c>
      <c r="AH124" s="21">
        <f t="shared" si="34"/>
        <v>5.7095848756901466</v>
      </c>
      <c r="AI124" s="21">
        <f t="shared" si="34"/>
        <v>5.8294861580796393</v>
      </c>
      <c r="AJ124" s="21">
        <f t="shared" si="34"/>
        <v>5.951905367399311</v>
      </c>
      <c r="AK124" s="21">
        <f t="shared" si="34"/>
        <v>6.0768953801146957</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17.020192682034573</v>
      </c>
      <c r="I128" s="2">
        <f t="shared" ref="I128:AK128" si="37">SUM(I119:I121)/1000</f>
        <v>36.267116290980994</v>
      </c>
      <c r="J128" s="2">
        <f t="shared" si="37"/>
        <v>68.626943919537723</v>
      </c>
      <c r="K128" s="2">
        <f t="shared" si="37"/>
        <v>101.76762962875145</v>
      </c>
      <c r="L128" s="2">
        <f t="shared" si="37"/>
        <v>136.21756090415502</v>
      </c>
      <c r="M128" s="2">
        <f t="shared" si="37"/>
        <v>171.92034035774486</v>
      </c>
      <c r="N128" s="2">
        <f t="shared" si="37"/>
        <v>208.61201684412407</v>
      </c>
      <c r="O128" s="2">
        <f t="shared" si="37"/>
        <v>246.2147399361827</v>
      </c>
      <c r="P128" s="2">
        <f t="shared" si="37"/>
        <v>284.80914880010022</v>
      </c>
      <c r="Q128" s="2">
        <f t="shared" si="37"/>
        <v>324.33189115580149</v>
      </c>
      <c r="R128" s="2">
        <f t="shared" si="37"/>
        <v>366.87998538041302</v>
      </c>
      <c r="S128" s="2">
        <f t="shared" si="37"/>
        <v>408.7040602349158</v>
      </c>
      <c r="T128" s="2">
        <f t="shared" si="37"/>
        <v>449.80411571930983</v>
      </c>
      <c r="U128" s="2">
        <f t="shared" si="37"/>
        <v>490.18015183359483</v>
      </c>
      <c r="V128" s="2">
        <f t="shared" si="37"/>
        <v>573.49061386987989</v>
      </c>
      <c r="W128" s="2">
        <f t="shared" si="37"/>
        <v>656.07705653605603</v>
      </c>
      <c r="X128" s="2">
        <f t="shared" si="37"/>
        <v>738.66349920223229</v>
      </c>
      <c r="Y128" s="2">
        <f t="shared" si="37"/>
        <v>821.24994186840854</v>
      </c>
      <c r="Z128" s="2">
        <f t="shared" si="37"/>
        <v>903.83638453458445</v>
      </c>
      <c r="AA128" s="2">
        <f t="shared" si="37"/>
        <v>986.42282720076082</v>
      </c>
      <c r="AB128" s="2">
        <f t="shared" si="37"/>
        <v>1069.0092698669368</v>
      </c>
      <c r="AC128" s="2">
        <f t="shared" si="37"/>
        <v>1150.4566111212473</v>
      </c>
      <c r="AD128" s="2">
        <f t="shared" si="37"/>
        <v>1230.764850963692</v>
      </c>
      <c r="AE128" s="2">
        <f t="shared" si="37"/>
        <v>1309.9339893942706</v>
      </c>
      <c r="AF128" s="2">
        <f t="shared" si="37"/>
        <v>1387.9640264129839</v>
      </c>
      <c r="AG128" s="2">
        <f t="shared" si="37"/>
        <v>1464.8549620198312</v>
      </c>
      <c r="AH128" s="2">
        <f t="shared" si="37"/>
        <v>1541.7458976266787</v>
      </c>
      <c r="AI128" s="2">
        <f t="shared" si="37"/>
        <v>1618.6368332335264</v>
      </c>
      <c r="AJ128" s="2">
        <f t="shared" si="37"/>
        <v>1695.5277688403737</v>
      </c>
      <c r="AK128" s="2">
        <f t="shared" si="37"/>
        <v>1772.4187044472212</v>
      </c>
    </row>
    <row r="129" spans="1:37">
      <c r="C129" s="1"/>
      <c r="D129" s="1"/>
      <c r="E129" t="s">
        <v>260</v>
      </c>
      <c r="F129" t="s">
        <v>215</v>
      </c>
      <c r="H129" s="2">
        <f>H112*H123+H119*H124+H120*H125+H121*H126</f>
        <v>59251.315772247683</v>
      </c>
      <c r="I129" s="2">
        <f t="shared" ref="I129:AK129" si="38">I112*I123+I119*I124+I120*I125+I121*I126</f>
        <v>128823.86783378772</v>
      </c>
      <c r="J129" s="2">
        <f t="shared" si="38"/>
        <v>248768.91876681102</v>
      </c>
      <c r="K129" s="2">
        <f t="shared" si="38"/>
        <v>376741.46001288149</v>
      </c>
      <c r="L129" s="2">
        <f t="shared" si="38"/>
        <v>514999.54169281112</v>
      </c>
      <c r="M129" s="2">
        <f t="shared" si="38"/>
        <v>663816.02465902164</v>
      </c>
      <c r="N129" s="2">
        <f t="shared" si="38"/>
        <v>822626.61006755882</v>
      </c>
      <c r="O129" s="2">
        <f t="shared" si="38"/>
        <v>991569.32563957979</v>
      </c>
      <c r="P129" s="2">
        <f t="shared" si="38"/>
        <v>1171395.2653150137</v>
      </c>
      <c r="Q129" s="2">
        <f t="shared" si="38"/>
        <v>1362320.1235133223</v>
      </c>
      <c r="R129" s="2">
        <f t="shared" si="38"/>
        <v>1573400.4846283528</v>
      </c>
      <c r="S129" s="2">
        <f t="shared" si="38"/>
        <v>1789575.2047027624</v>
      </c>
      <c r="T129" s="2">
        <f t="shared" si="38"/>
        <v>2010898.5854798993</v>
      </c>
      <c r="U129" s="2">
        <f t="shared" si="38"/>
        <v>2237423.5646912651</v>
      </c>
      <c r="V129" s="2">
        <f t="shared" si="38"/>
        <v>2672665.0974887083</v>
      </c>
      <c r="W129" s="2">
        <f t="shared" si="38"/>
        <v>3121755.0317725926</v>
      </c>
      <c r="X129" s="2">
        <f t="shared" si="38"/>
        <v>3588528.0979884085</v>
      </c>
      <c r="Y129" s="2">
        <f t="shared" si="38"/>
        <v>4073528.9390162765</v>
      </c>
      <c r="Z129" s="2">
        <f t="shared" si="38"/>
        <v>4577317.2744761016</v>
      </c>
      <c r="AA129" s="2">
        <f t="shared" si="38"/>
        <v>5100468.2937631337</v>
      </c>
      <c r="AB129" s="2">
        <f t="shared" si="38"/>
        <v>5643573.0589421755</v>
      </c>
      <c r="AC129" s="2">
        <f t="shared" si="38"/>
        <v>6201099.0246015778</v>
      </c>
      <c r="AD129" s="2">
        <f t="shared" si="38"/>
        <v>6773283.4342041397</v>
      </c>
      <c r="AE129" s="2">
        <f t="shared" si="38"/>
        <v>7360364.4279958084</v>
      </c>
      <c r="AF129" s="2">
        <f t="shared" si="38"/>
        <v>7962580.9191846661</v>
      </c>
      <c r="AG129" s="2">
        <f t="shared" si="38"/>
        <v>8580172.4633298293</v>
      </c>
      <c r="AH129" s="2">
        <f t="shared" si="38"/>
        <v>9220191.3541437294</v>
      </c>
      <c r="AI129" s="2">
        <f t="shared" si="38"/>
        <v>9883307.1823154856</v>
      </c>
      <c r="AJ129" s="2">
        <f t="shared" si="38"/>
        <v>10570207.770883275</v>
      </c>
      <c r="AK129" s="2">
        <f t="shared" si="38"/>
        <v>11281599.645703511</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393.18915026199693</v>
      </c>
      <c r="I174">
        <f t="shared" si="63"/>
        <v>432.68722097872524</v>
      </c>
      <c r="J174">
        <f t="shared" si="63"/>
        <v>719.90926677286541</v>
      </c>
      <c r="K174">
        <f t="shared" si="63"/>
        <v>759.40733748959144</v>
      </c>
      <c r="L174">
        <f t="shared" si="63"/>
        <v>798.90540820632032</v>
      </c>
      <c r="M174">
        <f t="shared" si="63"/>
        <v>838.40347892304806</v>
      </c>
      <c r="N174">
        <f t="shared" si="63"/>
        <v>870.60171296870601</v>
      </c>
      <c r="O174">
        <f t="shared" si="63"/>
        <v>902.7999470143659</v>
      </c>
      <c r="P174">
        <f t="shared" si="63"/>
        <v>934.99818106002749</v>
      </c>
      <c r="Q174">
        <f t="shared" si="63"/>
        <v>967.19641510568363</v>
      </c>
      <c r="R174">
        <f t="shared" si="63"/>
        <v>999.39464915134329</v>
      </c>
      <c r="S174">
        <f t="shared" si="63"/>
        <v>982.38845656962985</v>
      </c>
      <c r="T174">
        <f t="shared" si="63"/>
        <v>965.3822639879163</v>
      </c>
      <c r="U174">
        <f t="shared" si="63"/>
        <v>948.376071406199</v>
      </c>
      <c r="V174">
        <f t="shared" si="63"/>
        <v>1956.8451065718564</v>
      </c>
      <c r="W174">
        <f t="shared" si="63"/>
        <v>1939.838913990141</v>
      </c>
      <c r="X174">
        <f t="shared" si="63"/>
        <v>1939.8389139901446</v>
      </c>
      <c r="Y174">
        <f t="shared" si="63"/>
        <v>1939.8389139901446</v>
      </c>
      <c r="Z174">
        <f t="shared" si="63"/>
        <v>1939.8389139901371</v>
      </c>
      <c r="AA174">
        <f t="shared" si="63"/>
        <v>1939.8389139901446</v>
      </c>
      <c r="AB174">
        <f t="shared" si="63"/>
        <v>1939.838913990141</v>
      </c>
      <c r="AC174">
        <f t="shared" si="63"/>
        <v>1913.0830304046249</v>
      </c>
      <c r="AD174">
        <f t="shared" si="63"/>
        <v>1886.3271468191015</v>
      </c>
      <c r="AE174">
        <f t="shared" si="63"/>
        <v>1859.5712632335853</v>
      </c>
      <c r="AF174">
        <f t="shared" si="63"/>
        <v>1832.815379648069</v>
      </c>
      <c r="AG174">
        <f t="shared" si="63"/>
        <v>1806.0594960625458</v>
      </c>
      <c r="AH174">
        <f t="shared" si="63"/>
        <v>1806.0594960625531</v>
      </c>
      <c r="AI174">
        <f t="shared" si="63"/>
        <v>1806.0594960625531</v>
      </c>
      <c r="AJ174">
        <f t="shared" si="63"/>
        <v>1806.0594960625458</v>
      </c>
      <c r="AK174">
        <f t="shared" si="63"/>
        <v>1806.0594960625531</v>
      </c>
    </row>
    <row r="175" spans="1:37">
      <c r="C175" s="1"/>
      <c r="D175" s="1"/>
      <c r="E175" t="s">
        <v>270</v>
      </c>
      <c r="F175" t="s">
        <v>232</v>
      </c>
      <c r="H175">
        <f t="shared" si="63"/>
        <v>393.18915026199693</v>
      </c>
      <c r="I175">
        <f t="shared" si="63"/>
        <v>825.87637124072205</v>
      </c>
      <c r="J175">
        <f t="shared" si="63"/>
        <v>1545.7856380135875</v>
      </c>
      <c r="K175">
        <f t="shared" si="63"/>
        <v>2305.1929755031788</v>
      </c>
      <c r="L175">
        <f t="shared" si="63"/>
        <v>3104.0983837094991</v>
      </c>
      <c r="M175">
        <f t="shared" si="63"/>
        <v>3942.5018626325473</v>
      </c>
      <c r="N175">
        <f t="shared" si="63"/>
        <v>4813.1035756012534</v>
      </c>
      <c r="O175">
        <f t="shared" si="63"/>
        <v>5715.9035226156202</v>
      </c>
      <c r="P175">
        <f t="shared" si="63"/>
        <v>6650.9017036756468</v>
      </c>
      <c r="Q175">
        <f t="shared" si="63"/>
        <v>7618.0981187813304</v>
      </c>
      <c r="R175">
        <f t="shared" si="63"/>
        <v>8617.4927679326738</v>
      </c>
      <c r="S175">
        <f t="shared" si="63"/>
        <v>9599.8812245023037</v>
      </c>
      <c r="T175">
        <f t="shared" si="63"/>
        <v>10565.26348849022</v>
      </c>
      <c r="U175">
        <f t="shared" si="63"/>
        <v>11513.639559896419</v>
      </c>
      <c r="V175">
        <f t="shared" si="63"/>
        <v>13470.484666468275</v>
      </c>
      <c r="W175">
        <f t="shared" si="63"/>
        <v>15410.323580458416</v>
      </c>
      <c r="X175">
        <f t="shared" si="63"/>
        <v>17350.162494448563</v>
      </c>
      <c r="Y175">
        <f t="shared" si="63"/>
        <v>19290.001408438704</v>
      </c>
      <c r="Z175">
        <f t="shared" si="63"/>
        <v>21229.840322428841</v>
      </c>
      <c r="AA175">
        <f t="shared" si="63"/>
        <v>23169.679236418986</v>
      </c>
      <c r="AB175">
        <f t="shared" si="63"/>
        <v>25109.518150409127</v>
      </c>
      <c r="AC175">
        <f t="shared" si="63"/>
        <v>27022.601180813752</v>
      </c>
      <c r="AD175">
        <f t="shared" si="63"/>
        <v>28908.928327632853</v>
      </c>
      <c r="AE175">
        <f t="shared" si="63"/>
        <v>30768.499590866435</v>
      </c>
      <c r="AF175">
        <f t="shared" si="63"/>
        <v>32601.314970514504</v>
      </c>
      <c r="AG175">
        <f t="shared" si="63"/>
        <v>34407.37446657705</v>
      </c>
      <c r="AH175">
        <f t="shared" si="63"/>
        <v>36213.433962639603</v>
      </c>
      <c r="AI175">
        <f t="shared" si="63"/>
        <v>38019.493458702156</v>
      </c>
      <c r="AJ175">
        <f t="shared" si="63"/>
        <v>39825.552954764709</v>
      </c>
      <c r="AK175">
        <f t="shared" si="63"/>
        <v>41631.612450827262</v>
      </c>
    </row>
    <row r="176" spans="1:37">
      <c r="C176" s="1"/>
      <c r="D176" s="1"/>
      <c r="E176" t="s">
        <v>271</v>
      </c>
      <c r="F176" t="s">
        <v>253</v>
      </c>
      <c r="H176" s="2">
        <f t="shared" ref="H176:AK177" si="64">SUM(H107,H128,H149,H170)</f>
        <v>59.380644446773942</v>
      </c>
      <c r="I176" s="2">
        <f t="shared" si="64"/>
        <v>125.24336643488525</v>
      </c>
      <c r="J176" s="2">
        <f t="shared" si="64"/>
        <v>235.16301927682952</v>
      </c>
      <c r="K176" s="2">
        <f t="shared" si="64"/>
        <v>350.1188768138561</v>
      </c>
      <c r="L176" s="2">
        <f t="shared" si="64"/>
        <v>470.639326531498</v>
      </c>
      <c r="M176" s="2">
        <f t="shared" si="64"/>
        <v>596.66797104175168</v>
      </c>
      <c r="N176" s="2">
        <f t="shared" si="64"/>
        <v>727.15440723586039</v>
      </c>
      <c r="O176" s="2">
        <f t="shared" si="64"/>
        <v>862.02078468671448</v>
      </c>
      <c r="P176" s="2">
        <f t="shared" si="64"/>
        <v>1001.3477425604933</v>
      </c>
      <c r="Q176" s="2">
        <f t="shared" si="64"/>
        <v>1145.0719285771213</v>
      </c>
      <c r="R176" s="2">
        <f t="shared" si="64"/>
        <v>1295.2903611137256</v>
      </c>
      <c r="S176" s="2">
        <f t="shared" si="64"/>
        <v>1442.9526026649069</v>
      </c>
      <c r="T176" s="2">
        <f t="shared" si="64"/>
        <v>1588.0586532306647</v>
      </c>
      <c r="U176" s="2">
        <f t="shared" si="64"/>
        <v>1730.6085128109994</v>
      </c>
      <c r="V176" s="2">
        <f t="shared" si="64"/>
        <v>2024.7407706490476</v>
      </c>
      <c r="W176" s="2">
        <f t="shared" si="64"/>
        <v>2316.3168375016721</v>
      </c>
      <c r="X176" s="2">
        <f t="shared" si="64"/>
        <v>2607.8929043542976</v>
      </c>
      <c r="Y176" s="2">
        <f t="shared" si="64"/>
        <v>2899.4689712069221</v>
      </c>
      <c r="Z176" s="2">
        <f t="shared" si="64"/>
        <v>3191.0450380595462</v>
      </c>
      <c r="AA176" s="2">
        <f t="shared" si="64"/>
        <v>3482.6211049121712</v>
      </c>
      <c r="AB176" s="2">
        <f t="shared" si="64"/>
        <v>3774.1971717647962</v>
      </c>
      <c r="AC176" s="2">
        <f t="shared" si="64"/>
        <v>4061.7515772079259</v>
      </c>
      <c r="AD176" s="2">
        <f t="shared" si="64"/>
        <v>4345.2843212415582</v>
      </c>
      <c r="AE176" s="2">
        <f t="shared" si="64"/>
        <v>4624.7954038656953</v>
      </c>
      <c r="AF176" s="2">
        <f t="shared" si="64"/>
        <v>4900.2848250803381</v>
      </c>
      <c r="AG176" s="2">
        <f t="shared" si="64"/>
        <v>5171.7525848854839</v>
      </c>
      <c r="AH176" s="2">
        <f t="shared" si="64"/>
        <v>5443.2203446906306</v>
      </c>
      <c r="AI176" s="2">
        <f t="shared" si="64"/>
        <v>5714.6881044957772</v>
      </c>
      <c r="AJ176" s="2">
        <f t="shared" si="64"/>
        <v>5986.1558643009239</v>
      </c>
      <c r="AK176" s="2">
        <f t="shared" si="64"/>
        <v>6257.6236241060706</v>
      </c>
    </row>
    <row r="177" spans="1:37">
      <c r="C177" s="1"/>
      <c r="D177" s="1"/>
      <c r="E177" t="s">
        <v>272</v>
      </c>
      <c r="F177" t="s">
        <v>215</v>
      </c>
      <c r="H177" s="2">
        <f t="shared" si="64"/>
        <v>226541.4321025121</v>
      </c>
      <c r="I177" s="2">
        <f t="shared" si="64"/>
        <v>487588.43232873024</v>
      </c>
      <c r="J177" s="2">
        <f t="shared" si="64"/>
        <v>934366.86814216268</v>
      </c>
      <c r="K177" s="2">
        <f t="shared" si="64"/>
        <v>1420627.9371238619</v>
      </c>
      <c r="L177" s="2">
        <f t="shared" si="64"/>
        <v>1950182.2853449548</v>
      </c>
      <c r="M177" s="2">
        <f t="shared" si="64"/>
        <v>2524914.5948030264</v>
      </c>
      <c r="N177" s="2">
        <f t="shared" si="64"/>
        <v>3142415.2531684586</v>
      </c>
      <c r="O177" s="2">
        <f t="shared" si="64"/>
        <v>3804336.8702786462</v>
      </c>
      <c r="P177" s="2">
        <f t="shared" si="64"/>
        <v>4513001.1249414738</v>
      </c>
      <c r="Q177" s="2">
        <f t="shared" si="64"/>
        <v>5270252.1270995932</v>
      </c>
      <c r="R177" s="2">
        <f t="shared" si="64"/>
        <v>6086834.5903216172</v>
      </c>
      <c r="S177" s="2">
        <f t="shared" si="64"/>
        <v>6923125.0176839884</v>
      </c>
      <c r="T177" s="2">
        <f t="shared" si="64"/>
        <v>7779333.4801336536</v>
      </c>
      <c r="U177" s="2">
        <f t="shared" si="64"/>
        <v>8655664.7718208507</v>
      </c>
      <c r="V177" s="2">
        <f t="shared" si="64"/>
        <v>10339433.934763398</v>
      </c>
      <c r="W177" s="2">
        <f t="shared" si="64"/>
        <v>12076776.825445225</v>
      </c>
      <c r="X177" s="2">
        <f t="shared" si="64"/>
        <v>13882528.427170463</v>
      </c>
      <c r="Y177" s="2">
        <f t="shared" si="64"/>
        <v>15758795.737588134</v>
      </c>
      <c r="Z177" s="2">
        <f t="shared" si="64"/>
        <v>17707744.080006965</v>
      </c>
      <c r="AA177" s="2">
        <f t="shared" si="64"/>
        <v>19731598.623887114</v>
      </c>
      <c r="AB177" s="2">
        <f t="shared" si="64"/>
        <v>21832645.94347094</v>
      </c>
      <c r="AC177" s="2">
        <f t="shared" si="64"/>
        <v>23989482.912781842</v>
      </c>
      <c r="AD177" s="2">
        <f t="shared" si="64"/>
        <v>26203027.328483656</v>
      </c>
      <c r="AE177" s="2">
        <f t="shared" si="64"/>
        <v>28474200.456522699</v>
      </c>
      <c r="AF177" s="2">
        <f t="shared" si="64"/>
        <v>30803926.553115513</v>
      </c>
      <c r="AG177" s="2">
        <f t="shared" si="64"/>
        <v>33193132.359468661</v>
      </c>
      <c r="AH177" s="2">
        <f t="shared" si="64"/>
        <v>35669100.27807872</v>
      </c>
      <c r="AI177" s="2">
        <f t="shared" si="64"/>
        <v>38234420.677899882</v>
      </c>
      <c r="AJ177" s="2">
        <f t="shared" si="64"/>
        <v>40891754.461290888</v>
      </c>
      <c r="AK177" s="2">
        <f t="shared" si="64"/>
        <v>43643834.884065375</v>
      </c>
    </row>
    <row r="178" spans="1:37">
      <c r="C178" s="1"/>
      <c r="D178" s="1"/>
    </row>
    <row r="179" spans="1:37">
      <c r="C179" s="1"/>
      <c r="D179" s="1"/>
      <c r="E179" s="3" t="s">
        <v>273</v>
      </c>
      <c r="F179" s="3" t="s">
        <v>274</v>
      </c>
      <c r="G179" s="3"/>
      <c r="H179" s="9">
        <f>H176*1000/H175</f>
        <v>151.02310022340737</v>
      </c>
      <c r="I179" s="9">
        <f t="shared" ref="I179:AK179" si="65">I176*1000/I175</f>
        <v>151.64904917515793</v>
      </c>
      <c r="J179" s="9">
        <f t="shared" si="65"/>
        <v>152.13171444588258</v>
      </c>
      <c r="K179" s="9">
        <f t="shared" si="65"/>
        <v>151.88267556534262</v>
      </c>
      <c r="L179" s="9">
        <f t="shared" si="65"/>
        <v>151.61868869925075</v>
      </c>
      <c r="M179" s="9">
        <f t="shared" si="65"/>
        <v>151.34247029710608</v>
      </c>
      <c r="N179" s="9">
        <f t="shared" si="65"/>
        <v>151.07807172942964</v>
      </c>
      <c r="O179" s="9">
        <f t="shared" si="65"/>
        <v>150.81094026098089</v>
      </c>
      <c r="P179" s="9">
        <f t="shared" si="65"/>
        <v>150.55819303525334</v>
      </c>
      <c r="Q179" s="9">
        <f t="shared" si="65"/>
        <v>150.3094224730593</v>
      </c>
      <c r="R179" s="9">
        <f t="shared" si="65"/>
        <v>150.3094224730593</v>
      </c>
      <c r="S179" s="9">
        <f t="shared" si="65"/>
        <v>150.30942247305933</v>
      </c>
      <c r="T179" s="9">
        <f t="shared" si="65"/>
        <v>150.3094224730593</v>
      </c>
      <c r="U179" s="9">
        <f t="shared" si="65"/>
        <v>150.3094224730593</v>
      </c>
      <c r="V179" s="9">
        <f t="shared" si="65"/>
        <v>150.30942247305933</v>
      </c>
      <c r="W179" s="9">
        <f t="shared" si="65"/>
        <v>150.3094224730593</v>
      </c>
      <c r="X179" s="9">
        <f t="shared" si="65"/>
        <v>150.3094224730593</v>
      </c>
      <c r="Y179" s="9">
        <f t="shared" si="65"/>
        <v>150.3094224730593</v>
      </c>
      <c r="Z179" s="9">
        <f t="shared" si="65"/>
        <v>150.3094224730593</v>
      </c>
      <c r="AA179" s="9">
        <f t="shared" si="65"/>
        <v>150.3094224730593</v>
      </c>
      <c r="AB179" s="9">
        <f t="shared" si="65"/>
        <v>150.3094224730593</v>
      </c>
      <c r="AC179" s="9">
        <f t="shared" si="65"/>
        <v>150.30942247305933</v>
      </c>
      <c r="AD179" s="9">
        <f t="shared" si="65"/>
        <v>150.3094224730593</v>
      </c>
      <c r="AE179" s="9">
        <f t="shared" si="65"/>
        <v>150.3094224730593</v>
      </c>
      <c r="AF179" s="9">
        <f t="shared" si="65"/>
        <v>150.30942247305933</v>
      </c>
      <c r="AG179" s="9">
        <f t="shared" si="65"/>
        <v>150.3094224730593</v>
      </c>
      <c r="AH179" s="9">
        <f t="shared" si="65"/>
        <v>150.3094224730593</v>
      </c>
      <c r="AI179" s="9">
        <f t="shared" si="65"/>
        <v>150.3094224730593</v>
      </c>
      <c r="AJ179" s="9">
        <f t="shared" si="65"/>
        <v>150.3094224730593</v>
      </c>
      <c r="AK179" s="9">
        <f t="shared" si="65"/>
        <v>150.3094224730593</v>
      </c>
    </row>
    <row r="180" spans="1:37">
      <c r="C180" s="1"/>
      <c r="D180" s="1"/>
      <c r="E180" s="3" t="s">
        <v>275</v>
      </c>
      <c r="F180" s="3" t="s">
        <v>276</v>
      </c>
      <c r="G180" s="3"/>
      <c r="H180" s="9">
        <f>H177/H175</f>
        <v>576.16399626378018</v>
      </c>
      <c r="I180" s="9">
        <f t="shared" ref="I180:AK180" si="66">I177/I175</f>
        <v>590.38913002949994</v>
      </c>
      <c r="J180" s="9">
        <f t="shared" si="66"/>
        <v>604.46082895612312</v>
      </c>
      <c r="K180" s="9">
        <f t="shared" si="66"/>
        <v>616.27289004460306</v>
      </c>
      <c r="L180" s="9">
        <f t="shared" si="66"/>
        <v>628.26046222620789</v>
      </c>
      <c r="M180" s="9">
        <f t="shared" si="66"/>
        <v>640.43459782084972</v>
      </c>
      <c r="N180" s="9">
        <f t="shared" si="66"/>
        <v>652.88751920862364</v>
      </c>
      <c r="O180" s="9">
        <f t="shared" si="66"/>
        <v>665.57051833124126</v>
      </c>
      <c r="P180" s="9">
        <f t="shared" si="66"/>
        <v>678.5547773841472</v>
      </c>
      <c r="Q180" s="9">
        <f t="shared" si="66"/>
        <v>691.80680596729792</v>
      </c>
      <c r="R180" s="9">
        <f t="shared" si="66"/>
        <v>706.33474889261106</v>
      </c>
      <c r="S180" s="9">
        <f t="shared" si="66"/>
        <v>721.16777861935589</v>
      </c>
      <c r="T180" s="9">
        <f t="shared" si="66"/>
        <v>736.31230197036223</v>
      </c>
      <c r="U180" s="9">
        <f t="shared" si="66"/>
        <v>751.77486031173976</v>
      </c>
      <c r="V180" s="9">
        <f t="shared" si="66"/>
        <v>767.56213237828626</v>
      </c>
      <c r="W180" s="9">
        <f t="shared" si="66"/>
        <v>783.68093715823022</v>
      </c>
      <c r="X180" s="9">
        <f t="shared" si="66"/>
        <v>800.13823683855298</v>
      </c>
      <c r="Y180" s="9">
        <f t="shared" si="66"/>
        <v>816.94113981216242</v>
      </c>
      <c r="Z180" s="9">
        <f t="shared" si="66"/>
        <v>834.09690374821787</v>
      </c>
      <c r="AA180" s="9">
        <f t="shared" si="66"/>
        <v>851.61293872693045</v>
      </c>
      <c r="AB180" s="9">
        <f t="shared" si="66"/>
        <v>869.49681044019576</v>
      </c>
      <c r="AC180" s="9">
        <f t="shared" si="66"/>
        <v>887.75624345943993</v>
      </c>
      <c r="AD180" s="9">
        <f t="shared" si="66"/>
        <v>906.39912457208811</v>
      </c>
      <c r="AE180" s="9">
        <f t="shared" si="66"/>
        <v>925.43350618810177</v>
      </c>
      <c r="AF180" s="9">
        <f t="shared" si="66"/>
        <v>944.86760981805196</v>
      </c>
      <c r="AG180" s="9">
        <f t="shared" si="66"/>
        <v>964.70982962423102</v>
      </c>
      <c r="AH180" s="9">
        <f t="shared" si="66"/>
        <v>984.9687360463397</v>
      </c>
      <c r="AI180" s="9">
        <f t="shared" si="66"/>
        <v>1005.6530795033128</v>
      </c>
      <c r="AJ180" s="9">
        <f t="shared" si="66"/>
        <v>1026.7717941728822</v>
      </c>
      <c r="AK180" s="9">
        <f t="shared" si="66"/>
        <v>1048.3340018505128</v>
      </c>
    </row>
    <row r="181" spans="1:37">
      <c r="C181" s="1"/>
      <c r="D181" s="1"/>
      <c r="E181" s="3" t="s">
        <v>277</v>
      </c>
      <c r="F181" s="3" t="s">
        <v>278</v>
      </c>
      <c r="G181" s="3"/>
      <c r="H181" s="9">
        <f>H177/H176</f>
        <v>3815.0719685363697</v>
      </c>
      <c r="I181" s="9">
        <f t="shared" ref="I181:AK181" si="67">I177/I176</f>
        <v>3893.1278055531211</v>
      </c>
      <c r="J181" s="9">
        <f t="shared" si="67"/>
        <v>3973.2729704505259</v>
      </c>
      <c r="K181" s="9">
        <f t="shared" si="67"/>
        <v>4057.558821311859</v>
      </c>
      <c r="L181" s="9">
        <f t="shared" si="67"/>
        <v>4143.6874808515113</v>
      </c>
      <c r="M181" s="9">
        <f t="shared" si="67"/>
        <v>4231.691187302471</v>
      </c>
      <c r="N181" s="9">
        <f t="shared" si="67"/>
        <v>4321.524042072102</v>
      </c>
      <c r="O181" s="9">
        <f t="shared" si="67"/>
        <v>4413.2774265544676</v>
      </c>
      <c r="P181" s="9">
        <f t="shared" si="67"/>
        <v>4506.9269476770551</v>
      </c>
      <c r="Q181" s="9">
        <f t="shared" si="67"/>
        <v>4602.5511547108354</v>
      </c>
      <c r="R181" s="9">
        <f t="shared" si="67"/>
        <v>4699.2047289597622</v>
      </c>
      <c r="S181" s="9">
        <f t="shared" si="67"/>
        <v>4797.8880282679165</v>
      </c>
      <c r="T181" s="9">
        <f t="shared" si="67"/>
        <v>4898.6436768615431</v>
      </c>
      <c r="U181" s="9">
        <f t="shared" si="67"/>
        <v>5001.5151940756341</v>
      </c>
      <c r="V181" s="9">
        <f t="shared" si="67"/>
        <v>5106.547013151222</v>
      </c>
      <c r="W181" s="9">
        <f t="shared" si="67"/>
        <v>5213.7845004273977</v>
      </c>
      <c r="X181" s="9">
        <f t="shared" si="67"/>
        <v>5323.2739749363727</v>
      </c>
      <c r="Y181" s="9">
        <f t="shared" si="67"/>
        <v>5435.0627284100356</v>
      </c>
      <c r="Z181" s="9">
        <f t="shared" si="67"/>
        <v>5549.1990457066468</v>
      </c>
      <c r="AA181" s="9">
        <f t="shared" si="67"/>
        <v>5665.7322256664866</v>
      </c>
      <c r="AB181" s="9">
        <f t="shared" si="67"/>
        <v>5784.7126024054805</v>
      </c>
      <c r="AC181" s="9">
        <f t="shared" si="67"/>
        <v>5906.1915670559956</v>
      </c>
      <c r="AD181" s="9">
        <f t="shared" si="67"/>
        <v>6030.2215899641715</v>
      </c>
      <c r="AE181" s="9">
        <f t="shared" si="67"/>
        <v>6156.856243353418</v>
      </c>
      <c r="AF181" s="9">
        <f t="shared" si="67"/>
        <v>6286.1502244638395</v>
      </c>
      <c r="AG181" s="9">
        <f t="shared" si="67"/>
        <v>6418.1593791775795</v>
      </c>
      <c r="AH181" s="9">
        <f t="shared" si="67"/>
        <v>6552.9407261403085</v>
      </c>
      <c r="AI181" s="9">
        <f t="shared" si="67"/>
        <v>6690.5524813892553</v>
      </c>
      <c r="AJ181" s="9">
        <f t="shared" si="67"/>
        <v>6831.0540834984286</v>
      </c>
      <c r="AK181" s="9">
        <f t="shared" si="67"/>
        <v>6974.5062192518953</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1"/>
      <c r="I184" s="17"/>
      <c r="J184" s="17"/>
      <c r="K184" s="17"/>
      <c r="L184" s="17"/>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2">
        <f>'Bulk charges'!D26</f>
        <v>260.27774017446001</v>
      </c>
      <c r="H185" s="2">
        <f>G185*(1+$G$14)*(1+H184)</f>
        <v>265.74357271812363</v>
      </c>
      <c r="I185" s="2">
        <f t="shared" ref="I185:AK185" si="68">H185*(1+$G$14)*(1+I184)</f>
        <v>271.3241877452042</v>
      </c>
      <c r="J185" s="2">
        <f t="shared" si="68"/>
        <v>277.02199568785346</v>
      </c>
      <c r="K185" s="2">
        <f t="shared" si="68"/>
        <v>282.83945759729835</v>
      </c>
      <c r="L185" s="2">
        <f t="shared" si="68"/>
        <v>288.77908620684161</v>
      </c>
      <c r="M185" s="2">
        <f t="shared" si="68"/>
        <v>294.84344701718527</v>
      </c>
      <c r="N185" s="2">
        <f t="shared" si="68"/>
        <v>301.03515940454611</v>
      </c>
      <c r="O185" s="2">
        <f t="shared" si="68"/>
        <v>307.35689775204156</v>
      </c>
      <c r="P185" s="2">
        <f t="shared" si="68"/>
        <v>313.8113926048344</v>
      </c>
      <c r="Q185" s="2">
        <f t="shared" si="68"/>
        <v>320.40143184953587</v>
      </c>
      <c r="R185" s="2">
        <f t="shared" si="68"/>
        <v>327.12986191837609</v>
      </c>
      <c r="S185" s="2">
        <f t="shared" si="68"/>
        <v>333.99958901866194</v>
      </c>
      <c r="T185" s="2">
        <f t="shared" si="68"/>
        <v>341.01358038805381</v>
      </c>
      <c r="U185" s="2">
        <f t="shared" si="68"/>
        <v>348.17486557620293</v>
      </c>
      <c r="V185" s="2">
        <f t="shared" si="68"/>
        <v>355.48653775330314</v>
      </c>
      <c r="W185" s="2">
        <f t="shared" si="68"/>
        <v>362.95175504612246</v>
      </c>
      <c r="X185" s="2">
        <f t="shared" si="68"/>
        <v>370.573741902091</v>
      </c>
      <c r="Y185" s="2">
        <f t="shared" si="68"/>
        <v>378.35579048203488</v>
      </c>
      <c r="Z185" s="2">
        <f t="shared" si="68"/>
        <v>386.30126208215756</v>
      </c>
      <c r="AA185" s="2">
        <f t="shared" si="68"/>
        <v>394.41358858588285</v>
      </c>
      <c r="AB185" s="2">
        <f t="shared" si="68"/>
        <v>402.69627394618635</v>
      </c>
      <c r="AC185" s="2">
        <f t="shared" si="68"/>
        <v>411.15289569905622</v>
      </c>
      <c r="AD185" s="2">
        <f t="shared" si="68"/>
        <v>419.78710650873637</v>
      </c>
      <c r="AE185" s="2">
        <f t="shared" si="68"/>
        <v>428.60263574541978</v>
      </c>
      <c r="AF185" s="2">
        <f t="shared" si="68"/>
        <v>437.60329109607358</v>
      </c>
      <c r="AG185" s="2">
        <f t="shared" si="68"/>
        <v>446.79296020909106</v>
      </c>
      <c r="AH185" s="2">
        <f t="shared" si="68"/>
        <v>456.17561237348195</v>
      </c>
      <c r="AI185" s="2">
        <f t="shared" si="68"/>
        <v>465.75530023332504</v>
      </c>
      <c r="AJ185" s="2">
        <f t="shared" si="68"/>
        <v>475.5361615382248</v>
      </c>
      <c r="AK185" s="2">
        <f t="shared" si="68"/>
        <v>485.52242093052746</v>
      </c>
    </row>
    <row r="186" spans="1:37">
      <c r="A186" s="14">
        <v>39</v>
      </c>
      <c r="E186" t="s">
        <v>281</v>
      </c>
      <c r="F186" t="s">
        <v>215</v>
      </c>
      <c r="G186" s="10">
        <f>AVERAGE('Bulk charges'!C22:G22)</f>
        <v>321.61977386240551</v>
      </c>
      <c r="H186" s="10">
        <f>$G186*(1+$G$14)^H2*(H154+H133+H112+H91)</f>
        <v>129113.01110985554</v>
      </c>
      <c r="I186" s="10">
        <f t="shared" ref="I186:AK186" si="69">$G186*(1+$G$14)^I2*(I154+I133+I112+I91)</f>
        <v>276891.27258427301</v>
      </c>
      <c r="J186" s="10">
        <f t="shared" si="69"/>
        <v>529138.34718028631</v>
      </c>
      <c r="K186" s="10">
        <f t="shared" si="69"/>
        <v>805662.21886400238</v>
      </c>
      <c r="L186" s="10">
        <f t="shared" si="69"/>
        <v>1107661.1672623327</v>
      </c>
      <c r="M186" s="10">
        <f t="shared" si="69"/>
        <v>1436379.1814762934</v>
      </c>
      <c r="N186" s="10">
        <f t="shared" si="69"/>
        <v>1790392.0651110089</v>
      </c>
      <c r="O186" s="10">
        <f t="shared" si="69"/>
        <v>2170868.7590572531</v>
      </c>
      <c r="P186" s="10">
        <f t="shared" si="69"/>
        <v>2579021.4266272034</v>
      </c>
      <c r="Q186" s="10">
        <f t="shared" si="69"/>
        <v>3016106.8643139754</v>
      </c>
      <c r="R186" s="10">
        <f t="shared" si="69"/>
        <v>3483427.9550713133</v>
      </c>
      <c r="S186" s="10">
        <f t="shared" si="69"/>
        <v>3962027.6952161645</v>
      </c>
      <c r="T186" s="10">
        <f t="shared" si="69"/>
        <v>4452026.3060225407</v>
      </c>
      <c r="U186" s="10">
        <f t="shared" si="69"/>
        <v>4953540.9889121978</v>
      </c>
      <c r="V186" s="10">
        <f t="shared" si="69"/>
        <v>5917143.4139570966</v>
      </c>
      <c r="W186" s="10">
        <f t="shared" si="69"/>
        <v>6911405.4894484095</v>
      </c>
      <c r="X186" s="10">
        <f t="shared" si="69"/>
        <v>7944817.1118648043</v>
      </c>
      <c r="Y186" s="10">
        <f t="shared" si="69"/>
        <v>9018584.0926018357</v>
      </c>
      <c r="Z186" s="10">
        <f t="shared" si="69"/>
        <v>10133945.622183492</v>
      </c>
      <c r="AA186" s="10">
        <f t="shared" si="69"/>
        <v>11292175.140422741</v>
      </c>
      <c r="AB186" s="10">
        <f t="shared" si="69"/>
        <v>12494581.228408653</v>
      </c>
      <c r="AC186" s="10">
        <f t="shared" si="69"/>
        <v>13728915.114428036</v>
      </c>
      <c r="AD186" s="10">
        <f t="shared" si="69"/>
        <v>14995702.043336559</v>
      </c>
      <c r="AE186" s="10">
        <f t="shared" si="69"/>
        <v>16295469.245421795</v>
      </c>
      <c r="AF186" s="10">
        <f t="shared" si="69"/>
        <v>17628745.662269808</v>
      </c>
      <c r="AG186" s="10">
        <f t="shared" si="69"/>
        <v>18996061.657598916</v>
      </c>
      <c r="AH186" s="10">
        <f t="shared" si="69"/>
        <v>20413030.647894796</v>
      </c>
      <c r="AI186" s="10">
        <f t="shared" si="69"/>
        <v>21881135.072592087</v>
      </c>
      <c r="AJ186" s="10">
        <f t="shared" si="69"/>
        <v>23401897.736610945</v>
      </c>
      <c r="AK186" s="10">
        <f t="shared" si="69"/>
        <v>24976882.851951592</v>
      </c>
    </row>
    <row r="187" spans="1:37">
      <c r="E187" t="s">
        <v>282</v>
      </c>
      <c r="F187" t="s">
        <v>215</v>
      </c>
      <c r="H187" s="2">
        <f>H186+H185*H176</f>
        <v>144893.03571544585</v>
      </c>
      <c r="I187" s="2">
        <f t="shared" ref="I187:AK187" si="70">I186+I185*I176</f>
        <v>310872.82725269324</v>
      </c>
      <c r="J187" s="2">
        <f t="shared" si="70"/>
        <v>594283.67609233479</v>
      </c>
      <c r="K187" s="2">
        <f t="shared" si="70"/>
        <v>904689.65207660873</v>
      </c>
      <c r="L187" s="2">
        <f t="shared" si="70"/>
        <v>1243571.9619111021</v>
      </c>
      <c r="M187" s="2">
        <f t="shared" si="70"/>
        <v>1612302.8227829935</v>
      </c>
      <c r="N187" s="2">
        <f t="shared" si="70"/>
        <v>2009291.1080049744</v>
      </c>
      <c r="O187" s="2">
        <f t="shared" si="70"/>
        <v>2435816.7932363423</v>
      </c>
      <c r="P187" s="2">
        <f t="shared" si="70"/>
        <v>2893255.7562018191</v>
      </c>
      <c r="Q187" s="2">
        <f t="shared" si="70"/>
        <v>3382989.5498007946</v>
      </c>
      <c r="R187" s="2">
        <f t="shared" si="70"/>
        <v>3907156.1120466497</v>
      </c>
      <c r="S187" s="2">
        <f t="shared" si="70"/>
        <v>4443973.2714796523</v>
      </c>
      <c r="T187" s="2">
        <f t="shared" si="70"/>
        <v>4993575.8732269602</v>
      </c>
      <c r="U187" s="2">
        <f t="shared" si="70"/>
        <v>5556095.3752252003</v>
      </c>
      <c r="V187" s="2">
        <f t="shared" si="70"/>
        <v>6636911.5003630817</v>
      </c>
      <c r="W187" s="2">
        <f t="shared" si="70"/>
        <v>7752116.7508625258</v>
      </c>
      <c r="X187" s="2">
        <f t="shared" si="70"/>
        <v>8911233.7439112887</v>
      </c>
      <c r="Y187" s="2">
        <f t="shared" si="70"/>
        <v>10115614.967180964</v>
      </c>
      <c r="Z187" s="2">
        <f t="shared" si="70"/>
        <v>11366650.347746901</v>
      </c>
      <c r="AA187" s="2">
        <f t="shared" si="70"/>
        <v>12665768.228096083</v>
      </c>
      <c r="AB187" s="2">
        <f t="shared" si="70"/>
        <v>14014436.366616571</v>
      </c>
      <c r="AC187" s="2">
        <f t="shared" si="70"/>
        <v>15398916.037007283</v>
      </c>
      <c r="AD187" s="2">
        <f t="shared" si="70"/>
        <v>16819796.375508331</v>
      </c>
      <c r="AE187" s="2">
        <f t="shared" si="70"/>
        <v>18277668.745301936</v>
      </c>
      <c r="AF187" s="2">
        <f t="shared" si="70"/>
        <v>19773126.429033112</v>
      </c>
      <c r="AG187" s="2">
        <f t="shared" si="70"/>
        <v>21306764.304468922</v>
      </c>
      <c r="AH187" s="2">
        <f t="shared" si="70"/>
        <v>22896095.021917839</v>
      </c>
      <c r="AI187" s="2">
        <f t="shared" si="70"/>
        <v>24542781.346441329</v>
      </c>
      <c r="AJ187" s="2">
        <f t="shared" si="70"/>
        <v>26248531.31869014</v>
      </c>
      <c r="AK187" s="2">
        <f t="shared" si="70"/>
        <v>28015099.423199631</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c r="A192" s="14">
        <v>41</v>
      </c>
      <c r="E192" t="s">
        <v>286</v>
      </c>
      <c r="F192" t="s">
        <v>276</v>
      </c>
      <c r="G192" s="10">
        <f>'Key Assumptions'!C11</f>
        <v>73.359556442843243</v>
      </c>
      <c r="H192" s="2">
        <f t="shared" ref="H192:AK193" si="71">G192*(1+$G$14)*(1+H$191)</f>
        <v>74.900107128142949</v>
      </c>
      <c r="I192" s="2">
        <f t="shared" si="71"/>
        <v>76.473009377833947</v>
      </c>
      <c r="J192" s="2">
        <f t="shared" si="71"/>
        <v>78.078942574768448</v>
      </c>
      <c r="K192" s="2">
        <f t="shared" si="71"/>
        <v>79.71860036883858</v>
      </c>
      <c r="L192" s="2">
        <f t="shared" si="71"/>
        <v>81.392690976584177</v>
      </c>
      <c r="M192" s="2">
        <f t="shared" si="71"/>
        <v>83.101937487092442</v>
      </c>
      <c r="N192" s="2">
        <f t="shared" si="71"/>
        <v>84.847078174321382</v>
      </c>
      <c r="O192" s="2">
        <f t="shared" si="71"/>
        <v>86.628866815982121</v>
      </c>
      <c r="P192" s="2">
        <f t="shared" si="71"/>
        <v>88.448073019117743</v>
      </c>
      <c r="Q192" s="2">
        <f t="shared" si="71"/>
        <v>90.305482552519209</v>
      </c>
      <c r="R192" s="2">
        <f t="shared" si="71"/>
        <v>92.201897686122109</v>
      </c>
      <c r="S192" s="2">
        <f t="shared" si="71"/>
        <v>94.138137537530667</v>
      </c>
      <c r="T192" s="2">
        <f t="shared" si="71"/>
        <v>96.11503842581881</v>
      </c>
      <c r="U192" s="2">
        <f t="shared" si="71"/>
        <v>98.133454232760997</v>
      </c>
      <c r="V192" s="2">
        <f t="shared" si="71"/>
        <v>100.19425677164897</v>
      </c>
      <c r="W192" s="2">
        <f t="shared" si="71"/>
        <v>102.29833616385359</v>
      </c>
      <c r="X192" s="2">
        <f t="shared" si="71"/>
        <v>104.44660122329451</v>
      </c>
      <c r="Y192" s="2">
        <f t="shared" si="71"/>
        <v>106.63997984898369</v>
      </c>
      <c r="Z192" s="2">
        <f t="shared" si="71"/>
        <v>108.87941942581233</v>
      </c>
      <c r="AA192" s="2">
        <f t="shared" si="71"/>
        <v>111.16588723375438</v>
      </c>
      <c r="AB192" s="2">
        <f t="shared" si="71"/>
        <v>113.50037086566321</v>
      </c>
      <c r="AC192" s="2">
        <f t="shared" si="71"/>
        <v>115.88387865384213</v>
      </c>
      <c r="AD192" s="2">
        <f t="shared" si="71"/>
        <v>118.3174401055728</v>
      </c>
      <c r="AE192" s="2">
        <f t="shared" si="71"/>
        <v>120.80210634778982</v>
      </c>
      <c r="AF192" s="2">
        <f t="shared" si="71"/>
        <v>123.33895058109339</v>
      </c>
      <c r="AG192" s="2">
        <f t="shared" si="71"/>
        <v>125.92906854329634</v>
      </c>
      <c r="AH192" s="2">
        <f t="shared" si="71"/>
        <v>128.57357898270556</v>
      </c>
      <c r="AI192" s="2">
        <f t="shared" si="71"/>
        <v>131.27362414134237</v>
      </c>
      <c r="AJ192" s="2">
        <f t="shared" si="71"/>
        <v>134.03037024831053</v>
      </c>
      <c r="AK192" s="2">
        <f t="shared" si="71"/>
        <v>136.84500802352505</v>
      </c>
    </row>
    <row r="193" spans="1:39">
      <c r="A193" s="14">
        <v>42</v>
      </c>
      <c r="E193" t="s">
        <v>287</v>
      </c>
      <c r="F193" t="s">
        <v>278</v>
      </c>
      <c r="G193" s="10"/>
      <c r="H193" s="2">
        <f t="shared" si="71"/>
        <v>0</v>
      </c>
      <c r="I193" s="2">
        <f t="shared" si="71"/>
        <v>0</v>
      </c>
      <c r="J193" s="2">
        <f t="shared" si="71"/>
        <v>0</v>
      </c>
      <c r="K193" s="2">
        <f t="shared" si="71"/>
        <v>0</v>
      </c>
      <c r="L193" s="2">
        <f t="shared" si="71"/>
        <v>0</v>
      </c>
      <c r="M193" s="2">
        <f t="shared" si="71"/>
        <v>0</v>
      </c>
      <c r="N193" s="2">
        <f t="shared" si="71"/>
        <v>0</v>
      </c>
      <c r="O193" s="2">
        <f t="shared" si="71"/>
        <v>0</v>
      </c>
      <c r="P193" s="2">
        <f t="shared" si="71"/>
        <v>0</v>
      </c>
      <c r="Q193" s="2">
        <f t="shared" si="71"/>
        <v>0</v>
      </c>
      <c r="R193" s="2">
        <f t="shared" si="71"/>
        <v>0</v>
      </c>
      <c r="S193" s="2">
        <f t="shared" si="71"/>
        <v>0</v>
      </c>
      <c r="T193" s="2">
        <f t="shared" si="71"/>
        <v>0</v>
      </c>
      <c r="U193" s="2">
        <f t="shared" si="71"/>
        <v>0</v>
      </c>
      <c r="V193" s="2">
        <f t="shared" si="71"/>
        <v>0</v>
      </c>
      <c r="W193" s="2">
        <f t="shared" si="71"/>
        <v>0</v>
      </c>
      <c r="X193" s="2">
        <f t="shared" si="71"/>
        <v>0</v>
      </c>
      <c r="Y193" s="2">
        <f t="shared" si="71"/>
        <v>0</v>
      </c>
      <c r="Z193" s="2">
        <f t="shared" si="71"/>
        <v>0</v>
      </c>
      <c r="AA193" s="2">
        <f t="shared" si="71"/>
        <v>0</v>
      </c>
      <c r="AB193" s="2">
        <f t="shared" si="71"/>
        <v>0</v>
      </c>
      <c r="AC193" s="2">
        <f t="shared" si="71"/>
        <v>0</v>
      </c>
      <c r="AD193" s="2">
        <f t="shared" si="71"/>
        <v>0</v>
      </c>
      <c r="AE193" s="2">
        <f t="shared" si="71"/>
        <v>0</v>
      </c>
      <c r="AF193" s="2">
        <f t="shared" si="71"/>
        <v>0</v>
      </c>
      <c r="AG193" s="2">
        <f t="shared" si="71"/>
        <v>0</v>
      </c>
      <c r="AH193" s="2">
        <f t="shared" si="71"/>
        <v>0</v>
      </c>
      <c r="AI193" s="2">
        <f t="shared" si="71"/>
        <v>0</v>
      </c>
      <c r="AJ193" s="2">
        <f t="shared" si="71"/>
        <v>0</v>
      </c>
      <c r="AK193" s="2">
        <f t="shared" si="71"/>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 t="shared" ref="H200:AK200" si="72">H192*H175+(H193+H197)*H176+H194+H198</f>
        <v>29449.909476247067</v>
      </c>
      <c r="I200" s="2">
        <f t="shared" si="72"/>
        <v>63157.251482823209</v>
      </c>
      <c r="J200" s="2">
        <f t="shared" si="72"/>
        <v>120693.3080633647</v>
      </c>
      <c r="K200" s="2">
        <f t="shared" si="72"/>
        <v>183766.75758719182</v>
      </c>
      <c r="L200" s="2">
        <f t="shared" si="72"/>
        <v>252650.92050618169</v>
      </c>
      <c r="M200" s="2">
        <f t="shared" si="72"/>
        <v>327629.54333123547</v>
      </c>
      <c r="N200" s="2">
        <f t="shared" si="72"/>
        <v>408377.77534014534</v>
      </c>
      <c r="O200" s="2">
        <f t="shared" si="72"/>
        <v>495162.2449936716</v>
      </c>
      <c r="P200" s="2">
        <f t="shared" si="72"/>
        <v>588259.4395296782</v>
      </c>
      <c r="Q200" s="2">
        <f t="shared" si="72"/>
        <v>687956.0267489868</v>
      </c>
      <c r="R200" s="2">
        <f t="shared" si="72"/>
        <v>794549.18649982556</v>
      </c>
      <c r="S200" s="2">
        <f t="shared" si="72"/>
        <v>903714.9390561562</v>
      </c>
      <c r="T200" s="2">
        <f t="shared" si="72"/>
        <v>1015480.706175138</v>
      </c>
      <c r="U200" s="2">
        <f t="shared" si="72"/>
        <v>1129873.2208036017</v>
      </c>
      <c r="V200" s="2">
        <f t="shared" si="72"/>
        <v>1349665.1995106826</v>
      </c>
      <c r="W200" s="2">
        <f t="shared" si="72"/>
        <v>1576450.462027495</v>
      </c>
      <c r="X200" s="2">
        <f t="shared" si="72"/>
        <v>1812165.5032170299</v>
      </c>
      <c r="Y200" s="2">
        <f t="shared" si="72"/>
        <v>2057085.3614827704</v>
      </c>
      <c r="Z200" s="2">
        <f t="shared" si="72"/>
        <v>2311492.6888087527</v>
      </c>
      <c r="AA200" s="2">
        <f t="shared" si="72"/>
        <v>2575677.949238013</v>
      </c>
      <c r="AB200" s="2">
        <f t="shared" si="72"/>
        <v>2849939.6223295378</v>
      </c>
      <c r="AC200" s="2">
        <f t="shared" si="72"/>
        <v>3131483.8361485917</v>
      </c>
      <c r="AD200" s="2">
        <f t="shared" si="72"/>
        <v>3420430.395920997</v>
      </c>
      <c r="AE200" s="2">
        <f t="shared" si="72"/>
        <v>3716899.5597377745</v>
      </c>
      <c r="AF200" s="2">
        <f t="shared" si="72"/>
        <v>4021011.9760269485</v>
      </c>
      <c r="AG200" s="2">
        <f t="shared" si="72"/>
        <v>4332888.6175964456</v>
      </c>
      <c r="AH200" s="2">
        <f t="shared" si="72"/>
        <v>4656090.8118304349</v>
      </c>
      <c r="AI200" s="2">
        <f t="shared" si="72"/>
        <v>4990956.6943418914</v>
      </c>
      <c r="AJ200" s="2">
        <f t="shared" si="72"/>
        <v>5337833.6078708116</v>
      </c>
      <c r="AK200" s="2">
        <f t="shared" si="72"/>
        <v>5697078.3398657423</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3">SUM(I203:I206)</f>
        <v>0</v>
      </c>
      <c r="J207" s="2">
        <f t="shared" si="73"/>
        <v>0</v>
      </c>
      <c r="K207" s="2">
        <f t="shared" si="73"/>
        <v>0</v>
      </c>
      <c r="L207" s="2">
        <f t="shared" si="73"/>
        <v>0</v>
      </c>
      <c r="M207" s="2">
        <f t="shared" si="73"/>
        <v>0</v>
      </c>
      <c r="N207" s="2">
        <f t="shared" si="73"/>
        <v>0</v>
      </c>
      <c r="O207" s="2">
        <f t="shared" si="73"/>
        <v>0</v>
      </c>
      <c r="P207" s="2">
        <f t="shared" si="73"/>
        <v>0</v>
      </c>
      <c r="Q207" s="2">
        <f t="shared" si="73"/>
        <v>0</v>
      </c>
      <c r="R207" s="2">
        <f t="shared" si="73"/>
        <v>0</v>
      </c>
      <c r="S207" s="2">
        <f t="shared" si="73"/>
        <v>0</v>
      </c>
      <c r="T207" s="2">
        <f t="shared" si="73"/>
        <v>0</v>
      </c>
      <c r="U207" s="2">
        <f t="shared" si="73"/>
        <v>0</v>
      </c>
      <c r="V207" s="2">
        <f t="shared" si="73"/>
        <v>0</v>
      </c>
      <c r="W207" s="2">
        <f t="shared" si="73"/>
        <v>0</v>
      </c>
      <c r="X207" s="2">
        <f t="shared" si="73"/>
        <v>0</v>
      </c>
      <c r="Y207" s="2">
        <f t="shared" si="73"/>
        <v>0</v>
      </c>
      <c r="Z207" s="2">
        <f t="shared" si="73"/>
        <v>0</v>
      </c>
      <c r="AA207" s="2">
        <f t="shared" si="73"/>
        <v>0</v>
      </c>
      <c r="AB207" s="2">
        <f t="shared" si="73"/>
        <v>0</v>
      </c>
      <c r="AC207" s="2">
        <f t="shared" si="73"/>
        <v>0</v>
      </c>
      <c r="AD207" s="2">
        <f t="shared" si="73"/>
        <v>0</v>
      </c>
      <c r="AE207" s="2">
        <f t="shared" si="73"/>
        <v>0</v>
      </c>
      <c r="AF207" s="2">
        <f t="shared" si="73"/>
        <v>0</v>
      </c>
      <c r="AG207" s="2">
        <f t="shared" si="73"/>
        <v>0</v>
      </c>
      <c r="AH207" s="2">
        <f t="shared" si="73"/>
        <v>0</v>
      </c>
      <c r="AI207" s="2">
        <f t="shared" si="73"/>
        <v>0</v>
      </c>
      <c r="AJ207" s="2">
        <f t="shared" si="73"/>
        <v>0</v>
      </c>
      <c r="AK207" s="2">
        <f t="shared" si="7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4">SUM(I210:I213)</f>
        <v>0</v>
      </c>
      <c r="J214" s="2">
        <f t="shared" si="74"/>
        <v>0</v>
      </c>
      <c r="K214" s="2">
        <f t="shared" si="74"/>
        <v>0</v>
      </c>
      <c r="L214" s="2">
        <f t="shared" si="74"/>
        <v>0</v>
      </c>
      <c r="M214" s="2">
        <f t="shared" si="74"/>
        <v>0</v>
      </c>
      <c r="N214" s="2">
        <f t="shared" si="74"/>
        <v>0</v>
      </c>
      <c r="O214" s="2">
        <f t="shared" si="74"/>
        <v>0</v>
      </c>
      <c r="P214" s="2">
        <f t="shared" si="74"/>
        <v>0</v>
      </c>
      <c r="Q214" s="2">
        <f t="shared" si="74"/>
        <v>0</v>
      </c>
      <c r="R214" s="2">
        <f t="shared" si="74"/>
        <v>0</v>
      </c>
      <c r="S214" s="2">
        <f t="shared" si="74"/>
        <v>0</v>
      </c>
      <c r="T214" s="2">
        <f t="shared" si="74"/>
        <v>0</v>
      </c>
      <c r="U214" s="2">
        <f t="shared" si="74"/>
        <v>0</v>
      </c>
      <c r="V214" s="2">
        <f t="shared" si="74"/>
        <v>0</v>
      </c>
      <c r="W214" s="2">
        <f t="shared" si="74"/>
        <v>0</v>
      </c>
      <c r="X214" s="2">
        <f t="shared" si="74"/>
        <v>0</v>
      </c>
      <c r="Y214" s="2">
        <f t="shared" si="74"/>
        <v>0</v>
      </c>
      <c r="Z214" s="2">
        <f t="shared" si="74"/>
        <v>0</v>
      </c>
      <c r="AA214" s="2">
        <f t="shared" si="74"/>
        <v>0</v>
      </c>
      <c r="AB214" s="2">
        <f t="shared" si="74"/>
        <v>0</v>
      </c>
      <c r="AC214" s="2">
        <f t="shared" si="74"/>
        <v>0</v>
      </c>
      <c r="AD214" s="2">
        <f t="shared" si="74"/>
        <v>0</v>
      </c>
      <c r="AE214" s="2">
        <f t="shared" si="74"/>
        <v>0</v>
      </c>
      <c r="AF214" s="2">
        <f t="shared" si="74"/>
        <v>0</v>
      </c>
      <c r="AG214" s="2">
        <f t="shared" si="74"/>
        <v>0</v>
      </c>
      <c r="AH214" s="2">
        <f t="shared" si="74"/>
        <v>0</v>
      </c>
      <c r="AI214" s="2">
        <f t="shared" si="74"/>
        <v>0</v>
      </c>
      <c r="AJ214" s="2">
        <f t="shared" si="74"/>
        <v>0</v>
      </c>
      <c r="AK214" s="2">
        <f t="shared" si="74"/>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5">H174</f>
        <v>393.18915026199693</v>
      </c>
      <c r="I217" s="2">
        <f t="shared" si="75"/>
        <v>432.68722097872524</v>
      </c>
      <c r="J217" s="2">
        <f t="shared" si="75"/>
        <v>719.90926677286541</v>
      </c>
      <c r="K217" s="2">
        <f t="shared" si="75"/>
        <v>759.40733748959144</v>
      </c>
      <c r="L217" s="2">
        <f t="shared" si="75"/>
        <v>798.90540820632032</v>
      </c>
      <c r="M217" s="2">
        <f t="shared" si="75"/>
        <v>838.40347892304806</v>
      </c>
      <c r="N217" s="2">
        <f t="shared" si="75"/>
        <v>870.60171296870601</v>
      </c>
      <c r="O217" s="2">
        <f t="shared" si="75"/>
        <v>902.7999470143659</v>
      </c>
      <c r="P217" s="2">
        <f t="shared" si="75"/>
        <v>934.99818106002749</v>
      </c>
      <c r="Q217" s="2">
        <f t="shared" si="75"/>
        <v>967.19641510568363</v>
      </c>
      <c r="R217" s="2">
        <f t="shared" si="75"/>
        <v>999.39464915134329</v>
      </c>
      <c r="S217" s="2">
        <f t="shared" si="75"/>
        <v>982.38845656962985</v>
      </c>
      <c r="T217" s="2">
        <f t="shared" si="75"/>
        <v>965.3822639879163</v>
      </c>
      <c r="U217" s="2">
        <f t="shared" si="75"/>
        <v>948.376071406199</v>
      </c>
      <c r="V217" s="2">
        <f t="shared" si="75"/>
        <v>1956.8451065718564</v>
      </c>
      <c r="W217" s="2">
        <f t="shared" si="75"/>
        <v>1939.838913990141</v>
      </c>
      <c r="X217" s="2">
        <f t="shared" si="75"/>
        <v>1939.8389139901446</v>
      </c>
      <c r="Y217" s="2">
        <f t="shared" si="75"/>
        <v>1939.8389139901446</v>
      </c>
      <c r="Z217" s="2">
        <f t="shared" si="75"/>
        <v>1939.8389139901371</v>
      </c>
      <c r="AA217" s="2">
        <f t="shared" si="75"/>
        <v>1939.8389139901446</v>
      </c>
      <c r="AB217" s="2">
        <f t="shared" si="75"/>
        <v>1939.838913990141</v>
      </c>
      <c r="AC217" s="2">
        <f t="shared" si="75"/>
        <v>1913.0830304046249</v>
      </c>
      <c r="AD217" s="2">
        <f t="shared" si="75"/>
        <v>1886.3271468191015</v>
      </c>
      <c r="AE217" s="2">
        <f t="shared" si="75"/>
        <v>1859.5712632335853</v>
      </c>
      <c r="AF217" s="2">
        <f t="shared" si="75"/>
        <v>1832.815379648069</v>
      </c>
      <c r="AG217" s="2">
        <f t="shared" si="75"/>
        <v>1806.0594960625458</v>
      </c>
      <c r="AH217" s="2">
        <f t="shared" si="75"/>
        <v>1806.0594960625531</v>
      </c>
      <c r="AI217" s="2">
        <f t="shared" si="75"/>
        <v>1806.0594960625531</v>
      </c>
      <c r="AJ217" s="2">
        <f t="shared" si="75"/>
        <v>1806.0594960625458</v>
      </c>
      <c r="AK217" s="2">
        <f t="shared" si="75"/>
        <v>1806.0594960625531</v>
      </c>
    </row>
    <row r="218" spans="1:37">
      <c r="E218" t="s">
        <v>302</v>
      </c>
      <c r="F218" t="s">
        <v>276</v>
      </c>
      <c r="G218" s="8">
        <f ca="1">MAX(-5000,-G245/(NPV($G$16,H217:AK217)))</f>
        <v>-3945.2271903752348</v>
      </c>
      <c r="H218" s="2">
        <f ca="1">G218*(1+$G$14)</f>
        <v>-4028.0769613731145</v>
      </c>
      <c r="I218" s="2">
        <f t="shared" ref="I218:AK218" ca="1" si="76">H218*(1+$G$14)</f>
        <v>-4112.6665775619495</v>
      </c>
      <c r="J218" s="2">
        <f t="shared" ca="1" si="76"/>
        <v>-4199.0325756907496</v>
      </c>
      <c r="K218" s="2">
        <f t="shared" ca="1" si="76"/>
        <v>-4287.2122597802545</v>
      </c>
      <c r="L218" s="2">
        <f t="shared" ca="1" si="76"/>
        <v>-4377.2437172356395</v>
      </c>
      <c r="M218" s="2">
        <f t="shared" ca="1" si="76"/>
        <v>-4469.1658352975874</v>
      </c>
      <c r="N218" s="2">
        <f t="shared" ca="1" si="76"/>
        <v>-4563.0183178388361</v>
      </c>
      <c r="O218" s="2">
        <f t="shared" ca="1" si="76"/>
        <v>-4658.8417025134513</v>
      </c>
      <c r="P218" s="2">
        <f t="shared" ca="1" si="76"/>
        <v>-4756.6773782662331</v>
      </c>
      <c r="Q218" s="2">
        <f t="shared" ca="1" si="76"/>
        <v>-4856.5676032098236</v>
      </c>
      <c r="R218" s="2">
        <f t="shared" ca="1" si="76"/>
        <v>-4958.5555228772291</v>
      </c>
      <c r="S218" s="2">
        <f t="shared" ca="1" si="76"/>
        <v>-5062.6851888576502</v>
      </c>
      <c r="T218" s="2">
        <f t="shared" ca="1" si="76"/>
        <v>-5169.0015778236602</v>
      </c>
      <c r="U218" s="2">
        <f t="shared" ca="1" si="76"/>
        <v>-5277.5506109579565</v>
      </c>
      <c r="V218" s="2">
        <f t="shared" ca="1" si="76"/>
        <v>-5388.3791737880729</v>
      </c>
      <c r="W218" s="2">
        <f t="shared" ca="1" si="76"/>
        <v>-5501.535136437622</v>
      </c>
      <c r="X218" s="2">
        <f t="shared" ca="1" si="76"/>
        <v>-5617.0673743028119</v>
      </c>
      <c r="Y218" s="2">
        <f t="shared" ca="1" si="76"/>
        <v>-5735.0257891631709</v>
      </c>
      <c r="Z218" s="2">
        <f t="shared" ca="1" si="76"/>
        <v>-5855.4613307355967</v>
      </c>
      <c r="AA218" s="2">
        <f t="shared" ca="1" si="76"/>
        <v>-5978.4260186810434</v>
      </c>
      <c r="AB218" s="2">
        <f t="shared" ca="1" si="76"/>
        <v>-6103.9729650733443</v>
      </c>
      <c r="AC218" s="2">
        <f t="shared" ca="1" si="76"/>
        <v>-6232.1563973398843</v>
      </c>
      <c r="AD218" s="2">
        <f t="shared" ca="1" si="76"/>
        <v>-6363.0316816840214</v>
      </c>
      <c r="AE218" s="2">
        <f t="shared" ca="1" si="76"/>
        <v>-6496.6553469993851</v>
      </c>
      <c r="AF218" s="2">
        <f t="shared" ca="1" si="76"/>
        <v>-6633.0851092863713</v>
      </c>
      <c r="AG218" s="2">
        <f ca="1">AF218*(1+$G$14)</f>
        <v>-6772.3798965813849</v>
      </c>
      <c r="AH218" s="2">
        <f t="shared" ca="1" si="76"/>
        <v>-6914.5998744095932</v>
      </c>
      <c r="AI218" s="2">
        <f t="shared" ca="1" si="76"/>
        <v>-7059.8064717721936</v>
      </c>
      <c r="AJ218" s="2">
        <f t="shared" ca="1" si="76"/>
        <v>-7208.0624076794093</v>
      </c>
      <c r="AK218" s="2">
        <f t="shared" ca="1" si="76"/>
        <v>-7359.4317182406758</v>
      </c>
    </row>
    <row r="219" spans="1:37">
      <c r="E219" t="s">
        <v>303</v>
      </c>
      <c r="F219" t="s">
        <v>215</v>
      </c>
      <c r="H219" s="2">
        <f ca="1">H218*H217</f>
        <v>-1583796.1576322215</v>
      </c>
      <c r="I219" s="2">
        <f t="shared" ref="I219:AK219" ca="1" si="77">I218*I217</f>
        <v>-1779498.2722573648</v>
      </c>
      <c r="J219" s="2">
        <f t="shared" ca="1" si="77"/>
        <v>-3022922.462720904</v>
      </c>
      <c r="K219" s="2">
        <f t="shared" ca="1" si="77"/>
        <v>-3255740.4474524576</v>
      </c>
      <c r="L219" s="2">
        <f t="shared" ca="1" si="77"/>
        <v>-3497003.6787366895</v>
      </c>
      <c r="M219" s="2">
        <f t="shared" ca="1" si="77"/>
        <v>-3746964.1841975274</v>
      </c>
      <c r="N219" s="2">
        <f t="shared" ca="1" si="77"/>
        <v>-3972571.5638180743</v>
      </c>
      <c r="O219" s="2">
        <f t="shared" ca="1" si="77"/>
        <v>-4206002.042177462</v>
      </c>
      <c r="P219" s="2">
        <f t="shared" ca="1" si="77"/>
        <v>-4447484.6965683084</v>
      </c>
      <c r="Q219" s="2">
        <f t="shared" ca="1" si="77"/>
        <v>-4697254.7755429437</v>
      </c>
      <c r="R219" s="2">
        <f t="shared" ca="1" si="77"/>
        <v>-4955553.8570833439</v>
      </c>
      <c r="S219" s="2">
        <f t="shared" ca="1" si="77"/>
        <v>-4973523.4887797916</v>
      </c>
      <c r="T219" s="2">
        <f t="shared" ca="1" si="77"/>
        <v>-4990062.4457565164</v>
      </c>
      <c r="U219" s="2">
        <f t="shared" ca="1" si="77"/>
        <v>-5005102.7150676921</v>
      </c>
      <c r="V219" s="2">
        <f t="shared" ca="1" si="77"/>
        <v>-10544223.418580893</v>
      </c>
      <c r="W219" s="2">
        <f t="shared" ca="1" si="77"/>
        <v>-10672091.944345759</v>
      </c>
      <c r="X219" s="2">
        <f t="shared" ca="1" si="77"/>
        <v>-10896205.875177041</v>
      </c>
      <c r="Y219" s="2">
        <f t="shared" ca="1" si="77"/>
        <v>-11125026.198555758</v>
      </c>
      <c r="Z219" s="2">
        <f t="shared" ca="1" si="77"/>
        <v>-11358651.748725383</v>
      </c>
      <c r="AA219" s="2">
        <f t="shared" ca="1" si="77"/>
        <v>-11597183.43544866</v>
      </c>
      <c r="AB219" s="2">
        <f t="shared" ca="1" si="77"/>
        <v>-11840724.287593057</v>
      </c>
      <c r="AC219" s="2">
        <f t="shared" ca="1" si="77"/>
        <v>-11922632.646578556</v>
      </c>
      <c r="AD219" s="2">
        <f t="shared" ca="1" si="77"/>
        <v>-12002759.397230569</v>
      </c>
      <c r="AE219" s="2">
        <f t="shared" ca="1" si="77"/>
        <v>-12080993.590412874</v>
      </c>
      <c r="AF219" s="2">
        <f t="shared" ca="1" si="77"/>
        <v>-12157220.402814655</v>
      </c>
      <c r="AG219" s="2">
        <f t="shared" ca="1" si="77"/>
        <v>-12231321.023163892</v>
      </c>
      <c r="AH219" s="2">
        <f t="shared" ca="1" si="77"/>
        <v>-12488178.764650382</v>
      </c>
      <c r="AI219" s="2">
        <f t="shared" ca="1" si="77"/>
        <v>-12750430.518708039</v>
      </c>
      <c r="AJ219" s="2">
        <f t="shared" ca="1" si="77"/>
        <v>-13018189.559600854</v>
      </c>
      <c r="AK219" s="2">
        <f t="shared" ca="1" si="77"/>
        <v>-13291571.540352523</v>
      </c>
    </row>
    <row r="221" spans="1:37">
      <c r="D221" t="s">
        <v>304</v>
      </c>
    </row>
    <row r="222" spans="1:37">
      <c r="E222" t="s">
        <v>219</v>
      </c>
      <c r="F222" t="s">
        <v>215</v>
      </c>
      <c r="G222" s="2">
        <f t="shared" ref="G222:AK222" si="78">G42</f>
        <v>0</v>
      </c>
      <c r="H222" s="2">
        <f t="shared" si="78"/>
        <v>710163.17339692998</v>
      </c>
      <c r="I222" s="2">
        <f t="shared" si="78"/>
        <v>761143.34294311691</v>
      </c>
      <c r="J222" s="2">
        <f t="shared" si="78"/>
        <v>1003866.218686655</v>
      </c>
      <c r="K222" s="2">
        <f t="shared" si="78"/>
        <v>1053534.8707330152</v>
      </c>
      <c r="L222" s="2">
        <f t="shared" si="78"/>
        <v>1104689.7452553441</v>
      </c>
      <c r="M222" s="2">
        <f t="shared" si="78"/>
        <v>1157397.2186355621</v>
      </c>
      <c r="N222" s="2">
        <f t="shared" si="78"/>
        <v>1205833.0615072288</v>
      </c>
      <c r="O222" s="2">
        <f t="shared" si="78"/>
        <v>1255762.2167857601</v>
      </c>
      <c r="P222" s="2">
        <f t="shared" si="78"/>
        <v>1307420.9622116794</v>
      </c>
      <c r="Q222" s="2">
        <f t="shared" si="78"/>
        <v>1360741.9707344552</v>
      </c>
      <c r="R222" s="2">
        <f t="shared" si="78"/>
        <v>1418688.683142643</v>
      </c>
      <c r="S222" s="2">
        <f t="shared" si="78"/>
        <v>1432642.3754767948</v>
      </c>
      <c r="T222" s="2">
        <f t="shared" si="78"/>
        <v>1446556.4811797156</v>
      </c>
      <c r="U222" s="2">
        <f t="shared" si="78"/>
        <v>1460423.1840345697</v>
      </c>
      <c r="V222" s="2">
        <f t="shared" si="78"/>
        <v>2490756.304283353</v>
      </c>
      <c r="W222" s="2">
        <f t="shared" si="78"/>
        <v>2525850.4607832758</v>
      </c>
      <c r="X222" s="2">
        <f t="shared" si="78"/>
        <v>2578893.3204597286</v>
      </c>
      <c r="Y222" s="2">
        <f t="shared" si="78"/>
        <v>2633050.0801893827</v>
      </c>
      <c r="Z222" s="2">
        <f t="shared" si="78"/>
        <v>2688344.1318733515</v>
      </c>
      <c r="AA222" s="2">
        <f t="shared" si="78"/>
        <v>2744799.3586426997</v>
      </c>
      <c r="AB222" s="2">
        <f t="shared" si="78"/>
        <v>2802440.1451741913</v>
      </c>
      <c r="AC222" s="2">
        <f t="shared" si="78"/>
        <v>2830615.9286197862</v>
      </c>
      <c r="AD222" s="2">
        <f t="shared" si="78"/>
        <v>2858739.2188660656</v>
      </c>
      <c r="AE222" s="2">
        <f t="shared" si="78"/>
        <v>2886795.3856781768</v>
      </c>
      <c r="AF222" s="2">
        <f t="shared" si="78"/>
        <v>2914769.2075008759</v>
      </c>
      <c r="AG222" s="2">
        <f t="shared" si="78"/>
        <v>2942644.8530750358</v>
      </c>
      <c r="AH222" s="2">
        <f t="shared" si="78"/>
        <v>3004440.39498962</v>
      </c>
      <c r="AI222" s="2">
        <f t="shared" si="78"/>
        <v>3067533.6432844014</v>
      </c>
      <c r="AJ222" s="2">
        <f t="shared" si="78"/>
        <v>3131951.8497933643</v>
      </c>
      <c r="AK222" s="2">
        <f t="shared" si="78"/>
        <v>3197722.8386390344</v>
      </c>
    </row>
    <row r="223" spans="1:37">
      <c r="E223" t="s">
        <v>305</v>
      </c>
      <c r="F223" t="s">
        <v>215</v>
      </c>
      <c r="G223" s="2">
        <f t="shared" ref="G223:AK223" si="79">G177</f>
        <v>0</v>
      </c>
      <c r="H223" s="2">
        <f t="shared" si="79"/>
        <v>226541.4321025121</v>
      </c>
      <c r="I223" s="2">
        <f t="shared" si="79"/>
        <v>487588.43232873024</v>
      </c>
      <c r="J223" s="2">
        <f t="shared" si="79"/>
        <v>934366.86814216268</v>
      </c>
      <c r="K223" s="2">
        <f t="shared" si="79"/>
        <v>1420627.9371238619</v>
      </c>
      <c r="L223" s="2">
        <f t="shared" si="79"/>
        <v>1950182.2853449548</v>
      </c>
      <c r="M223" s="2">
        <f t="shared" si="79"/>
        <v>2524914.5948030264</v>
      </c>
      <c r="N223" s="2">
        <f t="shared" si="79"/>
        <v>3142415.2531684586</v>
      </c>
      <c r="O223" s="2">
        <f t="shared" si="79"/>
        <v>3804336.8702786462</v>
      </c>
      <c r="P223" s="2">
        <f t="shared" si="79"/>
        <v>4513001.1249414738</v>
      </c>
      <c r="Q223" s="2">
        <f t="shared" si="79"/>
        <v>5270252.1270995932</v>
      </c>
      <c r="R223" s="2">
        <f t="shared" si="79"/>
        <v>6086834.5903216172</v>
      </c>
      <c r="S223" s="2">
        <f t="shared" si="79"/>
        <v>6923125.0176839884</v>
      </c>
      <c r="T223" s="2">
        <f t="shared" si="79"/>
        <v>7779333.4801336536</v>
      </c>
      <c r="U223" s="2">
        <f t="shared" si="79"/>
        <v>8655664.7718208507</v>
      </c>
      <c r="V223" s="2">
        <f t="shared" si="79"/>
        <v>10339433.934763398</v>
      </c>
      <c r="W223" s="2">
        <f t="shared" si="79"/>
        <v>12076776.825445225</v>
      </c>
      <c r="X223" s="2">
        <f t="shared" si="79"/>
        <v>13882528.427170463</v>
      </c>
      <c r="Y223" s="2">
        <f t="shared" si="79"/>
        <v>15758795.737588134</v>
      </c>
      <c r="Z223" s="2">
        <f t="shared" si="79"/>
        <v>17707744.080006965</v>
      </c>
      <c r="AA223" s="2">
        <f t="shared" si="79"/>
        <v>19731598.623887114</v>
      </c>
      <c r="AB223" s="2">
        <f t="shared" si="79"/>
        <v>21832645.94347094</v>
      </c>
      <c r="AC223" s="2">
        <f t="shared" si="79"/>
        <v>23989482.912781842</v>
      </c>
      <c r="AD223" s="2">
        <f t="shared" si="79"/>
        <v>26203027.328483656</v>
      </c>
      <c r="AE223" s="2">
        <f t="shared" si="79"/>
        <v>28474200.456522699</v>
      </c>
      <c r="AF223" s="2">
        <f t="shared" si="79"/>
        <v>30803926.553115513</v>
      </c>
      <c r="AG223" s="2">
        <f t="shared" si="79"/>
        <v>33193132.359468661</v>
      </c>
      <c r="AH223" s="2">
        <f t="shared" si="79"/>
        <v>35669100.27807872</v>
      </c>
      <c r="AI223" s="2">
        <f t="shared" si="79"/>
        <v>38234420.677899882</v>
      </c>
      <c r="AJ223" s="2">
        <f t="shared" si="79"/>
        <v>40891754.461290888</v>
      </c>
      <c r="AK223" s="2">
        <f t="shared" si="79"/>
        <v>43643834.884065375</v>
      </c>
    </row>
    <row r="224" spans="1:37">
      <c r="E224" t="s">
        <v>282</v>
      </c>
      <c r="F224" t="s">
        <v>215</v>
      </c>
      <c r="G224" s="2">
        <f t="shared" ref="G224:AK224" si="80">-G187</f>
        <v>0</v>
      </c>
      <c r="H224" s="2">
        <f t="shared" si="80"/>
        <v>-144893.03571544585</v>
      </c>
      <c r="I224" s="2">
        <f t="shared" si="80"/>
        <v>-310872.82725269324</v>
      </c>
      <c r="J224" s="2">
        <f t="shared" si="80"/>
        <v>-594283.67609233479</v>
      </c>
      <c r="K224" s="2">
        <f t="shared" si="80"/>
        <v>-904689.65207660873</v>
      </c>
      <c r="L224" s="2">
        <f t="shared" si="80"/>
        <v>-1243571.9619111021</v>
      </c>
      <c r="M224" s="2">
        <f t="shared" si="80"/>
        <v>-1612302.8227829935</v>
      </c>
      <c r="N224" s="2">
        <f t="shared" si="80"/>
        <v>-2009291.1080049744</v>
      </c>
      <c r="O224" s="2">
        <f t="shared" si="80"/>
        <v>-2435816.7932363423</v>
      </c>
      <c r="P224" s="2">
        <f t="shared" si="80"/>
        <v>-2893255.7562018191</v>
      </c>
      <c r="Q224" s="2">
        <f t="shared" si="80"/>
        <v>-3382989.5498007946</v>
      </c>
      <c r="R224" s="2">
        <f t="shared" si="80"/>
        <v>-3907156.1120466497</v>
      </c>
      <c r="S224" s="2">
        <f t="shared" si="80"/>
        <v>-4443973.2714796523</v>
      </c>
      <c r="T224" s="2">
        <f t="shared" si="80"/>
        <v>-4993575.8732269602</v>
      </c>
      <c r="U224" s="2">
        <f t="shared" si="80"/>
        <v>-5556095.3752252003</v>
      </c>
      <c r="V224" s="2">
        <f t="shared" si="80"/>
        <v>-6636911.5003630817</v>
      </c>
      <c r="W224" s="2">
        <f t="shared" si="80"/>
        <v>-7752116.7508625258</v>
      </c>
      <c r="X224" s="2">
        <f t="shared" si="80"/>
        <v>-8911233.7439112887</v>
      </c>
      <c r="Y224" s="2">
        <f t="shared" si="80"/>
        <v>-10115614.967180964</v>
      </c>
      <c r="Z224" s="2">
        <f t="shared" si="80"/>
        <v>-11366650.347746901</v>
      </c>
      <c r="AA224" s="2">
        <f t="shared" si="80"/>
        <v>-12665768.228096083</v>
      </c>
      <c r="AB224" s="2">
        <f t="shared" si="80"/>
        <v>-14014436.366616571</v>
      </c>
      <c r="AC224" s="2">
        <f t="shared" si="80"/>
        <v>-15398916.037007283</v>
      </c>
      <c r="AD224" s="2">
        <f t="shared" si="80"/>
        <v>-16819796.375508331</v>
      </c>
      <c r="AE224" s="2">
        <f t="shared" si="80"/>
        <v>-18277668.745301936</v>
      </c>
      <c r="AF224" s="2">
        <f t="shared" si="80"/>
        <v>-19773126.429033112</v>
      </c>
      <c r="AG224" s="2">
        <f t="shared" si="80"/>
        <v>-21306764.304468922</v>
      </c>
      <c r="AH224" s="2">
        <f t="shared" si="80"/>
        <v>-22896095.021917839</v>
      </c>
      <c r="AI224" s="2">
        <f t="shared" si="80"/>
        <v>-24542781.346441329</v>
      </c>
      <c r="AJ224" s="2">
        <f t="shared" si="80"/>
        <v>-26248531.31869014</v>
      </c>
      <c r="AK224" s="2">
        <f t="shared" si="80"/>
        <v>-28015099.423199631</v>
      </c>
    </row>
    <row r="225" spans="4:38">
      <c r="E225" t="s">
        <v>283</v>
      </c>
      <c r="F225" t="s">
        <v>215</v>
      </c>
      <c r="G225" s="2">
        <f t="shared" ref="G225:AK225" si="81">-G200</f>
        <v>0</v>
      </c>
      <c r="H225" s="2">
        <f t="shared" si="81"/>
        <v>-29449.909476247067</v>
      </c>
      <c r="I225" s="2">
        <f t="shared" si="81"/>
        <v>-63157.251482823209</v>
      </c>
      <c r="J225" s="2">
        <f t="shared" si="81"/>
        <v>-120693.3080633647</v>
      </c>
      <c r="K225" s="2">
        <f t="shared" si="81"/>
        <v>-183766.75758719182</v>
      </c>
      <c r="L225" s="2">
        <f t="shared" si="81"/>
        <v>-252650.92050618169</v>
      </c>
      <c r="M225" s="2">
        <f t="shared" si="81"/>
        <v>-327629.54333123547</v>
      </c>
      <c r="N225" s="2">
        <f t="shared" si="81"/>
        <v>-408377.77534014534</v>
      </c>
      <c r="O225" s="2">
        <f t="shared" si="81"/>
        <v>-495162.2449936716</v>
      </c>
      <c r="P225" s="2">
        <f t="shared" si="81"/>
        <v>-588259.4395296782</v>
      </c>
      <c r="Q225" s="2">
        <f t="shared" si="81"/>
        <v>-687956.0267489868</v>
      </c>
      <c r="R225" s="2">
        <f t="shared" si="81"/>
        <v>-794549.18649982556</v>
      </c>
      <c r="S225" s="2">
        <f t="shared" si="81"/>
        <v>-903714.9390561562</v>
      </c>
      <c r="T225" s="2">
        <f t="shared" si="81"/>
        <v>-1015480.706175138</v>
      </c>
      <c r="U225" s="2">
        <f t="shared" si="81"/>
        <v>-1129873.2208036017</v>
      </c>
      <c r="V225" s="2">
        <f t="shared" si="81"/>
        <v>-1349665.1995106826</v>
      </c>
      <c r="W225" s="2">
        <f t="shared" si="81"/>
        <v>-1576450.462027495</v>
      </c>
      <c r="X225" s="2">
        <f t="shared" si="81"/>
        <v>-1812165.5032170299</v>
      </c>
      <c r="Y225" s="2">
        <f t="shared" si="81"/>
        <v>-2057085.3614827704</v>
      </c>
      <c r="Z225" s="2">
        <f t="shared" si="81"/>
        <v>-2311492.6888087527</v>
      </c>
      <c r="AA225" s="2">
        <f t="shared" si="81"/>
        <v>-2575677.949238013</v>
      </c>
      <c r="AB225" s="2">
        <f t="shared" si="81"/>
        <v>-2849939.6223295378</v>
      </c>
      <c r="AC225" s="2">
        <f t="shared" si="81"/>
        <v>-3131483.8361485917</v>
      </c>
      <c r="AD225" s="2">
        <f t="shared" si="81"/>
        <v>-3420430.395920997</v>
      </c>
      <c r="AE225" s="2">
        <f t="shared" si="81"/>
        <v>-3716899.5597377745</v>
      </c>
      <c r="AF225" s="2">
        <f t="shared" si="81"/>
        <v>-4021011.9760269485</v>
      </c>
      <c r="AG225" s="2">
        <f t="shared" si="81"/>
        <v>-4332888.6175964456</v>
      </c>
      <c r="AH225" s="2">
        <f t="shared" si="81"/>
        <v>-4656090.8118304349</v>
      </c>
      <c r="AI225" s="2">
        <f t="shared" si="81"/>
        <v>-4990956.6943418914</v>
      </c>
      <c r="AJ225" s="2">
        <f t="shared" si="81"/>
        <v>-5337833.6078708116</v>
      </c>
      <c r="AK225" s="2">
        <f t="shared" si="81"/>
        <v>-5697078.3398657423</v>
      </c>
    </row>
    <row r="226" spans="4:38">
      <c r="E226" t="s">
        <v>306</v>
      </c>
      <c r="F226" t="s">
        <v>215</v>
      </c>
      <c r="G226" s="2">
        <f t="shared" ref="G226:AK226" si="82">-G34-G50-G85</f>
        <v>0</v>
      </c>
      <c r="H226" s="2">
        <f t="shared" si="82"/>
        <v>-21923.596759818138</v>
      </c>
      <c r="I226" s="2">
        <f t="shared" si="82"/>
        <v>-45971.064645856044</v>
      </c>
      <c r="J226" s="2">
        <f t="shared" si="82"/>
        <v>-75553.333436823275</v>
      </c>
      <c r="K226" s="2">
        <f t="shared" si="82"/>
        <v>-103754.74216178496</v>
      </c>
      <c r="L226" s="2">
        <f t="shared" si="82"/>
        <v>-135441.75507314739</v>
      </c>
      <c r="M226" s="2">
        <f t="shared" si="82"/>
        <v>-193243.28550465629</v>
      </c>
      <c r="N226" s="2">
        <f t="shared" si="82"/>
        <v>-253798.17022183671</v>
      </c>
      <c r="O226" s="2">
        <f t="shared" si="82"/>
        <v>-315824.22774135799</v>
      </c>
      <c r="P226" s="2">
        <f t="shared" si="82"/>
        <v>-359993.2783834259</v>
      </c>
      <c r="Q226" s="2">
        <f t="shared" si="82"/>
        <v>-402025.87453305454</v>
      </c>
      <c r="R226" s="2">
        <f t="shared" si="82"/>
        <v>-419759.48307233758</v>
      </c>
      <c r="S226" s="2">
        <f t="shared" si="82"/>
        <v>-437667.51276579755</v>
      </c>
      <c r="T226" s="2">
        <f t="shared" si="82"/>
        <v>-455749.468780544</v>
      </c>
      <c r="U226" s="2">
        <f t="shared" si="82"/>
        <v>-474004.75858097617</v>
      </c>
      <c r="V226" s="2">
        <f t="shared" si="82"/>
        <v>-505139.21238451806</v>
      </c>
      <c r="W226" s="2">
        <f t="shared" si="82"/>
        <v>-536712.34314430901</v>
      </c>
      <c r="X226" s="2">
        <f t="shared" si="82"/>
        <v>-568948.50965005555</v>
      </c>
      <c r="Y226" s="2">
        <f t="shared" si="82"/>
        <v>-601861.6356524229</v>
      </c>
      <c r="Z226" s="2">
        <f t="shared" si="82"/>
        <v>-635465.93730083981</v>
      </c>
      <c r="AA226" s="2">
        <f t="shared" si="82"/>
        <v>-669775.92928387364</v>
      </c>
      <c r="AB226" s="2">
        <f t="shared" si="82"/>
        <v>-704806.43109855102</v>
      </c>
      <c r="AC226" s="2">
        <f t="shared" si="82"/>
        <v>-740189.13020629832</v>
      </c>
      <c r="AD226" s="2">
        <f t="shared" si="82"/>
        <v>-775923.37044212408</v>
      </c>
      <c r="AE226" s="2">
        <f t="shared" si="82"/>
        <v>-812008.31276310142</v>
      </c>
      <c r="AF226" s="2">
        <f t="shared" si="82"/>
        <v>-848442.92785686231</v>
      </c>
      <c r="AG226" s="2">
        <f t="shared" si="82"/>
        <v>-885225.98852030025</v>
      </c>
      <c r="AH226" s="2">
        <f t="shared" si="82"/>
        <v>-922781.49345767056</v>
      </c>
      <c r="AI226" s="2">
        <f t="shared" si="82"/>
        <v>-961125.66399872559</v>
      </c>
      <c r="AJ226" s="2">
        <f t="shared" si="82"/>
        <v>-1000275.0621211426</v>
      </c>
      <c r="AK226" s="2">
        <f t="shared" si="82"/>
        <v>-1040246.5976041306</v>
      </c>
    </row>
    <row r="227" spans="4:38">
      <c r="E227" t="s">
        <v>290</v>
      </c>
      <c r="F227" t="s">
        <v>215</v>
      </c>
      <c r="G227" s="2">
        <f t="shared" ref="G227:AK227" si="83">G207</f>
        <v>0</v>
      </c>
      <c r="H227" s="2">
        <f t="shared" si="83"/>
        <v>0</v>
      </c>
      <c r="I227" s="2">
        <f t="shared" si="83"/>
        <v>0</v>
      </c>
      <c r="J227" s="2">
        <f t="shared" si="83"/>
        <v>0</v>
      </c>
      <c r="K227" s="2">
        <f t="shared" si="83"/>
        <v>0</v>
      </c>
      <c r="L227" s="2">
        <f t="shared" si="83"/>
        <v>0</v>
      </c>
      <c r="M227" s="2">
        <f t="shared" si="83"/>
        <v>0</v>
      </c>
      <c r="N227" s="2">
        <f t="shared" si="83"/>
        <v>0</v>
      </c>
      <c r="O227" s="2">
        <f t="shared" si="83"/>
        <v>0</v>
      </c>
      <c r="P227" s="2">
        <f t="shared" si="83"/>
        <v>0</v>
      </c>
      <c r="Q227" s="2">
        <f t="shared" si="83"/>
        <v>0</v>
      </c>
      <c r="R227" s="2">
        <f t="shared" si="83"/>
        <v>0</v>
      </c>
      <c r="S227" s="2">
        <f t="shared" si="83"/>
        <v>0</v>
      </c>
      <c r="T227" s="2">
        <f t="shared" si="83"/>
        <v>0</v>
      </c>
      <c r="U227" s="2">
        <f t="shared" si="83"/>
        <v>0</v>
      </c>
      <c r="V227" s="2">
        <f t="shared" si="83"/>
        <v>0</v>
      </c>
      <c r="W227" s="2">
        <f t="shared" si="83"/>
        <v>0</v>
      </c>
      <c r="X227" s="2">
        <f t="shared" si="83"/>
        <v>0</v>
      </c>
      <c r="Y227" s="2">
        <f t="shared" si="83"/>
        <v>0</v>
      </c>
      <c r="Z227" s="2">
        <f t="shared" si="83"/>
        <v>0</v>
      </c>
      <c r="AA227" s="2">
        <f t="shared" si="83"/>
        <v>0</v>
      </c>
      <c r="AB227" s="2">
        <f t="shared" si="83"/>
        <v>0</v>
      </c>
      <c r="AC227" s="2">
        <f t="shared" si="83"/>
        <v>0</v>
      </c>
      <c r="AD227" s="2">
        <f t="shared" si="83"/>
        <v>0</v>
      </c>
      <c r="AE227" s="2">
        <f t="shared" si="83"/>
        <v>0</v>
      </c>
      <c r="AF227" s="2">
        <f t="shared" si="83"/>
        <v>0</v>
      </c>
      <c r="AG227" s="2">
        <f t="shared" si="83"/>
        <v>0</v>
      </c>
      <c r="AH227" s="2">
        <f t="shared" si="83"/>
        <v>0</v>
      </c>
      <c r="AI227" s="2">
        <f t="shared" si="83"/>
        <v>0</v>
      </c>
      <c r="AJ227" s="2">
        <f t="shared" si="83"/>
        <v>0</v>
      </c>
      <c r="AK227" s="2">
        <f t="shared" si="83"/>
        <v>0</v>
      </c>
    </row>
    <row r="228" spans="4:38">
      <c r="E228" t="s">
        <v>307</v>
      </c>
      <c r="F228" t="s">
        <v>215</v>
      </c>
      <c r="H228" s="2">
        <f t="shared" ref="H228:AK228" ca="1" si="84">H219</f>
        <v>-1583796.1576322215</v>
      </c>
      <c r="I228" s="2">
        <f t="shared" ca="1" si="84"/>
        <v>-1779498.2722573648</v>
      </c>
      <c r="J228" s="2">
        <f t="shared" ca="1" si="84"/>
        <v>-3022922.462720904</v>
      </c>
      <c r="K228" s="2">
        <f t="shared" ca="1" si="84"/>
        <v>-3255740.4474524576</v>
      </c>
      <c r="L228" s="2">
        <f t="shared" ca="1" si="84"/>
        <v>-3497003.6787366895</v>
      </c>
      <c r="M228" s="2">
        <f t="shared" ca="1" si="84"/>
        <v>-3746964.1841975274</v>
      </c>
      <c r="N228" s="2">
        <f t="shared" ca="1" si="84"/>
        <v>-3972571.5638180743</v>
      </c>
      <c r="O228" s="2">
        <f t="shared" ca="1" si="84"/>
        <v>-4206002.042177462</v>
      </c>
      <c r="P228" s="2">
        <f t="shared" ca="1" si="84"/>
        <v>-4447484.6965683084</v>
      </c>
      <c r="Q228" s="2">
        <f t="shared" ca="1" si="84"/>
        <v>-4697254.7755429437</v>
      </c>
      <c r="R228" s="2">
        <f t="shared" ca="1" si="84"/>
        <v>-4955553.8570833439</v>
      </c>
      <c r="S228" s="2">
        <f t="shared" ca="1" si="84"/>
        <v>-4973523.4887797916</v>
      </c>
      <c r="T228" s="2">
        <f t="shared" ca="1" si="84"/>
        <v>-4990062.4457565164</v>
      </c>
      <c r="U228" s="2">
        <f t="shared" ca="1" si="84"/>
        <v>-5005102.7150676921</v>
      </c>
      <c r="V228" s="2">
        <f t="shared" ca="1" si="84"/>
        <v>-10544223.418580893</v>
      </c>
      <c r="W228" s="2">
        <f t="shared" ca="1" si="84"/>
        <v>-10672091.944345759</v>
      </c>
      <c r="X228" s="2">
        <f t="shared" ca="1" si="84"/>
        <v>-10896205.875177041</v>
      </c>
      <c r="Y228" s="2">
        <f t="shared" ca="1" si="84"/>
        <v>-11125026.198555758</v>
      </c>
      <c r="Z228" s="2">
        <f t="shared" ca="1" si="84"/>
        <v>-11358651.748725383</v>
      </c>
      <c r="AA228" s="2">
        <f t="shared" ca="1" si="84"/>
        <v>-11597183.43544866</v>
      </c>
      <c r="AB228" s="2">
        <f t="shared" ca="1" si="84"/>
        <v>-11840724.287593057</v>
      </c>
      <c r="AC228" s="2">
        <f t="shared" ca="1" si="84"/>
        <v>-11922632.646578556</v>
      </c>
      <c r="AD228" s="2">
        <f t="shared" ca="1" si="84"/>
        <v>-12002759.397230569</v>
      </c>
      <c r="AE228" s="2">
        <f t="shared" ca="1" si="84"/>
        <v>-12080993.590412874</v>
      </c>
      <c r="AF228" s="2">
        <f t="shared" ca="1" si="84"/>
        <v>-12157220.402814655</v>
      </c>
      <c r="AG228" s="2">
        <f t="shared" ca="1" si="84"/>
        <v>-12231321.023163892</v>
      </c>
      <c r="AH228" s="2">
        <f t="shared" ca="1" si="84"/>
        <v>-12488178.764650382</v>
      </c>
      <c r="AI228" s="2">
        <f t="shared" ca="1" si="84"/>
        <v>-12750430.518708039</v>
      </c>
      <c r="AJ228" s="2">
        <f t="shared" ca="1" si="84"/>
        <v>-13018189.559600854</v>
      </c>
      <c r="AK228" s="2">
        <f t="shared" ca="1" si="84"/>
        <v>-13291571.540352523</v>
      </c>
    </row>
    <row r="230" spans="4:38">
      <c r="E230" t="s">
        <v>308</v>
      </c>
      <c r="F230" t="s">
        <v>215</v>
      </c>
      <c r="G230" s="2">
        <f t="shared" ref="G230:AK230" si="85">SUM(G222:G228)</f>
        <v>0</v>
      </c>
      <c r="H230" s="2">
        <f t="shared" ca="1" si="85"/>
        <v>-843358.09408429044</v>
      </c>
      <c r="I230" s="2">
        <f t="shared" ca="1" si="85"/>
        <v>-950767.64036689012</v>
      </c>
      <c r="J230" s="2">
        <f t="shared" ca="1" si="85"/>
        <v>-1875219.6934846092</v>
      </c>
      <c r="K230" s="2">
        <f t="shared" ca="1" si="85"/>
        <v>-1973788.7914211659</v>
      </c>
      <c r="L230" s="2">
        <f t="shared" ca="1" si="85"/>
        <v>-2073796.2856268215</v>
      </c>
      <c r="M230" s="2">
        <f t="shared" ca="1" si="85"/>
        <v>-2197828.0223778239</v>
      </c>
      <c r="N230" s="2">
        <f t="shared" ca="1" si="85"/>
        <v>-2295790.3027093438</v>
      </c>
      <c r="O230" s="2">
        <f t="shared" ca="1" si="85"/>
        <v>-2392706.221084428</v>
      </c>
      <c r="P230" s="2">
        <f t="shared" ca="1" si="85"/>
        <v>-2468571.0835300782</v>
      </c>
      <c r="Q230" s="2">
        <f t="shared" ca="1" si="85"/>
        <v>-2539232.1287917309</v>
      </c>
      <c r="R230" s="2">
        <f t="shared" ca="1" si="85"/>
        <v>-2571495.3652378963</v>
      </c>
      <c r="S230" s="2">
        <f t="shared" ca="1" si="85"/>
        <v>-2403111.8189206151</v>
      </c>
      <c r="T230" s="2">
        <f t="shared" ca="1" si="85"/>
        <v>-2228978.5326257902</v>
      </c>
      <c r="U230" s="2">
        <f t="shared" ca="1" si="85"/>
        <v>-2048988.1138220504</v>
      </c>
      <c r="V230" s="2">
        <f t="shared" ca="1" si="85"/>
        <v>-6205749.0917924251</v>
      </c>
      <c r="W230" s="2">
        <f t="shared" ca="1" si="85"/>
        <v>-5934744.2141515883</v>
      </c>
      <c r="X230" s="2">
        <f t="shared" ca="1" si="85"/>
        <v>-5727131.884325223</v>
      </c>
      <c r="Y230" s="2">
        <f t="shared" ca="1" si="85"/>
        <v>-5507742.3450944005</v>
      </c>
      <c r="Z230" s="2">
        <f t="shared" ca="1" si="85"/>
        <v>-5276172.5107015604</v>
      </c>
      <c r="AA230" s="2">
        <f t="shared" ca="1" si="85"/>
        <v>-5032007.5595368147</v>
      </c>
      <c r="AB230" s="2">
        <f t="shared" ca="1" si="85"/>
        <v>-4774820.6189925876</v>
      </c>
      <c r="AC230" s="2">
        <f t="shared" ca="1" si="85"/>
        <v>-4373122.8085391</v>
      </c>
      <c r="AD230" s="2">
        <f t="shared" ca="1" si="85"/>
        <v>-3957142.9917523004</v>
      </c>
      <c r="AE230" s="2">
        <f t="shared" ca="1" si="85"/>
        <v>-3526574.3660148121</v>
      </c>
      <c r="AF230" s="2">
        <f t="shared" ca="1" si="85"/>
        <v>-3081105.9751151856</v>
      </c>
      <c r="AG230" s="2">
        <f t="shared" ca="1" si="85"/>
        <v>-2620422.7212058641</v>
      </c>
      <c r="AH230" s="2">
        <f t="shared" ca="1" si="85"/>
        <v>-2289605.4187879898</v>
      </c>
      <c r="AI230" s="2">
        <f t="shared" ca="1" si="85"/>
        <v>-1943339.902305698</v>
      </c>
      <c r="AJ230" s="2">
        <f t="shared" ca="1" si="85"/>
        <v>-1581123.2371986937</v>
      </c>
      <c r="AK230" s="2">
        <f t="shared" ca="1" si="85"/>
        <v>-1202438.1783176176</v>
      </c>
    </row>
    <row r="231" spans="4:38">
      <c r="E231" t="s">
        <v>309</v>
      </c>
      <c r="F231" t="s">
        <v>215</v>
      </c>
      <c r="G231" s="2">
        <f>-G230*G$18</f>
        <v>0</v>
      </c>
      <c r="H231" s="2">
        <f t="shared" ref="H231:AK231" ca="1" si="86">-H230*H$18</f>
        <v>253007.42822528712</v>
      </c>
      <c r="I231" s="2">
        <f t="shared" ca="1" si="86"/>
        <v>285230.29211006704</v>
      </c>
      <c r="J231" s="2">
        <f t="shared" ca="1" si="86"/>
        <v>562565.9080453827</v>
      </c>
      <c r="K231" s="2">
        <f t="shared" ca="1" si="86"/>
        <v>592136.6374263498</v>
      </c>
      <c r="L231" s="2">
        <f t="shared" ca="1" si="86"/>
        <v>622138.88568804646</v>
      </c>
      <c r="M231" s="2">
        <f t="shared" ca="1" si="86"/>
        <v>659348.40671334718</v>
      </c>
      <c r="N231" s="2">
        <f t="shared" ca="1" si="86"/>
        <v>688737.09081280313</v>
      </c>
      <c r="O231" s="2">
        <f t="shared" ca="1" si="86"/>
        <v>717811.86632532836</v>
      </c>
      <c r="P231" s="2">
        <f t="shared" ca="1" si="86"/>
        <v>740571.32505902345</v>
      </c>
      <c r="Q231" s="2">
        <f t="shared" ca="1" si="86"/>
        <v>761769.63863751921</v>
      </c>
      <c r="R231" s="2">
        <f t="shared" ca="1" si="86"/>
        <v>771448.6095713689</v>
      </c>
      <c r="S231" s="2">
        <f t="shared" ca="1" si="86"/>
        <v>720933.54567618447</v>
      </c>
      <c r="T231" s="2">
        <f t="shared" ca="1" si="86"/>
        <v>668693.55978773709</v>
      </c>
      <c r="U231" s="2">
        <f t="shared" ca="1" si="86"/>
        <v>614696.43414661509</v>
      </c>
      <c r="V231" s="2">
        <f t="shared" ca="1" si="86"/>
        <v>1861724.7275377274</v>
      </c>
      <c r="W231" s="2">
        <f t="shared" ca="1" si="86"/>
        <v>1780423.2642454763</v>
      </c>
      <c r="X231" s="2">
        <f t="shared" ca="1" si="86"/>
        <v>1718139.5652975668</v>
      </c>
      <c r="Y231" s="2">
        <f t="shared" ca="1" si="86"/>
        <v>1652322.7035283202</v>
      </c>
      <c r="Z231" s="2">
        <f t="shared" ca="1" si="86"/>
        <v>1582851.753210468</v>
      </c>
      <c r="AA231" s="2">
        <f t="shared" ca="1" si="86"/>
        <v>1509602.2678610443</v>
      </c>
      <c r="AB231" s="2">
        <f t="shared" ca="1" si="86"/>
        <v>1432446.1856977763</v>
      </c>
      <c r="AC231" s="2">
        <f t="shared" ca="1" si="86"/>
        <v>1311936.84256173</v>
      </c>
      <c r="AD231" s="2">
        <f t="shared" ca="1" si="86"/>
        <v>1187142.89752569</v>
      </c>
      <c r="AE231" s="2">
        <f t="shared" ca="1" si="86"/>
        <v>1057972.3098044435</v>
      </c>
      <c r="AF231" s="2">
        <f t="shared" ca="1" si="86"/>
        <v>924331.79253455566</v>
      </c>
      <c r="AG231" s="2">
        <f t="shared" ca="1" si="86"/>
        <v>786126.81636175921</v>
      </c>
      <c r="AH231" s="2">
        <f t="shared" ca="1" si="86"/>
        <v>686881.62563639693</v>
      </c>
      <c r="AI231" s="2">
        <f t="shared" ca="1" si="86"/>
        <v>583001.97069170943</v>
      </c>
      <c r="AJ231" s="2">
        <f t="shared" ca="1" si="86"/>
        <v>474336.9711596081</v>
      </c>
      <c r="AK231" s="2">
        <f t="shared" ca="1" si="86"/>
        <v>360731.4534952853</v>
      </c>
    </row>
    <row r="233" spans="4:38">
      <c r="D233" t="s">
        <v>310</v>
      </c>
    </row>
    <row r="234" spans="4:38">
      <c r="E234" t="s">
        <v>214</v>
      </c>
      <c r="F234" t="s">
        <v>215</v>
      </c>
      <c r="G234" s="2">
        <f>-G26</f>
        <v>-5023.7800630476868</v>
      </c>
      <c r="H234" s="2">
        <f t="shared" ref="H234:AK234" si="87">-H26</f>
        <v>-1043724.5673885213</v>
      </c>
      <c r="I234" s="2">
        <f t="shared" si="87"/>
        <v>-1162654.0879399157</v>
      </c>
      <c r="J234" s="2">
        <f t="shared" si="87"/>
        <v>-1362715.2845907225</v>
      </c>
      <c r="K234" s="2">
        <f t="shared" si="87"/>
        <v>-1202577.8272639203</v>
      </c>
      <c r="L234" s="2">
        <f t="shared" si="87"/>
        <v>-1430271.2876536497</v>
      </c>
      <c r="M234" s="2">
        <f t="shared" si="87"/>
        <v>-3466725.2158851507</v>
      </c>
      <c r="N234" s="2">
        <f t="shared" si="87"/>
        <v>-3638557.7158672065</v>
      </c>
      <c r="O234" s="2">
        <f t="shared" si="87"/>
        <v>-3706322.3847759431</v>
      </c>
      <c r="P234" s="2">
        <f t="shared" si="87"/>
        <v>-2226103.0891537531</v>
      </c>
      <c r="Q234" s="2">
        <f t="shared" si="87"/>
        <v>-2001865.7212358383</v>
      </c>
      <c r="R234" s="23">
        <f t="shared" si="87"/>
        <v>0</v>
      </c>
      <c r="S234" s="23">
        <f t="shared" si="87"/>
        <v>0</v>
      </c>
      <c r="T234" s="23">
        <f t="shared" si="87"/>
        <v>0</v>
      </c>
      <c r="U234" s="23">
        <f t="shared" si="87"/>
        <v>0</v>
      </c>
      <c r="V234" s="23">
        <f t="shared" si="87"/>
        <v>0</v>
      </c>
      <c r="W234" s="23">
        <f t="shared" si="87"/>
        <v>0</v>
      </c>
      <c r="X234" s="23">
        <f t="shared" si="87"/>
        <v>0</v>
      </c>
      <c r="Y234" s="23">
        <f t="shared" si="87"/>
        <v>0</v>
      </c>
      <c r="Z234" s="23">
        <f t="shared" si="87"/>
        <v>0</v>
      </c>
      <c r="AA234" s="23">
        <f t="shared" si="87"/>
        <v>0</v>
      </c>
      <c r="AB234" s="23">
        <f t="shared" si="87"/>
        <v>0</v>
      </c>
      <c r="AC234" s="23">
        <f t="shared" si="87"/>
        <v>0</v>
      </c>
      <c r="AD234" s="23">
        <f t="shared" si="87"/>
        <v>0</v>
      </c>
      <c r="AE234" s="23">
        <f t="shared" si="87"/>
        <v>0</v>
      </c>
      <c r="AF234" s="23">
        <f t="shared" si="87"/>
        <v>0</v>
      </c>
      <c r="AG234" s="23">
        <f t="shared" si="87"/>
        <v>0</v>
      </c>
      <c r="AH234" s="23">
        <f t="shared" si="87"/>
        <v>0</v>
      </c>
      <c r="AI234" s="23">
        <f t="shared" si="87"/>
        <v>0</v>
      </c>
      <c r="AJ234" s="23">
        <f t="shared" si="87"/>
        <v>0</v>
      </c>
      <c r="AK234" s="23">
        <f t="shared" si="87"/>
        <v>0</v>
      </c>
    </row>
    <row r="235" spans="4:38">
      <c r="E235" t="s">
        <v>311</v>
      </c>
      <c r="F235" t="s">
        <v>215</v>
      </c>
      <c r="G235" s="2">
        <f t="shared" ref="G235:AK235" si="88">G84</f>
        <v>0</v>
      </c>
      <c r="H235" s="2">
        <f t="shared" si="88"/>
        <v>0</v>
      </c>
      <c r="I235" s="2">
        <f t="shared" si="88"/>
        <v>0</v>
      </c>
      <c r="J235" s="2">
        <f t="shared" si="88"/>
        <v>0</v>
      </c>
      <c r="K235" s="2">
        <f t="shared" si="88"/>
        <v>0</v>
      </c>
      <c r="L235" s="2">
        <f t="shared" si="88"/>
        <v>0</v>
      </c>
      <c r="M235" s="2">
        <f t="shared" si="88"/>
        <v>0</v>
      </c>
      <c r="N235" s="2">
        <f t="shared" si="88"/>
        <v>0</v>
      </c>
      <c r="O235" s="2">
        <f t="shared" si="88"/>
        <v>0</v>
      </c>
      <c r="P235" s="2">
        <f t="shared" si="88"/>
        <v>0</v>
      </c>
      <c r="Q235" s="2">
        <f t="shared" si="88"/>
        <v>0</v>
      </c>
      <c r="R235" s="2">
        <f t="shared" si="88"/>
        <v>0</v>
      </c>
      <c r="S235" s="2">
        <f t="shared" si="88"/>
        <v>0</v>
      </c>
      <c r="T235" s="2">
        <f t="shared" si="88"/>
        <v>0</v>
      </c>
      <c r="U235" s="2">
        <f t="shared" si="88"/>
        <v>0</v>
      </c>
      <c r="V235" s="2">
        <f t="shared" si="88"/>
        <v>0</v>
      </c>
      <c r="W235" s="2">
        <f t="shared" si="88"/>
        <v>0</v>
      </c>
      <c r="X235" s="2">
        <f t="shared" si="88"/>
        <v>0</v>
      </c>
      <c r="Y235" s="2">
        <f t="shared" si="88"/>
        <v>0</v>
      </c>
      <c r="Z235" s="2">
        <f t="shared" si="88"/>
        <v>0</v>
      </c>
      <c r="AA235" s="2">
        <f t="shared" si="88"/>
        <v>0</v>
      </c>
      <c r="AB235" s="2">
        <f t="shared" si="88"/>
        <v>0</v>
      </c>
      <c r="AC235" s="2">
        <f t="shared" si="88"/>
        <v>0</v>
      </c>
      <c r="AD235" s="2">
        <f t="shared" si="88"/>
        <v>0</v>
      </c>
      <c r="AE235" s="2">
        <f t="shared" si="88"/>
        <v>0</v>
      </c>
      <c r="AF235" s="2">
        <f t="shared" si="88"/>
        <v>0</v>
      </c>
      <c r="AG235" s="2">
        <f t="shared" si="88"/>
        <v>0</v>
      </c>
      <c r="AH235" s="2">
        <f t="shared" si="88"/>
        <v>0</v>
      </c>
      <c r="AI235" s="2">
        <f t="shared" si="88"/>
        <v>0</v>
      </c>
      <c r="AJ235" s="2">
        <f t="shared" si="88"/>
        <v>0</v>
      </c>
      <c r="AK235" s="2">
        <f t="shared" si="88"/>
        <v>0</v>
      </c>
    </row>
    <row r="236" spans="4:38">
      <c r="E236" t="s">
        <v>222</v>
      </c>
      <c r="F236" t="s">
        <v>215</v>
      </c>
      <c r="G236" s="2">
        <f t="shared" ref="G236:AK236" si="89">G53</f>
        <v>0</v>
      </c>
      <c r="H236" s="2">
        <f t="shared" si="89"/>
        <v>0</v>
      </c>
      <c r="I236" s="2">
        <f t="shared" si="89"/>
        <v>0</v>
      </c>
      <c r="J236" s="2">
        <f t="shared" si="89"/>
        <v>0</v>
      </c>
      <c r="K236" s="2">
        <f t="shared" si="89"/>
        <v>0</v>
      </c>
      <c r="L236" s="2">
        <f t="shared" si="89"/>
        <v>0</v>
      </c>
      <c r="M236" s="2">
        <f t="shared" si="89"/>
        <v>0</v>
      </c>
      <c r="N236" s="2">
        <f t="shared" si="89"/>
        <v>0</v>
      </c>
      <c r="O236" s="2">
        <f t="shared" si="89"/>
        <v>0</v>
      </c>
      <c r="P236" s="2">
        <f t="shared" si="89"/>
        <v>0</v>
      </c>
      <c r="Q236" s="2">
        <f t="shared" si="89"/>
        <v>0</v>
      </c>
      <c r="R236" s="2">
        <f t="shared" si="89"/>
        <v>0</v>
      </c>
      <c r="S236" s="2">
        <f t="shared" si="89"/>
        <v>0</v>
      </c>
      <c r="T236" s="2">
        <f t="shared" si="89"/>
        <v>0</v>
      </c>
      <c r="U236" s="2">
        <f t="shared" si="89"/>
        <v>0</v>
      </c>
      <c r="V236" s="2">
        <f t="shared" si="89"/>
        <v>0</v>
      </c>
      <c r="W236" s="2">
        <f t="shared" si="89"/>
        <v>0</v>
      </c>
      <c r="X236" s="2">
        <f t="shared" si="89"/>
        <v>0</v>
      </c>
      <c r="Y236" s="2">
        <f t="shared" si="89"/>
        <v>0</v>
      </c>
      <c r="Z236" s="2">
        <f t="shared" si="89"/>
        <v>0</v>
      </c>
      <c r="AA236" s="2">
        <f t="shared" si="89"/>
        <v>0</v>
      </c>
      <c r="AB236" s="2">
        <f t="shared" si="89"/>
        <v>0</v>
      </c>
      <c r="AC236" s="2">
        <f t="shared" si="89"/>
        <v>0</v>
      </c>
      <c r="AD236" s="2">
        <f t="shared" si="89"/>
        <v>0</v>
      </c>
      <c r="AE236" s="2">
        <f t="shared" si="89"/>
        <v>0</v>
      </c>
      <c r="AF236" s="2">
        <f t="shared" si="89"/>
        <v>0</v>
      </c>
      <c r="AG236" s="2">
        <f t="shared" si="89"/>
        <v>0</v>
      </c>
      <c r="AH236" s="2">
        <f t="shared" si="89"/>
        <v>0</v>
      </c>
      <c r="AI236" s="2">
        <f t="shared" si="89"/>
        <v>0</v>
      </c>
      <c r="AJ236" s="2">
        <f t="shared" si="89"/>
        <v>0</v>
      </c>
      <c r="AK236" s="2">
        <f t="shared" si="89"/>
        <v>0</v>
      </c>
    </row>
    <row r="237" spans="4:38">
      <c r="E237" t="s">
        <v>305</v>
      </c>
      <c r="F237" t="s">
        <v>215</v>
      </c>
      <c r="G237" s="2">
        <f t="shared" ref="G237:AK237" si="90">G177</f>
        <v>0</v>
      </c>
      <c r="H237" s="2">
        <f t="shared" si="90"/>
        <v>226541.4321025121</v>
      </c>
      <c r="I237" s="2">
        <f t="shared" si="90"/>
        <v>487588.43232873024</v>
      </c>
      <c r="J237" s="2">
        <f t="shared" si="90"/>
        <v>934366.86814216268</v>
      </c>
      <c r="K237" s="2">
        <f t="shared" si="90"/>
        <v>1420627.9371238619</v>
      </c>
      <c r="L237" s="2">
        <f t="shared" si="90"/>
        <v>1950182.2853449548</v>
      </c>
      <c r="M237" s="2">
        <f t="shared" si="90"/>
        <v>2524914.5948030264</v>
      </c>
      <c r="N237" s="2">
        <f t="shared" si="90"/>
        <v>3142415.2531684586</v>
      </c>
      <c r="O237" s="2">
        <f t="shared" si="90"/>
        <v>3804336.8702786462</v>
      </c>
      <c r="P237" s="2">
        <f t="shared" si="90"/>
        <v>4513001.1249414738</v>
      </c>
      <c r="Q237" s="2">
        <f t="shared" si="90"/>
        <v>5270252.1270995932</v>
      </c>
      <c r="R237" s="2">
        <f t="shared" si="90"/>
        <v>6086834.5903216172</v>
      </c>
      <c r="S237" s="2">
        <f t="shared" si="90"/>
        <v>6923125.0176839884</v>
      </c>
      <c r="T237" s="2">
        <f t="shared" si="90"/>
        <v>7779333.4801336536</v>
      </c>
      <c r="U237" s="2">
        <f t="shared" si="90"/>
        <v>8655664.7718208507</v>
      </c>
      <c r="V237" s="2">
        <f t="shared" si="90"/>
        <v>10339433.934763398</v>
      </c>
      <c r="W237" s="2">
        <f t="shared" si="90"/>
        <v>12076776.825445225</v>
      </c>
      <c r="X237" s="2">
        <f t="shared" si="90"/>
        <v>13882528.427170463</v>
      </c>
      <c r="Y237" s="2">
        <f t="shared" si="90"/>
        <v>15758795.737588134</v>
      </c>
      <c r="Z237" s="2">
        <f t="shared" si="90"/>
        <v>17707744.080006965</v>
      </c>
      <c r="AA237" s="2">
        <f t="shared" si="90"/>
        <v>19731598.623887114</v>
      </c>
      <c r="AB237" s="2">
        <f t="shared" si="90"/>
        <v>21832645.94347094</v>
      </c>
      <c r="AC237" s="2">
        <f t="shared" si="90"/>
        <v>23989482.912781842</v>
      </c>
      <c r="AD237" s="2">
        <f t="shared" si="90"/>
        <v>26203027.328483656</v>
      </c>
      <c r="AE237" s="2">
        <f t="shared" si="90"/>
        <v>28474200.456522699</v>
      </c>
      <c r="AF237" s="2">
        <f t="shared" si="90"/>
        <v>30803926.553115513</v>
      </c>
      <c r="AG237" s="2">
        <f t="shared" si="90"/>
        <v>33193132.359468661</v>
      </c>
      <c r="AH237" s="2">
        <f t="shared" si="90"/>
        <v>35669100.27807872</v>
      </c>
      <c r="AI237" s="2">
        <f t="shared" si="90"/>
        <v>38234420.677899882</v>
      </c>
      <c r="AJ237" s="2">
        <f t="shared" si="90"/>
        <v>40891754.461290888</v>
      </c>
      <c r="AK237" s="2">
        <f t="shared" si="90"/>
        <v>43643834.884065375</v>
      </c>
      <c r="AL237" s="2">
        <f>IF(AF237=0,0,IF($G$15&gt;(AK237/AF237)^(1/5)-1+2%,AK237*(AK237/AF237)^(1/5)/($G$15-((AK237/AF237)^(1/5)-1)),AK237*(1+$G$14)/$G$16))</f>
        <v>1486801401.3196025</v>
      </c>
    </row>
    <row r="238" spans="4:38">
      <c r="E238" t="s">
        <v>282</v>
      </c>
      <c r="F238" t="s">
        <v>215</v>
      </c>
      <c r="G238" s="2">
        <f t="shared" ref="G238:AK238" si="91">G224</f>
        <v>0</v>
      </c>
      <c r="H238" s="2">
        <f t="shared" si="91"/>
        <v>-144893.03571544585</v>
      </c>
      <c r="I238" s="2">
        <f t="shared" si="91"/>
        <v>-310872.82725269324</v>
      </c>
      <c r="J238" s="2">
        <f t="shared" si="91"/>
        <v>-594283.67609233479</v>
      </c>
      <c r="K238" s="2">
        <f t="shared" si="91"/>
        <v>-904689.65207660873</v>
      </c>
      <c r="L238" s="2">
        <f t="shared" si="91"/>
        <v>-1243571.9619111021</v>
      </c>
      <c r="M238" s="2">
        <f t="shared" si="91"/>
        <v>-1612302.8227829935</v>
      </c>
      <c r="N238" s="2">
        <f t="shared" si="91"/>
        <v>-2009291.1080049744</v>
      </c>
      <c r="O238" s="2">
        <f t="shared" si="91"/>
        <v>-2435816.7932363423</v>
      </c>
      <c r="P238" s="2">
        <f t="shared" si="91"/>
        <v>-2893255.7562018191</v>
      </c>
      <c r="Q238" s="2">
        <f t="shared" si="91"/>
        <v>-3382989.5498007946</v>
      </c>
      <c r="R238" s="2">
        <f t="shared" si="91"/>
        <v>-3907156.1120466497</v>
      </c>
      <c r="S238" s="2">
        <f t="shared" si="91"/>
        <v>-4443973.2714796523</v>
      </c>
      <c r="T238" s="2">
        <f t="shared" si="91"/>
        <v>-4993575.8732269602</v>
      </c>
      <c r="U238" s="2">
        <f t="shared" si="91"/>
        <v>-5556095.3752252003</v>
      </c>
      <c r="V238" s="2">
        <f t="shared" si="91"/>
        <v>-6636911.5003630817</v>
      </c>
      <c r="W238" s="2">
        <f t="shared" si="91"/>
        <v>-7752116.7508625258</v>
      </c>
      <c r="X238" s="2">
        <f t="shared" si="91"/>
        <v>-8911233.7439112887</v>
      </c>
      <c r="Y238" s="2">
        <f t="shared" si="91"/>
        <v>-10115614.967180964</v>
      </c>
      <c r="Z238" s="2">
        <f t="shared" si="91"/>
        <v>-11366650.347746901</v>
      </c>
      <c r="AA238" s="2">
        <f t="shared" si="91"/>
        <v>-12665768.228096083</v>
      </c>
      <c r="AB238" s="2">
        <f t="shared" si="91"/>
        <v>-14014436.366616571</v>
      </c>
      <c r="AC238" s="2">
        <f t="shared" si="91"/>
        <v>-15398916.037007283</v>
      </c>
      <c r="AD238" s="2">
        <f t="shared" si="91"/>
        <v>-16819796.375508331</v>
      </c>
      <c r="AE238" s="2">
        <f t="shared" si="91"/>
        <v>-18277668.745301936</v>
      </c>
      <c r="AF238" s="2">
        <f t="shared" si="91"/>
        <v>-19773126.429033112</v>
      </c>
      <c r="AG238" s="2">
        <f t="shared" si="91"/>
        <v>-21306764.304468922</v>
      </c>
      <c r="AH238" s="2">
        <f t="shared" si="91"/>
        <v>-22896095.021917839</v>
      </c>
      <c r="AI238" s="2">
        <f t="shared" si="91"/>
        <v>-24542781.346441329</v>
      </c>
      <c r="AJ238" s="2">
        <f t="shared" si="91"/>
        <v>-26248531.31869014</v>
      </c>
      <c r="AK238" s="2">
        <f t="shared" si="91"/>
        <v>-28015099.423199631</v>
      </c>
      <c r="AL238" s="2">
        <f t="shared" ref="AL238:AL243" si="92">IF(AF238=0,0,IF($G$15&gt;(AK238/AF238)^(1/5)-1+2%,AK238*(AK238/AF238)^(1/5)/($G$15-((AK238/AF238)^(1/5)-1)),AK238*(1+$G$14)/$G$16))</f>
        <v>-954381969.20978904</v>
      </c>
    </row>
    <row r="239" spans="4:38">
      <c r="E239" t="s">
        <v>283</v>
      </c>
      <c r="F239" t="s">
        <v>215</v>
      </c>
      <c r="G239" s="2">
        <f t="shared" ref="G239:AK239" si="93">-G200</f>
        <v>0</v>
      </c>
      <c r="H239" s="2">
        <f t="shared" si="93"/>
        <v>-29449.909476247067</v>
      </c>
      <c r="I239" s="2">
        <f t="shared" si="93"/>
        <v>-63157.251482823209</v>
      </c>
      <c r="J239" s="2">
        <f t="shared" si="93"/>
        <v>-120693.3080633647</v>
      </c>
      <c r="K239" s="2">
        <f t="shared" si="93"/>
        <v>-183766.75758719182</v>
      </c>
      <c r="L239" s="2">
        <f t="shared" si="93"/>
        <v>-252650.92050618169</v>
      </c>
      <c r="M239" s="2">
        <f t="shared" si="93"/>
        <v>-327629.54333123547</v>
      </c>
      <c r="N239" s="2">
        <f t="shared" si="93"/>
        <v>-408377.77534014534</v>
      </c>
      <c r="O239" s="2">
        <f t="shared" si="93"/>
        <v>-495162.2449936716</v>
      </c>
      <c r="P239" s="2">
        <f t="shared" si="93"/>
        <v>-588259.4395296782</v>
      </c>
      <c r="Q239" s="2">
        <f t="shared" si="93"/>
        <v>-687956.0267489868</v>
      </c>
      <c r="R239" s="2">
        <f t="shared" si="93"/>
        <v>-794549.18649982556</v>
      </c>
      <c r="S239" s="2">
        <f t="shared" si="93"/>
        <v>-903714.9390561562</v>
      </c>
      <c r="T239" s="2">
        <f t="shared" si="93"/>
        <v>-1015480.706175138</v>
      </c>
      <c r="U239" s="2">
        <f t="shared" si="93"/>
        <v>-1129873.2208036017</v>
      </c>
      <c r="V239" s="2">
        <f t="shared" si="93"/>
        <v>-1349665.1995106826</v>
      </c>
      <c r="W239" s="2">
        <f t="shared" si="93"/>
        <v>-1576450.462027495</v>
      </c>
      <c r="X239" s="2">
        <f t="shared" si="93"/>
        <v>-1812165.5032170299</v>
      </c>
      <c r="Y239" s="2">
        <f t="shared" si="93"/>
        <v>-2057085.3614827704</v>
      </c>
      <c r="Z239" s="2">
        <f t="shared" si="93"/>
        <v>-2311492.6888087527</v>
      </c>
      <c r="AA239" s="2">
        <f t="shared" si="93"/>
        <v>-2575677.949238013</v>
      </c>
      <c r="AB239" s="2">
        <f t="shared" si="93"/>
        <v>-2849939.6223295378</v>
      </c>
      <c r="AC239" s="2">
        <f t="shared" si="93"/>
        <v>-3131483.8361485917</v>
      </c>
      <c r="AD239" s="2">
        <f t="shared" si="93"/>
        <v>-3420430.395920997</v>
      </c>
      <c r="AE239" s="2">
        <f t="shared" si="93"/>
        <v>-3716899.5597377745</v>
      </c>
      <c r="AF239" s="2">
        <f t="shared" si="93"/>
        <v>-4021011.9760269485</v>
      </c>
      <c r="AG239" s="2">
        <f t="shared" si="93"/>
        <v>-4332888.6175964456</v>
      </c>
      <c r="AH239" s="2">
        <f t="shared" si="93"/>
        <v>-4656090.8118304349</v>
      </c>
      <c r="AI239" s="2">
        <f t="shared" si="93"/>
        <v>-4990956.6943418914</v>
      </c>
      <c r="AJ239" s="2">
        <f t="shared" si="93"/>
        <v>-5337833.6078708116</v>
      </c>
      <c r="AK239" s="2">
        <f t="shared" si="93"/>
        <v>-5697078.3398657423</v>
      </c>
      <c r="AL239" s="2">
        <f t="shared" si="92"/>
        <v>-194080654.95712295</v>
      </c>
    </row>
    <row r="240" spans="4:38">
      <c r="E240" t="s">
        <v>290</v>
      </c>
      <c r="F240" t="s">
        <v>215</v>
      </c>
      <c r="G240" s="2">
        <f t="shared" ref="G240:AK240" si="94">G207</f>
        <v>0</v>
      </c>
      <c r="H240" s="2">
        <f>H207</f>
        <v>0</v>
      </c>
      <c r="I240" s="2">
        <f t="shared" si="94"/>
        <v>0</v>
      </c>
      <c r="J240" s="2">
        <f t="shared" si="94"/>
        <v>0</v>
      </c>
      <c r="K240" s="2">
        <f t="shared" si="94"/>
        <v>0</v>
      </c>
      <c r="L240" s="2">
        <f t="shared" si="94"/>
        <v>0</v>
      </c>
      <c r="M240" s="2">
        <f t="shared" si="94"/>
        <v>0</v>
      </c>
      <c r="N240" s="2">
        <f t="shared" si="94"/>
        <v>0</v>
      </c>
      <c r="O240" s="2">
        <f t="shared" si="94"/>
        <v>0</v>
      </c>
      <c r="P240" s="2">
        <f t="shared" si="94"/>
        <v>0</v>
      </c>
      <c r="Q240" s="2">
        <f t="shared" si="94"/>
        <v>0</v>
      </c>
      <c r="R240" s="2">
        <f t="shared" si="94"/>
        <v>0</v>
      </c>
      <c r="S240" s="2">
        <f t="shared" si="94"/>
        <v>0</v>
      </c>
      <c r="T240" s="2">
        <f t="shared" si="94"/>
        <v>0</v>
      </c>
      <c r="U240" s="2">
        <f t="shared" si="94"/>
        <v>0</v>
      </c>
      <c r="V240" s="2">
        <f t="shared" si="94"/>
        <v>0</v>
      </c>
      <c r="W240" s="2">
        <f t="shared" si="94"/>
        <v>0</v>
      </c>
      <c r="X240" s="2">
        <f t="shared" si="94"/>
        <v>0</v>
      </c>
      <c r="Y240" s="2">
        <f t="shared" si="94"/>
        <v>0</v>
      </c>
      <c r="Z240" s="2">
        <f t="shared" si="94"/>
        <v>0</v>
      </c>
      <c r="AA240" s="2">
        <f t="shared" si="94"/>
        <v>0</v>
      </c>
      <c r="AB240" s="2">
        <f t="shared" si="94"/>
        <v>0</v>
      </c>
      <c r="AC240" s="2">
        <f t="shared" si="94"/>
        <v>0</v>
      </c>
      <c r="AD240" s="2">
        <f t="shared" si="94"/>
        <v>0</v>
      </c>
      <c r="AE240" s="2">
        <f t="shared" si="94"/>
        <v>0</v>
      </c>
      <c r="AF240" s="2">
        <f t="shared" si="94"/>
        <v>0</v>
      </c>
      <c r="AG240" s="2">
        <f t="shared" si="94"/>
        <v>0</v>
      </c>
      <c r="AH240" s="2">
        <f t="shared" si="94"/>
        <v>0</v>
      </c>
      <c r="AI240" s="2">
        <f t="shared" si="94"/>
        <v>0</v>
      </c>
      <c r="AJ240" s="2">
        <f t="shared" si="94"/>
        <v>0</v>
      </c>
      <c r="AK240" s="2">
        <f t="shared" si="94"/>
        <v>0</v>
      </c>
      <c r="AL240" s="2">
        <f t="shared" si="92"/>
        <v>0</v>
      </c>
    </row>
    <row r="241" spans="3:40">
      <c r="E241" t="s">
        <v>295</v>
      </c>
      <c r="F241" t="s">
        <v>215</v>
      </c>
      <c r="G241" s="2">
        <f t="shared" ref="G241:AK241" si="95">G214</f>
        <v>0</v>
      </c>
      <c r="H241" s="2">
        <f t="shared" si="95"/>
        <v>0</v>
      </c>
      <c r="I241" s="2">
        <f t="shared" si="95"/>
        <v>0</v>
      </c>
      <c r="J241" s="2">
        <f t="shared" si="95"/>
        <v>0</v>
      </c>
      <c r="K241" s="2">
        <f t="shared" si="95"/>
        <v>0</v>
      </c>
      <c r="L241" s="2">
        <f t="shared" si="95"/>
        <v>0</v>
      </c>
      <c r="M241" s="2">
        <f t="shared" si="95"/>
        <v>0</v>
      </c>
      <c r="N241" s="2">
        <f t="shared" si="95"/>
        <v>0</v>
      </c>
      <c r="O241" s="2">
        <f t="shared" si="95"/>
        <v>0</v>
      </c>
      <c r="P241" s="2">
        <f t="shared" si="95"/>
        <v>0</v>
      </c>
      <c r="Q241" s="2">
        <f t="shared" si="95"/>
        <v>0</v>
      </c>
      <c r="R241" s="2">
        <f t="shared" si="95"/>
        <v>0</v>
      </c>
      <c r="S241" s="2">
        <f t="shared" si="95"/>
        <v>0</v>
      </c>
      <c r="T241" s="2">
        <f t="shared" si="95"/>
        <v>0</v>
      </c>
      <c r="U241" s="2">
        <f t="shared" si="95"/>
        <v>0</v>
      </c>
      <c r="V241" s="2">
        <f t="shared" si="95"/>
        <v>0</v>
      </c>
      <c r="W241" s="2">
        <f t="shared" si="95"/>
        <v>0</v>
      </c>
      <c r="X241" s="2">
        <f t="shared" si="95"/>
        <v>0</v>
      </c>
      <c r="Y241" s="2">
        <f t="shared" si="95"/>
        <v>0</v>
      </c>
      <c r="Z241" s="2">
        <f t="shared" si="95"/>
        <v>0</v>
      </c>
      <c r="AA241" s="2">
        <f t="shared" si="95"/>
        <v>0</v>
      </c>
      <c r="AB241" s="2">
        <f t="shared" si="95"/>
        <v>0</v>
      </c>
      <c r="AC241" s="2">
        <f t="shared" si="95"/>
        <v>0</v>
      </c>
      <c r="AD241" s="2">
        <f t="shared" si="95"/>
        <v>0</v>
      </c>
      <c r="AE241" s="2">
        <f t="shared" si="95"/>
        <v>0</v>
      </c>
      <c r="AF241" s="2">
        <f t="shared" si="95"/>
        <v>0</v>
      </c>
      <c r="AG241" s="2">
        <f t="shared" si="95"/>
        <v>0</v>
      </c>
      <c r="AH241" s="2">
        <f t="shared" si="95"/>
        <v>0</v>
      </c>
      <c r="AI241" s="2">
        <f t="shared" si="95"/>
        <v>0</v>
      </c>
      <c r="AJ241" s="2">
        <f t="shared" si="95"/>
        <v>0</v>
      </c>
      <c r="AK241" s="2">
        <f t="shared" si="95"/>
        <v>0</v>
      </c>
      <c r="AL241" s="2">
        <f t="shared" si="92"/>
        <v>0</v>
      </c>
    </row>
    <row r="242" spans="3:40">
      <c r="E242" t="s">
        <v>312</v>
      </c>
      <c r="F242" t="s">
        <v>215</v>
      </c>
      <c r="G242" s="2">
        <f t="shared" ref="G242:AK242" si="96">G231</f>
        <v>0</v>
      </c>
      <c r="H242" s="2">
        <f t="shared" ca="1" si="96"/>
        <v>253007.42822528712</v>
      </c>
      <c r="I242" s="2">
        <f t="shared" ca="1" si="96"/>
        <v>285230.29211006704</v>
      </c>
      <c r="J242" s="2">
        <f t="shared" ca="1" si="96"/>
        <v>562565.9080453827</v>
      </c>
      <c r="K242" s="2">
        <f t="shared" ca="1" si="96"/>
        <v>592136.6374263498</v>
      </c>
      <c r="L242" s="2">
        <f t="shared" ca="1" si="96"/>
        <v>622138.88568804646</v>
      </c>
      <c r="M242" s="2">
        <f t="shared" ca="1" si="96"/>
        <v>659348.40671334718</v>
      </c>
      <c r="N242" s="2">
        <f t="shared" ca="1" si="96"/>
        <v>688737.09081280313</v>
      </c>
      <c r="O242" s="2">
        <f t="shared" ca="1" si="96"/>
        <v>717811.86632532836</v>
      </c>
      <c r="P242" s="2">
        <f t="shared" ca="1" si="96"/>
        <v>740571.32505902345</v>
      </c>
      <c r="Q242" s="2">
        <f t="shared" ca="1" si="96"/>
        <v>761769.63863751921</v>
      </c>
      <c r="R242" s="2">
        <f t="shared" ca="1" si="96"/>
        <v>771448.6095713689</v>
      </c>
      <c r="S242" s="2">
        <f t="shared" ca="1" si="96"/>
        <v>720933.54567618447</v>
      </c>
      <c r="T242" s="2">
        <f t="shared" ca="1" si="96"/>
        <v>668693.55978773709</v>
      </c>
      <c r="U242" s="2">
        <f t="shared" ca="1" si="96"/>
        <v>614696.43414661509</v>
      </c>
      <c r="V242" s="2">
        <f t="shared" ca="1" si="96"/>
        <v>1861724.7275377274</v>
      </c>
      <c r="W242" s="2">
        <f t="shared" ca="1" si="96"/>
        <v>1780423.2642454763</v>
      </c>
      <c r="X242" s="2">
        <f t="shared" ca="1" si="96"/>
        <v>1718139.5652975668</v>
      </c>
      <c r="Y242" s="2">
        <f t="shared" ca="1" si="96"/>
        <v>1652322.7035283202</v>
      </c>
      <c r="Z242" s="2">
        <f t="shared" ca="1" si="96"/>
        <v>1582851.753210468</v>
      </c>
      <c r="AA242" s="2">
        <f t="shared" ca="1" si="96"/>
        <v>1509602.2678610443</v>
      </c>
      <c r="AB242" s="2">
        <f t="shared" ca="1" si="96"/>
        <v>1432446.1856977763</v>
      </c>
      <c r="AC242" s="2">
        <f t="shared" ca="1" si="96"/>
        <v>1311936.84256173</v>
      </c>
      <c r="AD242" s="2">
        <f t="shared" ca="1" si="96"/>
        <v>1187142.89752569</v>
      </c>
      <c r="AE242" s="2">
        <f t="shared" ca="1" si="96"/>
        <v>1057972.3098044435</v>
      </c>
      <c r="AF242" s="2">
        <f t="shared" ca="1" si="96"/>
        <v>924331.79253455566</v>
      </c>
      <c r="AG242" s="2">
        <f t="shared" ca="1" si="96"/>
        <v>786126.81636175921</v>
      </c>
      <c r="AH242" s="2">
        <f t="shared" ca="1" si="96"/>
        <v>686881.62563639693</v>
      </c>
      <c r="AI242" s="2">
        <f t="shared" ca="1" si="96"/>
        <v>583001.97069170943</v>
      </c>
      <c r="AJ242" s="2">
        <f t="shared" ca="1" si="96"/>
        <v>474336.9711596081</v>
      </c>
      <c r="AK242" s="2">
        <f t="shared" ca="1" si="96"/>
        <v>360731.4534952853</v>
      </c>
      <c r="AL242" s="2">
        <f t="shared" ca="1" si="92"/>
        <v>1339296.1418377135</v>
      </c>
      <c r="AN242" s="18"/>
    </row>
    <row r="243" spans="3:40">
      <c r="E243" t="s">
        <v>313</v>
      </c>
      <c r="F243" t="s">
        <v>215</v>
      </c>
      <c r="G243" s="2">
        <f>-$G$17*G242</f>
        <v>0</v>
      </c>
      <c r="H243" s="2">
        <f ca="1">-$G$17*H242</f>
        <v>-126503.71411264356</v>
      </c>
      <c r="I243" s="2">
        <f t="shared" ref="I243:AK243" ca="1" si="97">-$G$17*I242</f>
        <v>-142615.14605503352</v>
      </c>
      <c r="J243" s="2">
        <f t="shared" ca="1" si="97"/>
        <v>-281282.95402269135</v>
      </c>
      <c r="K243" s="2">
        <f t="shared" ca="1" si="97"/>
        <v>-296068.3187131749</v>
      </c>
      <c r="L243" s="2">
        <f t="shared" ca="1" si="97"/>
        <v>-311069.44284402323</v>
      </c>
      <c r="M243" s="2">
        <f t="shared" ca="1" si="97"/>
        <v>-329674.20335667359</v>
      </c>
      <c r="N243" s="2">
        <f t="shared" ca="1" si="97"/>
        <v>-344368.54540640156</v>
      </c>
      <c r="O243" s="2">
        <f t="shared" ca="1" si="97"/>
        <v>-358905.93316266418</v>
      </c>
      <c r="P243" s="2">
        <f t="shared" ca="1" si="97"/>
        <v>-370285.66252951173</v>
      </c>
      <c r="Q243" s="2">
        <f t="shared" ca="1" si="97"/>
        <v>-380884.8193187596</v>
      </c>
      <c r="R243" s="2">
        <f t="shared" ca="1" si="97"/>
        <v>-385724.30478568445</v>
      </c>
      <c r="S243" s="2">
        <f t="shared" ca="1" si="97"/>
        <v>-360466.77283809223</v>
      </c>
      <c r="T243" s="2">
        <f t="shared" ca="1" si="97"/>
        <v>-334346.77989386854</v>
      </c>
      <c r="U243" s="2">
        <f t="shared" ca="1" si="97"/>
        <v>-307348.21707330755</v>
      </c>
      <c r="V243" s="2">
        <f t="shared" ca="1" si="97"/>
        <v>-930862.36376886372</v>
      </c>
      <c r="W243" s="2">
        <f t="shared" ca="1" si="97"/>
        <v>-890211.63212273817</v>
      </c>
      <c r="X243" s="2">
        <f t="shared" ca="1" si="97"/>
        <v>-859069.78264878341</v>
      </c>
      <c r="Y243" s="2">
        <f t="shared" ca="1" si="97"/>
        <v>-826161.35176416009</v>
      </c>
      <c r="Z243" s="2">
        <f t="shared" ca="1" si="97"/>
        <v>-791425.87660523399</v>
      </c>
      <c r="AA243" s="2">
        <f t="shared" ca="1" si="97"/>
        <v>-754801.13393052213</v>
      </c>
      <c r="AB243" s="2">
        <f t="shared" ca="1" si="97"/>
        <v>-716223.09284888813</v>
      </c>
      <c r="AC243" s="2">
        <f t="shared" ca="1" si="97"/>
        <v>-655968.42128086498</v>
      </c>
      <c r="AD243" s="2">
        <f t="shared" ca="1" si="97"/>
        <v>-593571.44876284502</v>
      </c>
      <c r="AE243" s="2">
        <f t="shared" ca="1" si="97"/>
        <v>-528986.15490222175</v>
      </c>
      <c r="AF243" s="2">
        <f t="shared" ca="1" si="97"/>
        <v>-462165.89626727783</v>
      </c>
      <c r="AG243" s="2">
        <f t="shared" ca="1" si="97"/>
        <v>-393063.4081808796</v>
      </c>
      <c r="AH243" s="2">
        <f t="shared" ca="1" si="97"/>
        <v>-343440.81281819846</v>
      </c>
      <c r="AI243" s="2">
        <f t="shared" ca="1" si="97"/>
        <v>-291500.98534585471</v>
      </c>
      <c r="AJ243" s="2">
        <f t="shared" ca="1" si="97"/>
        <v>-237168.48557980405</v>
      </c>
      <c r="AK243" s="2">
        <f t="shared" ca="1" si="97"/>
        <v>-180365.72674764265</v>
      </c>
      <c r="AL243" s="2">
        <f t="shared" ca="1" si="92"/>
        <v>-669648.07091885677</v>
      </c>
    </row>
    <row r="244" spans="3:40">
      <c r="E244" t="s">
        <v>314</v>
      </c>
      <c r="F244" t="s">
        <v>215</v>
      </c>
      <c r="G244" s="2">
        <f>SUM(G234:G243)</f>
        <v>-5023.7800630476868</v>
      </c>
      <c r="H244" s="2">
        <f ca="1">SUM(H234:H243)</f>
        <v>-865022.36636505858</v>
      </c>
      <c r="I244" s="2">
        <f t="shared" ref="I244:AL244" ca="1" si="98">SUM(I234:I243)</f>
        <v>-906480.58829166845</v>
      </c>
      <c r="J244" s="2">
        <f t="shared" ca="1" si="98"/>
        <v>-862042.44658156787</v>
      </c>
      <c r="K244" s="2">
        <f t="shared" ca="1" si="98"/>
        <v>-574337.98109068419</v>
      </c>
      <c r="L244" s="2">
        <f t="shared" ca="1" si="98"/>
        <v>-665242.44188195537</v>
      </c>
      <c r="M244" s="2">
        <f t="shared" ca="1" si="98"/>
        <v>-2552068.7838396798</v>
      </c>
      <c r="N244" s="2">
        <f t="shared" ca="1" si="98"/>
        <v>-2569442.8006374664</v>
      </c>
      <c r="O244" s="2">
        <f t="shared" ca="1" si="98"/>
        <v>-2474058.6195646469</v>
      </c>
      <c r="P244" s="2">
        <f t="shared" ca="1" si="98"/>
        <v>-824331.49741426494</v>
      </c>
      <c r="Q244" s="2">
        <f t="shared" ca="1" si="98"/>
        <v>-421674.35136726685</v>
      </c>
      <c r="R244" s="2">
        <f t="shared" ca="1" si="98"/>
        <v>1770853.5965608263</v>
      </c>
      <c r="S244" s="2">
        <f t="shared" ca="1" si="98"/>
        <v>1935903.5799862721</v>
      </c>
      <c r="T244" s="2">
        <f t="shared" ca="1" si="98"/>
        <v>2104623.6806254238</v>
      </c>
      <c r="U244" s="2">
        <f t="shared" ca="1" si="98"/>
        <v>2277044.3928653565</v>
      </c>
      <c r="V244" s="2">
        <f t="shared" ca="1" si="98"/>
        <v>3283719.5986584974</v>
      </c>
      <c r="W244" s="2">
        <f t="shared" ca="1" si="98"/>
        <v>3638421.2446779432</v>
      </c>
      <c r="X244" s="2">
        <f t="shared" ca="1" si="98"/>
        <v>4018198.962690928</v>
      </c>
      <c r="Y244" s="2">
        <f t="shared" ca="1" si="98"/>
        <v>4412256.7606885601</v>
      </c>
      <c r="Z244" s="2">
        <f t="shared" ca="1" si="98"/>
        <v>4821026.9200565442</v>
      </c>
      <c r="AA244" s="2">
        <f t="shared" ca="1" si="98"/>
        <v>5244953.58048354</v>
      </c>
      <c r="AB244" s="2">
        <f t="shared" ca="1" si="98"/>
        <v>5684493.0473737195</v>
      </c>
      <c r="AC244" s="2">
        <f t="shared" ca="1" si="98"/>
        <v>6115051.4609068325</v>
      </c>
      <c r="AD244" s="2">
        <f t="shared" ca="1" si="98"/>
        <v>6556372.005817173</v>
      </c>
      <c r="AE244" s="2">
        <f t="shared" ca="1" si="98"/>
        <v>7008618.3063852107</v>
      </c>
      <c r="AF244" s="2">
        <f t="shared" ca="1" si="98"/>
        <v>7471954.04432273</v>
      </c>
      <c r="AG244" s="2">
        <f t="shared" ca="1" si="98"/>
        <v>7946542.8455841728</v>
      </c>
      <c r="AH244" s="2">
        <f t="shared" ca="1" si="98"/>
        <v>8460355.2571486458</v>
      </c>
      <c r="AI244" s="2">
        <f t="shared" ca="1" si="98"/>
        <v>8992183.6224625167</v>
      </c>
      <c r="AJ244" s="2">
        <f t="shared" ca="1" si="98"/>
        <v>9542558.0203097425</v>
      </c>
      <c r="AK244" s="2">
        <f t="shared" ca="1" si="98"/>
        <v>10112022.847747643</v>
      </c>
      <c r="AL244" s="2">
        <f t="shared" ca="1" si="98"/>
        <v>339008425.22360939</v>
      </c>
    </row>
    <row r="245" spans="3:40">
      <c r="E245" t="s">
        <v>315</v>
      </c>
      <c r="F245" t="s">
        <v>215</v>
      </c>
      <c r="G245" s="2">
        <f ca="1">NPV($G$15,H244:AL244)+G244</f>
        <v>97739735.396062955</v>
      </c>
    </row>
    <row r="247" spans="3:40">
      <c r="E247" t="s">
        <v>307</v>
      </c>
      <c r="F247" t="s">
        <v>215</v>
      </c>
      <c r="H247" s="2">
        <f t="shared" ref="H247:AK247" ca="1" si="99">H219</f>
        <v>-1583796.1576322215</v>
      </c>
      <c r="I247" s="2">
        <f t="shared" ca="1" si="99"/>
        <v>-1779498.2722573648</v>
      </c>
      <c r="J247" s="2">
        <f t="shared" ca="1" si="99"/>
        <v>-3022922.462720904</v>
      </c>
      <c r="K247" s="2">
        <f t="shared" ca="1" si="99"/>
        <v>-3255740.4474524576</v>
      </c>
      <c r="L247" s="2">
        <f t="shared" ca="1" si="99"/>
        <v>-3497003.6787366895</v>
      </c>
      <c r="M247" s="2">
        <f t="shared" ca="1" si="99"/>
        <v>-3746964.1841975274</v>
      </c>
      <c r="N247" s="2">
        <f t="shared" ca="1" si="99"/>
        <v>-3972571.5638180743</v>
      </c>
      <c r="O247" s="2">
        <f t="shared" ca="1" si="99"/>
        <v>-4206002.042177462</v>
      </c>
      <c r="P247" s="2">
        <f t="shared" ca="1" si="99"/>
        <v>-4447484.6965683084</v>
      </c>
      <c r="Q247" s="2">
        <f t="shared" ca="1" si="99"/>
        <v>-4697254.7755429437</v>
      </c>
      <c r="R247" s="2">
        <f t="shared" ca="1" si="99"/>
        <v>-4955553.8570833439</v>
      </c>
      <c r="S247" s="2">
        <f t="shared" ca="1" si="99"/>
        <v>-4973523.4887797916</v>
      </c>
      <c r="T247" s="2">
        <f t="shared" ca="1" si="99"/>
        <v>-4990062.4457565164</v>
      </c>
      <c r="U247" s="2">
        <f t="shared" ca="1" si="99"/>
        <v>-5005102.7150676921</v>
      </c>
      <c r="V247" s="2">
        <f t="shared" ca="1" si="99"/>
        <v>-10544223.418580893</v>
      </c>
      <c r="W247" s="2">
        <f t="shared" ca="1" si="99"/>
        <v>-10672091.944345759</v>
      </c>
      <c r="X247" s="2">
        <f t="shared" ca="1" si="99"/>
        <v>-10896205.875177041</v>
      </c>
      <c r="Y247" s="2">
        <f t="shared" ca="1" si="99"/>
        <v>-11125026.198555758</v>
      </c>
      <c r="Z247" s="2">
        <f t="shared" ca="1" si="99"/>
        <v>-11358651.748725383</v>
      </c>
      <c r="AA247" s="2">
        <f t="shared" ca="1" si="99"/>
        <v>-11597183.43544866</v>
      </c>
      <c r="AB247" s="2">
        <f t="shared" ca="1" si="99"/>
        <v>-11840724.287593057</v>
      </c>
      <c r="AC247" s="2">
        <f t="shared" ca="1" si="99"/>
        <v>-11922632.646578556</v>
      </c>
      <c r="AD247" s="2">
        <f t="shared" ca="1" si="99"/>
        <v>-12002759.397230569</v>
      </c>
      <c r="AE247" s="2">
        <f t="shared" ca="1" si="99"/>
        <v>-12080993.590412874</v>
      </c>
      <c r="AF247" s="2">
        <f t="shared" ca="1" si="99"/>
        <v>-12157220.402814655</v>
      </c>
      <c r="AG247" s="2">
        <f t="shared" ca="1" si="99"/>
        <v>-12231321.023163892</v>
      </c>
      <c r="AH247" s="2">
        <f t="shared" ca="1" si="99"/>
        <v>-12488178.764650382</v>
      </c>
      <c r="AI247" s="2">
        <f t="shared" ca="1" si="99"/>
        <v>-12750430.518708039</v>
      </c>
      <c r="AJ247" s="2">
        <f t="shared" ca="1" si="99"/>
        <v>-13018189.559600854</v>
      </c>
      <c r="AK247" s="2">
        <f t="shared" ca="1" si="99"/>
        <v>-13291571.540352523</v>
      </c>
    </row>
    <row r="248" spans="3:40">
      <c r="E248" t="s">
        <v>316</v>
      </c>
      <c r="F248" t="s">
        <v>215</v>
      </c>
      <c r="G248" s="23">
        <f ca="1">NPV($G$15,H247:AL247)+G247</f>
        <v>-97739735.396062747</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00">G222</f>
        <v>0</v>
      </c>
      <c r="H256" s="2">
        <f t="shared" si="100"/>
        <v>710163.17339692998</v>
      </c>
      <c r="I256" s="2">
        <f t="shared" si="100"/>
        <v>761143.34294311691</v>
      </c>
      <c r="J256" s="2">
        <f t="shared" si="100"/>
        <v>1003866.218686655</v>
      </c>
      <c r="K256" s="2">
        <f t="shared" si="100"/>
        <v>1053534.8707330152</v>
      </c>
      <c r="L256" s="2">
        <f t="shared" si="100"/>
        <v>1104689.7452553441</v>
      </c>
      <c r="M256" s="2">
        <f t="shared" si="100"/>
        <v>1157397.2186355621</v>
      </c>
      <c r="N256" s="2">
        <f t="shared" si="100"/>
        <v>1205833.0615072288</v>
      </c>
      <c r="O256" s="2">
        <f t="shared" si="100"/>
        <v>1255762.2167857601</v>
      </c>
      <c r="P256" s="2">
        <f t="shared" si="100"/>
        <v>1307420.9622116794</v>
      </c>
      <c r="Q256" s="2">
        <f t="shared" si="100"/>
        <v>1360741.9707344552</v>
      </c>
      <c r="R256" s="2">
        <f t="shared" si="100"/>
        <v>1418688.683142643</v>
      </c>
      <c r="S256" s="2">
        <f t="shared" si="100"/>
        <v>1432642.3754767948</v>
      </c>
      <c r="T256" s="2">
        <f t="shared" si="100"/>
        <v>1446556.4811797156</v>
      </c>
      <c r="U256" s="2">
        <f t="shared" si="100"/>
        <v>1460423.1840345697</v>
      </c>
      <c r="V256" s="2">
        <f t="shared" si="100"/>
        <v>2490756.304283353</v>
      </c>
      <c r="W256" s="2">
        <f t="shared" si="100"/>
        <v>2525850.4607832758</v>
      </c>
      <c r="X256" s="2">
        <f t="shared" si="100"/>
        <v>2578893.3204597286</v>
      </c>
      <c r="Y256" s="2">
        <f t="shared" si="100"/>
        <v>2633050.0801893827</v>
      </c>
      <c r="Z256" s="2">
        <f t="shared" si="100"/>
        <v>2688344.1318733515</v>
      </c>
      <c r="AA256" s="2">
        <f t="shared" si="100"/>
        <v>2744799.3586426997</v>
      </c>
      <c r="AB256" s="2">
        <f t="shared" si="100"/>
        <v>2802440.1451741913</v>
      </c>
      <c r="AC256" s="2">
        <f t="shared" si="100"/>
        <v>2830615.9286197862</v>
      </c>
      <c r="AD256" s="2">
        <f t="shared" si="100"/>
        <v>2858739.2188660656</v>
      </c>
      <c r="AE256" s="2">
        <f t="shared" si="100"/>
        <v>2886795.3856781768</v>
      </c>
      <c r="AF256" s="2">
        <f t="shared" si="100"/>
        <v>2914769.2075008759</v>
      </c>
      <c r="AG256" s="2">
        <f t="shared" si="100"/>
        <v>2942644.8530750358</v>
      </c>
      <c r="AH256" s="2">
        <f t="shared" si="100"/>
        <v>3004440.39498962</v>
      </c>
      <c r="AI256" s="2">
        <f t="shared" si="100"/>
        <v>3067533.6432844014</v>
      </c>
      <c r="AJ256" s="2">
        <f t="shared" si="100"/>
        <v>3131951.8497933643</v>
      </c>
      <c r="AK256" s="2">
        <f t="shared" si="100"/>
        <v>3197722.8386390344</v>
      </c>
    </row>
    <row r="257" spans="4:38">
      <c r="E257" t="s">
        <v>305</v>
      </c>
      <c r="F257" t="s">
        <v>215</v>
      </c>
      <c r="G257" s="2">
        <f t="shared" si="100"/>
        <v>0</v>
      </c>
      <c r="H257" s="2">
        <f t="shared" si="100"/>
        <v>226541.4321025121</v>
      </c>
      <c r="I257" s="2">
        <f t="shared" si="100"/>
        <v>487588.43232873024</v>
      </c>
      <c r="J257" s="2">
        <f t="shared" si="100"/>
        <v>934366.86814216268</v>
      </c>
      <c r="K257" s="2">
        <f t="shared" si="100"/>
        <v>1420627.9371238619</v>
      </c>
      <c r="L257" s="2">
        <f t="shared" si="100"/>
        <v>1950182.2853449548</v>
      </c>
      <c r="M257" s="2">
        <f t="shared" si="100"/>
        <v>2524914.5948030264</v>
      </c>
      <c r="N257" s="2">
        <f t="shared" si="100"/>
        <v>3142415.2531684586</v>
      </c>
      <c r="O257" s="2">
        <f t="shared" si="100"/>
        <v>3804336.8702786462</v>
      </c>
      <c r="P257" s="2">
        <f t="shared" si="100"/>
        <v>4513001.1249414738</v>
      </c>
      <c r="Q257" s="2">
        <f t="shared" si="100"/>
        <v>5270252.1270995932</v>
      </c>
      <c r="R257" s="2">
        <f t="shared" si="100"/>
        <v>6086834.5903216172</v>
      </c>
      <c r="S257" s="2">
        <f t="shared" si="100"/>
        <v>6923125.0176839884</v>
      </c>
      <c r="T257" s="2">
        <f t="shared" si="100"/>
        <v>7779333.4801336536</v>
      </c>
      <c r="U257" s="2">
        <f t="shared" si="100"/>
        <v>8655664.7718208507</v>
      </c>
      <c r="V257" s="2">
        <f t="shared" si="100"/>
        <v>10339433.934763398</v>
      </c>
      <c r="W257" s="2">
        <f t="shared" si="100"/>
        <v>12076776.825445225</v>
      </c>
      <c r="X257" s="2">
        <f t="shared" si="100"/>
        <v>13882528.427170463</v>
      </c>
      <c r="Y257" s="2">
        <f t="shared" si="100"/>
        <v>15758795.737588134</v>
      </c>
      <c r="Z257" s="2">
        <f t="shared" si="100"/>
        <v>17707744.080006965</v>
      </c>
      <c r="AA257" s="2">
        <f t="shared" si="100"/>
        <v>19731598.623887114</v>
      </c>
      <c r="AB257" s="2">
        <f t="shared" si="100"/>
        <v>21832645.94347094</v>
      </c>
      <c r="AC257" s="2">
        <f t="shared" si="100"/>
        <v>23989482.912781842</v>
      </c>
      <c r="AD257" s="2">
        <f t="shared" si="100"/>
        <v>26203027.328483656</v>
      </c>
      <c r="AE257" s="2">
        <f t="shared" si="100"/>
        <v>28474200.456522699</v>
      </c>
      <c r="AF257" s="2">
        <f t="shared" si="100"/>
        <v>30803926.553115513</v>
      </c>
      <c r="AG257" s="2">
        <f t="shared" si="100"/>
        <v>33193132.359468661</v>
      </c>
      <c r="AH257" s="2">
        <f t="shared" si="100"/>
        <v>35669100.27807872</v>
      </c>
      <c r="AI257" s="2">
        <f t="shared" si="100"/>
        <v>38234420.677899882</v>
      </c>
      <c r="AJ257" s="2">
        <f t="shared" si="100"/>
        <v>40891754.461290888</v>
      </c>
      <c r="AK257" s="2">
        <f t="shared" si="100"/>
        <v>43643834.884065375</v>
      </c>
    </row>
    <row r="258" spans="4:38">
      <c r="E258" t="s">
        <v>282</v>
      </c>
      <c r="F258" t="s">
        <v>215</v>
      </c>
      <c r="G258" s="2">
        <f t="shared" si="100"/>
        <v>0</v>
      </c>
      <c r="H258" s="2">
        <f t="shared" si="100"/>
        <v>-144893.03571544585</v>
      </c>
      <c r="I258" s="2">
        <f t="shared" si="100"/>
        <v>-310872.82725269324</v>
      </c>
      <c r="J258" s="2">
        <f t="shared" si="100"/>
        <v>-594283.67609233479</v>
      </c>
      <c r="K258" s="2">
        <f t="shared" si="100"/>
        <v>-904689.65207660873</v>
      </c>
      <c r="L258" s="2">
        <f t="shared" si="100"/>
        <v>-1243571.9619111021</v>
      </c>
      <c r="M258" s="2">
        <f t="shared" si="100"/>
        <v>-1612302.8227829935</v>
      </c>
      <c r="N258" s="2">
        <f t="shared" si="100"/>
        <v>-2009291.1080049744</v>
      </c>
      <c r="O258" s="2">
        <f t="shared" si="100"/>
        <v>-2435816.7932363423</v>
      </c>
      <c r="P258" s="2">
        <f t="shared" si="100"/>
        <v>-2893255.7562018191</v>
      </c>
      <c r="Q258" s="2">
        <f t="shared" si="100"/>
        <v>-3382989.5498007946</v>
      </c>
      <c r="R258" s="2">
        <f t="shared" si="100"/>
        <v>-3907156.1120466497</v>
      </c>
      <c r="S258" s="2">
        <f t="shared" si="100"/>
        <v>-4443973.2714796523</v>
      </c>
      <c r="T258" s="2">
        <f t="shared" si="100"/>
        <v>-4993575.8732269602</v>
      </c>
      <c r="U258" s="2">
        <f t="shared" si="100"/>
        <v>-5556095.3752252003</v>
      </c>
      <c r="V258" s="2">
        <f t="shared" si="100"/>
        <v>-6636911.5003630817</v>
      </c>
      <c r="W258" s="2">
        <f t="shared" si="100"/>
        <v>-7752116.7508625258</v>
      </c>
      <c r="X258" s="2">
        <f t="shared" si="100"/>
        <v>-8911233.7439112887</v>
      </c>
      <c r="Y258" s="2">
        <f t="shared" si="100"/>
        <v>-10115614.967180964</v>
      </c>
      <c r="Z258" s="2">
        <f t="shared" si="100"/>
        <v>-11366650.347746901</v>
      </c>
      <c r="AA258" s="2">
        <f t="shared" si="100"/>
        <v>-12665768.228096083</v>
      </c>
      <c r="AB258" s="2">
        <f t="shared" si="100"/>
        <v>-14014436.366616571</v>
      </c>
      <c r="AC258" s="2">
        <f t="shared" si="100"/>
        <v>-15398916.037007283</v>
      </c>
      <c r="AD258" s="2">
        <f t="shared" si="100"/>
        <v>-16819796.375508331</v>
      </c>
      <c r="AE258" s="2">
        <f t="shared" si="100"/>
        <v>-18277668.745301936</v>
      </c>
      <c r="AF258" s="2">
        <f t="shared" si="100"/>
        <v>-19773126.429033112</v>
      </c>
      <c r="AG258" s="2">
        <f t="shared" si="100"/>
        <v>-21306764.304468922</v>
      </c>
      <c r="AH258" s="2">
        <f t="shared" si="100"/>
        <v>-22896095.021917839</v>
      </c>
      <c r="AI258" s="2">
        <f t="shared" si="100"/>
        <v>-24542781.346441329</v>
      </c>
      <c r="AJ258" s="2">
        <f t="shared" si="100"/>
        <v>-26248531.31869014</v>
      </c>
      <c r="AK258" s="2">
        <f t="shared" si="100"/>
        <v>-28015099.423199631</v>
      </c>
    </row>
    <row r="259" spans="4:38">
      <c r="E259" t="s">
        <v>283</v>
      </c>
      <c r="F259" t="s">
        <v>215</v>
      </c>
      <c r="G259" s="2">
        <f t="shared" si="100"/>
        <v>0</v>
      </c>
      <c r="H259" s="2">
        <f t="shared" si="100"/>
        <v>-29449.909476247067</v>
      </c>
      <c r="I259" s="2">
        <f t="shared" si="100"/>
        <v>-63157.251482823209</v>
      </c>
      <c r="J259" s="2">
        <f t="shared" si="100"/>
        <v>-120693.3080633647</v>
      </c>
      <c r="K259" s="2">
        <f t="shared" si="100"/>
        <v>-183766.75758719182</v>
      </c>
      <c r="L259" s="2">
        <f t="shared" si="100"/>
        <v>-252650.92050618169</v>
      </c>
      <c r="M259" s="2">
        <f t="shared" si="100"/>
        <v>-327629.54333123547</v>
      </c>
      <c r="N259" s="2">
        <f t="shared" si="100"/>
        <v>-408377.77534014534</v>
      </c>
      <c r="O259" s="2">
        <f t="shared" si="100"/>
        <v>-495162.2449936716</v>
      </c>
      <c r="P259" s="2">
        <f t="shared" si="100"/>
        <v>-588259.4395296782</v>
      </c>
      <c r="Q259" s="2">
        <f t="shared" si="100"/>
        <v>-687956.0267489868</v>
      </c>
      <c r="R259" s="2">
        <f t="shared" si="100"/>
        <v>-794549.18649982556</v>
      </c>
      <c r="S259" s="2">
        <f t="shared" si="100"/>
        <v>-903714.9390561562</v>
      </c>
      <c r="T259" s="2">
        <f t="shared" si="100"/>
        <v>-1015480.706175138</v>
      </c>
      <c r="U259" s="2">
        <f t="shared" si="100"/>
        <v>-1129873.2208036017</v>
      </c>
      <c r="V259" s="2">
        <f t="shared" si="100"/>
        <v>-1349665.1995106826</v>
      </c>
      <c r="W259" s="2">
        <f t="shared" si="100"/>
        <v>-1576450.462027495</v>
      </c>
      <c r="X259" s="2">
        <f t="shared" si="100"/>
        <v>-1812165.5032170299</v>
      </c>
      <c r="Y259" s="2">
        <f t="shared" si="100"/>
        <v>-2057085.3614827704</v>
      </c>
      <c r="Z259" s="2">
        <f t="shared" si="100"/>
        <v>-2311492.6888087527</v>
      </c>
      <c r="AA259" s="2">
        <f t="shared" si="100"/>
        <v>-2575677.949238013</v>
      </c>
      <c r="AB259" s="2">
        <f t="shared" si="100"/>
        <v>-2849939.6223295378</v>
      </c>
      <c r="AC259" s="2">
        <f t="shared" si="100"/>
        <v>-3131483.8361485917</v>
      </c>
      <c r="AD259" s="2">
        <f t="shared" si="100"/>
        <v>-3420430.395920997</v>
      </c>
      <c r="AE259" s="2">
        <f t="shared" si="100"/>
        <v>-3716899.5597377745</v>
      </c>
      <c r="AF259" s="2">
        <f t="shared" si="100"/>
        <v>-4021011.9760269485</v>
      </c>
      <c r="AG259" s="2">
        <f t="shared" si="100"/>
        <v>-4332888.6175964456</v>
      </c>
      <c r="AH259" s="2">
        <f t="shared" si="100"/>
        <v>-4656090.8118304349</v>
      </c>
      <c r="AI259" s="2">
        <f t="shared" si="100"/>
        <v>-4990956.6943418914</v>
      </c>
      <c r="AJ259" s="2">
        <f t="shared" si="100"/>
        <v>-5337833.6078708116</v>
      </c>
      <c r="AK259" s="2">
        <f t="shared" si="100"/>
        <v>-5697078.3398657423</v>
      </c>
    </row>
    <row r="260" spans="4:38">
      <c r="E260" t="s">
        <v>306</v>
      </c>
      <c r="F260" t="s">
        <v>215</v>
      </c>
      <c r="G260" s="2">
        <f t="shared" si="100"/>
        <v>0</v>
      </c>
      <c r="H260" s="2">
        <f t="shared" si="100"/>
        <v>-21923.596759818138</v>
      </c>
      <c r="I260" s="2">
        <f t="shared" si="100"/>
        <v>-45971.064645856044</v>
      </c>
      <c r="J260" s="2">
        <f t="shared" si="100"/>
        <v>-75553.333436823275</v>
      </c>
      <c r="K260" s="2">
        <f t="shared" si="100"/>
        <v>-103754.74216178496</v>
      </c>
      <c r="L260" s="2">
        <f t="shared" si="100"/>
        <v>-135441.75507314739</v>
      </c>
      <c r="M260" s="2">
        <f t="shared" si="100"/>
        <v>-193243.28550465629</v>
      </c>
      <c r="N260" s="2">
        <f t="shared" si="100"/>
        <v>-253798.17022183671</v>
      </c>
      <c r="O260" s="2">
        <f t="shared" si="100"/>
        <v>-315824.22774135799</v>
      </c>
      <c r="P260" s="2">
        <f t="shared" si="100"/>
        <v>-359993.2783834259</v>
      </c>
      <c r="Q260" s="2">
        <f t="shared" si="100"/>
        <v>-402025.87453305454</v>
      </c>
      <c r="R260" s="2">
        <f t="shared" si="100"/>
        <v>-419759.48307233758</v>
      </c>
      <c r="S260" s="2">
        <f t="shared" si="100"/>
        <v>-437667.51276579755</v>
      </c>
      <c r="T260" s="2">
        <f t="shared" si="100"/>
        <v>-455749.468780544</v>
      </c>
      <c r="U260" s="2">
        <f t="shared" si="100"/>
        <v>-474004.75858097617</v>
      </c>
      <c r="V260" s="2">
        <f t="shared" si="100"/>
        <v>-505139.21238451806</v>
      </c>
      <c r="W260" s="2">
        <f t="shared" si="100"/>
        <v>-536712.34314430901</v>
      </c>
      <c r="X260" s="2">
        <f t="shared" si="100"/>
        <v>-568948.50965005555</v>
      </c>
      <c r="Y260" s="2">
        <f t="shared" si="100"/>
        <v>-601861.6356524229</v>
      </c>
      <c r="Z260" s="2">
        <f t="shared" si="100"/>
        <v>-635465.93730083981</v>
      </c>
      <c r="AA260" s="2">
        <f t="shared" si="100"/>
        <v>-669775.92928387364</v>
      </c>
      <c r="AB260" s="2">
        <f t="shared" si="100"/>
        <v>-704806.43109855102</v>
      </c>
      <c r="AC260" s="2">
        <f t="shared" si="100"/>
        <v>-740189.13020629832</v>
      </c>
      <c r="AD260" s="2">
        <f t="shared" si="100"/>
        <v>-775923.37044212408</v>
      </c>
      <c r="AE260" s="2">
        <f t="shared" si="100"/>
        <v>-812008.31276310142</v>
      </c>
      <c r="AF260" s="2">
        <f t="shared" si="100"/>
        <v>-848442.92785686231</v>
      </c>
      <c r="AG260" s="2">
        <f t="shared" si="100"/>
        <v>-885225.98852030025</v>
      </c>
      <c r="AH260" s="2">
        <f t="shared" si="100"/>
        <v>-922781.49345767056</v>
      </c>
      <c r="AI260" s="2">
        <f t="shared" si="100"/>
        <v>-961125.66399872559</v>
      </c>
      <c r="AJ260" s="2">
        <f t="shared" si="100"/>
        <v>-1000275.0621211426</v>
      </c>
      <c r="AK260" s="2">
        <f t="shared" si="100"/>
        <v>-1040246.5976041306</v>
      </c>
    </row>
    <row r="261" spans="4:38">
      <c r="E261" t="s">
        <v>290</v>
      </c>
      <c r="F261" t="s">
        <v>215</v>
      </c>
      <c r="G261" s="2">
        <f t="shared" si="100"/>
        <v>0</v>
      </c>
      <c r="H261" s="2">
        <f t="shared" si="100"/>
        <v>0</v>
      </c>
      <c r="I261" s="2">
        <f t="shared" si="100"/>
        <v>0</v>
      </c>
      <c r="J261" s="2">
        <f t="shared" si="100"/>
        <v>0</v>
      </c>
      <c r="K261" s="2">
        <f t="shared" si="100"/>
        <v>0</v>
      </c>
      <c r="L261" s="2">
        <f t="shared" si="100"/>
        <v>0</v>
      </c>
      <c r="M261" s="2">
        <f t="shared" si="100"/>
        <v>0</v>
      </c>
      <c r="N261" s="2">
        <f t="shared" si="100"/>
        <v>0</v>
      </c>
      <c r="O261" s="2">
        <f t="shared" si="100"/>
        <v>0</v>
      </c>
      <c r="P261" s="2">
        <f t="shared" si="100"/>
        <v>0</v>
      </c>
      <c r="Q261" s="2">
        <f t="shared" si="100"/>
        <v>0</v>
      </c>
      <c r="R261" s="2">
        <f t="shared" si="100"/>
        <v>0</v>
      </c>
      <c r="S261" s="2">
        <f t="shared" si="100"/>
        <v>0</v>
      </c>
      <c r="T261" s="2">
        <f t="shared" si="100"/>
        <v>0</v>
      </c>
      <c r="U261" s="2">
        <f t="shared" si="100"/>
        <v>0</v>
      </c>
      <c r="V261" s="2">
        <f t="shared" si="100"/>
        <v>0</v>
      </c>
      <c r="W261" s="2">
        <f t="shared" si="100"/>
        <v>0</v>
      </c>
      <c r="X261" s="2">
        <f t="shared" si="100"/>
        <v>0</v>
      </c>
      <c r="Y261" s="2">
        <f t="shared" si="100"/>
        <v>0</v>
      </c>
      <c r="Z261" s="2">
        <f t="shared" si="100"/>
        <v>0</v>
      </c>
      <c r="AA261" s="2">
        <f t="shared" si="100"/>
        <v>0</v>
      </c>
      <c r="AB261" s="2">
        <f t="shared" si="100"/>
        <v>0</v>
      </c>
      <c r="AC261" s="2">
        <f t="shared" si="100"/>
        <v>0</v>
      </c>
      <c r="AD261" s="2">
        <f t="shared" si="100"/>
        <v>0</v>
      </c>
      <c r="AE261" s="2">
        <f t="shared" si="100"/>
        <v>0</v>
      </c>
      <c r="AF261" s="2">
        <f t="shared" si="100"/>
        <v>0</v>
      </c>
      <c r="AG261" s="2">
        <f t="shared" si="100"/>
        <v>0</v>
      </c>
      <c r="AH261" s="2">
        <f t="shared" si="100"/>
        <v>0</v>
      </c>
      <c r="AI261" s="2">
        <f t="shared" si="100"/>
        <v>0</v>
      </c>
      <c r="AJ261" s="2">
        <f t="shared" si="100"/>
        <v>0</v>
      </c>
      <c r="AK261" s="2">
        <f t="shared" si="100"/>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1">SUM(G256:G262)</f>
        <v>0</v>
      </c>
      <c r="H264" s="2">
        <f t="shared" si="101"/>
        <v>740438.06354793103</v>
      </c>
      <c r="I264" s="2">
        <f t="shared" si="101"/>
        <v>828730.6318904747</v>
      </c>
      <c r="J264" s="2">
        <f t="shared" si="101"/>
        <v>1147702.7692362948</v>
      </c>
      <c r="K264" s="2">
        <f t="shared" si="101"/>
        <v>1281951.6560312917</v>
      </c>
      <c r="L264" s="2">
        <f t="shared" si="101"/>
        <v>1423207.393109868</v>
      </c>
      <c r="M264" s="2">
        <f t="shared" si="101"/>
        <v>1549136.1618197034</v>
      </c>
      <c r="N264" s="2">
        <f t="shared" si="101"/>
        <v>1676781.2611087305</v>
      </c>
      <c r="O264" s="2">
        <f t="shared" si="101"/>
        <v>1813295.821093034</v>
      </c>
      <c r="P264" s="2">
        <f t="shared" si="101"/>
        <v>1978913.6130382302</v>
      </c>
      <c r="Q264" s="2">
        <f t="shared" si="101"/>
        <v>2158022.6467512129</v>
      </c>
      <c r="R264" s="2">
        <f t="shared" si="101"/>
        <v>2384058.4918454476</v>
      </c>
      <c r="S264" s="2">
        <f t="shared" si="101"/>
        <v>2570411.6698591765</v>
      </c>
      <c r="T264" s="2">
        <f t="shared" si="101"/>
        <v>2761083.9131307262</v>
      </c>
      <c r="U264" s="2">
        <f t="shared" si="101"/>
        <v>2956114.6012456417</v>
      </c>
      <c r="V264" s="2">
        <f t="shared" si="101"/>
        <v>4338474.3267884683</v>
      </c>
      <c r="W264" s="2">
        <f t="shared" si="101"/>
        <v>4737347.730194171</v>
      </c>
      <c r="X264" s="2">
        <f t="shared" si="101"/>
        <v>5169073.9908518177</v>
      </c>
      <c r="Y264" s="2">
        <f t="shared" si="101"/>
        <v>5617283.8534613578</v>
      </c>
      <c r="Z264" s="2">
        <f t="shared" si="101"/>
        <v>6082479.2380238222</v>
      </c>
      <c r="AA264" s="2">
        <f t="shared" si="101"/>
        <v>6565175.8759118449</v>
      </c>
      <c r="AB264" s="2">
        <f t="shared" si="101"/>
        <v>7065903.6686004698</v>
      </c>
      <c r="AC264" s="2">
        <f t="shared" si="101"/>
        <v>7549509.8380394559</v>
      </c>
      <c r="AD264" s="2">
        <f t="shared" si="101"/>
        <v>8045616.4054782689</v>
      </c>
      <c r="AE264" s="2">
        <f t="shared" si="101"/>
        <v>8554419.2243980616</v>
      </c>
      <c r="AF264" s="2">
        <f t="shared" si="101"/>
        <v>9076114.427699469</v>
      </c>
      <c r="AG264" s="2">
        <f t="shared" si="101"/>
        <v>9610898.3019580282</v>
      </c>
      <c r="AH264" s="2">
        <f t="shared" si="101"/>
        <v>10198573.345862392</v>
      </c>
      <c r="AI264" s="2">
        <f t="shared" si="101"/>
        <v>10807090.616402341</v>
      </c>
      <c r="AJ264" s="2">
        <f t="shared" si="101"/>
        <v>11437066.322402161</v>
      </c>
      <c r="AK264" s="2">
        <f t="shared" si="101"/>
        <v>12089133.362034906</v>
      </c>
    </row>
    <row r="265" spans="4:38">
      <c r="E265" t="s">
        <v>309</v>
      </c>
      <c r="F265" t="s">
        <v>215</v>
      </c>
      <c r="G265" s="2">
        <f ca="1">-G264*G$18</f>
        <v>0</v>
      </c>
      <c r="H265" s="2">
        <f t="shared" ref="H265:AK265" si="102">-H264*H$18</f>
        <v>-222131.4190643793</v>
      </c>
      <c r="I265" s="2">
        <f t="shared" si="102"/>
        <v>-248619.1895671424</v>
      </c>
      <c r="J265" s="2">
        <f t="shared" si="102"/>
        <v>-344310.83077088842</v>
      </c>
      <c r="K265" s="2">
        <f t="shared" si="102"/>
        <v>-384585.49680938752</v>
      </c>
      <c r="L265" s="2">
        <f t="shared" si="102"/>
        <v>-426962.21793296043</v>
      </c>
      <c r="M265" s="2">
        <f t="shared" si="102"/>
        <v>-464740.84854591102</v>
      </c>
      <c r="N265" s="2">
        <f t="shared" si="102"/>
        <v>-503034.37833261909</v>
      </c>
      <c r="O265" s="2">
        <f t="shared" si="102"/>
        <v>-543988.74632791022</v>
      </c>
      <c r="P265" s="2">
        <f t="shared" si="102"/>
        <v>-593674.08391146909</v>
      </c>
      <c r="Q265" s="2">
        <f t="shared" si="102"/>
        <v>-647406.79402536387</v>
      </c>
      <c r="R265" s="2">
        <f t="shared" si="102"/>
        <v>-715217.54755363427</v>
      </c>
      <c r="S265" s="2">
        <f t="shared" si="102"/>
        <v>-771123.50095775293</v>
      </c>
      <c r="T265" s="2">
        <f t="shared" si="102"/>
        <v>-828325.17393921781</v>
      </c>
      <c r="U265" s="2">
        <f t="shared" si="102"/>
        <v>-886834.38037369249</v>
      </c>
      <c r="V265" s="2">
        <f t="shared" si="102"/>
        <v>-1301542.2980365404</v>
      </c>
      <c r="W265" s="2">
        <f t="shared" si="102"/>
        <v>-1421204.3190582513</v>
      </c>
      <c r="X265" s="2">
        <f t="shared" si="102"/>
        <v>-1550722.1972555453</v>
      </c>
      <c r="Y265" s="2">
        <f t="shared" si="102"/>
        <v>-1685185.1560384072</v>
      </c>
      <c r="Z265" s="2">
        <f t="shared" si="102"/>
        <v>-1824743.7714071467</v>
      </c>
      <c r="AA265" s="2">
        <f t="shared" si="102"/>
        <v>-1969552.7627735534</v>
      </c>
      <c r="AB265" s="2">
        <f t="shared" si="102"/>
        <v>-2119771.1005801409</v>
      </c>
      <c r="AC265" s="2">
        <f t="shared" si="102"/>
        <v>-2264852.9514118368</v>
      </c>
      <c r="AD265" s="2">
        <f t="shared" si="102"/>
        <v>-2413684.9216434807</v>
      </c>
      <c r="AE265" s="2">
        <f t="shared" si="102"/>
        <v>-2566325.7673194185</v>
      </c>
      <c r="AF265" s="2">
        <f t="shared" si="102"/>
        <v>-2722834.3283098405</v>
      </c>
      <c r="AG265" s="2">
        <f t="shared" si="102"/>
        <v>-2883269.4905874082</v>
      </c>
      <c r="AH265" s="2">
        <f t="shared" si="102"/>
        <v>-3059572.0037587178</v>
      </c>
      <c r="AI265" s="2">
        <f t="shared" si="102"/>
        <v>-3242127.1849207021</v>
      </c>
      <c r="AJ265" s="2">
        <f t="shared" si="102"/>
        <v>-3431119.8967206483</v>
      </c>
      <c r="AK265" s="2">
        <f t="shared" si="102"/>
        <v>-3626740.0086104716</v>
      </c>
    </row>
    <row r="267" spans="4:38">
      <c r="D267" t="s">
        <v>310</v>
      </c>
    </row>
    <row r="268" spans="4:38">
      <c r="E268" t="s">
        <v>214</v>
      </c>
      <c r="F268" t="s">
        <v>215</v>
      </c>
      <c r="G268" s="2">
        <f t="shared" ref="G268:AK275" si="103">G234</f>
        <v>-5023.7800630476868</v>
      </c>
      <c r="H268" s="2">
        <f t="shared" si="103"/>
        <v>-1043724.5673885213</v>
      </c>
      <c r="I268" s="2">
        <f t="shared" si="103"/>
        <v>-1162654.0879399157</v>
      </c>
      <c r="J268" s="2">
        <f t="shared" si="103"/>
        <v>-1362715.2845907225</v>
      </c>
      <c r="K268" s="2">
        <f t="shared" si="103"/>
        <v>-1202577.8272639203</v>
      </c>
      <c r="L268" s="2">
        <f t="shared" si="103"/>
        <v>-1430271.2876536497</v>
      </c>
      <c r="M268" s="2">
        <f t="shared" si="103"/>
        <v>-3466725.2158851507</v>
      </c>
      <c r="N268" s="2">
        <f t="shared" si="103"/>
        <v>-3638557.7158672065</v>
      </c>
      <c r="O268" s="2">
        <f t="shared" si="103"/>
        <v>-3706322.3847759431</v>
      </c>
      <c r="P268" s="2">
        <f t="shared" si="103"/>
        <v>-2226103.0891537531</v>
      </c>
      <c r="Q268" s="2">
        <f t="shared" si="103"/>
        <v>-2001865.7212358383</v>
      </c>
      <c r="R268" s="2">
        <f t="shared" si="103"/>
        <v>0</v>
      </c>
      <c r="S268" s="2">
        <f t="shared" si="103"/>
        <v>0</v>
      </c>
      <c r="T268" s="2">
        <f t="shared" si="103"/>
        <v>0</v>
      </c>
      <c r="U268" s="2">
        <f t="shared" si="103"/>
        <v>0</v>
      </c>
      <c r="V268" s="2">
        <f t="shared" si="103"/>
        <v>0</v>
      </c>
      <c r="W268" s="2">
        <f t="shared" si="103"/>
        <v>0</v>
      </c>
      <c r="X268" s="2">
        <f t="shared" si="103"/>
        <v>0</v>
      </c>
      <c r="Y268" s="2">
        <f t="shared" si="103"/>
        <v>0</v>
      </c>
      <c r="Z268" s="2">
        <f t="shared" si="103"/>
        <v>0</v>
      </c>
      <c r="AA268" s="2">
        <f t="shared" si="103"/>
        <v>0</v>
      </c>
      <c r="AB268" s="2">
        <f t="shared" si="103"/>
        <v>0</v>
      </c>
      <c r="AC268" s="2">
        <f t="shared" si="103"/>
        <v>0</v>
      </c>
      <c r="AD268" s="2">
        <f t="shared" si="103"/>
        <v>0</v>
      </c>
      <c r="AE268" s="2">
        <f t="shared" si="103"/>
        <v>0</v>
      </c>
      <c r="AF268" s="2">
        <f t="shared" si="103"/>
        <v>0</v>
      </c>
      <c r="AG268" s="2">
        <f t="shared" si="103"/>
        <v>0</v>
      </c>
      <c r="AH268" s="2">
        <f t="shared" si="103"/>
        <v>0</v>
      </c>
      <c r="AI268" s="2">
        <f t="shared" si="103"/>
        <v>0</v>
      </c>
      <c r="AJ268" s="2">
        <f t="shared" si="103"/>
        <v>0</v>
      </c>
      <c r="AK268" s="2">
        <f t="shared" si="103"/>
        <v>0</v>
      </c>
    </row>
    <row r="269" spans="4:38">
      <c r="E269" t="s">
        <v>311</v>
      </c>
      <c r="F269" t="s">
        <v>215</v>
      </c>
      <c r="G269" s="2">
        <f t="shared" si="103"/>
        <v>0</v>
      </c>
      <c r="H269" s="2">
        <f t="shared" si="103"/>
        <v>0</v>
      </c>
      <c r="I269" s="2">
        <f t="shared" si="103"/>
        <v>0</v>
      </c>
      <c r="J269" s="2">
        <f t="shared" si="103"/>
        <v>0</v>
      </c>
      <c r="K269" s="2">
        <f t="shared" si="103"/>
        <v>0</v>
      </c>
      <c r="L269" s="2">
        <f t="shared" si="103"/>
        <v>0</v>
      </c>
      <c r="M269" s="2">
        <f t="shared" si="103"/>
        <v>0</v>
      </c>
      <c r="N269" s="2">
        <f t="shared" si="103"/>
        <v>0</v>
      </c>
      <c r="O269" s="2">
        <f t="shared" si="103"/>
        <v>0</v>
      </c>
      <c r="P269" s="2">
        <f t="shared" si="103"/>
        <v>0</v>
      </c>
      <c r="Q269" s="2">
        <f t="shared" si="103"/>
        <v>0</v>
      </c>
      <c r="R269" s="2">
        <f t="shared" si="103"/>
        <v>0</v>
      </c>
      <c r="S269" s="2">
        <f t="shared" si="103"/>
        <v>0</v>
      </c>
      <c r="T269" s="2">
        <f t="shared" si="103"/>
        <v>0</v>
      </c>
      <c r="U269" s="2">
        <f t="shared" si="103"/>
        <v>0</v>
      </c>
      <c r="V269" s="2">
        <f t="shared" si="103"/>
        <v>0</v>
      </c>
      <c r="W269" s="2">
        <f t="shared" si="103"/>
        <v>0</v>
      </c>
      <c r="X269" s="2">
        <f t="shared" si="103"/>
        <v>0</v>
      </c>
      <c r="Y269" s="2">
        <f t="shared" si="103"/>
        <v>0</v>
      </c>
      <c r="Z269" s="2">
        <f t="shared" si="103"/>
        <v>0</v>
      </c>
      <c r="AA269" s="2">
        <f t="shared" si="103"/>
        <v>0</v>
      </c>
      <c r="AB269" s="2">
        <f t="shared" si="103"/>
        <v>0</v>
      </c>
      <c r="AC269" s="2">
        <f t="shared" si="103"/>
        <v>0</v>
      </c>
      <c r="AD269" s="2">
        <f t="shared" si="103"/>
        <v>0</v>
      </c>
      <c r="AE269" s="2">
        <f t="shared" si="103"/>
        <v>0</v>
      </c>
      <c r="AF269" s="2">
        <f t="shared" si="103"/>
        <v>0</v>
      </c>
      <c r="AG269" s="2">
        <f t="shared" si="103"/>
        <v>0</v>
      </c>
      <c r="AH269" s="2">
        <f t="shared" si="103"/>
        <v>0</v>
      </c>
      <c r="AI269" s="2">
        <f t="shared" si="103"/>
        <v>0</v>
      </c>
      <c r="AJ269" s="2">
        <f t="shared" si="103"/>
        <v>0</v>
      </c>
      <c r="AK269" s="2">
        <f t="shared" si="103"/>
        <v>0</v>
      </c>
    </row>
    <row r="270" spans="4:38">
      <c r="E270" t="s">
        <v>222</v>
      </c>
      <c r="F270" t="s">
        <v>215</v>
      </c>
      <c r="G270" s="2">
        <f t="shared" si="103"/>
        <v>0</v>
      </c>
      <c r="H270" s="2">
        <f t="shared" si="103"/>
        <v>0</v>
      </c>
      <c r="I270" s="2">
        <f t="shared" si="103"/>
        <v>0</v>
      </c>
      <c r="J270" s="2">
        <f t="shared" si="103"/>
        <v>0</v>
      </c>
      <c r="K270" s="2">
        <f t="shared" si="103"/>
        <v>0</v>
      </c>
      <c r="L270" s="2">
        <f t="shared" si="103"/>
        <v>0</v>
      </c>
      <c r="M270" s="2">
        <f t="shared" si="103"/>
        <v>0</v>
      </c>
      <c r="N270" s="2">
        <f t="shared" si="103"/>
        <v>0</v>
      </c>
      <c r="O270" s="2">
        <f t="shared" si="103"/>
        <v>0</v>
      </c>
      <c r="P270" s="2">
        <f t="shared" si="103"/>
        <v>0</v>
      </c>
      <c r="Q270" s="2">
        <f t="shared" si="103"/>
        <v>0</v>
      </c>
      <c r="R270" s="2">
        <f t="shared" si="103"/>
        <v>0</v>
      </c>
      <c r="S270" s="2">
        <f t="shared" si="103"/>
        <v>0</v>
      </c>
      <c r="T270" s="2">
        <f t="shared" si="103"/>
        <v>0</v>
      </c>
      <c r="U270" s="2">
        <f t="shared" si="103"/>
        <v>0</v>
      </c>
      <c r="V270" s="2">
        <f t="shared" si="103"/>
        <v>0</v>
      </c>
      <c r="W270" s="2">
        <f t="shared" si="103"/>
        <v>0</v>
      </c>
      <c r="X270" s="2">
        <f t="shared" si="103"/>
        <v>0</v>
      </c>
      <c r="Y270" s="2">
        <f t="shared" si="103"/>
        <v>0</v>
      </c>
      <c r="Z270" s="2">
        <f t="shared" si="103"/>
        <v>0</v>
      </c>
      <c r="AA270" s="2">
        <f t="shared" si="103"/>
        <v>0</v>
      </c>
      <c r="AB270" s="2">
        <f t="shared" si="103"/>
        <v>0</v>
      </c>
      <c r="AC270" s="2">
        <f t="shared" si="103"/>
        <v>0</v>
      </c>
      <c r="AD270" s="2">
        <f t="shared" si="103"/>
        <v>0</v>
      </c>
      <c r="AE270" s="2">
        <f t="shared" si="103"/>
        <v>0</v>
      </c>
      <c r="AF270" s="2">
        <f t="shared" si="103"/>
        <v>0</v>
      </c>
      <c r="AG270" s="2">
        <f t="shared" si="103"/>
        <v>0</v>
      </c>
      <c r="AH270" s="2">
        <f t="shared" si="103"/>
        <v>0</v>
      </c>
      <c r="AI270" s="2">
        <f t="shared" si="103"/>
        <v>0</v>
      </c>
      <c r="AJ270" s="2">
        <f t="shared" si="103"/>
        <v>0</v>
      </c>
      <c r="AK270" s="2">
        <f t="shared" si="103"/>
        <v>0</v>
      </c>
    </row>
    <row r="271" spans="4:38">
      <c r="E271" t="s">
        <v>305</v>
      </c>
      <c r="F271" t="s">
        <v>215</v>
      </c>
      <c r="G271" s="2">
        <f t="shared" si="103"/>
        <v>0</v>
      </c>
      <c r="H271" s="2">
        <f t="shared" si="103"/>
        <v>226541.4321025121</v>
      </c>
      <c r="I271" s="2">
        <f t="shared" si="103"/>
        <v>487588.43232873024</v>
      </c>
      <c r="J271" s="2">
        <f t="shared" si="103"/>
        <v>934366.86814216268</v>
      </c>
      <c r="K271" s="2">
        <f t="shared" si="103"/>
        <v>1420627.9371238619</v>
      </c>
      <c r="L271" s="2">
        <f t="shared" si="103"/>
        <v>1950182.2853449548</v>
      </c>
      <c r="M271" s="2">
        <f t="shared" si="103"/>
        <v>2524914.5948030264</v>
      </c>
      <c r="N271" s="2">
        <f t="shared" si="103"/>
        <v>3142415.2531684586</v>
      </c>
      <c r="O271" s="2">
        <f t="shared" si="103"/>
        <v>3804336.8702786462</v>
      </c>
      <c r="P271" s="2">
        <f t="shared" si="103"/>
        <v>4513001.1249414738</v>
      </c>
      <c r="Q271" s="2">
        <f t="shared" si="103"/>
        <v>5270252.1270995932</v>
      </c>
      <c r="R271" s="2">
        <f t="shared" si="103"/>
        <v>6086834.5903216172</v>
      </c>
      <c r="S271" s="2">
        <f t="shared" si="103"/>
        <v>6923125.0176839884</v>
      </c>
      <c r="T271" s="2">
        <f t="shared" si="103"/>
        <v>7779333.4801336536</v>
      </c>
      <c r="U271" s="2">
        <f t="shared" si="103"/>
        <v>8655664.7718208507</v>
      </c>
      <c r="V271" s="2">
        <f t="shared" si="103"/>
        <v>10339433.934763398</v>
      </c>
      <c r="W271" s="2">
        <f t="shared" si="103"/>
        <v>12076776.825445225</v>
      </c>
      <c r="X271" s="2">
        <f t="shared" si="103"/>
        <v>13882528.427170463</v>
      </c>
      <c r="Y271" s="2">
        <f t="shared" si="103"/>
        <v>15758795.737588134</v>
      </c>
      <c r="Z271" s="2">
        <f t="shared" si="103"/>
        <v>17707744.080006965</v>
      </c>
      <c r="AA271" s="2">
        <f t="shared" si="103"/>
        <v>19731598.623887114</v>
      </c>
      <c r="AB271" s="2">
        <f t="shared" si="103"/>
        <v>21832645.94347094</v>
      </c>
      <c r="AC271" s="2">
        <f t="shared" si="103"/>
        <v>23989482.912781842</v>
      </c>
      <c r="AD271" s="2">
        <f t="shared" si="103"/>
        <v>26203027.328483656</v>
      </c>
      <c r="AE271" s="2">
        <f t="shared" si="103"/>
        <v>28474200.456522699</v>
      </c>
      <c r="AF271" s="2">
        <f t="shared" si="103"/>
        <v>30803926.553115513</v>
      </c>
      <c r="AG271" s="2">
        <f t="shared" si="103"/>
        <v>33193132.359468661</v>
      </c>
      <c r="AH271" s="2">
        <f t="shared" si="103"/>
        <v>35669100.27807872</v>
      </c>
      <c r="AI271" s="2">
        <f t="shared" si="103"/>
        <v>38234420.677899882</v>
      </c>
      <c r="AJ271" s="2">
        <f t="shared" si="103"/>
        <v>40891754.461290888</v>
      </c>
      <c r="AK271" s="2">
        <f t="shared" si="103"/>
        <v>43643834.884065375</v>
      </c>
      <c r="AL271" s="2">
        <f t="shared" ref="AL271:AL277" si="104">IF(AF271=0,0,IF($G$15&gt;(AK271/AF271)^(1/5)-1+2%,AK271*(AK271/AF271)^(1/5)/($G$15-((AK271/AF271)^(1/5)-1)),AK271*(1+$G$14)/$G$16))</f>
        <v>1486801401.3196025</v>
      </c>
    </row>
    <row r="272" spans="4:38">
      <c r="E272" t="s">
        <v>282</v>
      </c>
      <c r="F272" t="s">
        <v>215</v>
      </c>
      <c r="G272" s="2">
        <f t="shared" si="103"/>
        <v>0</v>
      </c>
      <c r="H272" s="2">
        <f t="shared" si="103"/>
        <v>-144893.03571544585</v>
      </c>
      <c r="I272" s="2">
        <f t="shared" si="103"/>
        <v>-310872.82725269324</v>
      </c>
      <c r="J272" s="2">
        <f t="shared" si="103"/>
        <v>-594283.67609233479</v>
      </c>
      <c r="K272" s="2">
        <f t="shared" si="103"/>
        <v>-904689.65207660873</v>
      </c>
      <c r="L272" s="2">
        <f t="shared" si="103"/>
        <v>-1243571.9619111021</v>
      </c>
      <c r="M272" s="2">
        <f t="shared" si="103"/>
        <v>-1612302.8227829935</v>
      </c>
      <c r="N272" s="2">
        <f t="shared" si="103"/>
        <v>-2009291.1080049744</v>
      </c>
      <c r="O272" s="2">
        <f t="shared" si="103"/>
        <v>-2435816.7932363423</v>
      </c>
      <c r="P272" s="2">
        <f t="shared" si="103"/>
        <v>-2893255.7562018191</v>
      </c>
      <c r="Q272" s="2">
        <f t="shared" si="103"/>
        <v>-3382989.5498007946</v>
      </c>
      <c r="R272" s="2">
        <f t="shared" si="103"/>
        <v>-3907156.1120466497</v>
      </c>
      <c r="S272" s="2">
        <f t="shared" si="103"/>
        <v>-4443973.2714796523</v>
      </c>
      <c r="T272" s="2">
        <f t="shared" si="103"/>
        <v>-4993575.8732269602</v>
      </c>
      <c r="U272" s="2">
        <f t="shared" si="103"/>
        <v>-5556095.3752252003</v>
      </c>
      <c r="V272" s="2">
        <f t="shared" si="103"/>
        <v>-6636911.5003630817</v>
      </c>
      <c r="W272" s="2">
        <f t="shared" si="103"/>
        <v>-7752116.7508625258</v>
      </c>
      <c r="X272" s="2">
        <f t="shared" si="103"/>
        <v>-8911233.7439112887</v>
      </c>
      <c r="Y272" s="2">
        <f t="shared" si="103"/>
        <v>-10115614.967180964</v>
      </c>
      <c r="Z272" s="2">
        <f t="shared" si="103"/>
        <v>-11366650.347746901</v>
      </c>
      <c r="AA272" s="2">
        <f t="shared" si="103"/>
        <v>-12665768.228096083</v>
      </c>
      <c r="AB272" s="2">
        <f t="shared" si="103"/>
        <v>-14014436.366616571</v>
      </c>
      <c r="AC272" s="2">
        <f t="shared" si="103"/>
        <v>-15398916.037007283</v>
      </c>
      <c r="AD272" s="2">
        <f t="shared" si="103"/>
        <v>-16819796.375508331</v>
      </c>
      <c r="AE272" s="2">
        <f t="shared" si="103"/>
        <v>-18277668.745301936</v>
      </c>
      <c r="AF272" s="2">
        <f t="shared" si="103"/>
        <v>-19773126.429033112</v>
      </c>
      <c r="AG272" s="2">
        <f t="shared" si="103"/>
        <v>-21306764.304468922</v>
      </c>
      <c r="AH272" s="2">
        <f t="shared" si="103"/>
        <v>-22896095.021917839</v>
      </c>
      <c r="AI272" s="2">
        <f t="shared" si="103"/>
        <v>-24542781.346441329</v>
      </c>
      <c r="AJ272" s="2">
        <f t="shared" si="103"/>
        <v>-26248531.31869014</v>
      </c>
      <c r="AK272" s="2">
        <f t="shared" si="103"/>
        <v>-28015099.423199631</v>
      </c>
      <c r="AL272" s="2">
        <f t="shared" si="104"/>
        <v>-954381969.20978904</v>
      </c>
    </row>
    <row r="273" spans="1:38">
      <c r="E273" t="s">
        <v>283</v>
      </c>
      <c r="F273" t="s">
        <v>215</v>
      </c>
      <c r="G273" s="2">
        <f t="shared" si="103"/>
        <v>0</v>
      </c>
      <c r="H273" s="2">
        <f t="shared" si="103"/>
        <v>-29449.909476247067</v>
      </c>
      <c r="I273" s="2">
        <f t="shared" si="103"/>
        <v>-63157.251482823209</v>
      </c>
      <c r="J273" s="2">
        <f t="shared" si="103"/>
        <v>-120693.3080633647</v>
      </c>
      <c r="K273" s="2">
        <f t="shared" si="103"/>
        <v>-183766.75758719182</v>
      </c>
      <c r="L273" s="2">
        <f t="shared" si="103"/>
        <v>-252650.92050618169</v>
      </c>
      <c r="M273" s="2">
        <f t="shared" si="103"/>
        <v>-327629.54333123547</v>
      </c>
      <c r="N273" s="2">
        <f t="shared" si="103"/>
        <v>-408377.77534014534</v>
      </c>
      <c r="O273" s="2">
        <f t="shared" si="103"/>
        <v>-495162.2449936716</v>
      </c>
      <c r="P273" s="2">
        <f t="shared" si="103"/>
        <v>-588259.4395296782</v>
      </c>
      <c r="Q273" s="2">
        <f t="shared" si="103"/>
        <v>-687956.0267489868</v>
      </c>
      <c r="R273" s="2">
        <f t="shared" si="103"/>
        <v>-794549.18649982556</v>
      </c>
      <c r="S273" s="2">
        <f t="shared" si="103"/>
        <v>-903714.9390561562</v>
      </c>
      <c r="T273" s="2">
        <f t="shared" si="103"/>
        <v>-1015480.706175138</v>
      </c>
      <c r="U273" s="2">
        <f t="shared" si="103"/>
        <v>-1129873.2208036017</v>
      </c>
      <c r="V273" s="2">
        <f t="shared" si="103"/>
        <v>-1349665.1995106826</v>
      </c>
      <c r="W273" s="2">
        <f t="shared" si="103"/>
        <v>-1576450.462027495</v>
      </c>
      <c r="X273" s="2">
        <f t="shared" si="103"/>
        <v>-1812165.5032170299</v>
      </c>
      <c r="Y273" s="2">
        <f t="shared" si="103"/>
        <v>-2057085.3614827704</v>
      </c>
      <c r="Z273" s="2">
        <f t="shared" si="103"/>
        <v>-2311492.6888087527</v>
      </c>
      <c r="AA273" s="2">
        <f t="shared" si="103"/>
        <v>-2575677.949238013</v>
      </c>
      <c r="AB273" s="2">
        <f t="shared" si="103"/>
        <v>-2849939.6223295378</v>
      </c>
      <c r="AC273" s="2">
        <f t="shared" si="103"/>
        <v>-3131483.8361485917</v>
      </c>
      <c r="AD273" s="2">
        <f t="shared" si="103"/>
        <v>-3420430.395920997</v>
      </c>
      <c r="AE273" s="2">
        <f t="shared" si="103"/>
        <v>-3716899.5597377745</v>
      </c>
      <c r="AF273" s="2">
        <f t="shared" si="103"/>
        <v>-4021011.9760269485</v>
      </c>
      <c r="AG273" s="2">
        <f t="shared" si="103"/>
        <v>-4332888.6175964456</v>
      </c>
      <c r="AH273" s="2">
        <f t="shared" si="103"/>
        <v>-4656090.8118304349</v>
      </c>
      <c r="AI273" s="2">
        <f t="shared" si="103"/>
        <v>-4990956.6943418914</v>
      </c>
      <c r="AJ273" s="2">
        <f t="shared" si="103"/>
        <v>-5337833.6078708116</v>
      </c>
      <c r="AK273" s="2">
        <f t="shared" si="103"/>
        <v>-5697078.3398657423</v>
      </c>
      <c r="AL273" s="2">
        <f t="shared" si="104"/>
        <v>-194080654.95712295</v>
      </c>
    </row>
    <row r="274" spans="1:38">
      <c r="E274" t="s">
        <v>290</v>
      </c>
      <c r="F274" t="s">
        <v>215</v>
      </c>
      <c r="G274" s="2">
        <f t="shared" si="103"/>
        <v>0</v>
      </c>
      <c r="H274" s="2">
        <f t="shared" si="103"/>
        <v>0</v>
      </c>
      <c r="I274" s="2">
        <f t="shared" si="103"/>
        <v>0</v>
      </c>
      <c r="J274" s="2">
        <f t="shared" si="103"/>
        <v>0</v>
      </c>
      <c r="K274" s="2">
        <f t="shared" si="103"/>
        <v>0</v>
      </c>
      <c r="L274" s="2">
        <f t="shared" si="103"/>
        <v>0</v>
      </c>
      <c r="M274" s="2">
        <f t="shared" si="103"/>
        <v>0</v>
      </c>
      <c r="N274" s="2">
        <f t="shared" si="103"/>
        <v>0</v>
      </c>
      <c r="O274" s="2">
        <f t="shared" si="103"/>
        <v>0</v>
      </c>
      <c r="P274" s="2">
        <f t="shared" si="103"/>
        <v>0</v>
      </c>
      <c r="Q274" s="2">
        <f t="shared" si="103"/>
        <v>0</v>
      </c>
      <c r="R274" s="2">
        <f t="shared" si="103"/>
        <v>0</v>
      </c>
      <c r="S274" s="2">
        <f t="shared" si="103"/>
        <v>0</v>
      </c>
      <c r="T274" s="2">
        <f t="shared" si="103"/>
        <v>0</v>
      </c>
      <c r="U274" s="2">
        <f t="shared" si="103"/>
        <v>0</v>
      </c>
      <c r="V274" s="2">
        <f t="shared" si="103"/>
        <v>0</v>
      </c>
      <c r="W274" s="2">
        <f t="shared" si="103"/>
        <v>0</v>
      </c>
      <c r="X274" s="2">
        <f t="shared" si="103"/>
        <v>0</v>
      </c>
      <c r="Y274" s="2">
        <f t="shared" si="103"/>
        <v>0</v>
      </c>
      <c r="Z274" s="2">
        <f t="shared" si="103"/>
        <v>0</v>
      </c>
      <c r="AA274" s="2">
        <f t="shared" si="103"/>
        <v>0</v>
      </c>
      <c r="AB274" s="2">
        <f t="shared" si="103"/>
        <v>0</v>
      </c>
      <c r="AC274" s="2">
        <f t="shared" si="103"/>
        <v>0</v>
      </c>
      <c r="AD274" s="2">
        <f t="shared" si="103"/>
        <v>0</v>
      </c>
      <c r="AE274" s="2">
        <f t="shared" si="103"/>
        <v>0</v>
      </c>
      <c r="AF274" s="2">
        <f t="shared" si="103"/>
        <v>0</v>
      </c>
      <c r="AG274" s="2">
        <f t="shared" si="103"/>
        <v>0</v>
      </c>
      <c r="AH274" s="2">
        <f t="shared" si="103"/>
        <v>0</v>
      </c>
      <c r="AI274" s="2">
        <f t="shared" si="103"/>
        <v>0</v>
      </c>
      <c r="AJ274" s="2">
        <f t="shared" si="103"/>
        <v>0</v>
      </c>
      <c r="AK274" s="2">
        <f t="shared" si="103"/>
        <v>0</v>
      </c>
      <c r="AL274" s="2">
        <f t="shared" si="104"/>
        <v>0</v>
      </c>
    </row>
    <row r="275" spans="1:38">
      <c r="E275" t="s">
        <v>295</v>
      </c>
      <c r="F275" t="s">
        <v>215</v>
      </c>
      <c r="G275" s="2">
        <f t="shared" si="103"/>
        <v>0</v>
      </c>
      <c r="H275" s="2">
        <f t="shared" si="103"/>
        <v>0</v>
      </c>
      <c r="I275" s="2">
        <f t="shared" si="103"/>
        <v>0</v>
      </c>
      <c r="J275" s="2">
        <f t="shared" si="103"/>
        <v>0</v>
      </c>
      <c r="K275" s="2">
        <f t="shared" si="103"/>
        <v>0</v>
      </c>
      <c r="L275" s="2">
        <f t="shared" si="103"/>
        <v>0</v>
      </c>
      <c r="M275" s="2">
        <f t="shared" si="103"/>
        <v>0</v>
      </c>
      <c r="N275" s="2">
        <f t="shared" si="103"/>
        <v>0</v>
      </c>
      <c r="O275" s="2">
        <f t="shared" si="103"/>
        <v>0</v>
      </c>
      <c r="P275" s="2">
        <f t="shared" si="103"/>
        <v>0</v>
      </c>
      <c r="Q275" s="2">
        <f t="shared" si="103"/>
        <v>0</v>
      </c>
      <c r="R275" s="2">
        <f t="shared" si="103"/>
        <v>0</v>
      </c>
      <c r="S275" s="2">
        <f t="shared" si="103"/>
        <v>0</v>
      </c>
      <c r="T275" s="2">
        <f t="shared" si="103"/>
        <v>0</v>
      </c>
      <c r="U275" s="2">
        <f t="shared" si="103"/>
        <v>0</v>
      </c>
      <c r="V275" s="2">
        <f t="shared" si="103"/>
        <v>0</v>
      </c>
      <c r="W275" s="2">
        <f t="shared" si="103"/>
        <v>0</v>
      </c>
      <c r="X275" s="2">
        <f t="shared" si="103"/>
        <v>0</v>
      </c>
      <c r="Y275" s="2">
        <f t="shared" si="103"/>
        <v>0</v>
      </c>
      <c r="Z275" s="2">
        <f t="shared" si="103"/>
        <v>0</v>
      </c>
      <c r="AA275" s="2">
        <f t="shared" si="103"/>
        <v>0</v>
      </c>
      <c r="AB275" s="2">
        <f t="shared" si="103"/>
        <v>0</v>
      </c>
      <c r="AC275" s="2">
        <f t="shared" si="103"/>
        <v>0</v>
      </c>
      <c r="AD275" s="2">
        <f t="shared" si="103"/>
        <v>0</v>
      </c>
      <c r="AE275" s="2">
        <f t="shared" si="103"/>
        <v>0</v>
      </c>
      <c r="AF275" s="2">
        <f t="shared" si="103"/>
        <v>0</v>
      </c>
      <c r="AG275" s="2">
        <f t="shared" si="103"/>
        <v>0</v>
      </c>
      <c r="AH275" s="2">
        <f t="shared" si="103"/>
        <v>0</v>
      </c>
      <c r="AI275" s="2">
        <f t="shared" si="103"/>
        <v>0</v>
      </c>
      <c r="AJ275" s="2">
        <f t="shared" si="103"/>
        <v>0</v>
      </c>
      <c r="AK275" s="2">
        <f t="shared" si="103"/>
        <v>0</v>
      </c>
      <c r="AL275" s="2">
        <f t="shared" si="104"/>
        <v>0</v>
      </c>
    </row>
    <row r="276" spans="1:38">
      <c r="E276" t="s">
        <v>312</v>
      </c>
      <c r="F276" t="s">
        <v>215</v>
      </c>
      <c r="G276" s="2">
        <f t="shared" ref="G276:AK276" ca="1" si="105">G265</f>
        <v>0</v>
      </c>
      <c r="H276" s="2">
        <f t="shared" si="105"/>
        <v>-222131.4190643793</v>
      </c>
      <c r="I276" s="2">
        <f t="shared" si="105"/>
        <v>-248619.1895671424</v>
      </c>
      <c r="J276" s="2">
        <f t="shared" si="105"/>
        <v>-344310.83077088842</v>
      </c>
      <c r="K276" s="2">
        <f t="shared" si="105"/>
        <v>-384585.49680938752</v>
      </c>
      <c r="L276" s="2">
        <f t="shared" si="105"/>
        <v>-426962.21793296043</v>
      </c>
      <c r="M276" s="2">
        <f t="shared" si="105"/>
        <v>-464740.84854591102</v>
      </c>
      <c r="N276" s="2">
        <f t="shared" si="105"/>
        <v>-503034.37833261909</v>
      </c>
      <c r="O276" s="2">
        <f t="shared" si="105"/>
        <v>-543988.74632791022</v>
      </c>
      <c r="P276" s="2">
        <f t="shared" si="105"/>
        <v>-593674.08391146909</v>
      </c>
      <c r="Q276" s="2">
        <f t="shared" si="105"/>
        <v>-647406.79402536387</v>
      </c>
      <c r="R276" s="2">
        <f t="shared" si="105"/>
        <v>-715217.54755363427</v>
      </c>
      <c r="S276" s="2">
        <f t="shared" si="105"/>
        <v>-771123.50095775293</v>
      </c>
      <c r="T276" s="2">
        <f t="shared" si="105"/>
        <v>-828325.17393921781</v>
      </c>
      <c r="U276" s="2">
        <f t="shared" si="105"/>
        <v>-886834.38037369249</v>
      </c>
      <c r="V276" s="2">
        <f t="shared" si="105"/>
        <v>-1301542.2980365404</v>
      </c>
      <c r="W276" s="2">
        <f t="shared" si="105"/>
        <v>-1421204.3190582513</v>
      </c>
      <c r="X276" s="2">
        <f t="shared" si="105"/>
        <v>-1550722.1972555453</v>
      </c>
      <c r="Y276" s="2">
        <f t="shared" si="105"/>
        <v>-1685185.1560384072</v>
      </c>
      <c r="Z276" s="2">
        <f t="shared" si="105"/>
        <v>-1824743.7714071467</v>
      </c>
      <c r="AA276" s="2">
        <f t="shared" si="105"/>
        <v>-1969552.7627735534</v>
      </c>
      <c r="AB276" s="2">
        <f t="shared" si="105"/>
        <v>-2119771.1005801409</v>
      </c>
      <c r="AC276" s="2">
        <f t="shared" si="105"/>
        <v>-2264852.9514118368</v>
      </c>
      <c r="AD276" s="2">
        <f t="shared" si="105"/>
        <v>-2413684.9216434807</v>
      </c>
      <c r="AE276" s="2">
        <f t="shared" si="105"/>
        <v>-2566325.7673194185</v>
      </c>
      <c r="AF276" s="2">
        <f t="shared" si="105"/>
        <v>-2722834.3283098405</v>
      </c>
      <c r="AG276" s="2">
        <f t="shared" si="105"/>
        <v>-2883269.4905874082</v>
      </c>
      <c r="AH276" s="2">
        <f t="shared" si="105"/>
        <v>-3059572.0037587178</v>
      </c>
      <c r="AI276" s="2">
        <f t="shared" si="105"/>
        <v>-3242127.1849207021</v>
      </c>
      <c r="AJ276" s="2">
        <f t="shared" si="105"/>
        <v>-3431119.8967206483</v>
      </c>
      <c r="AK276" s="2">
        <f t="shared" si="105"/>
        <v>-3626740.0086104716</v>
      </c>
      <c r="AL276" s="2">
        <f t="shared" si="104"/>
        <v>-123551061.48091161</v>
      </c>
    </row>
    <row r="277" spans="1:38">
      <c r="E277" t="s">
        <v>313</v>
      </c>
      <c r="F277" t="s">
        <v>215</v>
      </c>
      <c r="G277" s="2">
        <f ca="1">-$G$17*G276</f>
        <v>0</v>
      </c>
      <c r="H277" s="2">
        <f t="shared" ref="H277:AK277" si="106">-$G$17*H276</f>
        <v>111065.70953218965</v>
      </c>
      <c r="I277" s="2">
        <f t="shared" si="106"/>
        <v>124309.5947835712</v>
      </c>
      <c r="J277" s="2">
        <f t="shared" si="106"/>
        <v>172155.41538544421</v>
      </c>
      <c r="K277" s="2">
        <f t="shared" si="106"/>
        <v>192292.74840469376</v>
      </c>
      <c r="L277" s="2">
        <f t="shared" si="106"/>
        <v>213481.10896648021</v>
      </c>
      <c r="M277" s="2">
        <f t="shared" si="106"/>
        <v>232370.42427295551</v>
      </c>
      <c r="N277" s="2">
        <f t="shared" si="106"/>
        <v>251517.18916630954</v>
      </c>
      <c r="O277" s="2">
        <f t="shared" si="106"/>
        <v>271994.37316395511</v>
      </c>
      <c r="P277" s="2">
        <f t="shared" si="106"/>
        <v>296837.04195573454</v>
      </c>
      <c r="Q277" s="2">
        <f t="shared" si="106"/>
        <v>323703.39701268193</v>
      </c>
      <c r="R277" s="2">
        <f t="shared" si="106"/>
        <v>357608.77377681714</v>
      </c>
      <c r="S277" s="2">
        <f t="shared" si="106"/>
        <v>385561.75047887646</v>
      </c>
      <c r="T277" s="2">
        <f t="shared" si="106"/>
        <v>414162.58696960891</v>
      </c>
      <c r="U277" s="2">
        <f t="shared" si="106"/>
        <v>443417.19018684624</v>
      </c>
      <c r="V277" s="2">
        <f t="shared" si="106"/>
        <v>650771.1490182702</v>
      </c>
      <c r="W277" s="2">
        <f t="shared" si="106"/>
        <v>710602.15952912567</v>
      </c>
      <c r="X277" s="2">
        <f t="shared" si="106"/>
        <v>775361.09862777265</v>
      </c>
      <c r="Y277" s="2">
        <f t="shared" si="106"/>
        <v>842592.57801920362</v>
      </c>
      <c r="Z277" s="2">
        <f t="shared" si="106"/>
        <v>912371.88570357335</v>
      </c>
      <c r="AA277" s="2">
        <f t="shared" si="106"/>
        <v>984776.38138677669</v>
      </c>
      <c r="AB277" s="2">
        <f t="shared" si="106"/>
        <v>1059885.5502900705</v>
      </c>
      <c r="AC277" s="2">
        <f t="shared" si="106"/>
        <v>1132426.4757059184</v>
      </c>
      <c r="AD277" s="2">
        <f t="shared" si="106"/>
        <v>1206842.4608217403</v>
      </c>
      <c r="AE277" s="2">
        <f t="shared" si="106"/>
        <v>1283162.8836597092</v>
      </c>
      <c r="AF277" s="2">
        <f t="shared" si="106"/>
        <v>1361417.1641549203</v>
      </c>
      <c r="AG277" s="2">
        <f t="shared" si="106"/>
        <v>1441634.7452937041</v>
      </c>
      <c r="AH277" s="2">
        <f t="shared" si="106"/>
        <v>1529786.0018793589</v>
      </c>
      <c r="AI277" s="2">
        <f t="shared" si="106"/>
        <v>1621063.5924603511</v>
      </c>
      <c r="AJ277" s="2">
        <f t="shared" si="106"/>
        <v>1715559.9483603241</v>
      </c>
      <c r="AK277" s="2">
        <f t="shared" si="106"/>
        <v>1813370.0043052358</v>
      </c>
      <c r="AL277" s="2">
        <f t="shared" si="104"/>
        <v>61775530.740455806</v>
      </c>
    </row>
    <row r="278" spans="1:38">
      <c r="E278" t="s">
        <v>314</v>
      </c>
      <c r="F278" t="s">
        <v>215</v>
      </c>
      <c r="G278" s="2">
        <f t="shared" ref="G278:AL278" ca="1" si="107">SUM(G268:G277)</f>
        <v>-5023.7800630476868</v>
      </c>
      <c r="H278" s="2">
        <f t="shared" si="107"/>
        <v>-1102591.7900098916</v>
      </c>
      <c r="I278" s="2">
        <f t="shared" si="107"/>
        <v>-1173405.3291302733</v>
      </c>
      <c r="J278" s="2">
        <f t="shared" si="107"/>
        <v>-1315480.8159897034</v>
      </c>
      <c r="K278" s="2">
        <f t="shared" si="107"/>
        <v>-1062699.0482085529</v>
      </c>
      <c r="L278" s="2">
        <f t="shared" si="107"/>
        <v>-1189792.9936924588</v>
      </c>
      <c r="M278" s="2">
        <f t="shared" si="107"/>
        <v>-3114113.4114693087</v>
      </c>
      <c r="N278" s="2">
        <f t="shared" si="107"/>
        <v>-3165328.5352101773</v>
      </c>
      <c r="O278" s="2">
        <f t="shared" si="107"/>
        <v>-3104958.9258912657</v>
      </c>
      <c r="P278" s="2">
        <f t="shared" si="107"/>
        <v>-1491454.2018995113</v>
      </c>
      <c r="Q278" s="2">
        <f t="shared" si="107"/>
        <v>-1126262.5676987085</v>
      </c>
      <c r="R278" s="2">
        <f t="shared" si="107"/>
        <v>1027520.5179983247</v>
      </c>
      <c r="S278" s="2">
        <f t="shared" si="107"/>
        <v>1189875.0566693034</v>
      </c>
      <c r="T278" s="2">
        <f t="shared" si="107"/>
        <v>1356114.3137619465</v>
      </c>
      <c r="U278" s="2">
        <f t="shared" si="107"/>
        <v>1526278.9856052024</v>
      </c>
      <c r="V278" s="2">
        <f t="shared" si="107"/>
        <v>1702086.0858713638</v>
      </c>
      <c r="W278" s="2">
        <f t="shared" si="107"/>
        <v>2037607.4530260791</v>
      </c>
      <c r="X278" s="2">
        <f t="shared" si="107"/>
        <v>2383768.0814143717</v>
      </c>
      <c r="Y278" s="2">
        <f t="shared" si="107"/>
        <v>2743502.8309051963</v>
      </c>
      <c r="Z278" s="2">
        <f t="shared" si="107"/>
        <v>3117229.1577477376</v>
      </c>
      <c r="AA278" s="2">
        <f t="shared" si="107"/>
        <v>3505376.0651662415</v>
      </c>
      <c r="AB278" s="2">
        <f t="shared" si="107"/>
        <v>3908384.4042347604</v>
      </c>
      <c r="AC278" s="2">
        <f t="shared" si="107"/>
        <v>4326656.563920049</v>
      </c>
      <c r="AD278" s="2">
        <f t="shared" si="107"/>
        <v>4755958.0962325875</v>
      </c>
      <c r="AE278" s="2">
        <f t="shared" si="107"/>
        <v>5196469.2678232798</v>
      </c>
      <c r="AF278" s="2">
        <f t="shared" si="107"/>
        <v>5648370.9839005321</v>
      </c>
      <c r="AG278" s="2">
        <f t="shared" si="107"/>
        <v>6111844.6921095895</v>
      </c>
      <c r="AH278" s="2">
        <f t="shared" si="107"/>
        <v>6587128.4424510878</v>
      </c>
      <c r="AI278" s="2">
        <f t="shared" si="107"/>
        <v>7079619.0446563121</v>
      </c>
      <c r="AJ278" s="2">
        <f t="shared" si="107"/>
        <v>7589829.5863696132</v>
      </c>
      <c r="AK278" s="2">
        <f t="shared" si="107"/>
        <v>8118287.1166947652</v>
      </c>
      <c r="AL278" s="2">
        <f t="shared" si="107"/>
        <v>276563246.41223472</v>
      </c>
    </row>
    <row r="279" spans="1:38">
      <c r="E279" t="s">
        <v>315</v>
      </c>
      <c r="F279" t="s">
        <v>215</v>
      </c>
      <c r="G279" s="2">
        <f ca="1">NPV($G$15,H278:AL278)+G278</f>
        <v>69952817.002104566</v>
      </c>
    </row>
    <row r="280" spans="1:38">
      <c r="E280" s="3" t="s">
        <v>317</v>
      </c>
      <c r="F280" s="3"/>
      <c r="G280" s="4" t="str">
        <f ca="1">IF(G279&gt;0,"N/A",IF(ABS(G279+G253)&gt;1,"Error","OK"))</f>
        <v>N/A</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0</v>
      </c>
      <c r="H284" s="2">
        <f t="shared" ref="H284:AK284" ca="1" si="108">G284*(1+$G$14)</f>
        <v>0</v>
      </c>
      <c r="I284" s="2">
        <f t="shared" ca="1" si="108"/>
        <v>0</v>
      </c>
      <c r="J284" s="2">
        <f t="shared" ca="1" si="108"/>
        <v>0</v>
      </c>
      <c r="K284" s="2">
        <f t="shared" ca="1" si="108"/>
        <v>0</v>
      </c>
      <c r="L284" s="2">
        <f t="shared" ca="1" si="108"/>
        <v>0</v>
      </c>
      <c r="M284" s="2">
        <f t="shared" ca="1" si="108"/>
        <v>0</v>
      </c>
      <c r="N284" s="2">
        <f t="shared" ca="1" si="108"/>
        <v>0</v>
      </c>
      <c r="O284" s="2">
        <f t="shared" ca="1" si="108"/>
        <v>0</v>
      </c>
      <c r="P284" s="2">
        <f t="shared" ca="1" si="108"/>
        <v>0</v>
      </c>
      <c r="Q284" s="2">
        <f t="shared" ca="1" si="108"/>
        <v>0</v>
      </c>
      <c r="R284" s="2">
        <f t="shared" ca="1" si="108"/>
        <v>0</v>
      </c>
      <c r="S284" s="2">
        <f t="shared" ca="1" si="108"/>
        <v>0</v>
      </c>
      <c r="T284" s="2">
        <f t="shared" ca="1" si="108"/>
        <v>0</v>
      </c>
      <c r="U284" s="2">
        <f t="shared" ca="1" si="108"/>
        <v>0</v>
      </c>
      <c r="V284" s="2">
        <f t="shared" ca="1" si="108"/>
        <v>0</v>
      </c>
      <c r="W284" s="2">
        <f t="shared" ca="1" si="108"/>
        <v>0</v>
      </c>
      <c r="X284" s="2">
        <f t="shared" ca="1" si="108"/>
        <v>0</v>
      </c>
      <c r="Y284" s="2">
        <f t="shared" ca="1" si="108"/>
        <v>0</v>
      </c>
      <c r="Z284" s="2">
        <f t="shared" ca="1" si="108"/>
        <v>0</v>
      </c>
      <c r="AA284" s="2">
        <f t="shared" ca="1" si="108"/>
        <v>0</v>
      </c>
      <c r="AB284" s="2">
        <f t="shared" ca="1" si="108"/>
        <v>0</v>
      </c>
      <c r="AC284" s="2">
        <f t="shared" ca="1" si="108"/>
        <v>0</v>
      </c>
      <c r="AD284" s="2">
        <f t="shared" ca="1" si="108"/>
        <v>0</v>
      </c>
      <c r="AE284" s="2">
        <f t="shared" ca="1" si="108"/>
        <v>0</v>
      </c>
      <c r="AF284" s="2">
        <f t="shared" ca="1" si="108"/>
        <v>0</v>
      </c>
      <c r="AG284" s="2">
        <f ca="1">AF284*(1+$G$14)</f>
        <v>0</v>
      </c>
      <c r="AH284" s="2">
        <f t="shared" ca="1" si="108"/>
        <v>0</v>
      </c>
      <c r="AI284" s="2">
        <f t="shared" ca="1" si="108"/>
        <v>0</v>
      </c>
      <c r="AJ284" s="2">
        <f t="shared" ca="1" si="108"/>
        <v>0</v>
      </c>
      <c r="AK284" s="2">
        <f t="shared" ca="1" si="108"/>
        <v>0</v>
      </c>
    </row>
    <row r="285" spans="1:38">
      <c r="E285" t="s">
        <v>303</v>
      </c>
      <c r="F285" t="s">
        <v>215</v>
      </c>
      <c r="G285" s="2">
        <f ca="1">G283*G284</f>
        <v>0</v>
      </c>
      <c r="H285" s="2">
        <f t="shared" ref="H285:AK285" ca="1" si="109">H283*H284</f>
        <v>0</v>
      </c>
      <c r="I285" s="2">
        <f t="shared" ca="1" si="109"/>
        <v>0</v>
      </c>
      <c r="J285" s="2">
        <f t="shared" ca="1" si="109"/>
        <v>0</v>
      </c>
      <c r="K285" s="2">
        <f t="shared" ca="1" si="109"/>
        <v>0</v>
      </c>
      <c r="L285" s="2">
        <f t="shared" ca="1" si="109"/>
        <v>0</v>
      </c>
      <c r="M285" s="2">
        <f t="shared" ca="1" si="109"/>
        <v>0</v>
      </c>
      <c r="N285" s="2">
        <f t="shared" ca="1" si="109"/>
        <v>0</v>
      </c>
      <c r="O285" s="2">
        <f t="shared" ca="1" si="109"/>
        <v>0</v>
      </c>
      <c r="P285" s="2">
        <f t="shared" ca="1" si="109"/>
        <v>0</v>
      </c>
      <c r="Q285" s="2">
        <f t="shared" ca="1" si="109"/>
        <v>0</v>
      </c>
      <c r="R285" s="2">
        <f t="shared" ca="1" si="109"/>
        <v>0</v>
      </c>
      <c r="S285" s="2">
        <f t="shared" ca="1" si="109"/>
        <v>0</v>
      </c>
      <c r="T285" s="2">
        <f t="shared" ca="1" si="109"/>
        <v>0</v>
      </c>
      <c r="U285" s="2">
        <f t="shared" ca="1" si="109"/>
        <v>0</v>
      </c>
      <c r="V285" s="2">
        <f t="shared" ca="1" si="109"/>
        <v>0</v>
      </c>
      <c r="W285" s="2">
        <f t="shared" ca="1" si="109"/>
        <v>0</v>
      </c>
      <c r="X285" s="2">
        <f t="shared" ca="1" si="109"/>
        <v>0</v>
      </c>
      <c r="Y285" s="2">
        <f t="shared" ca="1" si="109"/>
        <v>0</v>
      </c>
      <c r="Z285" s="2">
        <f t="shared" ca="1" si="109"/>
        <v>0</v>
      </c>
      <c r="AA285" s="2">
        <f t="shared" ca="1" si="109"/>
        <v>0</v>
      </c>
      <c r="AB285" s="2">
        <f t="shared" ca="1" si="109"/>
        <v>0</v>
      </c>
      <c r="AC285" s="2">
        <f t="shared" ca="1" si="109"/>
        <v>0</v>
      </c>
      <c r="AD285" s="2">
        <f t="shared" ca="1" si="109"/>
        <v>0</v>
      </c>
      <c r="AE285" s="2">
        <f t="shared" ca="1" si="109"/>
        <v>0</v>
      </c>
      <c r="AF285" s="2">
        <f t="shared" ca="1" si="109"/>
        <v>0</v>
      </c>
      <c r="AG285" s="2">
        <f t="shared" ca="1" si="109"/>
        <v>0</v>
      </c>
      <c r="AH285" s="2">
        <f t="shared" ca="1" si="109"/>
        <v>0</v>
      </c>
      <c r="AI285" s="2">
        <f t="shared" ca="1" si="109"/>
        <v>0</v>
      </c>
      <c r="AJ285" s="2">
        <f t="shared" ca="1" si="109"/>
        <v>0</v>
      </c>
      <c r="AK285" s="2">
        <f t="shared" ca="1" si="109"/>
        <v>0</v>
      </c>
    </row>
    <row r="287" spans="1:38">
      <c r="D287" t="s">
        <v>304</v>
      </c>
    </row>
    <row r="288" spans="1:38">
      <c r="E288" t="s">
        <v>219</v>
      </c>
      <c r="F288" t="s">
        <v>215</v>
      </c>
      <c r="G288" s="2">
        <f t="shared" ref="G288:AK293" si="110">G222</f>
        <v>0</v>
      </c>
      <c r="H288" s="2">
        <f t="shared" si="110"/>
        <v>710163.17339692998</v>
      </c>
      <c r="I288" s="2">
        <f t="shared" si="110"/>
        <v>761143.34294311691</v>
      </c>
      <c r="J288" s="2">
        <f t="shared" si="110"/>
        <v>1003866.218686655</v>
      </c>
      <c r="K288" s="2">
        <f t="shared" si="110"/>
        <v>1053534.8707330152</v>
      </c>
      <c r="L288" s="2">
        <f t="shared" si="110"/>
        <v>1104689.7452553441</v>
      </c>
      <c r="M288" s="2">
        <f t="shared" si="110"/>
        <v>1157397.2186355621</v>
      </c>
      <c r="N288" s="2">
        <f t="shared" si="110"/>
        <v>1205833.0615072288</v>
      </c>
      <c r="O288" s="2">
        <f t="shared" si="110"/>
        <v>1255762.2167857601</v>
      </c>
      <c r="P288" s="2">
        <f t="shared" si="110"/>
        <v>1307420.9622116794</v>
      </c>
      <c r="Q288" s="2">
        <f t="shared" si="110"/>
        <v>1360741.9707344552</v>
      </c>
      <c r="R288" s="2">
        <f t="shared" si="110"/>
        <v>1418688.683142643</v>
      </c>
      <c r="S288" s="2">
        <f t="shared" si="110"/>
        <v>1432642.3754767948</v>
      </c>
      <c r="T288" s="2">
        <f t="shared" si="110"/>
        <v>1446556.4811797156</v>
      </c>
      <c r="U288" s="2">
        <f t="shared" si="110"/>
        <v>1460423.1840345697</v>
      </c>
      <c r="V288" s="2">
        <f t="shared" si="110"/>
        <v>2490756.304283353</v>
      </c>
      <c r="W288" s="2">
        <f t="shared" si="110"/>
        <v>2525850.4607832758</v>
      </c>
      <c r="X288" s="2">
        <f t="shared" si="110"/>
        <v>2578893.3204597286</v>
      </c>
      <c r="Y288" s="2">
        <f t="shared" si="110"/>
        <v>2633050.0801893827</v>
      </c>
      <c r="Z288" s="2">
        <f t="shared" si="110"/>
        <v>2688344.1318733515</v>
      </c>
      <c r="AA288" s="2">
        <f t="shared" si="110"/>
        <v>2744799.3586426997</v>
      </c>
      <c r="AB288" s="2">
        <f t="shared" si="110"/>
        <v>2802440.1451741913</v>
      </c>
      <c r="AC288" s="2">
        <f t="shared" si="110"/>
        <v>2830615.9286197862</v>
      </c>
      <c r="AD288" s="2">
        <f t="shared" si="110"/>
        <v>2858739.2188660656</v>
      </c>
      <c r="AE288" s="2">
        <f t="shared" si="110"/>
        <v>2886795.3856781768</v>
      </c>
      <c r="AF288" s="2">
        <f t="shared" si="110"/>
        <v>2914769.2075008759</v>
      </c>
      <c r="AG288" s="2">
        <f t="shared" si="110"/>
        <v>2942644.8530750358</v>
      </c>
      <c r="AH288" s="2">
        <f t="shared" si="110"/>
        <v>3004440.39498962</v>
      </c>
      <c r="AI288" s="2">
        <f t="shared" si="110"/>
        <v>3067533.6432844014</v>
      </c>
      <c r="AJ288" s="2">
        <f t="shared" si="110"/>
        <v>3131951.8497933643</v>
      </c>
      <c r="AK288" s="2">
        <f t="shared" si="110"/>
        <v>3197722.8386390344</v>
      </c>
    </row>
    <row r="289" spans="4:38">
      <c r="E289" t="s">
        <v>305</v>
      </c>
      <c r="F289" t="s">
        <v>215</v>
      </c>
      <c r="G289" s="2">
        <f t="shared" si="110"/>
        <v>0</v>
      </c>
      <c r="H289" s="2">
        <f t="shared" si="110"/>
        <v>226541.4321025121</v>
      </c>
      <c r="I289" s="2">
        <f t="shared" si="110"/>
        <v>487588.43232873024</v>
      </c>
      <c r="J289" s="2">
        <f t="shared" si="110"/>
        <v>934366.86814216268</v>
      </c>
      <c r="K289" s="2">
        <f t="shared" si="110"/>
        <v>1420627.9371238619</v>
      </c>
      <c r="L289" s="2">
        <f t="shared" si="110"/>
        <v>1950182.2853449548</v>
      </c>
      <c r="M289" s="2">
        <f t="shared" si="110"/>
        <v>2524914.5948030264</v>
      </c>
      <c r="N289" s="2">
        <f t="shared" si="110"/>
        <v>3142415.2531684586</v>
      </c>
      <c r="O289" s="2">
        <f t="shared" si="110"/>
        <v>3804336.8702786462</v>
      </c>
      <c r="P289" s="2">
        <f t="shared" si="110"/>
        <v>4513001.1249414738</v>
      </c>
      <c r="Q289" s="2">
        <f t="shared" si="110"/>
        <v>5270252.1270995932</v>
      </c>
      <c r="R289" s="2">
        <f t="shared" si="110"/>
        <v>6086834.5903216172</v>
      </c>
      <c r="S289" s="2">
        <f t="shared" si="110"/>
        <v>6923125.0176839884</v>
      </c>
      <c r="T289" s="2">
        <f t="shared" si="110"/>
        <v>7779333.4801336536</v>
      </c>
      <c r="U289" s="2">
        <f t="shared" si="110"/>
        <v>8655664.7718208507</v>
      </c>
      <c r="V289" s="2">
        <f t="shared" si="110"/>
        <v>10339433.934763398</v>
      </c>
      <c r="W289" s="2">
        <f t="shared" si="110"/>
        <v>12076776.825445225</v>
      </c>
      <c r="X289" s="2">
        <f t="shared" si="110"/>
        <v>13882528.427170463</v>
      </c>
      <c r="Y289" s="2">
        <f t="shared" si="110"/>
        <v>15758795.737588134</v>
      </c>
      <c r="Z289" s="2">
        <f t="shared" si="110"/>
        <v>17707744.080006965</v>
      </c>
      <c r="AA289" s="2">
        <f t="shared" si="110"/>
        <v>19731598.623887114</v>
      </c>
      <c r="AB289" s="2">
        <f t="shared" si="110"/>
        <v>21832645.94347094</v>
      </c>
      <c r="AC289" s="2">
        <f t="shared" si="110"/>
        <v>23989482.912781842</v>
      </c>
      <c r="AD289" s="2">
        <f t="shared" si="110"/>
        <v>26203027.328483656</v>
      </c>
      <c r="AE289" s="2">
        <f t="shared" si="110"/>
        <v>28474200.456522699</v>
      </c>
      <c r="AF289" s="2">
        <f t="shared" si="110"/>
        <v>30803926.553115513</v>
      </c>
      <c r="AG289" s="2">
        <f t="shared" si="110"/>
        <v>33193132.359468661</v>
      </c>
      <c r="AH289" s="2">
        <f t="shared" si="110"/>
        <v>35669100.27807872</v>
      </c>
      <c r="AI289" s="2">
        <f t="shared" si="110"/>
        <v>38234420.677899882</v>
      </c>
      <c r="AJ289" s="2">
        <f t="shared" si="110"/>
        <v>40891754.461290888</v>
      </c>
      <c r="AK289" s="2">
        <f t="shared" si="110"/>
        <v>43643834.884065375</v>
      </c>
    </row>
    <row r="290" spans="4:38">
      <c r="E290" t="s">
        <v>282</v>
      </c>
      <c r="F290" t="s">
        <v>215</v>
      </c>
      <c r="G290" s="2">
        <f t="shared" si="110"/>
        <v>0</v>
      </c>
      <c r="H290" s="2">
        <f t="shared" si="110"/>
        <v>-144893.03571544585</v>
      </c>
      <c r="I290" s="2">
        <f t="shared" si="110"/>
        <v>-310872.82725269324</v>
      </c>
      <c r="J290" s="2">
        <f t="shared" si="110"/>
        <v>-594283.67609233479</v>
      </c>
      <c r="K290" s="2">
        <f t="shared" si="110"/>
        <v>-904689.65207660873</v>
      </c>
      <c r="L290" s="2">
        <f t="shared" si="110"/>
        <v>-1243571.9619111021</v>
      </c>
      <c r="M290" s="2">
        <f t="shared" si="110"/>
        <v>-1612302.8227829935</v>
      </c>
      <c r="N290" s="2">
        <f t="shared" si="110"/>
        <v>-2009291.1080049744</v>
      </c>
      <c r="O290" s="2">
        <f t="shared" si="110"/>
        <v>-2435816.7932363423</v>
      </c>
      <c r="P290" s="2">
        <f t="shared" si="110"/>
        <v>-2893255.7562018191</v>
      </c>
      <c r="Q290" s="2">
        <f t="shared" si="110"/>
        <v>-3382989.5498007946</v>
      </c>
      <c r="R290" s="2">
        <f t="shared" si="110"/>
        <v>-3907156.1120466497</v>
      </c>
      <c r="S290" s="2">
        <f t="shared" si="110"/>
        <v>-4443973.2714796523</v>
      </c>
      <c r="T290" s="2">
        <f t="shared" si="110"/>
        <v>-4993575.8732269602</v>
      </c>
      <c r="U290" s="2">
        <f t="shared" si="110"/>
        <v>-5556095.3752252003</v>
      </c>
      <c r="V290" s="2">
        <f t="shared" si="110"/>
        <v>-6636911.5003630817</v>
      </c>
      <c r="W290" s="2">
        <f t="shared" si="110"/>
        <v>-7752116.7508625258</v>
      </c>
      <c r="X290" s="2">
        <f t="shared" si="110"/>
        <v>-8911233.7439112887</v>
      </c>
      <c r="Y290" s="2">
        <f t="shared" si="110"/>
        <v>-10115614.967180964</v>
      </c>
      <c r="Z290" s="2">
        <f t="shared" si="110"/>
        <v>-11366650.347746901</v>
      </c>
      <c r="AA290" s="2">
        <f t="shared" si="110"/>
        <v>-12665768.228096083</v>
      </c>
      <c r="AB290" s="2">
        <f t="shared" si="110"/>
        <v>-14014436.366616571</v>
      </c>
      <c r="AC290" s="2">
        <f t="shared" si="110"/>
        <v>-15398916.037007283</v>
      </c>
      <c r="AD290" s="2">
        <f t="shared" si="110"/>
        <v>-16819796.375508331</v>
      </c>
      <c r="AE290" s="2">
        <f t="shared" si="110"/>
        <v>-18277668.745301936</v>
      </c>
      <c r="AF290" s="2">
        <f t="shared" si="110"/>
        <v>-19773126.429033112</v>
      </c>
      <c r="AG290" s="2">
        <f t="shared" si="110"/>
        <v>-21306764.304468922</v>
      </c>
      <c r="AH290" s="2">
        <f t="shared" si="110"/>
        <v>-22896095.021917839</v>
      </c>
      <c r="AI290" s="2">
        <f t="shared" si="110"/>
        <v>-24542781.346441329</v>
      </c>
      <c r="AJ290" s="2">
        <f t="shared" si="110"/>
        <v>-26248531.31869014</v>
      </c>
      <c r="AK290" s="2">
        <f t="shared" si="110"/>
        <v>-28015099.423199631</v>
      </c>
    </row>
    <row r="291" spans="4:38">
      <c r="E291" t="s">
        <v>283</v>
      </c>
      <c r="F291" t="s">
        <v>215</v>
      </c>
      <c r="G291" s="2">
        <f t="shared" si="110"/>
        <v>0</v>
      </c>
      <c r="H291" s="2">
        <f t="shared" si="110"/>
        <v>-29449.909476247067</v>
      </c>
      <c r="I291" s="2">
        <f t="shared" si="110"/>
        <v>-63157.251482823209</v>
      </c>
      <c r="J291" s="2">
        <f t="shared" si="110"/>
        <v>-120693.3080633647</v>
      </c>
      <c r="K291" s="2">
        <f t="shared" si="110"/>
        <v>-183766.75758719182</v>
      </c>
      <c r="L291" s="2">
        <f t="shared" si="110"/>
        <v>-252650.92050618169</v>
      </c>
      <c r="M291" s="2">
        <f t="shared" si="110"/>
        <v>-327629.54333123547</v>
      </c>
      <c r="N291" s="2">
        <f t="shared" si="110"/>
        <v>-408377.77534014534</v>
      </c>
      <c r="O291" s="2">
        <f t="shared" si="110"/>
        <v>-495162.2449936716</v>
      </c>
      <c r="P291" s="2">
        <f t="shared" si="110"/>
        <v>-588259.4395296782</v>
      </c>
      <c r="Q291" s="2">
        <f t="shared" si="110"/>
        <v>-687956.0267489868</v>
      </c>
      <c r="R291" s="2">
        <f t="shared" si="110"/>
        <v>-794549.18649982556</v>
      </c>
      <c r="S291" s="2">
        <f t="shared" si="110"/>
        <v>-903714.9390561562</v>
      </c>
      <c r="T291" s="2">
        <f t="shared" si="110"/>
        <v>-1015480.706175138</v>
      </c>
      <c r="U291" s="2">
        <f t="shared" si="110"/>
        <v>-1129873.2208036017</v>
      </c>
      <c r="V291" s="2">
        <f t="shared" si="110"/>
        <v>-1349665.1995106826</v>
      </c>
      <c r="W291" s="2">
        <f t="shared" si="110"/>
        <v>-1576450.462027495</v>
      </c>
      <c r="X291" s="2">
        <f t="shared" si="110"/>
        <v>-1812165.5032170299</v>
      </c>
      <c r="Y291" s="2">
        <f t="shared" si="110"/>
        <v>-2057085.3614827704</v>
      </c>
      <c r="Z291" s="2">
        <f t="shared" si="110"/>
        <v>-2311492.6888087527</v>
      </c>
      <c r="AA291" s="2">
        <f t="shared" si="110"/>
        <v>-2575677.949238013</v>
      </c>
      <c r="AB291" s="2">
        <f t="shared" si="110"/>
        <v>-2849939.6223295378</v>
      </c>
      <c r="AC291" s="2">
        <f t="shared" si="110"/>
        <v>-3131483.8361485917</v>
      </c>
      <c r="AD291" s="2">
        <f t="shared" si="110"/>
        <v>-3420430.395920997</v>
      </c>
      <c r="AE291" s="2">
        <f t="shared" si="110"/>
        <v>-3716899.5597377745</v>
      </c>
      <c r="AF291" s="2">
        <f t="shared" si="110"/>
        <v>-4021011.9760269485</v>
      </c>
      <c r="AG291" s="2">
        <f t="shared" si="110"/>
        <v>-4332888.6175964456</v>
      </c>
      <c r="AH291" s="2">
        <f t="shared" si="110"/>
        <v>-4656090.8118304349</v>
      </c>
      <c r="AI291" s="2">
        <f t="shared" si="110"/>
        <v>-4990956.6943418914</v>
      </c>
      <c r="AJ291" s="2">
        <f t="shared" si="110"/>
        <v>-5337833.6078708116</v>
      </c>
      <c r="AK291" s="2">
        <f t="shared" si="110"/>
        <v>-5697078.3398657423</v>
      </c>
    </row>
    <row r="292" spans="4:38">
      <c r="E292" t="s">
        <v>306</v>
      </c>
      <c r="F292" t="s">
        <v>215</v>
      </c>
      <c r="G292" s="2">
        <f t="shared" si="110"/>
        <v>0</v>
      </c>
      <c r="H292" s="2">
        <f t="shared" si="110"/>
        <v>-21923.596759818138</v>
      </c>
      <c r="I292" s="2">
        <f t="shared" si="110"/>
        <v>-45971.064645856044</v>
      </c>
      <c r="J292" s="2">
        <f t="shared" si="110"/>
        <v>-75553.333436823275</v>
      </c>
      <c r="K292" s="2">
        <f t="shared" si="110"/>
        <v>-103754.74216178496</v>
      </c>
      <c r="L292" s="2">
        <f t="shared" si="110"/>
        <v>-135441.75507314739</v>
      </c>
      <c r="M292" s="2">
        <f t="shared" si="110"/>
        <v>-193243.28550465629</v>
      </c>
      <c r="N292" s="2">
        <f t="shared" si="110"/>
        <v>-253798.17022183671</v>
      </c>
      <c r="O292" s="2">
        <f t="shared" si="110"/>
        <v>-315824.22774135799</v>
      </c>
      <c r="P292" s="2">
        <f t="shared" si="110"/>
        <v>-359993.2783834259</v>
      </c>
      <c r="Q292" s="2">
        <f t="shared" si="110"/>
        <v>-402025.87453305454</v>
      </c>
      <c r="R292" s="2">
        <f t="shared" si="110"/>
        <v>-419759.48307233758</v>
      </c>
      <c r="S292" s="2">
        <f t="shared" si="110"/>
        <v>-437667.51276579755</v>
      </c>
      <c r="T292" s="2">
        <f t="shared" si="110"/>
        <v>-455749.468780544</v>
      </c>
      <c r="U292" s="2">
        <f t="shared" si="110"/>
        <v>-474004.75858097617</v>
      </c>
      <c r="V292" s="2">
        <f t="shared" si="110"/>
        <v>-505139.21238451806</v>
      </c>
      <c r="W292" s="2">
        <f t="shared" si="110"/>
        <v>-536712.34314430901</v>
      </c>
      <c r="X292" s="2">
        <f t="shared" si="110"/>
        <v>-568948.50965005555</v>
      </c>
      <c r="Y292" s="2">
        <f t="shared" si="110"/>
        <v>-601861.6356524229</v>
      </c>
      <c r="Z292" s="2">
        <f t="shared" si="110"/>
        <v>-635465.93730083981</v>
      </c>
      <c r="AA292" s="2">
        <f t="shared" si="110"/>
        <v>-669775.92928387364</v>
      </c>
      <c r="AB292" s="2">
        <f t="shared" si="110"/>
        <v>-704806.43109855102</v>
      </c>
      <c r="AC292" s="2">
        <f t="shared" si="110"/>
        <v>-740189.13020629832</v>
      </c>
      <c r="AD292" s="2">
        <f t="shared" si="110"/>
        <v>-775923.37044212408</v>
      </c>
      <c r="AE292" s="2">
        <f t="shared" si="110"/>
        <v>-812008.31276310142</v>
      </c>
      <c r="AF292" s="2">
        <f t="shared" si="110"/>
        <v>-848442.92785686231</v>
      </c>
      <c r="AG292" s="2">
        <f t="shared" si="110"/>
        <v>-885225.98852030025</v>
      </c>
      <c r="AH292" s="2">
        <f t="shared" si="110"/>
        <v>-922781.49345767056</v>
      </c>
      <c r="AI292" s="2">
        <f t="shared" si="110"/>
        <v>-961125.66399872559</v>
      </c>
      <c r="AJ292" s="2">
        <f t="shared" si="110"/>
        <v>-1000275.0621211426</v>
      </c>
      <c r="AK292" s="2">
        <f t="shared" si="110"/>
        <v>-1040246.5976041306</v>
      </c>
    </row>
    <row r="293" spans="4:38">
      <c r="E293" t="s">
        <v>290</v>
      </c>
      <c r="F293" t="s">
        <v>215</v>
      </c>
      <c r="G293" s="2">
        <f t="shared" si="110"/>
        <v>0</v>
      </c>
      <c r="H293" s="2">
        <f t="shared" si="110"/>
        <v>0</v>
      </c>
      <c r="I293" s="2">
        <f t="shared" si="110"/>
        <v>0</v>
      </c>
      <c r="J293" s="2">
        <f t="shared" si="110"/>
        <v>0</v>
      </c>
      <c r="K293" s="2">
        <f t="shared" si="110"/>
        <v>0</v>
      </c>
      <c r="L293" s="2">
        <f t="shared" si="110"/>
        <v>0</v>
      </c>
      <c r="M293" s="2">
        <f t="shared" si="110"/>
        <v>0</v>
      </c>
      <c r="N293" s="2">
        <f t="shared" si="110"/>
        <v>0</v>
      </c>
      <c r="O293" s="2">
        <f t="shared" si="110"/>
        <v>0</v>
      </c>
      <c r="P293" s="2">
        <f t="shared" si="110"/>
        <v>0</v>
      </c>
      <c r="Q293" s="2">
        <f t="shared" si="110"/>
        <v>0</v>
      </c>
      <c r="R293" s="2">
        <f t="shared" si="110"/>
        <v>0</v>
      </c>
      <c r="S293" s="2">
        <f t="shared" si="110"/>
        <v>0</v>
      </c>
      <c r="T293" s="2">
        <f t="shared" si="110"/>
        <v>0</v>
      </c>
      <c r="U293" s="2">
        <f t="shared" si="110"/>
        <v>0</v>
      </c>
      <c r="V293" s="2">
        <f t="shared" si="110"/>
        <v>0</v>
      </c>
      <c r="W293" s="2">
        <f t="shared" si="110"/>
        <v>0</v>
      </c>
      <c r="X293" s="2">
        <f t="shared" si="110"/>
        <v>0</v>
      </c>
      <c r="Y293" s="2">
        <f t="shared" si="110"/>
        <v>0</v>
      </c>
      <c r="Z293" s="2">
        <f t="shared" si="110"/>
        <v>0</v>
      </c>
      <c r="AA293" s="2">
        <f t="shared" si="110"/>
        <v>0</v>
      </c>
      <c r="AB293" s="2">
        <f t="shared" si="110"/>
        <v>0</v>
      </c>
      <c r="AC293" s="2">
        <f t="shared" si="110"/>
        <v>0</v>
      </c>
      <c r="AD293" s="2">
        <f t="shared" si="110"/>
        <v>0</v>
      </c>
      <c r="AE293" s="2">
        <f t="shared" si="110"/>
        <v>0</v>
      </c>
      <c r="AF293" s="2">
        <f t="shared" si="110"/>
        <v>0</v>
      </c>
      <c r="AG293" s="2">
        <f t="shared" si="110"/>
        <v>0</v>
      </c>
      <c r="AH293" s="2">
        <f t="shared" si="110"/>
        <v>0</v>
      </c>
      <c r="AI293" s="2">
        <f t="shared" si="110"/>
        <v>0</v>
      </c>
      <c r="AJ293" s="2">
        <f t="shared" si="110"/>
        <v>0</v>
      </c>
      <c r="AK293" s="2">
        <f t="shared" si="110"/>
        <v>0</v>
      </c>
    </row>
    <row r="294" spans="4:38">
      <c r="E294" t="s">
        <v>307</v>
      </c>
      <c r="F294" t="s">
        <v>215</v>
      </c>
      <c r="G294" s="2">
        <f t="shared" ref="G294:AK294" ca="1" si="111">G285</f>
        <v>0</v>
      </c>
      <c r="H294" s="2">
        <f t="shared" ca="1" si="111"/>
        <v>0</v>
      </c>
      <c r="I294" s="2">
        <f t="shared" ca="1" si="111"/>
        <v>0</v>
      </c>
      <c r="J294" s="2">
        <f t="shared" ca="1" si="111"/>
        <v>0</v>
      </c>
      <c r="K294" s="2">
        <f t="shared" ca="1" si="111"/>
        <v>0</v>
      </c>
      <c r="L294" s="2">
        <f t="shared" ca="1" si="111"/>
        <v>0</v>
      </c>
      <c r="M294" s="2">
        <f t="shared" ca="1" si="111"/>
        <v>0</v>
      </c>
      <c r="N294" s="2">
        <f t="shared" ca="1" si="111"/>
        <v>0</v>
      </c>
      <c r="O294" s="2">
        <f t="shared" ca="1" si="111"/>
        <v>0</v>
      </c>
      <c r="P294" s="2">
        <f t="shared" ca="1" si="111"/>
        <v>0</v>
      </c>
      <c r="Q294" s="2">
        <f t="shared" ca="1" si="111"/>
        <v>0</v>
      </c>
      <c r="R294" s="2">
        <f t="shared" ca="1" si="111"/>
        <v>0</v>
      </c>
      <c r="S294" s="2">
        <f t="shared" ca="1" si="111"/>
        <v>0</v>
      </c>
      <c r="T294" s="2">
        <f t="shared" ca="1" si="111"/>
        <v>0</v>
      </c>
      <c r="U294" s="2">
        <f t="shared" ca="1" si="111"/>
        <v>0</v>
      </c>
      <c r="V294" s="2">
        <f t="shared" ca="1" si="111"/>
        <v>0</v>
      </c>
      <c r="W294" s="2">
        <f t="shared" ca="1" si="111"/>
        <v>0</v>
      </c>
      <c r="X294" s="2">
        <f t="shared" ca="1" si="111"/>
        <v>0</v>
      </c>
      <c r="Y294" s="2">
        <f t="shared" ca="1" si="111"/>
        <v>0</v>
      </c>
      <c r="Z294" s="2">
        <f t="shared" ca="1" si="111"/>
        <v>0</v>
      </c>
      <c r="AA294" s="2">
        <f t="shared" ca="1" si="111"/>
        <v>0</v>
      </c>
      <c r="AB294" s="2">
        <f t="shared" ca="1" si="111"/>
        <v>0</v>
      </c>
      <c r="AC294" s="2">
        <f t="shared" ca="1" si="111"/>
        <v>0</v>
      </c>
      <c r="AD294" s="2">
        <f t="shared" ca="1" si="111"/>
        <v>0</v>
      </c>
      <c r="AE294" s="2">
        <f t="shared" ca="1" si="111"/>
        <v>0</v>
      </c>
      <c r="AF294" s="2">
        <f t="shared" ca="1" si="111"/>
        <v>0</v>
      </c>
      <c r="AG294" s="2">
        <f t="shared" ca="1" si="111"/>
        <v>0</v>
      </c>
      <c r="AH294" s="2">
        <f t="shared" ca="1" si="111"/>
        <v>0</v>
      </c>
      <c r="AI294" s="2">
        <f t="shared" ca="1" si="111"/>
        <v>0</v>
      </c>
      <c r="AJ294" s="2">
        <f t="shared" ca="1" si="111"/>
        <v>0</v>
      </c>
      <c r="AK294" s="2">
        <f t="shared" ca="1" si="111"/>
        <v>0</v>
      </c>
    </row>
    <row r="296" spans="4:38">
      <c r="E296" t="s">
        <v>308</v>
      </c>
      <c r="F296" t="s">
        <v>215</v>
      </c>
      <c r="G296" s="2">
        <f t="shared" ref="G296:AK296" ca="1" si="112">SUM(G288:G294)</f>
        <v>0</v>
      </c>
      <c r="H296" s="2">
        <f t="shared" ca="1" si="112"/>
        <v>740438.06354793103</v>
      </c>
      <c r="I296" s="2">
        <f t="shared" ca="1" si="112"/>
        <v>828730.6318904747</v>
      </c>
      <c r="J296" s="2">
        <f t="shared" ca="1" si="112"/>
        <v>1147702.7692362948</v>
      </c>
      <c r="K296" s="2">
        <f t="shared" ca="1" si="112"/>
        <v>1281951.6560312917</v>
      </c>
      <c r="L296" s="2">
        <f t="shared" ca="1" si="112"/>
        <v>1423207.393109868</v>
      </c>
      <c r="M296" s="2">
        <f t="shared" ca="1" si="112"/>
        <v>1549136.1618197034</v>
      </c>
      <c r="N296" s="2">
        <f t="shared" ca="1" si="112"/>
        <v>1676781.2611087305</v>
      </c>
      <c r="O296" s="2">
        <f t="shared" ca="1" si="112"/>
        <v>1813295.821093034</v>
      </c>
      <c r="P296" s="2">
        <f t="shared" ca="1" si="112"/>
        <v>1978913.6130382302</v>
      </c>
      <c r="Q296" s="2">
        <f t="shared" ca="1" si="112"/>
        <v>2158022.6467512129</v>
      </c>
      <c r="R296" s="2">
        <f t="shared" ca="1" si="112"/>
        <v>2384058.4918454476</v>
      </c>
      <c r="S296" s="2">
        <f t="shared" ca="1" si="112"/>
        <v>2570411.6698591765</v>
      </c>
      <c r="T296" s="2">
        <f t="shared" ca="1" si="112"/>
        <v>2761083.9131307262</v>
      </c>
      <c r="U296" s="2">
        <f t="shared" ca="1" si="112"/>
        <v>2956114.6012456417</v>
      </c>
      <c r="V296" s="2">
        <f t="shared" ca="1" si="112"/>
        <v>4338474.3267884683</v>
      </c>
      <c r="W296" s="2">
        <f t="shared" ca="1" si="112"/>
        <v>4737347.730194171</v>
      </c>
      <c r="X296" s="2">
        <f t="shared" ca="1" si="112"/>
        <v>5169073.9908518177</v>
      </c>
      <c r="Y296" s="2">
        <f t="shared" ca="1" si="112"/>
        <v>5617283.8534613578</v>
      </c>
      <c r="Z296" s="2">
        <f t="shared" ca="1" si="112"/>
        <v>6082479.2380238222</v>
      </c>
      <c r="AA296" s="2">
        <f t="shared" ca="1" si="112"/>
        <v>6565175.8759118449</v>
      </c>
      <c r="AB296" s="2">
        <f t="shared" ca="1" si="112"/>
        <v>7065903.6686004698</v>
      </c>
      <c r="AC296" s="2">
        <f t="shared" ca="1" si="112"/>
        <v>7549509.8380394559</v>
      </c>
      <c r="AD296" s="2">
        <f t="shared" ca="1" si="112"/>
        <v>8045616.4054782689</v>
      </c>
      <c r="AE296" s="2">
        <f t="shared" ca="1" si="112"/>
        <v>8554419.2243980616</v>
      </c>
      <c r="AF296" s="2">
        <f t="shared" ca="1" si="112"/>
        <v>9076114.427699469</v>
      </c>
      <c r="AG296" s="2">
        <f t="shared" ca="1" si="112"/>
        <v>9610898.3019580282</v>
      </c>
      <c r="AH296" s="2">
        <f t="shared" ca="1" si="112"/>
        <v>10198573.345862392</v>
      </c>
      <c r="AI296" s="2">
        <f t="shared" ca="1" si="112"/>
        <v>10807090.616402341</v>
      </c>
      <c r="AJ296" s="2">
        <f t="shared" ca="1" si="112"/>
        <v>11437066.322402161</v>
      </c>
      <c r="AK296" s="2">
        <f t="shared" ca="1" si="112"/>
        <v>12089133.362034906</v>
      </c>
    </row>
    <row r="297" spans="4:38">
      <c r="E297" t="s">
        <v>309</v>
      </c>
      <c r="F297" t="s">
        <v>215</v>
      </c>
      <c r="G297" s="2">
        <f t="shared" ref="G297:AK297" ca="1" si="113">-G296*G$18</f>
        <v>0</v>
      </c>
      <c r="H297" s="2">
        <f t="shared" ca="1" si="113"/>
        <v>-222131.4190643793</v>
      </c>
      <c r="I297" s="2">
        <f t="shared" ca="1" si="113"/>
        <v>-248619.1895671424</v>
      </c>
      <c r="J297" s="2">
        <f t="shared" ca="1" si="113"/>
        <v>-344310.83077088842</v>
      </c>
      <c r="K297" s="2">
        <f t="shared" ca="1" si="113"/>
        <v>-384585.49680938752</v>
      </c>
      <c r="L297" s="2">
        <f t="shared" ca="1" si="113"/>
        <v>-426962.21793296043</v>
      </c>
      <c r="M297" s="2">
        <f t="shared" ca="1" si="113"/>
        <v>-464740.84854591102</v>
      </c>
      <c r="N297" s="2">
        <f t="shared" ca="1" si="113"/>
        <v>-503034.37833261909</v>
      </c>
      <c r="O297" s="2">
        <f t="shared" ca="1" si="113"/>
        <v>-543988.74632791022</v>
      </c>
      <c r="P297" s="2">
        <f t="shared" ca="1" si="113"/>
        <v>-593674.08391146909</v>
      </c>
      <c r="Q297" s="2">
        <f t="shared" ca="1" si="113"/>
        <v>-647406.79402536387</v>
      </c>
      <c r="R297" s="2">
        <f t="shared" ca="1" si="113"/>
        <v>-715217.54755363427</v>
      </c>
      <c r="S297" s="2">
        <f t="shared" ca="1" si="113"/>
        <v>-771123.50095775293</v>
      </c>
      <c r="T297" s="2">
        <f t="shared" ca="1" si="113"/>
        <v>-828325.17393921781</v>
      </c>
      <c r="U297" s="2">
        <f t="shared" ca="1" si="113"/>
        <v>-886834.38037369249</v>
      </c>
      <c r="V297" s="2">
        <f t="shared" ca="1" si="113"/>
        <v>-1301542.2980365404</v>
      </c>
      <c r="W297" s="2">
        <f t="shared" ca="1" si="113"/>
        <v>-1421204.3190582513</v>
      </c>
      <c r="X297" s="2">
        <f t="shared" ca="1" si="113"/>
        <v>-1550722.1972555453</v>
      </c>
      <c r="Y297" s="2">
        <f t="shared" ca="1" si="113"/>
        <v>-1685185.1560384072</v>
      </c>
      <c r="Z297" s="2">
        <f t="shared" ca="1" si="113"/>
        <v>-1824743.7714071467</v>
      </c>
      <c r="AA297" s="2">
        <f t="shared" ca="1" si="113"/>
        <v>-1969552.7627735534</v>
      </c>
      <c r="AB297" s="2">
        <f t="shared" ca="1" si="113"/>
        <v>-2119771.1005801409</v>
      </c>
      <c r="AC297" s="2">
        <f t="shared" ca="1" si="113"/>
        <v>-2264852.9514118368</v>
      </c>
      <c r="AD297" s="2">
        <f t="shared" ca="1" si="113"/>
        <v>-2413684.9216434807</v>
      </c>
      <c r="AE297" s="2">
        <f t="shared" ca="1" si="113"/>
        <v>-2566325.7673194185</v>
      </c>
      <c r="AF297" s="2">
        <f t="shared" ca="1" si="113"/>
        <v>-2722834.3283098405</v>
      </c>
      <c r="AG297" s="2">
        <f t="shared" ca="1" si="113"/>
        <v>-2883269.4905874082</v>
      </c>
      <c r="AH297" s="2">
        <f t="shared" ca="1" si="113"/>
        <v>-3059572.0037587178</v>
      </c>
      <c r="AI297" s="2">
        <f t="shared" ca="1" si="113"/>
        <v>-3242127.1849207021</v>
      </c>
      <c r="AJ297" s="2">
        <f t="shared" ca="1" si="113"/>
        <v>-3431119.8967206483</v>
      </c>
      <c r="AK297" s="2">
        <f t="shared" ca="1" si="113"/>
        <v>-3626740.0086104716</v>
      </c>
    </row>
    <row r="299" spans="4:38">
      <c r="D299" t="s">
        <v>310</v>
      </c>
    </row>
    <row r="300" spans="4:38">
      <c r="E300" t="s">
        <v>214</v>
      </c>
      <c r="F300" t="s">
        <v>215</v>
      </c>
      <c r="G300" s="2">
        <f t="shared" ref="G300:AK307" si="114">G234</f>
        <v>-5023.7800630476868</v>
      </c>
      <c r="H300" s="2">
        <f t="shared" si="114"/>
        <v>-1043724.5673885213</v>
      </c>
      <c r="I300" s="2">
        <f t="shared" si="114"/>
        <v>-1162654.0879399157</v>
      </c>
      <c r="J300" s="2">
        <f t="shared" si="114"/>
        <v>-1362715.2845907225</v>
      </c>
      <c r="K300" s="2">
        <f t="shared" si="114"/>
        <v>-1202577.8272639203</v>
      </c>
      <c r="L300" s="2">
        <f t="shared" si="114"/>
        <v>-1430271.2876536497</v>
      </c>
      <c r="M300" s="2">
        <f t="shared" si="114"/>
        <v>-3466725.2158851507</v>
      </c>
      <c r="N300" s="2">
        <f t="shared" si="114"/>
        <v>-3638557.7158672065</v>
      </c>
      <c r="O300" s="2">
        <f t="shared" si="114"/>
        <v>-3706322.3847759431</v>
      </c>
      <c r="P300" s="2">
        <f t="shared" si="114"/>
        <v>-2226103.0891537531</v>
      </c>
      <c r="Q300" s="2">
        <f t="shared" si="114"/>
        <v>-2001865.7212358383</v>
      </c>
      <c r="R300" s="2">
        <f t="shared" si="114"/>
        <v>0</v>
      </c>
      <c r="S300" s="2">
        <f t="shared" si="114"/>
        <v>0</v>
      </c>
      <c r="T300" s="2">
        <f t="shared" si="114"/>
        <v>0</v>
      </c>
      <c r="U300" s="2">
        <f t="shared" si="114"/>
        <v>0</v>
      </c>
      <c r="V300" s="2">
        <f t="shared" si="114"/>
        <v>0</v>
      </c>
      <c r="W300" s="2">
        <f t="shared" si="114"/>
        <v>0</v>
      </c>
      <c r="X300" s="2">
        <f t="shared" si="114"/>
        <v>0</v>
      </c>
      <c r="Y300" s="2">
        <f t="shared" si="114"/>
        <v>0</v>
      </c>
      <c r="Z300" s="2">
        <f t="shared" si="114"/>
        <v>0</v>
      </c>
      <c r="AA300" s="2">
        <f t="shared" si="114"/>
        <v>0</v>
      </c>
      <c r="AB300" s="2">
        <f t="shared" si="114"/>
        <v>0</v>
      </c>
      <c r="AC300" s="2">
        <f t="shared" si="114"/>
        <v>0</v>
      </c>
      <c r="AD300" s="2">
        <f t="shared" si="114"/>
        <v>0</v>
      </c>
      <c r="AE300" s="2">
        <f t="shared" si="114"/>
        <v>0</v>
      </c>
      <c r="AF300" s="2">
        <f t="shared" si="114"/>
        <v>0</v>
      </c>
      <c r="AG300" s="2">
        <f t="shared" si="114"/>
        <v>0</v>
      </c>
      <c r="AH300" s="2">
        <f t="shared" si="114"/>
        <v>0</v>
      </c>
      <c r="AI300" s="2">
        <f t="shared" si="114"/>
        <v>0</v>
      </c>
      <c r="AJ300" s="2">
        <f t="shared" si="114"/>
        <v>0</v>
      </c>
      <c r="AK300" s="2">
        <f t="shared" si="114"/>
        <v>0</v>
      </c>
    </row>
    <row r="301" spans="4:38">
      <c r="E301" t="s">
        <v>311</v>
      </c>
      <c r="F301" t="s">
        <v>215</v>
      </c>
      <c r="G301" s="2">
        <f t="shared" si="114"/>
        <v>0</v>
      </c>
      <c r="H301" s="2">
        <f t="shared" si="114"/>
        <v>0</v>
      </c>
      <c r="I301" s="2">
        <f t="shared" si="114"/>
        <v>0</v>
      </c>
      <c r="J301" s="2">
        <f t="shared" si="114"/>
        <v>0</v>
      </c>
      <c r="K301" s="2">
        <f t="shared" si="114"/>
        <v>0</v>
      </c>
      <c r="L301" s="2">
        <f t="shared" si="114"/>
        <v>0</v>
      </c>
      <c r="M301" s="2">
        <f t="shared" si="114"/>
        <v>0</v>
      </c>
      <c r="N301" s="2">
        <f t="shared" si="114"/>
        <v>0</v>
      </c>
      <c r="O301" s="2">
        <f t="shared" si="114"/>
        <v>0</v>
      </c>
      <c r="P301" s="2">
        <f t="shared" si="114"/>
        <v>0</v>
      </c>
      <c r="Q301" s="2">
        <f t="shared" si="114"/>
        <v>0</v>
      </c>
      <c r="R301" s="2">
        <f t="shared" si="114"/>
        <v>0</v>
      </c>
      <c r="S301" s="2">
        <f t="shared" si="114"/>
        <v>0</v>
      </c>
      <c r="T301" s="2">
        <f t="shared" si="114"/>
        <v>0</v>
      </c>
      <c r="U301" s="2">
        <f t="shared" si="114"/>
        <v>0</v>
      </c>
      <c r="V301" s="2">
        <f t="shared" si="114"/>
        <v>0</v>
      </c>
      <c r="W301" s="2">
        <f t="shared" si="114"/>
        <v>0</v>
      </c>
      <c r="X301" s="2">
        <f t="shared" si="114"/>
        <v>0</v>
      </c>
      <c r="Y301" s="2">
        <f t="shared" si="114"/>
        <v>0</v>
      </c>
      <c r="Z301" s="2">
        <f t="shared" si="114"/>
        <v>0</v>
      </c>
      <c r="AA301" s="2">
        <f t="shared" si="114"/>
        <v>0</v>
      </c>
      <c r="AB301" s="2">
        <f t="shared" si="114"/>
        <v>0</v>
      </c>
      <c r="AC301" s="2">
        <f t="shared" si="114"/>
        <v>0</v>
      </c>
      <c r="AD301" s="2">
        <f t="shared" si="114"/>
        <v>0</v>
      </c>
      <c r="AE301" s="2">
        <f t="shared" si="114"/>
        <v>0</v>
      </c>
      <c r="AF301" s="2">
        <f t="shared" si="114"/>
        <v>0</v>
      </c>
      <c r="AG301" s="2">
        <f t="shared" si="114"/>
        <v>0</v>
      </c>
      <c r="AH301" s="2">
        <f t="shared" si="114"/>
        <v>0</v>
      </c>
      <c r="AI301" s="2">
        <f t="shared" si="114"/>
        <v>0</v>
      </c>
      <c r="AJ301" s="2">
        <f t="shared" si="114"/>
        <v>0</v>
      </c>
      <c r="AK301" s="2">
        <f t="shared" si="114"/>
        <v>0</v>
      </c>
    </row>
    <row r="302" spans="4:38">
      <c r="E302" t="s">
        <v>222</v>
      </c>
      <c r="F302" t="s">
        <v>215</v>
      </c>
      <c r="G302" s="2">
        <f t="shared" si="114"/>
        <v>0</v>
      </c>
      <c r="H302" s="2">
        <f t="shared" si="114"/>
        <v>0</v>
      </c>
      <c r="I302" s="2">
        <f t="shared" si="114"/>
        <v>0</v>
      </c>
      <c r="J302" s="2">
        <f t="shared" si="114"/>
        <v>0</v>
      </c>
      <c r="K302" s="2">
        <f t="shared" si="114"/>
        <v>0</v>
      </c>
      <c r="L302" s="2">
        <f t="shared" si="114"/>
        <v>0</v>
      </c>
      <c r="M302" s="2">
        <f t="shared" si="114"/>
        <v>0</v>
      </c>
      <c r="N302" s="2">
        <f t="shared" si="114"/>
        <v>0</v>
      </c>
      <c r="O302" s="2">
        <f t="shared" si="114"/>
        <v>0</v>
      </c>
      <c r="P302" s="2">
        <f t="shared" si="114"/>
        <v>0</v>
      </c>
      <c r="Q302" s="2">
        <f t="shared" si="114"/>
        <v>0</v>
      </c>
      <c r="R302" s="2">
        <f t="shared" si="114"/>
        <v>0</v>
      </c>
      <c r="S302" s="2">
        <f t="shared" si="114"/>
        <v>0</v>
      </c>
      <c r="T302" s="2">
        <f t="shared" si="114"/>
        <v>0</v>
      </c>
      <c r="U302" s="2">
        <f t="shared" si="114"/>
        <v>0</v>
      </c>
      <c r="V302" s="2">
        <f t="shared" si="114"/>
        <v>0</v>
      </c>
      <c r="W302" s="2">
        <f t="shared" si="114"/>
        <v>0</v>
      </c>
      <c r="X302" s="2">
        <f t="shared" si="114"/>
        <v>0</v>
      </c>
      <c r="Y302" s="2">
        <f t="shared" si="114"/>
        <v>0</v>
      </c>
      <c r="Z302" s="2">
        <f t="shared" si="114"/>
        <v>0</v>
      </c>
      <c r="AA302" s="2">
        <f t="shared" si="114"/>
        <v>0</v>
      </c>
      <c r="AB302" s="2">
        <f t="shared" si="114"/>
        <v>0</v>
      </c>
      <c r="AC302" s="2">
        <f t="shared" si="114"/>
        <v>0</v>
      </c>
      <c r="AD302" s="2">
        <f t="shared" si="114"/>
        <v>0</v>
      </c>
      <c r="AE302" s="2">
        <f t="shared" si="114"/>
        <v>0</v>
      </c>
      <c r="AF302" s="2">
        <f t="shared" si="114"/>
        <v>0</v>
      </c>
      <c r="AG302" s="2">
        <f t="shared" si="114"/>
        <v>0</v>
      </c>
      <c r="AH302" s="2">
        <f t="shared" si="114"/>
        <v>0</v>
      </c>
      <c r="AI302" s="2">
        <f t="shared" si="114"/>
        <v>0</v>
      </c>
      <c r="AJ302" s="2">
        <f t="shared" si="114"/>
        <v>0</v>
      </c>
      <c r="AK302" s="2">
        <f t="shared" si="114"/>
        <v>0</v>
      </c>
    </row>
    <row r="303" spans="4:38">
      <c r="E303" t="s">
        <v>305</v>
      </c>
      <c r="F303" t="s">
        <v>215</v>
      </c>
      <c r="G303" s="2">
        <f t="shared" si="114"/>
        <v>0</v>
      </c>
      <c r="H303" s="2">
        <f t="shared" si="114"/>
        <v>226541.4321025121</v>
      </c>
      <c r="I303" s="2">
        <f t="shared" si="114"/>
        <v>487588.43232873024</v>
      </c>
      <c r="J303" s="2">
        <f t="shared" si="114"/>
        <v>934366.86814216268</v>
      </c>
      <c r="K303" s="2">
        <f t="shared" si="114"/>
        <v>1420627.9371238619</v>
      </c>
      <c r="L303" s="2">
        <f t="shared" si="114"/>
        <v>1950182.2853449548</v>
      </c>
      <c r="M303" s="2">
        <f t="shared" si="114"/>
        <v>2524914.5948030264</v>
      </c>
      <c r="N303" s="2">
        <f t="shared" si="114"/>
        <v>3142415.2531684586</v>
      </c>
      <c r="O303" s="2">
        <f t="shared" si="114"/>
        <v>3804336.8702786462</v>
      </c>
      <c r="P303" s="2">
        <f t="shared" si="114"/>
        <v>4513001.1249414738</v>
      </c>
      <c r="Q303" s="2">
        <f t="shared" si="114"/>
        <v>5270252.1270995932</v>
      </c>
      <c r="R303" s="2">
        <f t="shared" si="114"/>
        <v>6086834.5903216172</v>
      </c>
      <c r="S303" s="2">
        <f t="shared" si="114"/>
        <v>6923125.0176839884</v>
      </c>
      <c r="T303" s="2">
        <f t="shared" si="114"/>
        <v>7779333.4801336536</v>
      </c>
      <c r="U303" s="2">
        <f t="shared" si="114"/>
        <v>8655664.7718208507</v>
      </c>
      <c r="V303" s="2">
        <f t="shared" si="114"/>
        <v>10339433.934763398</v>
      </c>
      <c r="W303" s="2">
        <f t="shared" si="114"/>
        <v>12076776.825445225</v>
      </c>
      <c r="X303" s="2">
        <f t="shared" si="114"/>
        <v>13882528.427170463</v>
      </c>
      <c r="Y303" s="2">
        <f t="shared" si="114"/>
        <v>15758795.737588134</v>
      </c>
      <c r="Z303" s="2">
        <f t="shared" si="114"/>
        <v>17707744.080006965</v>
      </c>
      <c r="AA303" s="2">
        <f t="shared" si="114"/>
        <v>19731598.623887114</v>
      </c>
      <c r="AB303" s="2">
        <f t="shared" si="114"/>
        <v>21832645.94347094</v>
      </c>
      <c r="AC303" s="2">
        <f t="shared" si="114"/>
        <v>23989482.912781842</v>
      </c>
      <c r="AD303" s="2">
        <f t="shared" si="114"/>
        <v>26203027.328483656</v>
      </c>
      <c r="AE303" s="2">
        <f t="shared" si="114"/>
        <v>28474200.456522699</v>
      </c>
      <c r="AF303" s="2">
        <f t="shared" si="114"/>
        <v>30803926.553115513</v>
      </c>
      <c r="AG303" s="2">
        <f t="shared" si="114"/>
        <v>33193132.359468661</v>
      </c>
      <c r="AH303" s="2">
        <f t="shared" si="114"/>
        <v>35669100.27807872</v>
      </c>
      <c r="AI303" s="2">
        <f t="shared" si="114"/>
        <v>38234420.677899882</v>
      </c>
      <c r="AJ303" s="2">
        <f t="shared" si="114"/>
        <v>40891754.461290888</v>
      </c>
      <c r="AK303" s="2">
        <f t="shared" si="114"/>
        <v>43643834.884065375</v>
      </c>
      <c r="AL303" s="2">
        <f t="shared" ref="AL303:AL309" si="115">IF(AF303=0,0,IF($G$15&gt;(AK303/AF303)^(1/5)-1+2%,AK303*(AK303/AF303)^(1/5)/($G$15-((AK303/AF303)^(1/5)-1)),AK303*(1+$G$14)/$G$16))</f>
        <v>1486801401.3196025</v>
      </c>
    </row>
    <row r="304" spans="4:38">
      <c r="E304" t="s">
        <v>282</v>
      </c>
      <c r="F304" t="s">
        <v>215</v>
      </c>
      <c r="G304" s="2">
        <f t="shared" si="114"/>
        <v>0</v>
      </c>
      <c r="H304" s="2">
        <f t="shared" si="114"/>
        <v>-144893.03571544585</v>
      </c>
      <c r="I304" s="2">
        <f t="shared" si="114"/>
        <v>-310872.82725269324</v>
      </c>
      <c r="J304" s="2">
        <f t="shared" si="114"/>
        <v>-594283.67609233479</v>
      </c>
      <c r="K304" s="2">
        <f t="shared" si="114"/>
        <v>-904689.65207660873</v>
      </c>
      <c r="L304" s="2">
        <f t="shared" si="114"/>
        <v>-1243571.9619111021</v>
      </c>
      <c r="M304" s="2">
        <f t="shared" si="114"/>
        <v>-1612302.8227829935</v>
      </c>
      <c r="N304" s="2">
        <f t="shared" si="114"/>
        <v>-2009291.1080049744</v>
      </c>
      <c r="O304" s="2">
        <f t="shared" si="114"/>
        <v>-2435816.7932363423</v>
      </c>
      <c r="P304" s="2">
        <f t="shared" si="114"/>
        <v>-2893255.7562018191</v>
      </c>
      <c r="Q304" s="2">
        <f t="shared" si="114"/>
        <v>-3382989.5498007946</v>
      </c>
      <c r="R304" s="2">
        <f t="shared" si="114"/>
        <v>-3907156.1120466497</v>
      </c>
      <c r="S304" s="2">
        <f t="shared" si="114"/>
        <v>-4443973.2714796523</v>
      </c>
      <c r="T304" s="2">
        <f t="shared" si="114"/>
        <v>-4993575.8732269602</v>
      </c>
      <c r="U304" s="2">
        <f t="shared" si="114"/>
        <v>-5556095.3752252003</v>
      </c>
      <c r="V304" s="2">
        <f t="shared" si="114"/>
        <v>-6636911.5003630817</v>
      </c>
      <c r="W304" s="2">
        <f t="shared" si="114"/>
        <v>-7752116.7508625258</v>
      </c>
      <c r="X304" s="2">
        <f t="shared" si="114"/>
        <v>-8911233.7439112887</v>
      </c>
      <c r="Y304" s="2">
        <f t="shared" si="114"/>
        <v>-10115614.967180964</v>
      </c>
      <c r="Z304" s="2">
        <f t="shared" si="114"/>
        <v>-11366650.347746901</v>
      </c>
      <c r="AA304" s="2">
        <f t="shared" si="114"/>
        <v>-12665768.228096083</v>
      </c>
      <c r="AB304" s="2">
        <f t="shared" si="114"/>
        <v>-14014436.366616571</v>
      </c>
      <c r="AC304" s="2">
        <f t="shared" si="114"/>
        <v>-15398916.037007283</v>
      </c>
      <c r="AD304" s="2">
        <f t="shared" si="114"/>
        <v>-16819796.375508331</v>
      </c>
      <c r="AE304" s="2">
        <f t="shared" si="114"/>
        <v>-18277668.745301936</v>
      </c>
      <c r="AF304" s="2">
        <f t="shared" si="114"/>
        <v>-19773126.429033112</v>
      </c>
      <c r="AG304" s="2">
        <f t="shared" si="114"/>
        <v>-21306764.304468922</v>
      </c>
      <c r="AH304" s="2">
        <f t="shared" si="114"/>
        <v>-22896095.021917839</v>
      </c>
      <c r="AI304" s="2">
        <f t="shared" si="114"/>
        <v>-24542781.346441329</v>
      </c>
      <c r="AJ304" s="2">
        <f t="shared" si="114"/>
        <v>-26248531.31869014</v>
      </c>
      <c r="AK304" s="2">
        <f t="shared" si="114"/>
        <v>-28015099.423199631</v>
      </c>
      <c r="AL304" s="2">
        <f t="shared" si="115"/>
        <v>-954381969.20978904</v>
      </c>
    </row>
    <row r="305" spans="1:38">
      <c r="E305" t="s">
        <v>283</v>
      </c>
      <c r="F305" t="s">
        <v>215</v>
      </c>
      <c r="G305" s="2">
        <f t="shared" si="114"/>
        <v>0</v>
      </c>
      <c r="H305" s="2">
        <f t="shared" si="114"/>
        <v>-29449.909476247067</v>
      </c>
      <c r="I305" s="2">
        <f t="shared" si="114"/>
        <v>-63157.251482823209</v>
      </c>
      <c r="J305" s="2">
        <f t="shared" si="114"/>
        <v>-120693.3080633647</v>
      </c>
      <c r="K305" s="2">
        <f t="shared" si="114"/>
        <v>-183766.75758719182</v>
      </c>
      <c r="L305" s="2">
        <f t="shared" si="114"/>
        <v>-252650.92050618169</v>
      </c>
      <c r="M305" s="2">
        <f t="shared" si="114"/>
        <v>-327629.54333123547</v>
      </c>
      <c r="N305" s="2">
        <f t="shared" si="114"/>
        <v>-408377.77534014534</v>
      </c>
      <c r="O305" s="2">
        <f t="shared" si="114"/>
        <v>-495162.2449936716</v>
      </c>
      <c r="P305" s="2">
        <f t="shared" si="114"/>
        <v>-588259.4395296782</v>
      </c>
      <c r="Q305" s="2">
        <f t="shared" si="114"/>
        <v>-687956.0267489868</v>
      </c>
      <c r="R305" s="2">
        <f t="shared" si="114"/>
        <v>-794549.18649982556</v>
      </c>
      <c r="S305" s="2">
        <f t="shared" si="114"/>
        <v>-903714.9390561562</v>
      </c>
      <c r="T305" s="2">
        <f t="shared" si="114"/>
        <v>-1015480.706175138</v>
      </c>
      <c r="U305" s="2">
        <f t="shared" si="114"/>
        <v>-1129873.2208036017</v>
      </c>
      <c r="V305" s="2">
        <f t="shared" si="114"/>
        <v>-1349665.1995106826</v>
      </c>
      <c r="W305" s="2">
        <f t="shared" si="114"/>
        <v>-1576450.462027495</v>
      </c>
      <c r="X305" s="2">
        <f t="shared" si="114"/>
        <v>-1812165.5032170299</v>
      </c>
      <c r="Y305" s="2">
        <f t="shared" si="114"/>
        <v>-2057085.3614827704</v>
      </c>
      <c r="Z305" s="2">
        <f t="shared" si="114"/>
        <v>-2311492.6888087527</v>
      </c>
      <c r="AA305" s="2">
        <f t="shared" si="114"/>
        <v>-2575677.949238013</v>
      </c>
      <c r="AB305" s="2">
        <f t="shared" si="114"/>
        <v>-2849939.6223295378</v>
      </c>
      <c r="AC305" s="2">
        <f t="shared" si="114"/>
        <v>-3131483.8361485917</v>
      </c>
      <c r="AD305" s="2">
        <f t="shared" si="114"/>
        <v>-3420430.395920997</v>
      </c>
      <c r="AE305" s="2">
        <f t="shared" si="114"/>
        <v>-3716899.5597377745</v>
      </c>
      <c r="AF305" s="2">
        <f t="shared" si="114"/>
        <v>-4021011.9760269485</v>
      </c>
      <c r="AG305" s="2">
        <f t="shared" si="114"/>
        <v>-4332888.6175964456</v>
      </c>
      <c r="AH305" s="2">
        <f t="shared" si="114"/>
        <v>-4656090.8118304349</v>
      </c>
      <c r="AI305" s="2">
        <f t="shared" si="114"/>
        <v>-4990956.6943418914</v>
      </c>
      <c r="AJ305" s="2">
        <f t="shared" si="114"/>
        <v>-5337833.6078708116</v>
      </c>
      <c r="AK305" s="2">
        <f t="shared" si="114"/>
        <v>-5697078.3398657423</v>
      </c>
      <c r="AL305" s="2">
        <f t="shared" si="115"/>
        <v>-194080654.95712295</v>
      </c>
    </row>
    <row r="306" spans="1:38">
      <c r="E306" t="s">
        <v>290</v>
      </c>
      <c r="F306" t="s">
        <v>215</v>
      </c>
      <c r="G306" s="2">
        <f t="shared" si="114"/>
        <v>0</v>
      </c>
      <c r="H306" s="2">
        <f t="shared" si="114"/>
        <v>0</v>
      </c>
      <c r="I306" s="2">
        <f t="shared" si="114"/>
        <v>0</v>
      </c>
      <c r="J306" s="2">
        <f t="shared" si="114"/>
        <v>0</v>
      </c>
      <c r="K306" s="2">
        <f t="shared" si="114"/>
        <v>0</v>
      </c>
      <c r="L306" s="2">
        <f t="shared" si="114"/>
        <v>0</v>
      </c>
      <c r="M306" s="2">
        <f t="shared" si="114"/>
        <v>0</v>
      </c>
      <c r="N306" s="2">
        <f t="shared" si="114"/>
        <v>0</v>
      </c>
      <c r="O306" s="2">
        <f t="shared" si="114"/>
        <v>0</v>
      </c>
      <c r="P306" s="2">
        <f t="shared" si="114"/>
        <v>0</v>
      </c>
      <c r="Q306" s="2">
        <f t="shared" si="114"/>
        <v>0</v>
      </c>
      <c r="R306" s="2">
        <f t="shared" si="114"/>
        <v>0</v>
      </c>
      <c r="S306" s="2">
        <f t="shared" si="114"/>
        <v>0</v>
      </c>
      <c r="T306" s="2">
        <f t="shared" si="114"/>
        <v>0</v>
      </c>
      <c r="U306" s="2">
        <f t="shared" si="114"/>
        <v>0</v>
      </c>
      <c r="V306" s="2">
        <f t="shared" si="114"/>
        <v>0</v>
      </c>
      <c r="W306" s="2">
        <f t="shared" si="114"/>
        <v>0</v>
      </c>
      <c r="X306" s="2">
        <f t="shared" si="114"/>
        <v>0</v>
      </c>
      <c r="Y306" s="2">
        <f t="shared" si="114"/>
        <v>0</v>
      </c>
      <c r="Z306" s="2">
        <f t="shared" si="114"/>
        <v>0</v>
      </c>
      <c r="AA306" s="2">
        <f t="shared" si="114"/>
        <v>0</v>
      </c>
      <c r="AB306" s="2">
        <f t="shared" si="114"/>
        <v>0</v>
      </c>
      <c r="AC306" s="2">
        <f t="shared" si="114"/>
        <v>0</v>
      </c>
      <c r="AD306" s="2">
        <f t="shared" si="114"/>
        <v>0</v>
      </c>
      <c r="AE306" s="2">
        <f t="shared" si="114"/>
        <v>0</v>
      </c>
      <c r="AF306" s="2">
        <f t="shared" si="114"/>
        <v>0</v>
      </c>
      <c r="AG306" s="2">
        <f t="shared" si="114"/>
        <v>0</v>
      </c>
      <c r="AH306" s="2">
        <f t="shared" si="114"/>
        <v>0</v>
      </c>
      <c r="AI306" s="2">
        <f t="shared" si="114"/>
        <v>0</v>
      </c>
      <c r="AJ306" s="2">
        <f t="shared" si="114"/>
        <v>0</v>
      </c>
      <c r="AK306" s="2">
        <f t="shared" si="114"/>
        <v>0</v>
      </c>
      <c r="AL306" s="2">
        <f t="shared" si="115"/>
        <v>0</v>
      </c>
    </row>
    <row r="307" spans="1:38">
      <c r="E307" t="s">
        <v>295</v>
      </c>
      <c r="F307" t="s">
        <v>215</v>
      </c>
      <c r="G307" s="2">
        <f t="shared" si="114"/>
        <v>0</v>
      </c>
      <c r="H307" s="2">
        <f t="shared" si="114"/>
        <v>0</v>
      </c>
      <c r="I307" s="2">
        <f t="shared" si="114"/>
        <v>0</v>
      </c>
      <c r="J307" s="2">
        <f t="shared" si="114"/>
        <v>0</v>
      </c>
      <c r="K307" s="2">
        <f t="shared" si="114"/>
        <v>0</v>
      </c>
      <c r="L307" s="2">
        <f t="shared" si="114"/>
        <v>0</v>
      </c>
      <c r="M307" s="2">
        <f t="shared" si="114"/>
        <v>0</v>
      </c>
      <c r="N307" s="2">
        <f t="shared" si="114"/>
        <v>0</v>
      </c>
      <c r="O307" s="2">
        <f t="shared" si="114"/>
        <v>0</v>
      </c>
      <c r="P307" s="2">
        <f t="shared" si="114"/>
        <v>0</v>
      </c>
      <c r="Q307" s="2">
        <f t="shared" si="114"/>
        <v>0</v>
      </c>
      <c r="R307" s="2">
        <f t="shared" si="114"/>
        <v>0</v>
      </c>
      <c r="S307" s="2">
        <f t="shared" si="114"/>
        <v>0</v>
      </c>
      <c r="T307" s="2">
        <f t="shared" si="114"/>
        <v>0</v>
      </c>
      <c r="U307" s="2">
        <f t="shared" si="114"/>
        <v>0</v>
      </c>
      <c r="V307" s="2">
        <f t="shared" si="114"/>
        <v>0</v>
      </c>
      <c r="W307" s="2">
        <f t="shared" si="114"/>
        <v>0</v>
      </c>
      <c r="X307" s="2">
        <f t="shared" si="114"/>
        <v>0</v>
      </c>
      <c r="Y307" s="2">
        <f t="shared" si="114"/>
        <v>0</v>
      </c>
      <c r="Z307" s="2">
        <f t="shared" si="114"/>
        <v>0</v>
      </c>
      <c r="AA307" s="2">
        <f t="shared" si="114"/>
        <v>0</v>
      </c>
      <c r="AB307" s="2">
        <f t="shared" si="114"/>
        <v>0</v>
      </c>
      <c r="AC307" s="2">
        <f t="shared" si="114"/>
        <v>0</v>
      </c>
      <c r="AD307" s="2">
        <f t="shared" si="114"/>
        <v>0</v>
      </c>
      <c r="AE307" s="2">
        <f t="shared" si="114"/>
        <v>0</v>
      </c>
      <c r="AF307" s="2">
        <f t="shared" si="114"/>
        <v>0</v>
      </c>
      <c r="AG307" s="2">
        <f t="shared" si="114"/>
        <v>0</v>
      </c>
      <c r="AH307" s="2">
        <f t="shared" si="114"/>
        <v>0</v>
      </c>
      <c r="AI307" s="2">
        <f t="shared" si="114"/>
        <v>0</v>
      </c>
      <c r="AJ307" s="2">
        <f t="shared" si="114"/>
        <v>0</v>
      </c>
      <c r="AK307" s="2">
        <f t="shared" si="114"/>
        <v>0</v>
      </c>
      <c r="AL307" s="2">
        <f t="shared" si="115"/>
        <v>0</v>
      </c>
    </row>
    <row r="308" spans="1:38">
      <c r="E308" t="s">
        <v>312</v>
      </c>
      <c r="F308" t="s">
        <v>215</v>
      </c>
      <c r="G308" s="2">
        <f t="shared" ref="G308:AK308" ca="1" si="116">G297</f>
        <v>0</v>
      </c>
      <c r="H308" s="2">
        <f t="shared" ca="1" si="116"/>
        <v>-222131.4190643793</v>
      </c>
      <c r="I308" s="2">
        <f t="shared" ca="1" si="116"/>
        <v>-248619.1895671424</v>
      </c>
      <c r="J308" s="2">
        <f t="shared" ca="1" si="116"/>
        <v>-344310.83077088842</v>
      </c>
      <c r="K308" s="2">
        <f t="shared" ca="1" si="116"/>
        <v>-384585.49680938752</v>
      </c>
      <c r="L308" s="2">
        <f t="shared" ca="1" si="116"/>
        <v>-426962.21793296043</v>
      </c>
      <c r="M308" s="2">
        <f t="shared" ca="1" si="116"/>
        <v>-464740.84854591102</v>
      </c>
      <c r="N308" s="2">
        <f t="shared" ca="1" si="116"/>
        <v>-503034.37833261909</v>
      </c>
      <c r="O308" s="2">
        <f t="shared" ca="1" si="116"/>
        <v>-543988.74632791022</v>
      </c>
      <c r="P308" s="2">
        <f t="shared" ca="1" si="116"/>
        <v>-593674.08391146909</v>
      </c>
      <c r="Q308" s="2">
        <f t="shared" ca="1" si="116"/>
        <v>-647406.79402536387</v>
      </c>
      <c r="R308" s="2">
        <f t="shared" ca="1" si="116"/>
        <v>-715217.54755363427</v>
      </c>
      <c r="S308" s="2">
        <f t="shared" ca="1" si="116"/>
        <v>-771123.50095775293</v>
      </c>
      <c r="T308" s="2">
        <f t="shared" ca="1" si="116"/>
        <v>-828325.17393921781</v>
      </c>
      <c r="U308" s="2">
        <f t="shared" ca="1" si="116"/>
        <v>-886834.38037369249</v>
      </c>
      <c r="V308" s="2">
        <f t="shared" ca="1" si="116"/>
        <v>-1301542.2980365404</v>
      </c>
      <c r="W308" s="2">
        <f t="shared" ca="1" si="116"/>
        <v>-1421204.3190582513</v>
      </c>
      <c r="X308" s="2">
        <f t="shared" ca="1" si="116"/>
        <v>-1550722.1972555453</v>
      </c>
      <c r="Y308" s="2">
        <f t="shared" ca="1" si="116"/>
        <v>-1685185.1560384072</v>
      </c>
      <c r="Z308" s="2">
        <f t="shared" ca="1" si="116"/>
        <v>-1824743.7714071467</v>
      </c>
      <c r="AA308" s="2">
        <f t="shared" ca="1" si="116"/>
        <v>-1969552.7627735534</v>
      </c>
      <c r="AB308" s="2">
        <f t="shared" ca="1" si="116"/>
        <v>-2119771.1005801409</v>
      </c>
      <c r="AC308" s="2">
        <f t="shared" ca="1" si="116"/>
        <v>-2264852.9514118368</v>
      </c>
      <c r="AD308" s="2">
        <f t="shared" ca="1" si="116"/>
        <v>-2413684.9216434807</v>
      </c>
      <c r="AE308" s="2">
        <f t="shared" ca="1" si="116"/>
        <v>-2566325.7673194185</v>
      </c>
      <c r="AF308" s="2">
        <f t="shared" ca="1" si="116"/>
        <v>-2722834.3283098405</v>
      </c>
      <c r="AG308" s="2">
        <f t="shared" ca="1" si="116"/>
        <v>-2883269.4905874082</v>
      </c>
      <c r="AH308" s="2">
        <f t="shared" ca="1" si="116"/>
        <v>-3059572.0037587178</v>
      </c>
      <c r="AI308" s="2">
        <f t="shared" ca="1" si="116"/>
        <v>-3242127.1849207021</v>
      </c>
      <c r="AJ308" s="2">
        <f t="shared" ca="1" si="116"/>
        <v>-3431119.8967206483</v>
      </c>
      <c r="AK308" s="2">
        <f t="shared" ca="1" si="116"/>
        <v>-3626740.0086104716</v>
      </c>
      <c r="AL308" s="2">
        <f t="shared" ca="1" si="115"/>
        <v>-123551061.48091161</v>
      </c>
    </row>
    <row r="309" spans="1:38">
      <c r="E309" t="s">
        <v>313</v>
      </c>
      <c r="F309" t="s">
        <v>215</v>
      </c>
      <c r="G309" s="2">
        <f ca="1">-$G$17*G308</f>
        <v>0</v>
      </c>
      <c r="H309" s="2">
        <f t="shared" ref="H309:AK309" ca="1" si="117">-$G$17*H308</f>
        <v>111065.70953218965</v>
      </c>
      <c r="I309" s="2">
        <f t="shared" ca="1" si="117"/>
        <v>124309.5947835712</v>
      </c>
      <c r="J309" s="2">
        <f t="shared" ca="1" si="117"/>
        <v>172155.41538544421</v>
      </c>
      <c r="K309" s="2">
        <f t="shared" ca="1" si="117"/>
        <v>192292.74840469376</v>
      </c>
      <c r="L309" s="2">
        <f t="shared" ca="1" si="117"/>
        <v>213481.10896648021</v>
      </c>
      <c r="M309" s="2">
        <f t="shared" ca="1" si="117"/>
        <v>232370.42427295551</v>
      </c>
      <c r="N309" s="2">
        <f t="shared" ca="1" si="117"/>
        <v>251517.18916630954</v>
      </c>
      <c r="O309" s="2">
        <f t="shared" ca="1" si="117"/>
        <v>271994.37316395511</v>
      </c>
      <c r="P309" s="2">
        <f t="shared" ca="1" si="117"/>
        <v>296837.04195573454</v>
      </c>
      <c r="Q309" s="2">
        <f t="shared" ca="1" si="117"/>
        <v>323703.39701268193</v>
      </c>
      <c r="R309" s="2">
        <f t="shared" ca="1" si="117"/>
        <v>357608.77377681714</v>
      </c>
      <c r="S309" s="2">
        <f t="shared" ca="1" si="117"/>
        <v>385561.75047887646</v>
      </c>
      <c r="T309" s="2">
        <f t="shared" ca="1" si="117"/>
        <v>414162.58696960891</v>
      </c>
      <c r="U309" s="2">
        <f t="shared" ca="1" si="117"/>
        <v>443417.19018684624</v>
      </c>
      <c r="V309" s="2">
        <f t="shared" ca="1" si="117"/>
        <v>650771.1490182702</v>
      </c>
      <c r="W309" s="2">
        <f t="shared" ca="1" si="117"/>
        <v>710602.15952912567</v>
      </c>
      <c r="X309" s="2">
        <f t="shared" ca="1" si="117"/>
        <v>775361.09862777265</v>
      </c>
      <c r="Y309" s="2">
        <f t="shared" ca="1" si="117"/>
        <v>842592.57801920362</v>
      </c>
      <c r="Z309" s="2">
        <f t="shared" ca="1" si="117"/>
        <v>912371.88570357335</v>
      </c>
      <c r="AA309" s="2">
        <f t="shared" ca="1" si="117"/>
        <v>984776.38138677669</v>
      </c>
      <c r="AB309" s="2">
        <f t="shared" ca="1" si="117"/>
        <v>1059885.5502900705</v>
      </c>
      <c r="AC309" s="2">
        <f t="shared" ca="1" si="117"/>
        <v>1132426.4757059184</v>
      </c>
      <c r="AD309" s="2">
        <f t="shared" ca="1" si="117"/>
        <v>1206842.4608217403</v>
      </c>
      <c r="AE309" s="2">
        <f t="shared" ca="1" si="117"/>
        <v>1283162.8836597092</v>
      </c>
      <c r="AF309" s="2">
        <f t="shared" ca="1" si="117"/>
        <v>1361417.1641549203</v>
      </c>
      <c r="AG309" s="2">
        <f t="shared" ca="1" si="117"/>
        <v>1441634.7452937041</v>
      </c>
      <c r="AH309" s="2">
        <f t="shared" ca="1" si="117"/>
        <v>1529786.0018793589</v>
      </c>
      <c r="AI309" s="2">
        <f t="shared" ca="1" si="117"/>
        <v>1621063.5924603511</v>
      </c>
      <c r="AJ309" s="2">
        <f t="shared" ca="1" si="117"/>
        <v>1715559.9483603241</v>
      </c>
      <c r="AK309" s="2">
        <f t="shared" ca="1" si="117"/>
        <v>1813370.0043052358</v>
      </c>
      <c r="AL309" s="2">
        <f t="shared" ca="1" si="115"/>
        <v>61775530.740455806</v>
      </c>
    </row>
    <row r="310" spans="1:38">
      <c r="E310" t="s">
        <v>314</v>
      </c>
      <c r="F310" t="s">
        <v>215</v>
      </c>
      <c r="G310" s="2">
        <f t="shared" ref="G310:AL310" ca="1" si="118">SUM(G300:G309)</f>
        <v>-5023.7800630476868</v>
      </c>
      <c r="H310" s="2">
        <f t="shared" ca="1" si="118"/>
        <v>-1102591.7900098916</v>
      </c>
      <c r="I310" s="2">
        <f t="shared" ca="1" si="118"/>
        <v>-1173405.3291302733</v>
      </c>
      <c r="J310" s="2">
        <f t="shared" ca="1" si="118"/>
        <v>-1315480.8159897034</v>
      </c>
      <c r="K310" s="2">
        <f t="shared" ca="1" si="118"/>
        <v>-1062699.0482085529</v>
      </c>
      <c r="L310" s="2">
        <f t="shared" ca="1" si="118"/>
        <v>-1189792.9936924588</v>
      </c>
      <c r="M310" s="2">
        <f t="shared" ca="1" si="118"/>
        <v>-3114113.4114693087</v>
      </c>
      <c r="N310" s="2">
        <f t="shared" ca="1" si="118"/>
        <v>-3165328.5352101773</v>
      </c>
      <c r="O310" s="2">
        <f t="shared" ca="1" si="118"/>
        <v>-3104958.9258912657</v>
      </c>
      <c r="P310" s="2">
        <f t="shared" ca="1" si="118"/>
        <v>-1491454.2018995113</v>
      </c>
      <c r="Q310" s="2">
        <f t="shared" ca="1" si="118"/>
        <v>-1126262.5676987085</v>
      </c>
      <c r="R310" s="2">
        <f t="shared" ca="1" si="118"/>
        <v>1027520.5179983247</v>
      </c>
      <c r="S310" s="2">
        <f t="shared" ca="1" si="118"/>
        <v>1189875.0566693034</v>
      </c>
      <c r="T310" s="2">
        <f t="shared" ca="1" si="118"/>
        <v>1356114.3137619465</v>
      </c>
      <c r="U310" s="2">
        <f t="shared" ca="1" si="118"/>
        <v>1526278.9856052024</v>
      </c>
      <c r="V310" s="2">
        <f t="shared" ca="1" si="118"/>
        <v>1702086.0858713638</v>
      </c>
      <c r="W310" s="2">
        <f t="shared" ca="1" si="118"/>
        <v>2037607.4530260791</v>
      </c>
      <c r="X310" s="2">
        <f t="shared" ca="1" si="118"/>
        <v>2383768.0814143717</v>
      </c>
      <c r="Y310" s="2">
        <f t="shared" ca="1" si="118"/>
        <v>2743502.8309051963</v>
      </c>
      <c r="Z310" s="2">
        <f t="shared" ca="1" si="118"/>
        <v>3117229.1577477376</v>
      </c>
      <c r="AA310" s="2">
        <f t="shared" ca="1" si="118"/>
        <v>3505376.0651662415</v>
      </c>
      <c r="AB310" s="2">
        <f t="shared" ca="1" si="118"/>
        <v>3908384.4042347604</v>
      </c>
      <c r="AC310" s="2">
        <f t="shared" ca="1" si="118"/>
        <v>4326656.563920049</v>
      </c>
      <c r="AD310" s="2">
        <f t="shared" ca="1" si="118"/>
        <v>4755958.0962325875</v>
      </c>
      <c r="AE310" s="2">
        <f t="shared" ca="1" si="118"/>
        <v>5196469.2678232798</v>
      </c>
      <c r="AF310" s="2">
        <f t="shared" ca="1" si="118"/>
        <v>5648370.9839005321</v>
      </c>
      <c r="AG310" s="2">
        <f t="shared" ca="1" si="118"/>
        <v>6111844.6921095895</v>
      </c>
      <c r="AH310" s="2">
        <f t="shared" ca="1" si="118"/>
        <v>6587128.4424510878</v>
      </c>
      <c r="AI310" s="2">
        <f t="shared" ca="1" si="118"/>
        <v>7079619.0446563121</v>
      </c>
      <c r="AJ310" s="2">
        <f t="shared" ca="1" si="118"/>
        <v>7589829.5863696132</v>
      </c>
      <c r="AK310" s="2">
        <f t="shared" ca="1" si="118"/>
        <v>8118287.1166947652</v>
      </c>
      <c r="AL310" s="2">
        <f t="shared" ca="1" si="118"/>
        <v>276563246.41223472</v>
      </c>
    </row>
    <row r="311" spans="1:38">
      <c r="E311" t="s">
        <v>315</v>
      </c>
      <c r="F311" t="s">
        <v>215</v>
      </c>
      <c r="G311" s="2">
        <f ca="1">NPV($G$15,H310:AL310)+G310</f>
        <v>69952817.002104566</v>
      </c>
    </row>
    <row r="313" spans="1:38">
      <c r="E313" t="s">
        <v>307</v>
      </c>
      <c r="F313" t="s">
        <v>215</v>
      </c>
      <c r="G313" s="2">
        <f t="shared" ref="G313:AK313" ca="1" si="119">G285</f>
        <v>0</v>
      </c>
      <c r="H313" s="2">
        <f t="shared" ca="1" si="119"/>
        <v>0</v>
      </c>
      <c r="I313" s="2">
        <f t="shared" ca="1" si="119"/>
        <v>0</v>
      </c>
      <c r="J313" s="2">
        <f t="shared" ca="1" si="119"/>
        <v>0</v>
      </c>
      <c r="K313" s="2">
        <f t="shared" ca="1" si="119"/>
        <v>0</v>
      </c>
      <c r="L313" s="2">
        <f t="shared" ca="1" si="119"/>
        <v>0</v>
      </c>
      <c r="M313" s="2">
        <f t="shared" ca="1" si="119"/>
        <v>0</v>
      </c>
      <c r="N313" s="2">
        <f t="shared" ca="1" si="119"/>
        <v>0</v>
      </c>
      <c r="O313" s="2">
        <f t="shared" ca="1" si="119"/>
        <v>0</v>
      </c>
      <c r="P313" s="2">
        <f t="shared" ca="1" si="119"/>
        <v>0</v>
      </c>
      <c r="Q313" s="2">
        <f t="shared" ca="1" si="119"/>
        <v>0</v>
      </c>
      <c r="R313" s="2">
        <f t="shared" ca="1" si="119"/>
        <v>0</v>
      </c>
      <c r="S313" s="2">
        <f t="shared" ca="1" si="119"/>
        <v>0</v>
      </c>
      <c r="T313" s="2">
        <f t="shared" ca="1" si="119"/>
        <v>0</v>
      </c>
      <c r="U313" s="2">
        <f t="shared" ca="1" si="119"/>
        <v>0</v>
      </c>
      <c r="V313" s="2">
        <f t="shared" ca="1" si="119"/>
        <v>0</v>
      </c>
      <c r="W313" s="2">
        <f t="shared" ca="1" si="119"/>
        <v>0</v>
      </c>
      <c r="X313" s="2">
        <f t="shared" ca="1" si="119"/>
        <v>0</v>
      </c>
      <c r="Y313" s="2">
        <f t="shared" ca="1" si="119"/>
        <v>0</v>
      </c>
      <c r="Z313" s="2">
        <f t="shared" ca="1" si="119"/>
        <v>0</v>
      </c>
      <c r="AA313" s="2">
        <f t="shared" ca="1" si="119"/>
        <v>0</v>
      </c>
      <c r="AB313" s="2">
        <f t="shared" ca="1" si="119"/>
        <v>0</v>
      </c>
      <c r="AC313" s="2">
        <f t="shared" ca="1" si="119"/>
        <v>0</v>
      </c>
      <c r="AD313" s="2">
        <f t="shared" ca="1" si="119"/>
        <v>0</v>
      </c>
      <c r="AE313" s="2">
        <f t="shared" ca="1" si="119"/>
        <v>0</v>
      </c>
      <c r="AF313" s="2">
        <f t="shared" ca="1" si="119"/>
        <v>0</v>
      </c>
      <c r="AG313" s="2">
        <f t="shared" ca="1" si="119"/>
        <v>0</v>
      </c>
      <c r="AH313" s="2">
        <f t="shared" ca="1" si="119"/>
        <v>0</v>
      </c>
      <c r="AI313" s="2">
        <f t="shared" ca="1" si="119"/>
        <v>0</v>
      </c>
      <c r="AJ313" s="2">
        <f t="shared" ca="1" si="119"/>
        <v>0</v>
      </c>
      <c r="AK313" s="2">
        <f t="shared" ca="1" si="119"/>
        <v>0</v>
      </c>
    </row>
    <row r="314" spans="1:38">
      <c r="E314" t="s">
        <v>316</v>
      </c>
      <c r="F314" t="s">
        <v>215</v>
      </c>
      <c r="G314">
        <f ca="1">NPV($G$15,H313:AK313)+G313</f>
        <v>0</v>
      </c>
    </row>
    <row r="315" spans="1:38">
      <c r="E315" s="3" t="s">
        <v>317</v>
      </c>
      <c r="F315" s="3"/>
      <c r="G315" s="4" t="str">
        <f ca="1">IF(G311&gt;0,"N/A",IF(ABS(G311+G314)&gt;1,"Error","OK"))</f>
        <v>N/A</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26D46931-BB7B-4B6F-A02B-5F95ECFE9E70}">
      <formula1>$E$320:$E$322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F0F53-EA1A-49E9-9C65-56A4D419DB61}">
  <dimension ref="A2:U86"/>
  <sheetViews>
    <sheetView workbookViewId="0">
      <selection activeCell="F52" sqref="F52"/>
    </sheetView>
  </sheetViews>
  <sheetFormatPr defaultRowHeight="15.6"/>
  <cols>
    <col min="1" max="1" width="8.75" customWidth="1"/>
    <col min="2" max="2" width="18" customWidth="1"/>
    <col min="3" max="3" width="18.625" customWidth="1"/>
    <col min="4" max="4" width="17.75" customWidth="1"/>
    <col min="5" max="8" width="17.25" customWidth="1"/>
    <col min="9" max="9" width="16.25" customWidth="1"/>
    <col min="10" max="10" width="12.125" customWidth="1"/>
    <col min="11" max="11" width="17" customWidth="1"/>
    <col min="12" max="15" width="10.125" bestFit="1" customWidth="1"/>
    <col min="16" max="16" width="11.125" bestFit="1" customWidth="1"/>
  </cols>
  <sheetData>
    <row r="2" spans="2:21" ht="31.15">
      <c r="B2" s="65"/>
      <c r="C2" s="65"/>
      <c r="D2" s="66" t="s">
        <v>44</v>
      </c>
      <c r="E2" s="66" t="s">
        <v>45</v>
      </c>
    </row>
    <row r="3" spans="2:21">
      <c r="B3" s="1" t="s">
        <v>46</v>
      </c>
      <c r="C3" t="s">
        <v>47</v>
      </c>
      <c r="D3" s="201">
        <v>1214.47</v>
      </c>
      <c r="E3" s="63">
        <f ca="1">'30 Year Water Model - Casey'!G218</f>
        <v>-1882.9602352531424</v>
      </c>
    </row>
    <row r="4" spans="2:21">
      <c r="C4" s="2" t="s">
        <v>48</v>
      </c>
      <c r="D4" s="202">
        <v>775.09</v>
      </c>
      <c r="E4" s="54">
        <f ca="1">'30 year Sewer Model - Casey'!G218</f>
        <v>3521.8997492901153</v>
      </c>
      <c r="K4" s="29"/>
      <c r="L4" s="29"/>
      <c r="M4" s="29"/>
      <c r="N4" s="29"/>
      <c r="P4" s="55"/>
      <c r="Q4" s="55"/>
      <c r="R4" s="55"/>
    </row>
    <row r="5" spans="2:21" ht="18.75" customHeight="1">
      <c r="C5" t="s">
        <v>49</v>
      </c>
      <c r="D5" s="202">
        <v>1750.07</v>
      </c>
      <c r="E5" s="54">
        <f ca="1">'30 Year RW Model - Casey '!G218</f>
        <v>5730.7361503217553</v>
      </c>
      <c r="K5" s="76"/>
      <c r="L5" s="76"/>
      <c r="M5" s="76"/>
      <c r="N5" s="76"/>
      <c r="P5" s="55"/>
      <c r="Q5" s="55"/>
      <c r="R5" s="55"/>
    </row>
    <row r="6" spans="2:21" ht="18">
      <c r="C6" t="s">
        <v>50</v>
      </c>
      <c r="D6" s="203">
        <f t="shared" ref="D6:J6" si="0">SUM(D3:D5)</f>
        <v>3739.63</v>
      </c>
      <c r="E6" s="64">
        <f t="shared" ca="1" si="0"/>
        <v>7369.6756643587287</v>
      </c>
      <c r="K6" s="61"/>
      <c r="L6" s="61"/>
      <c r="M6" s="61"/>
      <c r="N6" s="61"/>
      <c r="O6" s="2"/>
      <c r="P6" s="55"/>
      <c r="Q6" s="56"/>
      <c r="R6" s="55"/>
    </row>
    <row r="7" spans="2:21" ht="18">
      <c r="B7" s="1" t="s">
        <v>51</v>
      </c>
      <c r="C7" s="2" t="s">
        <v>47</v>
      </c>
      <c r="D7" s="201">
        <v>1710.82</v>
      </c>
      <c r="E7" s="54">
        <f ca="1">'30 Year Water Model - Cardinia'!G218</f>
        <v>-421.88205318988332</v>
      </c>
      <c r="K7" s="61"/>
      <c r="L7" s="61"/>
      <c r="M7" s="61"/>
      <c r="N7" s="61"/>
      <c r="O7" s="2"/>
      <c r="P7" s="55"/>
      <c r="Q7" s="56"/>
      <c r="R7" s="55"/>
    </row>
    <row r="8" spans="2:21" ht="18">
      <c r="C8" t="s">
        <v>48</v>
      </c>
      <c r="D8" s="201">
        <v>1224.46</v>
      </c>
      <c r="E8" s="54">
        <f ca="1">'30 Year Sewer Model - Cardinia'!G218</f>
        <v>4370.8429096530299</v>
      </c>
      <c r="K8" s="61"/>
      <c r="L8" s="61"/>
      <c r="M8" s="61"/>
      <c r="N8" s="61"/>
    </row>
    <row r="9" spans="2:21" ht="18">
      <c r="C9" t="s">
        <v>49</v>
      </c>
      <c r="D9" s="201">
        <v>1902.75</v>
      </c>
      <c r="E9" s="54">
        <f ca="1">'30 Year RW Model - Cardinia'!G218</f>
        <v>6245.8735411889666</v>
      </c>
      <c r="K9" s="61"/>
      <c r="L9" s="61"/>
      <c r="M9" s="61"/>
      <c r="N9" s="61"/>
      <c r="O9" s="62"/>
      <c r="P9" s="62"/>
      <c r="Q9" s="62"/>
      <c r="R9" s="62"/>
      <c r="S9" s="62"/>
      <c r="T9" s="62"/>
      <c r="U9" s="62"/>
    </row>
    <row r="10" spans="2:21">
      <c r="C10" s="1" t="s">
        <v>50</v>
      </c>
      <c r="D10" s="203">
        <f t="shared" ref="D10:J10" si="1">SUM(D7:D9)</f>
        <v>4838.03</v>
      </c>
      <c r="E10" s="64">
        <f t="shared" ca="1" si="1"/>
        <v>10194.834397652114</v>
      </c>
      <c r="K10" s="153"/>
      <c r="L10" s="153"/>
      <c r="M10" s="153"/>
      <c r="N10" s="153"/>
      <c r="O10" s="71"/>
      <c r="P10" s="58"/>
      <c r="Q10" s="56"/>
      <c r="R10" s="55"/>
    </row>
    <row r="11" spans="2:21">
      <c r="B11" s="1" t="s">
        <v>52</v>
      </c>
      <c r="C11" t="s">
        <v>47</v>
      </c>
      <c r="D11" s="202">
        <v>775.09</v>
      </c>
      <c r="E11" s="54">
        <f ca="1">'Water - Infill with renewals'!G218</f>
        <v>-3516.3357946753999</v>
      </c>
      <c r="K11" s="71"/>
      <c r="L11" s="71"/>
      <c r="M11" s="71"/>
      <c r="N11" s="71"/>
      <c r="O11" s="71"/>
    </row>
    <row r="12" spans="2:21">
      <c r="B12" t="s">
        <v>53</v>
      </c>
      <c r="C12" t="s">
        <v>48</v>
      </c>
      <c r="D12" s="202">
        <v>775.09</v>
      </c>
      <c r="E12" s="54">
        <f ca="1">'Infill sewerage - with renewals'!G218</f>
        <v>10036.128031694894</v>
      </c>
    </row>
    <row r="13" spans="2:21">
      <c r="C13" t="s">
        <v>49</v>
      </c>
      <c r="D13" s="202">
        <v>775.09</v>
      </c>
      <c r="E13" s="54">
        <v>0</v>
      </c>
    </row>
    <row r="14" spans="2:21">
      <c r="C14" s="1" t="s">
        <v>50</v>
      </c>
      <c r="D14" s="203">
        <f t="shared" ref="D14:J14" si="2">SUM(D11:D13)</f>
        <v>2325.27</v>
      </c>
      <c r="E14" s="64">
        <f t="shared" ca="1" si="2"/>
        <v>6519.7922370194938</v>
      </c>
    </row>
    <row r="15" spans="2:21">
      <c r="B15" s="1" t="s">
        <v>54</v>
      </c>
      <c r="C15" t="s">
        <v>47</v>
      </c>
      <c r="D15" s="54"/>
      <c r="E15" s="54">
        <f ca="1">'30 Year Water Model - FB'!G218</f>
        <v>-3945.2271903752348</v>
      </c>
    </row>
    <row r="16" spans="2:21">
      <c r="C16" t="s">
        <v>48</v>
      </c>
      <c r="D16" s="54"/>
      <c r="E16" s="54">
        <f ca="1">'30 Year Sewer Model - FB'!G218</f>
        <v>-2418.8035635904698</v>
      </c>
    </row>
    <row r="17" spans="2:17">
      <c r="C17" t="s">
        <v>49</v>
      </c>
      <c r="D17" s="54"/>
      <c r="E17" s="54">
        <f ca="1">'30 Year RW Model - FB'!G218</f>
        <v>11934.101113020615</v>
      </c>
    </row>
    <row r="18" spans="2:17">
      <c r="B18" s="74"/>
      <c r="C18" s="67" t="s">
        <v>50</v>
      </c>
      <c r="D18" s="68"/>
      <c r="E18" s="69">
        <f t="shared" ref="E18:J18" ca="1" si="3">SUM(E15:E17)</f>
        <v>5570.070359054911</v>
      </c>
    </row>
    <row r="20" spans="2:17">
      <c r="B20" s="64"/>
      <c r="C20" s="64"/>
      <c r="D20" s="29"/>
    </row>
    <row r="21" spans="2:17">
      <c r="B21" s="65"/>
      <c r="C21" s="65"/>
      <c r="D21" s="154" t="s">
        <v>55</v>
      </c>
      <c r="E21" s="154" t="s">
        <v>56</v>
      </c>
      <c r="F21" s="178" t="s">
        <v>57</v>
      </c>
      <c r="G21" s="179" t="s">
        <v>58</v>
      </c>
      <c r="H21" s="179" t="s">
        <v>59</v>
      </c>
    </row>
    <row r="22" spans="2:17">
      <c r="B22" s="1" t="s">
        <v>46</v>
      </c>
      <c r="C22" t="s">
        <v>47</v>
      </c>
      <c r="D22" s="54">
        <f>'[1]Alt approach'!I4</f>
        <v>813.75</v>
      </c>
      <c r="E22" s="54">
        <f>'[1]Alt approach'!J4</f>
        <v>854.4375</v>
      </c>
      <c r="F22" s="54">
        <f>'[1]Alt approach'!K4</f>
        <v>897.15937500000007</v>
      </c>
      <c r="G22" s="54">
        <f>'[1]Alt approach'!L4</f>
        <v>942.01734375000012</v>
      </c>
      <c r="H22" s="54">
        <f>'[1]Alt approach'!M4</f>
        <v>989.11821093750018</v>
      </c>
    </row>
    <row r="23" spans="2:17">
      <c r="C23" s="2" t="s">
        <v>48</v>
      </c>
      <c r="D23" s="54">
        <f>'[1]Alt approach'!I5</f>
        <v>955.55198019802015</v>
      </c>
      <c r="E23" s="54">
        <f>'[1]Alt approach'!J5</f>
        <v>1003.3295792079211</v>
      </c>
      <c r="F23" s="54">
        <f>'[1]Alt approach'!K5</f>
        <v>1053.4960581683172</v>
      </c>
      <c r="G23" s="54">
        <f>'[1]Alt approach'!L5</f>
        <v>1106.170861076733</v>
      </c>
      <c r="H23" s="54">
        <f>'[1]Alt approach'!M5</f>
        <v>1161.4794041305697</v>
      </c>
    </row>
    <row r="24" spans="2:17">
      <c r="C24" t="s">
        <v>49</v>
      </c>
      <c r="D24" s="54">
        <f>'[1]Alt approach'!I6</f>
        <v>2157.698019801981</v>
      </c>
      <c r="E24" s="54">
        <f>'[1]Alt approach'!J6</f>
        <v>2265.5829207920801</v>
      </c>
      <c r="F24" s="54">
        <f>'[1]Alt approach'!K6</f>
        <v>2378.8620668316844</v>
      </c>
      <c r="G24" s="54">
        <f>'[1]Alt approach'!L6</f>
        <v>2497.8051701732688</v>
      </c>
      <c r="H24" s="54">
        <f>'[1]Alt approach'!M6</f>
        <v>2622.6954286819323</v>
      </c>
    </row>
    <row r="25" spans="2:17">
      <c r="C25" t="s">
        <v>50</v>
      </c>
      <c r="D25" s="64">
        <f>SUM(D22:D24)</f>
        <v>3927.0000000000009</v>
      </c>
      <c r="E25" s="64">
        <f>SUM(E22:E24)</f>
        <v>4123.3500000000013</v>
      </c>
      <c r="F25" s="64">
        <f>SUM(F22:F24)</f>
        <v>4329.5175000000017</v>
      </c>
      <c r="G25" s="64">
        <f>SUM(G22:G24)</f>
        <v>4545.9933750000018</v>
      </c>
      <c r="H25" s="64">
        <f>SUM(H22:H24)</f>
        <v>4773.2930437500017</v>
      </c>
    </row>
    <row r="26" spans="2:17">
      <c r="B26" s="1" t="s">
        <v>51</v>
      </c>
      <c r="C26" s="2" t="s">
        <v>47</v>
      </c>
      <c r="D26" s="54">
        <f>'[1]Alt approach'!I9</f>
        <v>813.75</v>
      </c>
      <c r="E26" s="54">
        <f>'[1]Alt approach'!J9</f>
        <v>854.4375</v>
      </c>
      <c r="F26" s="54">
        <f>'[1]Alt approach'!K9</f>
        <v>897.15937500000007</v>
      </c>
      <c r="G26" s="54">
        <f>'[1]Alt approach'!L9</f>
        <v>942.01734375000012</v>
      </c>
      <c r="H26" s="54">
        <f>'[1]Alt approach'!M9</f>
        <v>989.11821093750018</v>
      </c>
    </row>
    <row r="27" spans="2:17">
      <c r="C27" t="s">
        <v>48</v>
      </c>
      <c r="D27" s="54">
        <f>'[1]Alt approach'!I10</f>
        <v>1669.9360409338024</v>
      </c>
      <c r="E27" s="54">
        <f>'[1]Alt approach'!J10</f>
        <v>1753.4328429804925</v>
      </c>
      <c r="F27" s="54">
        <f>'[1]Alt approach'!K10</f>
        <v>1841.1044851295171</v>
      </c>
      <c r="G27" s="54">
        <f>'[1]Alt approach'!L10</f>
        <v>1933.159709385993</v>
      </c>
      <c r="H27" s="54">
        <f>'[1]Alt approach'!M10</f>
        <v>2029.8176948552928</v>
      </c>
      <c r="Q27" s="29"/>
    </row>
    <row r="28" spans="2:17">
      <c r="C28" t="s">
        <v>49</v>
      </c>
      <c r="D28" s="54">
        <f>'[1]Alt approach'!I11</f>
        <v>2596.3139590661976</v>
      </c>
      <c r="E28" s="54">
        <f>'[1]Alt approach'!J11</f>
        <v>2726.1296570195077</v>
      </c>
      <c r="F28" s="54">
        <f>'[1]Alt approach'!K11</f>
        <v>2862.4361398704832</v>
      </c>
      <c r="G28" s="54">
        <f>'[1]Alt approach'!L11</f>
        <v>3005.5579468640076</v>
      </c>
      <c r="H28" s="54">
        <f>'[1]Alt approach'!M11</f>
        <v>3155.8358442072081</v>
      </c>
      <c r="Q28" s="29"/>
    </row>
    <row r="29" spans="2:17">
      <c r="C29" s="1" t="s">
        <v>50</v>
      </c>
      <c r="D29" s="64">
        <f>SUM(D26:D28)</f>
        <v>5080</v>
      </c>
      <c r="E29" s="64">
        <f>SUM(E26:E28)</f>
        <v>5334</v>
      </c>
      <c r="F29" s="64">
        <f>SUM(F26:F28)</f>
        <v>5600.7000000000007</v>
      </c>
      <c r="G29" s="64">
        <f>SUM(G26:G28)</f>
        <v>5880.7350000000006</v>
      </c>
      <c r="H29" s="64">
        <f>SUM(H26:H28)</f>
        <v>6174.7717500000017</v>
      </c>
    </row>
    <row r="30" spans="2:17">
      <c r="B30" s="1" t="s">
        <v>52</v>
      </c>
      <c r="C30" t="s">
        <v>47</v>
      </c>
      <c r="D30" s="54">
        <f>'[1]Alt approach'!I14</f>
        <v>813.75</v>
      </c>
      <c r="E30" s="54">
        <f>'[1]Alt approach'!J14</f>
        <v>854.4375</v>
      </c>
      <c r="F30" s="54">
        <f>'[1]Alt approach'!K14</f>
        <v>897.15937500000007</v>
      </c>
      <c r="G30" s="54">
        <f>'[1]Alt approach'!L14</f>
        <v>942.01734375000012</v>
      </c>
      <c r="H30" s="54">
        <f>'[1]Alt approach'!M14</f>
        <v>989.11821093750018</v>
      </c>
    </row>
    <row r="31" spans="2:17">
      <c r="B31" t="s">
        <v>53</v>
      </c>
      <c r="C31" t="s">
        <v>48</v>
      </c>
      <c r="D31" s="54">
        <f>'[1]Alt approach'!I15</f>
        <v>813.75</v>
      </c>
      <c r="E31" s="54">
        <f>'[1]Alt approach'!J15</f>
        <v>854.4375</v>
      </c>
      <c r="F31" s="54">
        <f>'[1]Alt approach'!K15</f>
        <v>897.15937500000007</v>
      </c>
      <c r="G31" s="54">
        <f>'[1]Alt approach'!L15</f>
        <v>942.01734375000012</v>
      </c>
      <c r="H31" s="54">
        <f>'[1]Alt approach'!M15</f>
        <v>989.11821093750018</v>
      </c>
      <c r="K31" s="28"/>
      <c r="L31" s="28"/>
      <c r="M31" s="40"/>
      <c r="N31" s="37"/>
    </row>
    <row r="32" spans="2:17">
      <c r="C32" t="s">
        <v>49</v>
      </c>
      <c r="D32" s="54"/>
      <c r="E32" s="54"/>
      <c r="F32" s="54"/>
      <c r="G32" s="54"/>
      <c r="H32" s="54"/>
      <c r="K32" s="28"/>
      <c r="L32" s="28"/>
      <c r="M32" s="40"/>
      <c r="N32" s="37"/>
    </row>
    <row r="33" spans="1:14">
      <c r="C33" s="1" t="s">
        <v>50</v>
      </c>
      <c r="D33" s="54">
        <f>SUM(D30:D32)</f>
        <v>1627.5</v>
      </c>
      <c r="E33" s="54">
        <f>SUM(E30:E32)</f>
        <v>1708.875</v>
      </c>
      <c r="F33" s="54">
        <f>SUM(F30:F32)</f>
        <v>1794.3187500000001</v>
      </c>
      <c r="G33" s="54">
        <f>SUM(G30:G32)</f>
        <v>1884.0346875000002</v>
      </c>
      <c r="H33" s="54">
        <f>SUM(H30:H32)</f>
        <v>1978.2364218750004</v>
      </c>
      <c r="K33" s="28"/>
      <c r="L33" s="28"/>
      <c r="M33" s="40"/>
      <c r="N33" s="37"/>
    </row>
    <row r="34" spans="1:14">
      <c r="A34" s="24"/>
      <c r="B34" s="1" t="s">
        <v>54</v>
      </c>
      <c r="C34" t="s">
        <v>47</v>
      </c>
      <c r="D34" s="54">
        <f>'[1]Alt approach'!I19</f>
        <v>813.75</v>
      </c>
      <c r="E34" s="54">
        <f>'[1]Alt approach'!J19</f>
        <v>854.4375</v>
      </c>
      <c r="F34" s="54">
        <f>'[1]Alt approach'!K19</f>
        <v>897.15937500000007</v>
      </c>
      <c r="G34" s="54">
        <f>'[1]Alt approach'!L19</f>
        <v>942.01734375000012</v>
      </c>
      <c r="H34" s="54">
        <f>'[1]Alt approach'!M19</f>
        <v>989.11821093750018</v>
      </c>
      <c r="K34" s="28"/>
      <c r="L34" s="28"/>
      <c r="M34" s="40"/>
      <c r="N34" s="37"/>
    </row>
    <row r="35" spans="1:14">
      <c r="A35" s="24"/>
      <c r="C35" t="s">
        <v>48</v>
      </c>
      <c r="D35" s="54">
        <f>'[1]Alt approach'!I20</f>
        <v>813.75</v>
      </c>
      <c r="E35" s="54">
        <f>'[1]Alt approach'!J20</f>
        <v>854.4375</v>
      </c>
      <c r="F35" s="54">
        <f>'[1]Alt approach'!K20</f>
        <v>897.15937500000007</v>
      </c>
      <c r="G35" s="54">
        <f>'[1]Alt approach'!L20</f>
        <v>942.01734375000012</v>
      </c>
      <c r="H35" s="54">
        <f>'[1]Alt approach'!M20</f>
        <v>989.11821093750018</v>
      </c>
      <c r="K35" s="28"/>
      <c r="L35" s="28"/>
      <c r="M35" s="40"/>
      <c r="N35" s="37"/>
    </row>
    <row r="36" spans="1:14">
      <c r="C36" t="s">
        <v>49</v>
      </c>
      <c r="D36" s="54">
        <f>D34</f>
        <v>813.75</v>
      </c>
      <c r="E36" s="54">
        <f t="shared" ref="E36:H36" si="4">E34</f>
        <v>854.4375</v>
      </c>
      <c r="F36" s="54">
        <f t="shared" si="4"/>
        <v>897.15937500000007</v>
      </c>
      <c r="G36" s="54">
        <f t="shared" si="4"/>
        <v>942.01734375000012</v>
      </c>
      <c r="H36" s="54">
        <f t="shared" si="4"/>
        <v>989.11821093750018</v>
      </c>
      <c r="K36" s="28"/>
      <c r="L36" s="28"/>
      <c r="M36" s="40"/>
      <c r="N36" s="37"/>
    </row>
    <row r="37" spans="1:14">
      <c r="B37" s="74"/>
      <c r="C37" s="67" t="s">
        <v>60</v>
      </c>
      <c r="D37" s="68">
        <f>SUM(D34:D36)</f>
        <v>2441.25</v>
      </c>
      <c r="E37" s="68">
        <f>SUM(E34:E36)</f>
        <v>2563.3125</v>
      </c>
      <c r="F37" s="68">
        <f>SUM(F34:F36)</f>
        <v>2691.4781250000001</v>
      </c>
      <c r="G37" s="68">
        <f>SUM(G34:G36)</f>
        <v>2826.0520312500003</v>
      </c>
      <c r="H37" s="68">
        <f>SUM(H34:H36)</f>
        <v>2967.3546328125003</v>
      </c>
      <c r="K37" s="28"/>
      <c r="L37" s="28"/>
      <c r="M37" s="40"/>
      <c r="N37" s="37"/>
    </row>
    <row r="38" spans="1:14">
      <c r="A38" s="21"/>
      <c r="K38" s="28"/>
      <c r="L38" s="28"/>
      <c r="M38" s="40"/>
      <c r="N38" s="37"/>
    </row>
    <row r="39" spans="1:14">
      <c r="A39" s="21"/>
    </row>
    <row r="40" spans="1:14">
      <c r="A40" s="2"/>
    </row>
    <row r="42" spans="1:14">
      <c r="D42" s="54"/>
      <c r="E42" s="54"/>
      <c r="F42" s="54"/>
      <c r="G42" s="54"/>
      <c r="H42" s="54"/>
      <c r="I42" s="54"/>
    </row>
    <row r="43" spans="1:14">
      <c r="C43" s="1"/>
      <c r="D43" s="54"/>
      <c r="E43" s="54"/>
      <c r="F43" s="54"/>
      <c r="G43" s="72"/>
      <c r="H43" s="63"/>
      <c r="I43" s="70"/>
    </row>
    <row r="44" spans="1:14">
      <c r="C44" s="1"/>
      <c r="D44" s="54"/>
      <c r="E44" s="54"/>
      <c r="F44" s="54"/>
      <c r="G44" s="54"/>
      <c r="H44" s="54"/>
      <c r="I44" s="70"/>
    </row>
    <row r="45" spans="1:14">
      <c r="C45" s="41"/>
      <c r="D45" s="41"/>
      <c r="E45" s="41"/>
      <c r="F45" s="41"/>
      <c r="G45" s="41"/>
      <c r="H45" s="41"/>
    </row>
    <row r="46" spans="1:14">
      <c r="D46" s="54"/>
    </row>
    <row r="47" spans="1:14">
      <c r="D47" s="54"/>
      <c r="E47" s="54"/>
      <c r="F47" s="54"/>
      <c r="G47" s="54"/>
      <c r="H47" s="54"/>
      <c r="I47" s="54"/>
    </row>
    <row r="48" spans="1:14">
      <c r="B48" s="180"/>
      <c r="C48" s="180"/>
      <c r="D48" s="180"/>
      <c r="E48" s="180"/>
      <c r="F48" s="181"/>
      <c r="G48" s="181"/>
      <c r="H48" s="181"/>
    </row>
    <row r="49" spans="2:9">
      <c r="B49" s="182"/>
      <c r="C49" s="183"/>
      <c r="D49" s="184"/>
      <c r="E49" s="184"/>
      <c r="F49" s="185"/>
      <c r="G49" s="186"/>
      <c r="H49" s="185"/>
      <c r="I49" s="45"/>
    </row>
    <row r="50" spans="2:9">
      <c r="B50" s="187"/>
      <c r="C50" s="182"/>
      <c r="D50" s="184"/>
      <c r="E50" s="184"/>
      <c r="F50" s="185"/>
      <c r="G50" s="186"/>
      <c r="H50" s="185"/>
    </row>
    <row r="51" spans="2:9">
      <c r="B51" s="187"/>
      <c r="C51" s="182"/>
      <c r="D51" s="184"/>
      <c r="E51" s="184"/>
      <c r="F51" s="185"/>
      <c r="G51" s="186"/>
      <c r="H51" s="185"/>
    </row>
    <row r="52" spans="2:9">
      <c r="B52" s="187"/>
      <c r="C52" s="183"/>
      <c r="D52" s="188"/>
      <c r="E52" s="188"/>
      <c r="F52" s="185"/>
      <c r="G52" s="189"/>
      <c r="H52" s="185"/>
    </row>
    <row r="53" spans="2:9">
      <c r="B53" s="182"/>
      <c r="C53" s="182"/>
      <c r="D53" s="184"/>
      <c r="E53" s="184"/>
      <c r="F53" s="185"/>
      <c r="G53" s="186"/>
      <c r="H53" s="185"/>
    </row>
    <row r="54" spans="2:9">
      <c r="B54" s="187"/>
      <c r="C54" s="182"/>
      <c r="D54" s="184"/>
      <c r="E54" s="184"/>
      <c r="F54" s="185"/>
      <c r="G54" s="186"/>
      <c r="H54" s="185"/>
    </row>
    <row r="55" spans="2:9">
      <c r="B55" s="187"/>
      <c r="C55" s="182"/>
      <c r="D55" s="184"/>
      <c r="E55" s="184"/>
      <c r="F55" s="185"/>
      <c r="G55" s="186"/>
      <c r="H55" s="185"/>
    </row>
    <row r="56" spans="2:9">
      <c r="B56" s="187"/>
      <c r="C56" s="183"/>
      <c r="D56" s="188"/>
      <c r="E56" s="188"/>
      <c r="F56" s="185"/>
      <c r="G56" s="189"/>
      <c r="H56" s="185"/>
    </row>
    <row r="57" spans="2:9">
      <c r="B57" s="182"/>
      <c r="C57" s="182"/>
      <c r="D57" s="184"/>
      <c r="E57" s="184"/>
      <c r="F57" s="185"/>
      <c r="G57" s="186"/>
      <c r="H57" s="185"/>
    </row>
    <row r="58" spans="2:9">
      <c r="B58" s="187"/>
      <c r="C58" s="182"/>
      <c r="D58" s="184"/>
      <c r="E58" s="184"/>
      <c r="F58" s="185"/>
      <c r="G58" s="186"/>
      <c r="H58" s="185"/>
    </row>
    <row r="59" spans="2:9">
      <c r="B59" s="187"/>
      <c r="C59" s="183"/>
      <c r="D59" s="188"/>
      <c r="E59" s="188"/>
      <c r="F59" s="190"/>
      <c r="G59" s="189"/>
      <c r="H59" s="190"/>
    </row>
    <row r="60" spans="2:9">
      <c r="B60" s="191"/>
      <c r="C60" s="191"/>
      <c r="D60" s="192"/>
      <c r="E60" s="191"/>
      <c r="F60" s="193"/>
      <c r="G60" s="193"/>
      <c r="H60" s="193"/>
    </row>
    <row r="61" spans="2:9" ht="22.9">
      <c r="B61" s="194"/>
      <c r="C61" s="191"/>
      <c r="D61" s="192"/>
      <c r="E61" s="195"/>
      <c r="F61" s="196"/>
      <c r="G61" s="197"/>
      <c r="H61" s="196"/>
    </row>
    <row r="62" spans="2:9" ht="22.9">
      <c r="B62" s="194"/>
      <c r="C62" s="198"/>
      <c r="D62" s="199"/>
      <c r="E62" s="200"/>
      <c r="F62" s="196"/>
      <c r="G62" s="197"/>
      <c r="H62" s="196"/>
    </row>
    <row r="71" spans="3:8">
      <c r="C71" s="42"/>
      <c r="D71" s="38"/>
      <c r="E71" s="42"/>
      <c r="F71" s="42"/>
      <c r="G71" s="42"/>
      <c r="H71" s="42"/>
    </row>
    <row r="72" spans="3:8">
      <c r="C72" s="41"/>
      <c r="D72" s="41"/>
      <c r="E72" s="41"/>
      <c r="F72" s="41"/>
      <c r="G72" s="41"/>
      <c r="H72" s="41"/>
    </row>
    <row r="73" spans="3:8">
      <c r="C73" s="43"/>
      <c r="D73" s="41"/>
      <c r="E73" s="41"/>
      <c r="F73" s="41"/>
      <c r="G73" s="41"/>
      <c r="H73" s="41"/>
    </row>
    <row r="74" spans="3:8">
      <c r="C74" s="41"/>
      <c r="D74" s="41"/>
      <c r="E74" s="41"/>
      <c r="F74" s="41"/>
      <c r="G74" s="41"/>
      <c r="H74" s="41"/>
    </row>
    <row r="75" spans="3:8">
      <c r="C75" s="41"/>
      <c r="D75" s="41"/>
      <c r="E75" s="41"/>
      <c r="F75" s="41"/>
      <c r="G75" s="41"/>
      <c r="H75" s="41"/>
    </row>
    <row r="77" spans="3:8">
      <c r="D77" s="38"/>
    </row>
    <row r="78" spans="3:8">
      <c r="D78" s="38"/>
    </row>
    <row r="79" spans="3:8">
      <c r="C79" s="42"/>
      <c r="D79" s="44"/>
      <c r="E79" s="44"/>
      <c r="F79" s="44"/>
      <c r="G79" s="44"/>
      <c r="H79" s="44"/>
    </row>
    <row r="80" spans="3:8">
      <c r="C80" s="42"/>
      <c r="D80" s="44"/>
      <c r="E80" s="44"/>
      <c r="F80" s="44"/>
      <c r="G80" s="44"/>
      <c r="H80" s="44"/>
    </row>
    <row r="81" spans="3:8">
      <c r="C81" s="42"/>
      <c r="D81" s="44"/>
      <c r="E81" s="44"/>
      <c r="F81" s="44"/>
      <c r="G81" s="44"/>
      <c r="H81" s="44"/>
    </row>
    <row r="86" spans="3:8">
      <c r="D86" s="45"/>
      <c r="E86" s="45"/>
      <c r="F86" s="45"/>
      <c r="G86" s="45"/>
      <c r="H86" s="45"/>
    </row>
  </sheetData>
  <phoneticPr fontId="25"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4D0C2-3CB6-4DDB-82F7-ED7E74DA64EB}">
  <dimension ref="A2:AN322"/>
  <sheetViews>
    <sheetView topLeftCell="A202" workbookViewId="0">
      <selection activeCell="G21" sqref="G21"/>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9" max="9" width="13.2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327</v>
      </c>
      <c r="H4" s="206"/>
    </row>
    <row r="6" spans="1:37">
      <c r="C6" s="1" t="s">
        <v>200</v>
      </c>
      <c r="G6" t="s">
        <v>201</v>
      </c>
      <c r="H6" s="26">
        <f>716/'[8]Key assumptions'!$R$15</f>
        <v>791.97197197197193</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19" spans="1:37">
      <c r="G19" s="10"/>
    </row>
    <row r="20" spans="1:37">
      <c r="A20" s="14">
        <v>10</v>
      </c>
      <c r="C20" s="1" t="s">
        <v>214</v>
      </c>
      <c r="D20" s="1"/>
    </row>
    <row r="21" spans="1:37">
      <c r="E21" s="2" t="str">
        <f>E7</f>
        <v>Pipes</v>
      </c>
      <c r="F21" t="s">
        <v>215</v>
      </c>
      <c r="G21" s="10">
        <f>IF('Key Assumptions'!C7="yes",SUM('NCC data'!B56:K56),0)</f>
        <v>2323711.5869401605</v>
      </c>
      <c r="H21" s="10">
        <f>'NCC data'!L56*(1+$G14)^H2</f>
        <v>2094348.1640232366</v>
      </c>
      <c r="I21" s="10">
        <f>'NCC data'!M56*(1+$G14)^I2</f>
        <v>0</v>
      </c>
      <c r="J21" s="10">
        <f>'NCC data'!N56*(1+$G14)^J2</f>
        <v>0</v>
      </c>
      <c r="K21" s="10">
        <f>'NCC data'!O56*(1+$G14)^K2</f>
        <v>3477709.7223755959</v>
      </c>
      <c r="L21" s="10">
        <f>'NCC data'!P56*(1+$G14)^L2</f>
        <v>4889766.9763993928</v>
      </c>
      <c r="M21" s="10">
        <f>'NCC data'!Q56*(1+$G14)^M2</f>
        <v>2881673.932343435</v>
      </c>
      <c r="N21" s="10">
        <f>'NCC data'!R56*(1+$G14)^N2</f>
        <v>3024507.6457449929</v>
      </c>
      <c r="O21" s="10">
        <f>'NCC data'!S56*(1+$G14)^O2</f>
        <v>3080836.2174568209</v>
      </c>
      <c r="P21" s="10">
        <f>'NCC data'!T56*(1+$G14)^P2</f>
        <v>3760217.0512682954</v>
      </c>
      <c r="Q21" s="10">
        <f>'NCC data'!U56*(1+$G14)^Q2</f>
        <v>3381447.0030685072</v>
      </c>
      <c r="R21" s="10">
        <f>'NCC data'!V56*(1+$G14)^R2</f>
        <v>0</v>
      </c>
      <c r="S21" s="10">
        <f>'NCC data'!W56*(1+$G14)^S2</f>
        <v>0</v>
      </c>
      <c r="T21" s="10">
        <f>'NCC data'!X56*(1+$G14)^T2</f>
        <v>0</v>
      </c>
      <c r="U21" s="10">
        <f>'NCC data'!Y56*(1+$G14)^U2</f>
        <v>0</v>
      </c>
      <c r="V21" s="10">
        <f>'NCC data'!Z56*(1+$G14)^V2</f>
        <v>0</v>
      </c>
      <c r="W21" s="10">
        <f>'NCC data'!AA56*(1+$G14)^W2</f>
        <v>0</v>
      </c>
      <c r="X21" s="10">
        <f>'NCC data'!AB56*(1+$G14)^X2</f>
        <v>0</v>
      </c>
      <c r="Y21" s="10">
        <f>'NCC data'!AC56*(1+$G14)^Y2</f>
        <v>0</v>
      </c>
      <c r="Z21" s="10">
        <f>'NCC data'!AD56*(1+$G14)^Z2</f>
        <v>0</v>
      </c>
      <c r="AA21" s="10">
        <f>'NCC data'!AE56*(1+$G14)^AA2</f>
        <v>0</v>
      </c>
      <c r="AB21" s="10">
        <f>'NCC data'!AF56*(1+$G14)^AB2</f>
        <v>0</v>
      </c>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2323711.5869401605</v>
      </c>
      <c r="H26" s="2">
        <f t="shared" ref="H26:AK26" si="1">SUM(H21:H25)</f>
        <v>2094348.1640232366</v>
      </c>
      <c r="I26" s="2">
        <f t="shared" si="1"/>
        <v>0</v>
      </c>
      <c r="J26" s="2">
        <f t="shared" si="1"/>
        <v>0</v>
      </c>
      <c r="K26" s="2">
        <f t="shared" si="1"/>
        <v>3477709.7223755959</v>
      </c>
      <c r="L26" s="2">
        <f t="shared" si="1"/>
        <v>4889766.9763993928</v>
      </c>
      <c r="M26" s="2">
        <f t="shared" si="1"/>
        <v>2881673.932343435</v>
      </c>
      <c r="N26" s="2">
        <f t="shared" si="1"/>
        <v>3024507.6457449929</v>
      </c>
      <c r="O26" s="2">
        <f t="shared" si="1"/>
        <v>3080836.2174568209</v>
      </c>
      <c r="P26" s="2">
        <f t="shared" si="1"/>
        <v>3760217.0512682954</v>
      </c>
      <c r="Q26" s="2">
        <f t="shared" si="1"/>
        <v>3381447.0030685072</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G19/$G7+IF((G$2-$G7+1)&gt;0,-INDEX($G21:$AK21,1,(G$2-$G7+1))/$G7,0)</f>
        <v>0</v>
      </c>
      <c r="H29" s="2">
        <f t="shared" ref="G29:AK32" si="2">H21/$G7+IF((H$2-$G7+1)&gt;0,-INDEX($G21:$AK21,1,(H$2-$G7+1))/$G7,0)</f>
        <v>26179.352050290458</v>
      </c>
      <c r="I29" s="2">
        <f t="shared" si="2"/>
        <v>0</v>
      </c>
      <c r="J29" s="2">
        <f t="shared" si="2"/>
        <v>0</v>
      </c>
      <c r="K29" s="2">
        <f t="shared" si="2"/>
        <v>43471.371529694952</v>
      </c>
      <c r="L29" s="2">
        <f t="shared" si="2"/>
        <v>61122.087204992407</v>
      </c>
      <c r="M29" s="2">
        <f t="shared" si="2"/>
        <v>36020.924154292938</v>
      </c>
      <c r="N29" s="2">
        <f t="shared" si="2"/>
        <v>37806.34557181241</v>
      </c>
      <c r="O29" s="2">
        <f t="shared" si="2"/>
        <v>38510.452718210261</v>
      </c>
      <c r="P29" s="2">
        <f t="shared" si="2"/>
        <v>47002.713140853695</v>
      </c>
      <c r="Q29" s="2">
        <f t="shared" si="2"/>
        <v>42268.08753835634</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0</v>
      </c>
      <c r="H34" s="2">
        <f>SUM($G$29:H32)</f>
        <v>26179.352050290458</v>
      </c>
      <c r="I34" s="2">
        <f>SUM($G$29:I32)</f>
        <v>26179.352050290458</v>
      </c>
      <c r="J34" s="2">
        <f>SUM($G$29:J32)</f>
        <v>26179.352050290458</v>
      </c>
      <c r="K34" s="2">
        <f>SUM($G$29:K32)</f>
        <v>69650.72357998541</v>
      </c>
      <c r="L34" s="2">
        <f>SUM($G$29:L32)</f>
        <v>130772.81078497782</v>
      </c>
      <c r="M34" s="2">
        <f>SUM($G$29:M32)</f>
        <v>166793.73493927077</v>
      </c>
      <c r="N34" s="2">
        <f>SUM($G$29:N32)</f>
        <v>204600.08051108319</v>
      </c>
      <c r="O34" s="2">
        <f>SUM($G$29:O32)</f>
        <v>243110.53322929345</v>
      </c>
      <c r="P34" s="2">
        <f>SUM($G$29:P32)</f>
        <v>290113.24637014716</v>
      </c>
      <c r="Q34" s="2">
        <f>SUM($G$29:Q32)</f>
        <v>332381.33390850353</v>
      </c>
      <c r="R34" s="2">
        <f>SUM($G$29:R32)</f>
        <v>332381.33390850353</v>
      </c>
      <c r="S34" s="2">
        <f>SUM($G$29:S32)</f>
        <v>332381.33390850353</v>
      </c>
      <c r="T34" s="2">
        <f>SUM($G$29:T32)</f>
        <v>332381.33390850353</v>
      </c>
      <c r="U34" s="2">
        <f>SUM($G$29:U32)</f>
        <v>332381.33390850353</v>
      </c>
      <c r="V34" s="2">
        <f>SUM($G$29:V32)</f>
        <v>332381.33390850353</v>
      </c>
      <c r="W34" s="2">
        <f>SUM($G$29:W32)</f>
        <v>332381.33390850353</v>
      </c>
      <c r="X34" s="2">
        <f>SUM($G$29:X32)</f>
        <v>332381.33390850353</v>
      </c>
      <c r="Y34" s="2">
        <f>SUM($G$29:Y32)</f>
        <v>332381.33390850353</v>
      </c>
      <c r="Z34" s="2">
        <f>SUM($G$29:Z32)</f>
        <v>332381.33390850353</v>
      </c>
      <c r="AA34" s="2">
        <f>SUM($G$29:AA32)</f>
        <v>332381.33390850353</v>
      </c>
      <c r="AB34" s="2">
        <f>SUM($G$29:AB32)</f>
        <v>332381.33390850353</v>
      </c>
      <c r="AC34" s="2">
        <f>SUM($G$29:AC32)</f>
        <v>332381.33390850353</v>
      </c>
      <c r="AD34" s="2">
        <f>SUM($G$29:AD32)</f>
        <v>332381.33390850353</v>
      </c>
      <c r="AE34" s="2">
        <f>SUM($G$29:AE32)</f>
        <v>332381.33390850353</v>
      </c>
      <c r="AF34" s="2">
        <f>SUM($G$29:AF32)</f>
        <v>332381.33390850353</v>
      </c>
      <c r="AG34" s="2">
        <f>SUM($G$29:AG32)</f>
        <v>332381.33390850353</v>
      </c>
      <c r="AH34" s="2">
        <f>SUM($G$29:AH32)</f>
        <v>332381.33390850353</v>
      </c>
      <c r="AI34" s="2">
        <f>SUM($G$29:AI32)</f>
        <v>332381.33390850353</v>
      </c>
      <c r="AJ34" s="2">
        <f>SUM($G$29:AJ32)</f>
        <v>332381.33390850353</v>
      </c>
      <c r="AK34" s="2">
        <f>SUM($G$29:AK32)</f>
        <v>332381.33390850353</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c r="H36" s="2"/>
      <c r="I36" s="2"/>
      <c r="J36" s="2"/>
      <c r="K36" s="2"/>
      <c r="L36" s="2"/>
      <c r="M36" s="2"/>
      <c r="N36" s="2"/>
      <c r="O36" s="2"/>
    </row>
    <row r="37" spans="1:37">
      <c r="E37" s="2" t="str">
        <f>E7</f>
        <v>Pipes</v>
      </c>
      <c r="F37" t="s">
        <v>215</v>
      </c>
      <c r="G37" s="10"/>
      <c r="H37" s="10">
        <f>((H90+H116)*($H$6))*(H14/$G$13)</f>
        <v>2851570.0328652207</v>
      </c>
      <c r="I37" s="10">
        <f>((I90+I116)*($H$6))*(I14/$G$13)</f>
        <v>2887752.5592083083</v>
      </c>
      <c r="J37" s="10">
        <f t="shared" ref="J37:AF37" si="3">((J90+J116)*($H$6))*(J14/$G$13)</f>
        <v>2731392.3189395987</v>
      </c>
      <c r="K37" s="10">
        <f t="shared" si="3"/>
        <v>5632761.3264217293</v>
      </c>
      <c r="L37" s="10">
        <f t="shared" si="3"/>
        <v>5716467.810972061</v>
      </c>
      <c r="M37" s="10">
        <f t="shared" si="3"/>
        <v>4143058.9609294515</v>
      </c>
      <c r="N37" s="10">
        <f t="shared" si="3"/>
        <v>4200137.2283969205</v>
      </c>
      <c r="O37" s="10">
        <f t="shared" si="3"/>
        <v>4257755.1132758223</v>
      </c>
      <c r="P37" s="10">
        <f t="shared" si="3"/>
        <v>3989708.1718619638</v>
      </c>
      <c r="Q37" s="10">
        <f t="shared" si="3"/>
        <v>4041823.1647300762</v>
      </c>
      <c r="R37" s="10">
        <f t="shared" si="3"/>
        <v>6817262.4587535048</v>
      </c>
      <c r="S37" s="10">
        <f t="shared" si="3"/>
        <v>6976263.7403991707</v>
      </c>
      <c r="T37" s="10">
        <f t="shared" si="3"/>
        <v>7138936.6631295411</v>
      </c>
      <c r="U37" s="10">
        <f t="shared" si="3"/>
        <v>7547697.1256963257</v>
      </c>
      <c r="V37" s="10">
        <f t="shared" si="3"/>
        <v>6706534.5319518913</v>
      </c>
      <c r="W37" s="10">
        <f t="shared" si="3"/>
        <v>6864583.4830129063</v>
      </c>
      <c r="X37" s="10">
        <f t="shared" si="3"/>
        <v>7008739.7361561731</v>
      </c>
      <c r="Y37" s="10">
        <f t="shared" si="3"/>
        <v>7155923.2706153067</v>
      </c>
      <c r="Z37" s="10">
        <f t="shared" si="3"/>
        <v>8100090.7866160451</v>
      </c>
      <c r="AA37" s="10">
        <f t="shared" si="3"/>
        <v>8270192.6931349728</v>
      </c>
      <c r="AB37" s="10">
        <f t="shared" si="3"/>
        <v>8443866.7396908104</v>
      </c>
      <c r="AC37" s="10">
        <f t="shared" si="3"/>
        <v>8651863.400827378</v>
      </c>
      <c r="AD37" s="10">
        <f t="shared" si="3"/>
        <v>8864872.1764994115</v>
      </c>
      <c r="AE37" s="10">
        <f t="shared" si="3"/>
        <v>8742393.4330691807</v>
      </c>
      <c r="AF37" s="10">
        <f t="shared" si="3"/>
        <v>8958632.5764401741</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2851570.0328652207</v>
      </c>
      <c r="I42" s="2">
        <f t="shared" si="4"/>
        <v>2887752.5592083083</v>
      </c>
      <c r="J42" s="2">
        <f t="shared" si="4"/>
        <v>2731392.3189395987</v>
      </c>
      <c r="K42" s="2">
        <f t="shared" si="4"/>
        <v>5632761.3264217293</v>
      </c>
      <c r="L42" s="2">
        <f t="shared" si="4"/>
        <v>5716467.810972061</v>
      </c>
      <c r="M42" s="2">
        <f t="shared" si="4"/>
        <v>4143058.9609294515</v>
      </c>
      <c r="N42" s="2">
        <f t="shared" si="4"/>
        <v>4200137.2283969205</v>
      </c>
      <c r="O42" s="2">
        <f t="shared" si="4"/>
        <v>4257755.1132758223</v>
      </c>
      <c r="P42" s="2">
        <f t="shared" si="4"/>
        <v>3989708.1718619638</v>
      </c>
      <c r="Q42" s="2">
        <f t="shared" si="4"/>
        <v>4041823.1647300762</v>
      </c>
      <c r="R42" s="2">
        <f t="shared" si="4"/>
        <v>6817262.4587535048</v>
      </c>
      <c r="S42" s="2">
        <f t="shared" si="4"/>
        <v>6976263.7403991707</v>
      </c>
      <c r="T42" s="2">
        <f t="shared" si="4"/>
        <v>7138936.6631295411</v>
      </c>
      <c r="U42" s="2">
        <f t="shared" si="4"/>
        <v>7547697.1256963257</v>
      </c>
      <c r="V42" s="2">
        <f t="shared" si="4"/>
        <v>6706534.5319518913</v>
      </c>
      <c r="W42" s="2">
        <f t="shared" si="4"/>
        <v>6864583.4830129063</v>
      </c>
      <c r="X42" s="2">
        <f t="shared" si="4"/>
        <v>7008739.7361561731</v>
      </c>
      <c r="Y42" s="2">
        <f t="shared" si="4"/>
        <v>7155923.2706153067</v>
      </c>
      <c r="Z42" s="2">
        <f t="shared" si="4"/>
        <v>8100090.7866160451</v>
      </c>
      <c r="AA42" s="2">
        <f t="shared" si="4"/>
        <v>8270192.6931349728</v>
      </c>
      <c r="AB42" s="2">
        <f t="shared" si="4"/>
        <v>8443866.7396908104</v>
      </c>
      <c r="AC42" s="2">
        <f t="shared" si="4"/>
        <v>8651863.400827378</v>
      </c>
      <c r="AD42" s="2">
        <f t="shared" si="4"/>
        <v>8864872.1764994115</v>
      </c>
      <c r="AE42" s="2">
        <f t="shared" si="4"/>
        <v>8742393.4330691807</v>
      </c>
      <c r="AF42" s="2">
        <f t="shared" si="4"/>
        <v>8958632.5764401741</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35644.625410815257</v>
      </c>
      <c r="I45" s="2">
        <f t="shared" si="5"/>
        <v>36096.906990103853</v>
      </c>
      <c r="J45" s="2">
        <f t="shared" si="5"/>
        <v>34142.403986744983</v>
      </c>
      <c r="K45" s="2">
        <f t="shared" si="5"/>
        <v>70409.516580271622</v>
      </c>
      <c r="L45" s="2">
        <f t="shared" si="5"/>
        <v>71455.847637150757</v>
      </c>
      <c r="M45" s="2">
        <f t="shared" si="5"/>
        <v>51788.237011618141</v>
      </c>
      <c r="N45" s="2">
        <f t="shared" si="5"/>
        <v>52501.715354961503</v>
      </c>
      <c r="O45" s="2">
        <f t="shared" si="5"/>
        <v>53221.93891594778</v>
      </c>
      <c r="P45" s="2">
        <f t="shared" si="5"/>
        <v>49871.352148274549</v>
      </c>
      <c r="Q45" s="2">
        <f t="shared" si="5"/>
        <v>50522.789559125951</v>
      </c>
      <c r="R45" s="2">
        <f t="shared" si="5"/>
        <v>85215.780734418804</v>
      </c>
      <c r="S45" s="2">
        <f t="shared" si="5"/>
        <v>87203.296754989628</v>
      </c>
      <c r="T45" s="2">
        <f t="shared" si="5"/>
        <v>89236.708289119269</v>
      </c>
      <c r="U45" s="2">
        <f t="shared" si="5"/>
        <v>94346.214071204071</v>
      </c>
      <c r="V45" s="2">
        <f t="shared" si="5"/>
        <v>83831.681649398641</v>
      </c>
      <c r="W45" s="2">
        <f t="shared" si="5"/>
        <v>85807.293537661331</v>
      </c>
      <c r="X45" s="2">
        <f t="shared" si="5"/>
        <v>87609.246701952157</v>
      </c>
      <c r="Y45" s="2">
        <f t="shared" si="5"/>
        <v>89449.040882691334</v>
      </c>
      <c r="Z45" s="2">
        <f t="shared" si="5"/>
        <v>101251.13483270057</v>
      </c>
      <c r="AA45" s="2">
        <f t="shared" si="5"/>
        <v>103377.40866418715</v>
      </c>
      <c r="AB45" s="2">
        <f t="shared" si="5"/>
        <v>105548.33424613513</v>
      </c>
      <c r="AC45" s="2">
        <f t="shared" si="5"/>
        <v>108148.29251034223</v>
      </c>
      <c r="AD45" s="2">
        <f t="shared" si="5"/>
        <v>110810.90220624264</v>
      </c>
      <c r="AE45" s="2">
        <f t="shared" si="5"/>
        <v>109279.91791336476</v>
      </c>
      <c r="AF45" s="2">
        <f t="shared" si="5"/>
        <v>111982.90720550218</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35644.625410815257</v>
      </c>
      <c r="I50" s="2">
        <f>SUM($G$45:I48)</f>
        <v>71741.53240091911</v>
      </c>
      <c r="J50" s="2">
        <f>SUM($G$45:J48)</f>
        <v>105883.93638766409</v>
      </c>
      <c r="K50" s="2">
        <f>SUM($G$45:K48)</f>
        <v>176293.45296793571</v>
      </c>
      <c r="L50" s="2">
        <f>SUM($G$45:L48)</f>
        <v>247749.30060508646</v>
      </c>
      <c r="M50" s="2">
        <f>SUM($G$45:M48)</f>
        <v>299537.53761670459</v>
      </c>
      <c r="N50" s="2">
        <f>SUM($G$45:N48)</f>
        <v>352039.25297166611</v>
      </c>
      <c r="O50" s="2">
        <f>SUM($G$45:O48)</f>
        <v>405261.19188761391</v>
      </c>
      <c r="P50" s="2">
        <f>SUM($G$45:P48)</f>
        <v>455132.54403588845</v>
      </c>
      <c r="Q50" s="2">
        <f>SUM($G$45:Q48)</f>
        <v>505655.33359501441</v>
      </c>
      <c r="R50" s="2">
        <f>SUM($G$45:R48)</f>
        <v>590871.11432943319</v>
      </c>
      <c r="S50" s="2">
        <f>SUM($G$45:S48)</f>
        <v>678074.41108442284</v>
      </c>
      <c r="T50" s="2">
        <f>SUM($G$45:T48)</f>
        <v>767311.11937354214</v>
      </c>
      <c r="U50" s="2">
        <f>SUM($G$45:U48)</f>
        <v>861657.33344474621</v>
      </c>
      <c r="V50" s="2">
        <f>SUM($G$45:V48)</f>
        <v>945489.01509414485</v>
      </c>
      <c r="W50" s="2">
        <f>SUM($G$45:W48)</f>
        <v>1031296.3086318062</v>
      </c>
      <c r="X50" s="2">
        <f>SUM($G$45:X48)</f>
        <v>1118905.5553337582</v>
      </c>
      <c r="Y50" s="2">
        <f>SUM($G$45:Y48)</f>
        <v>1208354.5962164495</v>
      </c>
      <c r="Z50" s="2">
        <f>SUM($G$45:Z48)</f>
        <v>1309605.73104915</v>
      </c>
      <c r="AA50" s="2">
        <f>SUM($G$45:AA48)</f>
        <v>1412983.1397133372</v>
      </c>
      <c r="AB50" s="2">
        <f>SUM($G$45:AB48)</f>
        <v>1518531.4739594723</v>
      </c>
      <c r="AC50" s="2">
        <f>SUM($G$45:AC48)</f>
        <v>1626679.7664698146</v>
      </c>
      <c r="AD50" s="2">
        <f>SUM($G$45:AD48)</f>
        <v>1737490.6686760571</v>
      </c>
      <c r="AE50" s="2">
        <f>SUM($G$45:AE48)</f>
        <v>1846770.5865894218</v>
      </c>
      <c r="AF50" s="2">
        <f>SUM($G$45:AF48)</f>
        <v>1958753.4937949241</v>
      </c>
      <c r="AG50" s="2">
        <f>SUM($G$45:AG48)</f>
        <v>1958753.4937949241</v>
      </c>
      <c r="AH50" s="2">
        <f>SUM($G$45:AH48)</f>
        <v>1958753.4937949241</v>
      </c>
      <c r="AI50" s="2">
        <f>SUM($G$45:AI48)</f>
        <v>1958753.4937949241</v>
      </c>
      <c r="AJ50" s="2">
        <f>SUM($G$45:AJ48)</f>
        <v>1958753.4937949241</v>
      </c>
      <c r="AK50" s="2">
        <f>SUM($G$45:AK48)</f>
        <v>1958753.4937949241</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Water Supply Service Revenue</v>
      </c>
      <c r="D87" s="1"/>
    </row>
    <row r="88" spans="1:37">
      <c r="C88" s="1"/>
      <c r="D88" s="1"/>
    </row>
    <row r="89" spans="1:37">
      <c r="C89" s="1"/>
      <c r="D89" t="s">
        <v>230</v>
      </c>
    </row>
    <row r="90" spans="1:37">
      <c r="A90" s="14">
        <v>15</v>
      </c>
      <c r="C90" s="1"/>
      <c r="D90" s="1"/>
      <c r="E90" t="s">
        <v>231</v>
      </c>
      <c r="F90" t="s">
        <v>232</v>
      </c>
      <c r="H90" s="10">
        <f>'NCC data'!L67*'Key Assumptions'!$C$35</f>
        <v>3008.6056820173253</v>
      </c>
      <c r="I90" s="10">
        <f>'NCC data'!M67*'Key Assumptions'!$C$35</f>
        <v>2972.408769703608</v>
      </c>
      <c r="J90" s="10">
        <f>'NCC data'!N67*'Key Assumptions'!$C$35</f>
        <v>2709.192085508098</v>
      </c>
      <c r="K90" s="10">
        <f>'NCC data'!O67*'Key Assumptions'!$C$35</f>
        <v>6016.767285126507</v>
      </c>
      <c r="L90" s="10">
        <f>'NCC data'!P67*'Key Assumptions'!$C$35</f>
        <v>5980.5703728127892</v>
      </c>
      <c r="M90" s="10">
        <f>'NCC data'!Q67*'Key Assumptions'!$C$35</f>
        <v>4096.2781538789468</v>
      </c>
      <c r="N90" s="10">
        <f>'NCC data'!R67*'Key Assumptions'!$C$35</f>
        <v>4066.7709745849056</v>
      </c>
      <c r="O90" s="10">
        <f>'NCC data'!S67*'Key Assumptions'!$C$35</f>
        <v>4037.2637952907558</v>
      </c>
      <c r="P90" s="10">
        <f>'NCC data'!T67*'Key Assumptions'!$C$35</f>
        <v>3665.9311028003372</v>
      </c>
      <c r="Q90" s="10">
        <f>'NCC data'!U67*'Key Assumptions'!$C$35</f>
        <v>3636.4239235062973</v>
      </c>
      <c r="R90" s="10">
        <f>'NCC data'!V67*'Key Assumptions'!$C$35</f>
        <v>6339.447718886252</v>
      </c>
      <c r="S90" s="10">
        <f>'NCC data'!W67*'Key Assumptions'!$C$35</f>
        <v>6355.0325727917816</v>
      </c>
      <c r="T90" s="10">
        <f>'NCC data'!X67*'Key Assumptions'!$C$35</f>
        <v>6370.6174266972102</v>
      </c>
      <c r="U90" s="10">
        <f>'NCC data'!Y67*'Key Assumptions'!$C$35</f>
        <v>6614.9412835353996</v>
      </c>
      <c r="V90" s="10">
        <f>'NCC data'!Z67*'Key Assumptions'!$C$35</f>
        <v>5690.7577835668726</v>
      </c>
      <c r="W90" s="10">
        <f>'NCC data'!AA67*'Key Assumptions'!$C$35</f>
        <v>5706.3426374724031</v>
      </c>
      <c r="X90" s="10">
        <f>'NCC data'!AB67*'Key Assumptions'!$C$35</f>
        <v>5706.3426374723995</v>
      </c>
      <c r="Y90" s="10">
        <f>'NCC data'!AC67*'Key Assumptions'!$C$35</f>
        <v>5706.3426374722731</v>
      </c>
      <c r="Z90" s="10">
        <f>'NCC data'!AD67*'Key Assumptions'!$C$35</f>
        <v>6381.7458632788448</v>
      </c>
      <c r="AA90" s="10">
        <f>'NCC data'!AE67*'Key Assumptions'!$C$35</f>
        <v>6381.7458632788384</v>
      </c>
      <c r="AB90" s="10">
        <f>'NCC data'!AF67*'Key Assumptions'!$C$35</f>
        <v>6381.7458632788412</v>
      </c>
      <c r="AC90" s="10">
        <f>'NCC data'!AG67*'Key Assumptions'!$C$35</f>
        <v>6406.2655513154214</v>
      </c>
      <c r="AD90" s="10">
        <f>'NCC data'!AH67*'Key Assumptions'!$C$35</f>
        <v>6430.7852393519479</v>
      </c>
      <c r="AE90" s="10">
        <f>'NCC data'!AI67*'Key Assumptions'!$C$35</f>
        <v>6194.1245754824295</v>
      </c>
      <c r="AF90" s="10">
        <f>'NCC data'!AJ67*'Key Assumptions'!$C$35</f>
        <v>6218.6442635190097</v>
      </c>
      <c r="AG90" s="10">
        <f>'NCC data'!AK67*'Key Assumptions'!$C$35</f>
        <v>6243.1639515555898</v>
      </c>
      <c r="AH90" s="10">
        <f>'NCC data'!AL67*'Key Assumptions'!$C$35</f>
        <v>6243.1639515555835</v>
      </c>
      <c r="AI90" s="10">
        <f>'NCC data'!AM67*'Key Assumptions'!$C$35</f>
        <v>6243.1639515555435</v>
      </c>
      <c r="AJ90" s="10">
        <f>'NCC data'!AN67*'Key Assumptions'!$C$35</f>
        <v>6153.354567391274</v>
      </c>
      <c r="AK90" s="10">
        <f>'NCC data'!AO67*'Key Assumptions'!$C$35</f>
        <v>6153.3545673912668</v>
      </c>
    </row>
    <row r="91" spans="1:37">
      <c r="C91" s="1"/>
      <c r="D91" s="1"/>
      <c r="E91" t="s">
        <v>233</v>
      </c>
      <c r="F91" t="s">
        <v>232</v>
      </c>
      <c r="G91" s="47">
        <f>IF('Key Assumptions'!C6="yes",SUM('NCC data'!B34:K34),0)</f>
        <v>0</v>
      </c>
      <c r="H91" s="2">
        <f>G91+H90</f>
        <v>3008.6056820173253</v>
      </c>
      <c r="I91" s="2">
        <f t="shared" ref="I91:AK91" si="12">H91+I90</f>
        <v>5981.0144517209337</v>
      </c>
      <c r="J91" s="2">
        <f t="shared" si="12"/>
        <v>8690.2065372290308</v>
      </c>
      <c r="K91" s="2">
        <f t="shared" si="12"/>
        <v>14706.973822355538</v>
      </c>
      <c r="L91" s="2">
        <f t="shared" si="12"/>
        <v>20687.544195168328</v>
      </c>
      <c r="M91" s="2">
        <f t="shared" si="12"/>
        <v>24783.822349047274</v>
      </c>
      <c r="N91" s="2">
        <f t="shared" si="12"/>
        <v>28850.59332363218</v>
      </c>
      <c r="O91" s="2">
        <f t="shared" si="12"/>
        <v>32887.857118922933</v>
      </c>
      <c r="P91" s="2">
        <f t="shared" si="12"/>
        <v>36553.788221723269</v>
      </c>
      <c r="Q91" s="2">
        <f t="shared" si="12"/>
        <v>40190.212145229569</v>
      </c>
      <c r="R91" s="2">
        <f t="shared" si="12"/>
        <v>46529.65986411582</v>
      </c>
      <c r="S91" s="2">
        <f t="shared" si="12"/>
        <v>52884.6924369076</v>
      </c>
      <c r="T91" s="2">
        <f t="shared" si="12"/>
        <v>59255.309863604809</v>
      </c>
      <c r="U91" s="2">
        <f t="shared" si="12"/>
        <v>65870.25114714021</v>
      </c>
      <c r="V91" s="2">
        <f t="shared" si="12"/>
        <v>71561.008930707088</v>
      </c>
      <c r="W91" s="2">
        <f t="shared" si="12"/>
        <v>77267.351568179496</v>
      </c>
      <c r="X91" s="2">
        <f t="shared" si="12"/>
        <v>82973.694205651889</v>
      </c>
      <c r="Y91" s="2">
        <f t="shared" si="12"/>
        <v>88680.036843124166</v>
      </c>
      <c r="Z91" s="2">
        <f t="shared" si="12"/>
        <v>95061.782706403013</v>
      </c>
      <c r="AA91" s="2">
        <f t="shared" si="12"/>
        <v>101443.52856968185</v>
      </c>
      <c r="AB91" s="2">
        <f t="shared" si="12"/>
        <v>107825.27443296069</v>
      </c>
      <c r="AC91" s="2">
        <f t="shared" si="12"/>
        <v>114231.53998427611</v>
      </c>
      <c r="AD91" s="2">
        <f t="shared" si="12"/>
        <v>120662.32522362805</v>
      </c>
      <c r="AE91" s="2">
        <f t="shared" si="12"/>
        <v>126856.44979911049</v>
      </c>
      <c r="AF91" s="2">
        <f t="shared" si="12"/>
        <v>133075.09406262951</v>
      </c>
      <c r="AG91" s="2">
        <f>AF91+AG90</f>
        <v>139318.25801418509</v>
      </c>
      <c r="AH91" s="2">
        <f t="shared" si="12"/>
        <v>145561.42196574068</v>
      </c>
      <c r="AI91" s="2">
        <f t="shared" si="12"/>
        <v>151804.58591729624</v>
      </c>
      <c r="AJ91" s="2">
        <f t="shared" si="12"/>
        <v>157957.94048468751</v>
      </c>
      <c r="AK91" s="2">
        <f t="shared" si="12"/>
        <v>164111.29505207879</v>
      </c>
    </row>
    <row r="92" spans="1:37">
      <c r="A92" s="14">
        <v>16</v>
      </c>
      <c r="C92" s="1"/>
      <c r="D92" s="1"/>
      <c r="E92" t="s">
        <v>234</v>
      </c>
      <c r="F92" t="s">
        <v>232</v>
      </c>
      <c r="G92" s="10">
        <v>1</v>
      </c>
    </row>
    <row r="93" spans="1:37">
      <c r="C93" s="1"/>
      <c r="D93" s="1"/>
      <c r="E93" t="s">
        <v>235</v>
      </c>
      <c r="F93" t="s">
        <v>232</v>
      </c>
      <c r="H93">
        <f>H90*$G92</f>
        <v>3008.6056820173253</v>
      </c>
      <c r="I93">
        <f t="shared" ref="I93:AK93" si="13">I90*$G92</f>
        <v>2972.408769703608</v>
      </c>
      <c r="J93">
        <f t="shared" si="13"/>
        <v>2709.192085508098</v>
      </c>
      <c r="K93">
        <f t="shared" si="13"/>
        <v>6016.767285126507</v>
      </c>
      <c r="L93">
        <f t="shared" si="13"/>
        <v>5980.5703728127892</v>
      </c>
      <c r="M93">
        <f t="shared" si="13"/>
        <v>4096.2781538789468</v>
      </c>
      <c r="N93">
        <f t="shared" si="13"/>
        <v>4066.7709745849056</v>
      </c>
      <c r="O93">
        <f t="shared" si="13"/>
        <v>4037.2637952907558</v>
      </c>
      <c r="P93">
        <f t="shared" si="13"/>
        <v>3665.9311028003372</v>
      </c>
      <c r="Q93">
        <f t="shared" si="13"/>
        <v>3636.4239235062973</v>
      </c>
      <c r="R93">
        <f t="shared" si="13"/>
        <v>6339.447718886252</v>
      </c>
      <c r="S93">
        <f t="shared" si="13"/>
        <v>6355.0325727917816</v>
      </c>
      <c r="T93">
        <f t="shared" si="13"/>
        <v>6370.6174266972102</v>
      </c>
      <c r="U93">
        <f t="shared" si="13"/>
        <v>6614.9412835353996</v>
      </c>
      <c r="V93">
        <f t="shared" si="13"/>
        <v>5690.7577835668726</v>
      </c>
      <c r="W93">
        <f t="shared" si="13"/>
        <v>5706.3426374724031</v>
      </c>
      <c r="X93">
        <f t="shared" si="13"/>
        <v>5706.3426374723995</v>
      </c>
      <c r="Y93">
        <f t="shared" si="13"/>
        <v>5706.3426374722731</v>
      </c>
      <c r="Z93">
        <f t="shared" si="13"/>
        <v>6381.7458632788448</v>
      </c>
      <c r="AA93">
        <f t="shared" si="13"/>
        <v>6381.7458632788384</v>
      </c>
      <c r="AB93">
        <f t="shared" si="13"/>
        <v>6381.7458632788412</v>
      </c>
      <c r="AC93">
        <f t="shared" si="13"/>
        <v>6406.2655513154214</v>
      </c>
      <c r="AD93">
        <f t="shared" si="13"/>
        <v>6430.7852393519479</v>
      </c>
      <c r="AE93">
        <f t="shared" si="13"/>
        <v>6194.1245754824295</v>
      </c>
      <c r="AF93">
        <f t="shared" si="13"/>
        <v>6218.6442635190097</v>
      </c>
      <c r="AG93">
        <f t="shared" si="13"/>
        <v>6243.1639515555898</v>
      </c>
      <c r="AH93">
        <f t="shared" si="13"/>
        <v>6243.1639515555835</v>
      </c>
      <c r="AI93">
        <f t="shared" si="13"/>
        <v>6243.1639515555435</v>
      </c>
      <c r="AJ93">
        <f t="shared" si="13"/>
        <v>6153.354567391274</v>
      </c>
      <c r="AK93">
        <f t="shared" si="13"/>
        <v>6153.3545673912668</v>
      </c>
    </row>
    <row r="94" spans="1:37">
      <c r="C94" s="1"/>
      <c r="D94" s="1"/>
      <c r="E94" t="s">
        <v>236</v>
      </c>
      <c r="F94" t="s">
        <v>232</v>
      </c>
      <c r="H94">
        <f>H91*$G92</f>
        <v>3008.6056820173253</v>
      </c>
      <c r="I94">
        <f t="shared" ref="I94:AK94" si="14">I91*$G92</f>
        <v>5981.0144517209337</v>
      </c>
      <c r="J94">
        <f t="shared" si="14"/>
        <v>8690.2065372290308</v>
      </c>
      <c r="K94">
        <f t="shared" si="14"/>
        <v>14706.973822355538</v>
      </c>
      <c r="L94">
        <f t="shared" si="14"/>
        <v>20687.544195168328</v>
      </c>
      <c r="M94">
        <f t="shared" si="14"/>
        <v>24783.822349047274</v>
      </c>
      <c r="N94">
        <f t="shared" si="14"/>
        <v>28850.59332363218</v>
      </c>
      <c r="O94">
        <f t="shared" si="14"/>
        <v>32887.857118922933</v>
      </c>
      <c r="P94">
        <f t="shared" si="14"/>
        <v>36553.788221723269</v>
      </c>
      <c r="Q94">
        <f t="shared" si="14"/>
        <v>40190.212145229569</v>
      </c>
      <c r="R94">
        <f t="shared" si="14"/>
        <v>46529.65986411582</v>
      </c>
      <c r="S94">
        <f t="shared" si="14"/>
        <v>52884.6924369076</v>
      </c>
      <c r="T94">
        <f t="shared" si="14"/>
        <v>59255.309863604809</v>
      </c>
      <c r="U94">
        <f t="shared" si="14"/>
        <v>65870.25114714021</v>
      </c>
      <c r="V94">
        <f t="shared" si="14"/>
        <v>71561.008930707088</v>
      </c>
      <c r="W94">
        <f t="shared" si="14"/>
        <v>77267.351568179496</v>
      </c>
      <c r="X94">
        <f t="shared" si="14"/>
        <v>82973.694205651889</v>
      </c>
      <c r="Y94">
        <f t="shared" si="14"/>
        <v>88680.036843124166</v>
      </c>
      <c r="Z94">
        <f t="shared" si="14"/>
        <v>95061.782706403013</v>
      </c>
      <c r="AA94">
        <f t="shared" si="14"/>
        <v>101443.52856968185</v>
      </c>
      <c r="AB94">
        <f t="shared" si="14"/>
        <v>107825.27443296069</v>
      </c>
      <c r="AC94">
        <f t="shared" si="14"/>
        <v>114231.53998427611</v>
      </c>
      <c r="AD94">
        <f t="shared" si="14"/>
        <v>120662.32522362805</v>
      </c>
      <c r="AE94">
        <f t="shared" si="14"/>
        <v>126856.44979911049</v>
      </c>
      <c r="AF94">
        <f t="shared" si="14"/>
        <v>133075.09406262951</v>
      </c>
      <c r="AG94">
        <f t="shared" si="14"/>
        <v>139318.25801418509</v>
      </c>
      <c r="AH94">
        <f t="shared" si="14"/>
        <v>145561.42196574068</v>
      </c>
      <c r="AI94">
        <f t="shared" si="14"/>
        <v>151804.58591729624</v>
      </c>
      <c r="AJ94">
        <f t="shared" si="14"/>
        <v>157957.94048468751</v>
      </c>
      <c r="AK94">
        <f t="shared" si="14"/>
        <v>164111.29505207879</v>
      </c>
    </row>
    <row r="95" spans="1:37">
      <c r="A95" s="14">
        <v>17</v>
      </c>
      <c r="C95" s="1"/>
      <c r="D95" s="1"/>
      <c r="E95" t="s">
        <v>262</v>
      </c>
      <c r="F95" t="s">
        <v>238</v>
      </c>
      <c r="H95" s="10">
        <f>'Key Assumptions'!C20</f>
        <v>150</v>
      </c>
      <c r="I95" s="10">
        <f>H95</f>
        <v>150</v>
      </c>
      <c r="J95" s="10">
        <f t="shared" ref="J95:AK95" si="15">I95</f>
        <v>150</v>
      </c>
      <c r="K95" s="10">
        <f t="shared" si="15"/>
        <v>150</v>
      </c>
      <c r="L95" s="10">
        <f t="shared" si="15"/>
        <v>150</v>
      </c>
      <c r="M95" s="10">
        <f t="shared" si="15"/>
        <v>150</v>
      </c>
      <c r="N95" s="10">
        <f t="shared" si="15"/>
        <v>150</v>
      </c>
      <c r="O95" s="10">
        <f t="shared" si="15"/>
        <v>150</v>
      </c>
      <c r="P95" s="10">
        <f t="shared" si="15"/>
        <v>150</v>
      </c>
      <c r="Q95" s="10">
        <f t="shared" si="15"/>
        <v>150</v>
      </c>
      <c r="R95" s="10">
        <f t="shared" si="15"/>
        <v>150</v>
      </c>
      <c r="S95" s="10">
        <f t="shared" si="15"/>
        <v>150</v>
      </c>
      <c r="T95" s="10">
        <f t="shared" si="15"/>
        <v>150</v>
      </c>
      <c r="U95" s="10">
        <f t="shared" si="15"/>
        <v>150</v>
      </c>
      <c r="V95" s="10">
        <f t="shared" si="15"/>
        <v>150</v>
      </c>
      <c r="W95" s="10">
        <f t="shared" si="15"/>
        <v>150</v>
      </c>
      <c r="X95" s="10">
        <f t="shared" si="15"/>
        <v>150</v>
      </c>
      <c r="Y95" s="10">
        <f t="shared" si="15"/>
        <v>150</v>
      </c>
      <c r="Z95" s="10">
        <f t="shared" si="15"/>
        <v>150</v>
      </c>
      <c r="AA95" s="10">
        <f t="shared" si="15"/>
        <v>150</v>
      </c>
      <c r="AB95" s="10">
        <f t="shared" si="15"/>
        <v>150</v>
      </c>
      <c r="AC95" s="10">
        <f t="shared" si="15"/>
        <v>150</v>
      </c>
      <c r="AD95" s="10">
        <f t="shared" si="15"/>
        <v>150</v>
      </c>
      <c r="AE95" s="10">
        <f t="shared" si="15"/>
        <v>150</v>
      </c>
      <c r="AF95" s="10">
        <f t="shared" si="15"/>
        <v>150</v>
      </c>
      <c r="AG95" s="10">
        <f t="shared" si="15"/>
        <v>150</v>
      </c>
      <c r="AH95" s="10">
        <f t="shared" si="15"/>
        <v>150</v>
      </c>
      <c r="AI95" s="10">
        <f t="shared" si="15"/>
        <v>150</v>
      </c>
      <c r="AJ95" s="10">
        <f t="shared" si="15"/>
        <v>150</v>
      </c>
      <c r="AK95" s="10">
        <f t="shared" si="15"/>
        <v>150</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451290.85230259877</v>
      </c>
      <c r="I98" s="2">
        <f t="shared" ref="I98:AK98" si="16">I91*I95</f>
        <v>897152.16775814001</v>
      </c>
      <c r="J98" s="2">
        <f t="shared" si="16"/>
        <v>1303530.9805843546</v>
      </c>
      <c r="K98" s="2">
        <f t="shared" si="16"/>
        <v>2206046.0733533306</v>
      </c>
      <c r="L98" s="2">
        <f t="shared" si="16"/>
        <v>3103131.6292752493</v>
      </c>
      <c r="M98" s="2">
        <f t="shared" si="16"/>
        <v>3717573.3523570909</v>
      </c>
      <c r="N98" s="2">
        <f t="shared" si="16"/>
        <v>4327588.9985448271</v>
      </c>
      <c r="O98" s="2">
        <f t="shared" si="16"/>
        <v>4933178.5678384397</v>
      </c>
      <c r="P98" s="2">
        <f t="shared" si="16"/>
        <v>5483068.2332584905</v>
      </c>
      <c r="Q98" s="2">
        <f t="shared" si="16"/>
        <v>6028531.8217844348</v>
      </c>
      <c r="R98" s="2">
        <f t="shared" si="16"/>
        <v>6979448.9796173731</v>
      </c>
      <c r="S98" s="2">
        <f t="shared" si="16"/>
        <v>7932703.8655361403</v>
      </c>
      <c r="T98" s="2">
        <f t="shared" si="16"/>
        <v>8888296.4795407206</v>
      </c>
      <c r="U98" s="2">
        <f t="shared" si="16"/>
        <v>9880537.6720710322</v>
      </c>
      <c r="V98" s="2">
        <f t="shared" si="16"/>
        <v>10734151.339606063</v>
      </c>
      <c r="W98" s="2">
        <f t="shared" si="16"/>
        <v>11590102.735226924</v>
      </c>
      <c r="X98" s="2">
        <f t="shared" si="16"/>
        <v>12446054.130847784</v>
      </c>
      <c r="Y98" s="2">
        <f t="shared" si="16"/>
        <v>13302005.526468625</v>
      </c>
      <c r="Z98" s="2">
        <f t="shared" si="16"/>
        <v>14259267.405960452</v>
      </c>
      <c r="AA98" s="2">
        <f t="shared" si="16"/>
        <v>15216529.285452276</v>
      </c>
      <c r="AB98" s="2">
        <f t="shared" si="16"/>
        <v>16173791.164944105</v>
      </c>
      <c r="AC98" s="2">
        <f t="shared" si="16"/>
        <v>17134730.997641418</v>
      </c>
      <c r="AD98" s="2">
        <f t="shared" si="16"/>
        <v>18099348.783544209</v>
      </c>
      <c r="AE98" s="2">
        <f t="shared" si="16"/>
        <v>19028467.469866574</v>
      </c>
      <c r="AF98" s="2">
        <f t="shared" si="16"/>
        <v>19961264.109394427</v>
      </c>
      <c r="AG98" s="2">
        <f t="shared" si="16"/>
        <v>20897738.702127762</v>
      </c>
      <c r="AH98" s="2">
        <f t="shared" si="16"/>
        <v>21834213.294861101</v>
      </c>
      <c r="AI98" s="2">
        <f t="shared" si="16"/>
        <v>22770687.887594435</v>
      </c>
      <c r="AJ98" s="2">
        <f t="shared" si="16"/>
        <v>23693691.072703127</v>
      </c>
      <c r="AK98" s="2">
        <f t="shared" si="16"/>
        <v>24616694.257811818</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v>-2.1999999999999999E-2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data'!D7</f>
        <v>83.73</v>
      </c>
      <c r="H102" s="2">
        <f t="shared" ref="H102:AK102" si="19">G102*(1+$G$14)*(1+H101)</f>
        <v>83.607586739999988</v>
      </c>
      <c r="I102" s="2">
        <f t="shared" si="19"/>
        <v>85.363346061539985</v>
      </c>
      <c r="J102" s="2">
        <f t="shared" si="19"/>
        <v>87.155976328832324</v>
      </c>
      <c r="K102" s="2">
        <f t="shared" si="19"/>
        <v>88.986251831737789</v>
      </c>
      <c r="L102" s="2">
        <f t="shared" si="19"/>
        <v>90.854963120204275</v>
      </c>
      <c r="M102" s="2">
        <f t="shared" si="19"/>
        <v>92.762917345728553</v>
      </c>
      <c r="N102" s="2">
        <f t="shared" si="19"/>
        <v>94.710938609988844</v>
      </c>
      <c r="O102" s="2">
        <f t="shared" si="19"/>
        <v>96.699868320798601</v>
      </c>
      <c r="P102" s="2">
        <f t="shared" si="19"/>
        <v>98.730565555535364</v>
      </c>
      <c r="Q102" s="2">
        <f t="shared" si="19"/>
        <v>100.8039074322016</v>
      </c>
      <c r="R102" s="2">
        <f t="shared" si="19"/>
        <v>102.92078948827782</v>
      </c>
      <c r="S102" s="2">
        <f t="shared" si="19"/>
        <v>105.08212606753165</v>
      </c>
      <c r="T102" s="2">
        <f t="shared" si="19"/>
        <v>107.2888507149498</v>
      </c>
      <c r="U102" s="2">
        <f t="shared" si="19"/>
        <v>109.54191657996374</v>
      </c>
      <c r="V102" s="2">
        <f t="shared" si="19"/>
        <v>111.84229682814296</v>
      </c>
      <c r="W102" s="2">
        <f t="shared" si="19"/>
        <v>114.19098506153395</v>
      </c>
      <c r="X102" s="2">
        <f t="shared" si="19"/>
        <v>116.58899574782615</v>
      </c>
      <c r="Y102" s="2">
        <f t="shared" si="19"/>
        <v>119.03736465853048</v>
      </c>
      <c r="Z102" s="2">
        <f t="shared" si="19"/>
        <v>121.5371493163596</v>
      </c>
      <c r="AA102" s="2">
        <f t="shared" si="19"/>
        <v>124.08942945200315</v>
      </c>
      <c r="AB102" s="2">
        <f t="shared" si="19"/>
        <v>126.69530747049519</v>
      </c>
      <c r="AC102" s="2">
        <f t="shared" si="19"/>
        <v>129.35590892737559</v>
      </c>
      <c r="AD102" s="2">
        <f t="shared" si="19"/>
        <v>132.07238301485046</v>
      </c>
      <c r="AE102" s="2">
        <f t="shared" si="19"/>
        <v>134.84590305816229</v>
      </c>
      <c r="AF102" s="2">
        <f t="shared" si="19"/>
        <v>137.6776670223837</v>
      </c>
      <c r="AG102" s="2">
        <f>AF102*(1+$G$14)*(1+AG101)</f>
        <v>140.56889802985376</v>
      </c>
      <c r="AH102" s="2">
        <f t="shared" si="19"/>
        <v>143.52084488848067</v>
      </c>
      <c r="AI102" s="2">
        <f t="shared" si="19"/>
        <v>146.53478263113874</v>
      </c>
      <c r="AJ102" s="2">
        <f t="shared" si="19"/>
        <v>149.61201306639265</v>
      </c>
      <c r="AK102" s="2">
        <f t="shared" si="19"/>
        <v>152.75386534078689</v>
      </c>
    </row>
    <row r="103" spans="1:37">
      <c r="C103" s="1"/>
      <c r="D103" s="1"/>
      <c r="E103" t="s">
        <v>248</v>
      </c>
      <c r="F103" t="s">
        <v>249</v>
      </c>
      <c r="G103" s="20">
        <f>'Pricing data'!D9</f>
        <v>2.7164999999999999</v>
      </c>
      <c r="H103" s="21">
        <f>G103*(1+$G$14)*(1+'Pricing data'!E$9)</f>
        <v>3.265727486939582</v>
      </c>
      <c r="I103" s="21">
        <f>H103*(1+$G$14)*(1+I101)</f>
        <v>3.3343077641653132</v>
      </c>
      <c r="J103" s="21">
        <f t="shared" ref="J103:AK103" si="20">I103*(1+$G$14)*(1+J101)</f>
        <v>3.4043282272127846</v>
      </c>
      <c r="K103" s="21">
        <f t="shared" si="20"/>
        <v>3.4758191199842527</v>
      </c>
      <c r="L103" s="21">
        <f t="shared" si="20"/>
        <v>3.5488113215039219</v>
      </c>
      <c r="M103" s="21">
        <f t="shared" si="20"/>
        <v>3.6233363592555037</v>
      </c>
      <c r="N103" s="21">
        <f t="shared" si="20"/>
        <v>3.6994264227998688</v>
      </c>
      <c r="O103" s="21">
        <f t="shared" si="20"/>
        <v>3.7771143776786658</v>
      </c>
      <c r="P103" s="21">
        <f t="shared" si="20"/>
        <v>3.8564337796099175</v>
      </c>
      <c r="Q103" s="21">
        <f t="shared" si="20"/>
        <v>3.9374188889817252</v>
      </c>
      <c r="R103" s="21">
        <f t="shared" si="20"/>
        <v>4.0201046856503408</v>
      </c>
      <c r="S103" s="21">
        <f t="shared" si="20"/>
        <v>4.1045268840489975</v>
      </c>
      <c r="T103" s="21">
        <f t="shared" si="20"/>
        <v>4.1907219486140264</v>
      </c>
      <c r="U103" s="21">
        <f t="shared" si="20"/>
        <v>4.2787271095349206</v>
      </c>
      <c r="V103" s="21">
        <f t="shared" si="20"/>
        <v>4.3685803788351532</v>
      </c>
      <c r="W103" s="21">
        <f t="shared" si="20"/>
        <v>4.4603205667906911</v>
      </c>
      <c r="X103" s="21">
        <f t="shared" si="20"/>
        <v>4.5539872986932952</v>
      </c>
      <c r="Y103" s="21">
        <f t="shared" si="20"/>
        <v>4.6496210319658537</v>
      </c>
      <c r="Z103" s="21">
        <f t="shared" si="20"/>
        <v>4.7472630736371366</v>
      </c>
      <c r="AA103" s="21">
        <f t="shared" si="20"/>
        <v>4.8469555981835164</v>
      </c>
      <c r="AB103" s="21">
        <f t="shared" si="20"/>
        <v>4.94874166574537</v>
      </c>
      <c r="AC103" s="21">
        <f t="shared" si="20"/>
        <v>5.0526652407260224</v>
      </c>
      <c r="AD103" s="21">
        <f t="shared" si="20"/>
        <v>5.1587712107812687</v>
      </c>
      <c r="AE103" s="21">
        <f t="shared" si="20"/>
        <v>5.2671054062076745</v>
      </c>
      <c r="AF103" s="21">
        <f t="shared" si="20"/>
        <v>5.3777146197380352</v>
      </c>
      <c r="AG103" s="21">
        <f>AF103*(1+$G$14)*(1+AG101)</f>
        <v>5.4906466267525333</v>
      </c>
      <c r="AH103" s="21">
        <f t="shared" si="20"/>
        <v>5.6059502059143362</v>
      </c>
      <c r="AI103" s="21">
        <f t="shared" si="20"/>
        <v>5.7236751602385372</v>
      </c>
      <c r="AJ103" s="21">
        <f t="shared" si="20"/>
        <v>5.8438723386035463</v>
      </c>
      <c r="AK103" s="21">
        <f t="shared" si="20"/>
        <v>5.9665936577142205</v>
      </c>
    </row>
    <row r="104" spans="1:37">
      <c r="C104" s="1"/>
      <c r="D104" s="1"/>
      <c r="E104" t="s">
        <v>250</v>
      </c>
      <c r="F104" t="s">
        <v>249</v>
      </c>
      <c r="G104" s="20">
        <f>'Pricing data'!D10</f>
        <v>3.4660000000000002</v>
      </c>
      <c r="H104" s="21">
        <f>G104*(1+$G$14)*(1+'Pricing data'!E$9)</f>
        <v>4.1667629190990585</v>
      </c>
      <c r="I104" s="21">
        <f t="shared" ref="I104:AK104" si="21">H104*(1+$G$14)*(1+I101)</f>
        <v>4.2542649404001383</v>
      </c>
      <c r="J104" s="21">
        <f t="shared" si="21"/>
        <v>4.3436045041485407</v>
      </c>
      <c r="K104" s="21">
        <f t="shared" si="21"/>
        <v>4.4348201987356592</v>
      </c>
      <c r="L104" s="21">
        <f t="shared" si="21"/>
        <v>4.5279514229091076</v>
      </c>
      <c r="M104" s="21">
        <f t="shared" si="21"/>
        <v>4.6230384027901987</v>
      </c>
      <c r="N104" s="21">
        <f t="shared" si="21"/>
        <v>4.7201222092487924</v>
      </c>
      <c r="O104" s="21">
        <f t="shared" si="21"/>
        <v>4.8192447756430168</v>
      </c>
      <c r="P104" s="21">
        <f t="shared" si="21"/>
        <v>4.9204489159315195</v>
      </c>
      <c r="Q104" s="21">
        <f t="shared" si="21"/>
        <v>5.0237783431660805</v>
      </c>
      <c r="R104" s="21">
        <f t="shared" si="21"/>
        <v>5.1292776883725679</v>
      </c>
      <c r="S104" s="21">
        <f t="shared" si="21"/>
        <v>5.2369925198283918</v>
      </c>
      <c r="T104" s="21">
        <f t="shared" si="21"/>
        <v>5.3469693627447876</v>
      </c>
      <c r="U104" s="21">
        <f t="shared" si="21"/>
        <v>5.459255719362428</v>
      </c>
      <c r="V104" s="21">
        <f t="shared" si="21"/>
        <v>5.5739000894690385</v>
      </c>
      <c r="W104" s="21">
        <f t="shared" si="21"/>
        <v>5.6909519913478874</v>
      </c>
      <c r="X104" s="21">
        <f t="shared" si="21"/>
        <v>5.8104619831661921</v>
      </c>
      <c r="Y104" s="21">
        <f t="shared" si="21"/>
        <v>5.9324816848126813</v>
      </c>
      <c r="Z104" s="21">
        <f t="shared" si="21"/>
        <v>6.0570638001937471</v>
      </c>
      <c r="AA104" s="21">
        <f t="shared" si="21"/>
        <v>6.1842621399978155</v>
      </c>
      <c r="AB104" s="21">
        <f t="shared" si="21"/>
        <v>6.3141316449377687</v>
      </c>
      <c r="AC104" s="21">
        <f t="shared" si="21"/>
        <v>6.4467284094814614</v>
      </c>
      <c r="AD104" s="21">
        <f t="shared" si="21"/>
        <v>6.5821097060805718</v>
      </c>
      <c r="AE104" s="21">
        <f t="shared" si="21"/>
        <v>6.7203340099082629</v>
      </c>
      <c r="AF104" s="21">
        <f t="shared" si="21"/>
        <v>6.8614610241163358</v>
      </c>
      <c r="AG104" s="21">
        <f>AF104*(1+$G$14)*(1+AG101)</f>
        <v>7.0055517056227785</v>
      </c>
      <c r="AH104" s="21">
        <f t="shared" si="21"/>
        <v>7.1526682914408566</v>
      </c>
      <c r="AI104" s="21">
        <f t="shared" si="21"/>
        <v>7.3028743255611142</v>
      </c>
      <c r="AJ104" s="21">
        <f t="shared" si="21"/>
        <v>7.456234686397897</v>
      </c>
      <c r="AK104" s="21">
        <f t="shared" si="21"/>
        <v>7.6128156148122521</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451.29085230259875</v>
      </c>
      <c r="I107" s="2">
        <f t="shared" ref="I107:AK107" si="23">SUM(I98:I100)/1000</f>
        <v>897.15216775813997</v>
      </c>
      <c r="J107" s="2">
        <f t="shared" si="23"/>
        <v>1303.5309805843547</v>
      </c>
      <c r="K107" s="2">
        <f t="shared" si="23"/>
        <v>2206.0460733533305</v>
      </c>
      <c r="L107" s="2">
        <f t="shared" si="23"/>
        <v>3103.1316292752495</v>
      </c>
      <c r="M107" s="2">
        <f t="shared" si="23"/>
        <v>3717.5733523570907</v>
      </c>
      <c r="N107" s="2">
        <f t="shared" si="23"/>
        <v>4327.5889985448275</v>
      </c>
      <c r="O107" s="2">
        <f t="shared" si="23"/>
        <v>4933.1785678384394</v>
      </c>
      <c r="P107" s="2">
        <f t="shared" si="23"/>
        <v>5483.0682332584902</v>
      </c>
      <c r="Q107" s="2">
        <f t="shared" si="23"/>
        <v>6028.5318217844351</v>
      </c>
      <c r="R107" s="2">
        <f t="shared" si="23"/>
        <v>6979.448979617373</v>
      </c>
      <c r="S107" s="2">
        <f t="shared" si="23"/>
        <v>7932.7038655361403</v>
      </c>
      <c r="T107" s="2">
        <f t="shared" si="23"/>
        <v>8888.2964795407206</v>
      </c>
      <c r="U107" s="2">
        <f t="shared" si="23"/>
        <v>9880.5376720710319</v>
      </c>
      <c r="V107" s="2">
        <f t="shared" si="23"/>
        <v>10734.151339606064</v>
      </c>
      <c r="W107" s="2">
        <f t="shared" si="23"/>
        <v>11590.102735226923</v>
      </c>
      <c r="X107" s="2">
        <f t="shared" si="23"/>
        <v>12446.054130847784</v>
      </c>
      <c r="Y107" s="2">
        <f t="shared" si="23"/>
        <v>13302.005526468625</v>
      </c>
      <c r="Z107" s="2">
        <f t="shared" si="23"/>
        <v>14259.267405960452</v>
      </c>
      <c r="AA107" s="2">
        <f t="shared" si="23"/>
        <v>15216.529285452276</v>
      </c>
      <c r="AB107" s="2">
        <f t="shared" si="23"/>
        <v>16173.791164944105</v>
      </c>
      <c r="AC107" s="2">
        <f t="shared" si="23"/>
        <v>17134.730997641418</v>
      </c>
      <c r="AD107" s="2">
        <f t="shared" si="23"/>
        <v>18099.34878354421</v>
      </c>
      <c r="AE107" s="2">
        <f t="shared" si="23"/>
        <v>19028.467469866573</v>
      </c>
      <c r="AF107" s="2">
        <f t="shared" si="23"/>
        <v>19961.264109394426</v>
      </c>
      <c r="AG107" s="2">
        <f t="shared" si="23"/>
        <v>20897.738702127761</v>
      </c>
      <c r="AH107" s="2">
        <f t="shared" si="23"/>
        <v>21834.2132948611</v>
      </c>
      <c r="AI107" s="2">
        <f t="shared" si="23"/>
        <v>22770.687887594435</v>
      </c>
      <c r="AJ107" s="2">
        <f t="shared" si="23"/>
        <v>23693.691072703128</v>
      </c>
      <c r="AK107" s="2">
        <f t="shared" si="23"/>
        <v>24616.694257811818</v>
      </c>
    </row>
    <row r="108" spans="1:37">
      <c r="C108" s="1"/>
      <c r="D108" s="1"/>
      <c r="E108" t="s">
        <v>254</v>
      </c>
      <c r="F108" t="s">
        <v>215</v>
      </c>
      <c r="H108" s="2">
        <f>H91*H102+H98*H103+H99*H104+H100*H105</f>
        <v>1725335.2014947084</v>
      </c>
      <c r="I108" s="2">
        <f t="shared" ref="I108:AK108" si="24">I91*I102+I98*I103+I99*I104+I100*I105</f>
        <v>3501940.8450350338</v>
      </c>
      <c r="J108" s="2">
        <f t="shared" si="24"/>
        <v>5195050.7475010762</v>
      </c>
      <c r="K108" s="2">
        <f t="shared" si="24"/>
        <v>8976535.5975665953</v>
      </c>
      <c r="L108" s="2">
        <f t="shared" si="24"/>
        <v>12891994.722988529</v>
      </c>
      <c r="M108" s="2">
        <f t="shared" si="24"/>
        <v>15769038.359870711</v>
      </c>
      <c r="N108" s="2">
        <f t="shared" si="24"/>
        <v>18742063.861371037</v>
      </c>
      <c r="O108" s="2">
        <f t="shared" si="24"/>
        <v>21813431.148991905</v>
      </c>
      <c r="P108" s="2">
        <f t="shared" si="24"/>
        <v>24754065.734972119</v>
      </c>
      <c r="Q108" s="2">
        <f t="shared" si="24"/>
        <v>27788185.49268971</v>
      </c>
      <c r="R108" s="2">
        <f t="shared" si="24"/>
        <v>32846984.874053128</v>
      </c>
      <c r="S108" s="2">
        <f t="shared" si="24"/>
        <v>38117232.196990252</v>
      </c>
      <c r="T108" s="2">
        <f t="shared" si="24"/>
        <v>43605813.236624472</v>
      </c>
      <c r="U108" s="2">
        <f t="shared" si="24"/>
        <v>49491677.950532675</v>
      </c>
      <c r="V108" s="2">
        <f t="shared" si="24"/>
        <v>54896550.527799651</v>
      </c>
      <c r="W108" s="2">
        <f t="shared" si="24"/>
        <v>60518808.589815974</v>
      </c>
      <c r="X108" s="2">
        <f t="shared" si="24"/>
        <v>66352992.111654207</v>
      </c>
      <c r="Y108" s="2">
        <f t="shared" si="24"/>
        <v>72405522.54682143</v>
      </c>
      <c r="Z108" s="2">
        <f t="shared" si="24"/>
        <v>79246031.692501098</v>
      </c>
      <c r="AA108" s="2">
        <f t="shared" si="24"/>
        <v>86341911.386856139</v>
      </c>
      <c r="AB108" s="2">
        <f t="shared" si="24"/>
        <v>93700870.528397709</v>
      </c>
      <c r="AC108" s="2">
        <f t="shared" si="24"/>
        <v>101352584.40381341</v>
      </c>
      <c r="AD108" s="2">
        <f t="shared" si="24"/>
        <v>109306560.2708343</v>
      </c>
      <c r="AE108" s="2">
        <f t="shared" si="24"/>
        <v>117331016.41429459</v>
      </c>
      <c r="AF108" s="2">
        <f t="shared" si="24"/>
        <v>125667450.31886965</v>
      </c>
      <c r="AG108" s="2">
        <f t="shared" si="24"/>
        <v>134325912.51608649</v>
      </c>
      <c r="AH108" s="2">
        <f t="shared" si="24"/>
        <v>143292610.77999586</v>
      </c>
      <c r="AI108" s="2">
        <f t="shared" si="24"/>
        <v>152576672.64356983</v>
      </c>
      <c r="AJ108" s="2">
        <f t="shared" si="24"/>
        <v>162095311.31492314</v>
      </c>
      <c r="AK108" s="2">
        <f t="shared" si="24"/>
        <v>171946446.49783745</v>
      </c>
    </row>
    <row r="109" spans="1:37">
      <c r="C109" s="1"/>
      <c r="D109" s="1"/>
    </row>
    <row r="110" spans="1:37">
      <c r="C110" s="1"/>
      <c r="D110" t="s">
        <v>255</v>
      </c>
    </row>
    <row r="111" spans="1:37">
      <c r="A111" s="14">
        <v>20</v>
      </c>
      <c r="C111" s="1"/>
      <c r="D111" s="1"/>
      <c r="E111" t="s">
        <v>231</v>
      </c>
      <c r="F111" t="s">
        <v>232</v>
      </c>
      <c r="H111" s="10">
        <f>'NCC data'!L67*'Key Assumptions'!$C$36</f>
        <v>274.38483819997998</v>
      </c>
      <c r="I111" s="10">
        <f>'NCC data'!M67*'Key Assumptions'!$C$36</f>
        <v>271.08367979696897</v>
      </c>
      <c r="J111" s="10">
        <f>'NCC data'!N67*'Key Assumptions'!$C$36</f>
        <v>247.07831819833851</v>
      </c>
      <c r="K111" s="10">
        <f>'NCC data'!O67*'Key Assumptions'!$C$36</f>
        <v>548.72917640353739</v>
      </c>
      <c r="L111" s="10">
        <f>'NCC data'!P67*'Key Assumptions'!$C$36</f>
        <v>545.42801800052632</v>
      </c>
      <c r="M111" s="10">
        <f>'NCC data'!Q67*'Key Assumptions'!$C$36</f>
        <v>373.58056763375993</v>
      </c>
      <c r="N111" s="10">
        <f>'NCC data'!R67*'Key Assumptions'!$C$36</f>
        <v>370.88951288214332</v>
      </c>
      <c r="O111" s="10">
        <f>'NCC data'!S67*'Key Assumptions'!$C$36</f>
        <v>368.19845813051688</v>
      </c>
      <c r="P111" s="10">
        <f>'NCC data'!T67*'Key Assumptions'!$C$36</f>
        <v>334.3329165753907</v>
      </c>
      <c r="Q111" s="10">
        <f>'NCC data'!U67*'Key Assumptions'!$C$36</f>
        <v>331.64186182377426</v>
      </c>
      <c r="R111" s="10">
        <f>'NCC data'!V67*'Key Assumptions'!$C$36</f>
        <v>578.15763196242608</v>
      </c>
      <c r="S111" s="10">
        <f>'NCC data'!W67*'Key Assumptions'!$C$36</f>
        <v>579.57897063861037</v>
      </c>
      <c r="T111" s="10">
        <f>'NCC data'!X67*'Key Assumptions'!$C$36</f>
        <v>581.00030931478545</v>
      </c>
      <c r="U111" s="10">
        <f>'NCC data'!Y67*'Key Assumptions'!$C$36</f>
        <v>603.28264505842833</v>
      </c>
      <c r="V111" s="10">
        <f>'NCC data'!Z67*'Key Assumptions'!$C$36</f>
        <v>518.99710986129867</v>
      </c>
      <c r="W111" s="10">
        <f>'NCC data'!AA67*'Key Assumptions'!$C$36</f>
        <v>520.41844853748307</v>
      </c>
      <c r="X111" s="10">
        <f>'NCC data'!AB67*'Key Assumptions'!$C$36</f>
        <v>520.41844853748273</v>
      </c>
      <c r="Y111" s="10">
        <f>'NCC data'!AC67*'Key Assumptions'!$C$36</f>
        <v>520.41844853747125</v>
      </c>
      <c r="Z111" s="10">
        <f>'NCC data'!AD67*'Key Assumptions'!$C$36</f>
        <v>582.01522273103058</v>
      </c>
      <c r="AA111" s="10">
        <f>'NCC data'!AE67*'Key Assumptions'!$C$36</f>
        <v>582.01522273102989</v>
      </c>
      <c r="AB111" s="10">
        <f>'NCC data'!AF67*'Key Assumptions'!$C$36</f>
        <v>582.01522273103024</v>
      </c>
      <c r="AC111" s="10">
        <f>'NCC data'!AG67*'Key Assumptions'!$C$36</f>
        <v>584.25141827996629</v>
      </c>
      <c r="AD111" s="10">
        <f>'NCC data'!AH67*'Key Assumptions'!$C$36</f>
        <v>586.48761382889757</v>
      </c>
      <c r="AE111" s="10">
        <f>'NCC data'!AI67*'Key Assumptions'!$C$36</f>
        <v>564.9041612839975</v>
      </c>
      <c r="AF111" s="10">
        <f>'NCC data'!AJ67*'Key Assumptions'!$C$36</f>
        <v>567.14035683293355</v>
      </c>
      <c r="AG111" s="10">
        <f t="shared" ref="AG111:AK111" si="25">AG90*0.0912</f>
        <v>569.37655238186983</v>
      </c>
      <c r="AH111" s="10">
        <f t="shared" si="25"/>
        <v>569.37655238186926</v>
      </c>
      <c r="AI111" s="10">
        <f t="shared" si="25"/>
        <v>569.37655238186562</v>
      </c>
      <c r="AJ111" s="10">
        <f t="shared" si="25"/>
        <v>561.18593654608424</v>
      </c>
      <c r="AK111" s="10">
        <f t="shared" si="25"/>
        <v>561.18593654608355</v>
      </c>
    </row>
    <row r="112" spans="1:37">
      <c r="C112" s="1"/>
      <c r="D112" s="1"/>
      <c r="E112" t="s">
        <v>233</v>
      </c>
      <c r="F112" t="s">
        <v>232</v>
      </c>
      <c r="H112" s="2">
        <f>G112+H111</f>
        <v>274.38483819997998</v>
      </c>
      <c r="I112" s="2">
        <f t="shared" ref="I112:AK112" si="26">H112+I111</f>
        <v>545.468517996949</v>
      </c>
      <c r="J112" s="2">
        <f t="shared" si="26"/>
        <v>792.54683619528748</v>
      </c>
      <c r="K112" s="2">
        <f t="shared" si="26"/>
        <v>1341.2760125988248</v>
      </c>
      <c r="L112" s="2">
        <f t="shared" si="26"/>
        <v>1886.704030599351</v>
      </c>
      <c r="M112" s="2">
        <f t="shared" si="26"/>
        <v>2260.284598233111</v>
      </c>
      <c r="N112" s="2">
        <f t="shared" si="26"/>
        <v>2631.1741111152542</v>
      </c>
      <c r="O112" s="2">
        <f t="shared" si="26"/>
        <v>2999.372569245771</v>
      </c>
      <c r="P112" s="2">
        <f t="shared" si="26"/>
        <v>3333.7054858211618</v>
      </c>
      <c r="Q112" s="2">
        <f t="shared" si="26"/>
        <v>3665.3473476449362</v>
      </c>
      <c r="R112" s="2">
        <f t="shared" si="26"/>
        <v>4243.5049796073627</v>
      </c>
      <c r="S112" s="2">
        <f t="shared" si="26"/>
        <v>4823.083950245973</v>
      </c>
      <c r="T112" s="2">
        <f t="shared" si="26"/>
        <v>5404.0842595607583</v>
      </c>
      <c r="U112" s="2">
        <f t="shared" si="26"/>
        <v>6007.3669046191862</v>
      </c>
      <c r="V112" s="2">
        <f t="shared" si="26"/>
        <v>6526.3640144804849</v>
      </c>
      <c r="W112" s="2">
        <f t="shared" si="26"/>
        <v>7046.7824630179675</v>
      </c>
      <c r="X112" s="2">
        <f t="shared" si="26"/>
        <v>7567.2009115554501</v>
      </c>
      <c r="Y112" s="2">
        <f t="shared" si="26"/>
        <v>8087.6193600929219</v>
      </c>
      <c r="Z112" s="2">
        <f t="shared" si="26"/>
        <v>8669.6345828239519</v>
      </c>
      <c r="AA112" s="2">
        <f t="shared" si="26"/>
        <v>9251.6498055549819</v>
      </c>
      <c r="AB112" s="2">
        <f t="shared" si="26"/>
        <v>9833.6650282860119</v>
      </c>
      <c r="AC112" s="2">
        <f t="shared" si="26"/>
        <v>10417.916446565978</v>
      </c>
      <c r="AD112" s="2">
        <f t="shared" si="26"/>
        <v>11004.404060394876</v>
      </c>
      <c r="AE112" s="2">
        <f t="shared" si="26"/>
        <v>11569.308221678873</v>
      </c>
      <c r="AF112" s="2">
        <f t="shared" si="26"/>
        <v>12136.448578511807</v>
      </c>
      <c r="AG112" s="2">
        <f>AF112+AG111</f>
        <v>12705.825130893676</v>
      </c>
      <c r="AH112" s="2">
        <f t="shared" si="26"/>
        <v>13275.201683275545</v>
      </c>
      <c r="AI112" s="2">
        <f t="shared" si="26"/>
        <v>13844.578235657411</v>
      </c>
      <c r="AJ112" s="2">
        <f t="shared" si="26"/>
        <v>14405.764172203495</v>
      </c>
      <c r="AK112" s="2">
        <f t="shared" si="26"/>
        <v>14966.950108749579</v>
      </c>
    </row>
    <row r="113" spans="1:37">
      <c r="A113" s="14">
        <v>21</v>
      </c>
      <c r="C113" s="1"/>
      <c r="D113" s="1"/>
      <c r="E113" t="s">
        <v>234</v>
      </c>
      <c r="F113" t="s">
        <v>232</v>
      </c>
      <c r="G113" s="10">
        <v>1</v>
      </c>
    </row>
    <row r="114" spans="1:37">
      <c r="C114" s="1"/>
      <c r="D114" s="1"/>
      <c r="E114" t="s">
        <v>235</v>
      </c>
      <c r="F114" t="s">
        <v>232</v>
      </c>
      <c r="H114">
        <f>H111*$G113</f>
        <v>274.38483819997998</v>
      </c>
      <c r="I114">
        <f t="shared" ref="I114:AK114" si="27">I111*$G113</f>
        <v>271.08367979696897</v>
      </c>
      <c r="J114">
        <f t="shared" si="27"/>
        <v>247.07831819833851</v>
      </c>
      <c r="K114">
        <f t="shared" si="27"/>
        <v>548.72917640353739</v>
      </c>
      <c r="L114">
        <f t="shared" si="27"/>
        <v>545.42801800052632</v>
      </c>
      <c r="M114">
        <f t="shared" si="27"/>
        <v>373.58056763375993</v>
      </c>
      <c r="N114">
        <f t="shared" si="27"/>
        <v>370.88951288214332</v>
      </c>
      <c r="O114">
        <f t="shared" si="27"/>
        <v>368.19845813051688</v>
      </c>
      <c r="P114">
        <f t="shared" si="27"/>
        <v>334.3329165753907</v>
      </c>
      <c r="Q114">
        <f t="shared" si="27"/>
        <v>331.64186182377426</v>
      </c>
      <c r="R114">
        <f t="shared" si="27"/>
        <v>578.15763196242608</v>
      </c>
      <c r="S114">
        <f t="shared" si="27"/>
        <v>579.57897063861037</v>
      </c>
      <c r="T114">
        <f t="shared" si="27"/>
        <v>581.00030931478545</v>
      </c>
      <c r="U114">
        <f t="shared" si="27"/>
        <v>603.28264505842833</v>
      </c>
      <c r="V114">
        <f t="shared" si="27"/>
        <v>518.99710986129867</v>
      </c>
      <c r="W114">
        <f t="shared" si="27"/>
        <v>520.41844853748307</v>
      </c>
      <c r="X114">
        <f t="shared" si="27"/>
        <v>520.41844853748273</v>
      </c>
      <c r="Y114">
        <f t="shared" si="27"/>
        <v>520.41844853747125</v>
      </c>
      <c r="Z114">
        <f t="shared" si="27"/>
        <v>582.01522273103058</v>
      </c>
      <c r="AA114">
        <f t="shared" si="27"/>
        <v>582.01522273102989</v>
      </c>
      <c r="AB114">
        <f t="shared" si="27"/>
        <v>582.01522273103024</v>
      </c>
      <c r="AC114">
        <f t="shared" si="27"/>
        <v>584.25141827996629</v>
      </c>
      <c r="AD114">
        <f t="shared" si="27"/>
        <v>586.48761382889757</v>
      </c>
      <c r="AE114">
        <f t="shared" si="27"/>
        <v>564.9041612839975</v>
      </c>
      <c r="AF114">
        <f t="shared" si="27"/>
        <v>567.14035683293355</v>
      </c>
      <c r="AG114">
        <f t="shared" si="27"/>
        <v>569.37655238186983</v>
      </c>
      <c r="AH114">
        <f t="shared" si="27"/>
        <v>569.37655238186926</v>
      </c>
      <c r="AI114">
        <f t="shared" si="27"/>
        <v>569.37655238186562</v>
      </c>
      <c r="AJ114">
        <f t="shared" si="27"/>
        <v>561.18593654608424</v>
      </c>
      <c r="AK114">
        <f t="shared" si="27"/>
        <v>561.18593654608355</v>
      </c>
    </row>
    <row r="115" spans="1:37">
      <c r="C115" s="1"/>
      <c r="D115" s="1"/>
      <c r="E115" t="s">
        <v>236</v>
      </c>
      <c r="F115" t="s">
        <v>232</v>
      </c>
      <c r="H115">
        <f>H112*$G113</f>
        <v>274.38483819997998</v>
      </c>
      <c r="I115">
        <f t="shared" ref="I115:AK115" si="28">I112*$G113</f>
        <v>545.468517996949</v>
      </c>
      <c r="J115">
        <f t="shared" si="28"/>
        <v>792.54683619528748</v>
      </c>
      <c r="K115">
        <f t="shared" si="28"/>
        <v>1341.2760125988248</v>
      </c>
      <c r="L115">
        <f t="shared" si="28"/>
        <v>1886.704030599351</v>
      </c>
      <c r="M115">
        <f t="shared" si="28"/>
        <v>2260.284598233111</v>
      </c>
      <c r="N115">
        <f t="shared" si="28"/>
        <v>2631.1741111152542</v>
      </c>
      <c r="O115">
        <f t="shared" si="28"/>
        <v>2999.372569245771</v>
      </c>
      <c r="P115">
        <f t="shared" si="28"/>
        <v>3333.7054858211618</v>
      </c>
      <c r="Q115">
        <f t="shared" si="28"/>
        <v>3665.3473476449362</v>
      </c>
      <c r="R115">
        <f t="shared" si="28"/>
        <v>4243.5049796073627</v>
      </c>
      <c r="S115">
        <f t="shared" si="28"/>
        <v>4823.083950245973</v>
      </c>
      <c r="T115">
        <f t="shared" si="28"/>
        <v>5404.0842595607583</v>
      </c>
      <c r="U115">
        <f t="shared" si="28"/>
        <v>6007.3669046191862</v>
      </c>
      <c r="V115">
        <f t="shared" si="28"/>
        <v>6526.3640144804849</v>
      </c>
      <c r="W115">
        <f t="shared" si="28"/>
        <v>7046.7824630179675</v>
      </c>
      <c r="X115">
        <f t="shared" si="28"/>
        <v>7567.2009115554501</v>
      </c>
      <c r="Y115">
        <f t="shared" si="28"/>
        <v>8087.6193600929219</v>
      </c>
      <c r="Z115">
        <f t="shared" si="28"/>
        <v>8669.6345828239519</v>
      </c>
      <c r="AA115">
        <f t="shared" si="28"/>
        <v>9251.6498055549819</v>
      </c>
      <c r="AB115">
        <f t="shared" si="28"/>
        <v>9833.6650282860119</v>
      </c>
      <c r="AC115">
        <f t="shared" si="28"/>
        <v>10417.916446565978</v>
      </c>
      <c r="AD115">
        <f t="shared" si="28"/>
        <v>11004.404060394876</v>
      </c>
      <c r="AE115">
        <f t="shared" si="28"/>
        <v>11569.308221678873</v>
      </c>
      <c r="AF115">
        <f t="shared" si="28"/>
        <v>12136.448578511807</v>
      </c>
      <c r="AG115">
        <f t="shared" si="28"/>
        <v>12705.825130893676</v>
      </c>
      <c r="AH115">
        <f t="shared" si="28"/>
        <v>13275.201683275545</v>
      </c>
      <c r="AI115">
        <f t="shared" si="28"/>
        <v>13844.578235657411</v>
      </c>
      <c r="AJ115">
        <f t="shared" si="28"/>
        <v>14405.764172203495</v>
      </c>
      <c r="AK115">
        <f t="shared" si="28"/>
        <v>14966.950108749579</v>
      </c>
    </row>
    <row r="116" spans="1:37">
      <c r="A116" s="14">
        <v>22</v>
      </c>
      <c r="C116" s="1"/>
      <c r="D116" s="1"/>
      <c r="E116" t="s">
        <v>262</v>
      </c>
      <c r="F116" t="s">
        <v>238</v>
      </c>
      <c r="H116" s="10">
        <f>'Demand data'!G27</f>
        <v>517.93166801649818</v>
      </c>
      <c r="I116" s="10">
        <f>'Demand data'!H27</f>
        <v>525.42109231639074</v>
      </c>
      <c r="J116" s="10">
        <f>'Demand data'!I27</f>
        <v>531.19613994155236</v>
      </c>
      <c r="K116" s="10">
        <f>'Demand data'!J27</f>
        <v>528.21641158140733</v>
      </c>
      <c r="L116" s="10">
        <f>'Demand data'!K27</f>
        <v>525.05783188536122</v>
      </c>
      <c r="M116" s="10">
        <f>'Demand data'!L27</f>
        <v>521.75290293338458</v>
      </c>
      <c r="N116" s="10">
        <f>'Demand data'!M27</f>
        <v>518.58939726399262</v>
      </c>
      <c r="O116" s="10">
        <f>'Demand data'!N27</f>
        <v>515.39319267658823</v>
      </c>
      <c r="P116" s="10">
        <f>'Demand data'!O27</f>
        <v>512.36909429156719</v>
      </c>
      <c r="Q116" s="10">
        <f>'Demand data'!P27</f>
        <v>509.39257633689493</v>
      </c>
      <c r="R116" s="10">
        <f t="shared" ref="R116:AK116" si="29">Q116</f>
        <v>509.39257633689493</v>
      </c>
      <c r="S116" s="10">
        <f t="shared" si="29"/>
        <v>509.39257633689493</v>
      </c>
      <c r="T116" s="10">
        <f t="shared" si="29"/>
        <v>509.39257633689493</v>
      </c>
      <c r="U116" s="10">
        <f t="shared" si="29"/>
        <v>509.39257633689493</v>
      </c>
      <c r="V116" s="10">
        <f t="shared" si="29"/>
        <v>509.39257633689493</v>
      </c>
      <c r="W116" s="10">
        <f t="shared" si="29"/>
        <v>509.39257633689493</v>
      </c>
      <c r="X116" s="10">
        <f t="shared" si="29"/>
        <v>509.39257633689493</v>
      </c>
      <c r="Y116" s="10">
        <f t="shared" si="29"/>
        <v>509.39257633689493</v>
      </c>
      <c r="Z116" s="10">
        <f t="shared" si="29"/>
        <v>509.39257633689493</v>
      </c>
      <c r="AA116" s="10">
        <f t="shared" si="29"/>
        <v>509.39257633689493</v>
      </c>
      <c r="AB116" s="10">
        <f t="shared" si="29"/>
        <v>509.39257633689493</v>
      </c>
      <c r="AC116" s="10">
        <f t="shared" si="29"/>
        <v>509.39257633689493</v>
      </c>
      <c r="AD116" s="10">
        <f t="shared" si="29"/>
        <v>509.39257633689493</v>
      </c>
      <c r="AE116" s="10">
        <f t="shared" si="29"/>
        <v>509.39257633689493</v>
      </c>
      <c r="AF116" s="10">
        <f t="shared" si="29"/>
        <v>509.39257633689493</v>
      </c>
      <c r="AG116" s="10">
        <f t="shared" si="29"/>
        <v>509.39257633689493</v>
      </c>
      <c r="AH116" s="10">
        <f t="shared" si="29"/>
        <v>509.39257633689493</v>
      </c>
      <c r="AI116" s="10">
        <f t="shared" si="29"/>
        <v>509.39257633689493</v>
      </c>
      <c r="AJ116" s="10">
        <f t="shared" si="29"/>
        <v>509.39257633689493</v>
      </c>
      <c r="AK116" s="10">
        <f t="shared" si="29"/>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142112.5969273526</v>
      </c>
      <c r="I119" s="2">
        <f t="shared" ref="I119:AK119" si="30">I112*I116</f>
        <v>286600.66455015977</v>
      </c>
      <c r="J119" s="2">
        <f t="shared" si="30"/>
        <v>420997.82010982651</v>
      </c>
      <c r="K119" s="2">
        <f t="shared" si="30"/>
        <v>708484.00231516967</v>
      </c>
      <c r="L119" s="2">
        <f t="shared" si="30"/>
        <v>990628.72771586746</v>
      </c>
      <c r="M119" s="2">
        <f t="shared" si="30"/>
        <v>1179310.0505837444</v>
      </c>
      <c r="N119" s="2">
        <f t="shared" si="30"/>
        <v>1364498.9963798812</v>
      </c>
      <c r="O119" s="2">
        <f t="shared" si="30"/>
        <v>1545856.2044901592</v>
      </c>
      <c r="P119" s="2">
        <f t="shared" si="30"/>
        <v>1708087.6604050177</v>
      </c>
      <c r="Q119" s="2">
        <f t="shared" si="30"/>
        <v>1867100.7285864586</v>
      </c>
      <c r="R119" s="2">
        <f t="shared" si="30"/>
        <v>2161609.934260637</v>
      </c>
      <c r="S119" s="2">
        <f t="shared" si="30"/>
        <v>2456843.1593049248</v>
      </c>
      <c r="T119" s="2">
        <f t="shared" si="30"/>
        <v>2752800.4037193158</v>
      </c>
      <c r="U119" s="2">
        <f t="shared" si="30"/>
        <v>3060108.1045449651</v>
      </c>
      <c r="V119" s="2">
        <f t="shared" si="30"/>
        <v>3324481.3794486145</v>
      </c>
      <c r="W119" s="2">
        <f t="shared" si="30"/>
        <v>3589578.6737223724</v>
      </c>
      <c r="X119" s="2">
        <f t="shared" si="30"/>
        <v>3854675.9679961307</v>
      </c>
      <c r="Y119" s="2">
        <f t="shared" si="30"/>
        <v>4119773.262269883</v>
      </c>
      <c r="Z119" s="2">
        <f t="shared" si="30"/>
        <v>4416247.4960441338</v>
      </c>
      <c r="AA119" s="2">
        <f t="shared" si="30"/>
        <v>4712721.7298183851</v>
      </c>
      <c r="AB119" s="2">
        <f t="shared" si="30"/>
        <v>5009195.9635926364</v>
      </c>
      <c r="AC119" s="2">
        <f t="shared" si="30"/>
        <v>5306809.2987787528</v>
      </c>
      <c r="AD119" s="2">
        <f t="shared" si="30"/>
        <v>5605561.7353767334</v>
      </c>
      <c r="AE119" s="2">
        <f t="shared" si="30"/>
        <v>5893319.7214766219</v>
      </c>
      <c r="AF119" s="2">
        <f t="shared" si="30"/>
        <v>6182216.8089883756</v>
      </c>
      <c r="AG119" s="2">
        <f t="shared" si="30"/>
        <v>6472252.9979119953</v>
      </c>
      <c r="AH119" s="2">
        <f t="shared" si="30"/>
        <v>6762289.186835614</v>
      </c>
      <c r="AI119" s="2">
        <f t="shared" si="30"/>
        <v>7052325.3757592319</v>
      </c>
      <c r="AJ119" s="2">
        <f t="shared" si="30"/>
        <v>7338189.3257804746</v>
      </c>
      <c r="AK119" s="2">
        <f t="shared" si="30"/>
        <v>7624053.2758017182</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v>-2.1999999999999999E-2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data'!D13</f>
        <v>83.73</v>
      </c>
      <c r="H123" s="2">
        <f t="shared" ref="H123:AK123" si="33">G123*(1+$G$14)*(1+H122)</f>
        <v>83.607586739999988</v>
      </c>
      <c r="I123" s="2">
        <f t="shared" si="33"/>
        <v>85.363346061539985</v>
      </c>
      <c r="J123" s="2">
        <f t="shared" si="33"/>
        <v>87.155976328832324</v>
      </c>
      <c r="K123" s="2">
        <f t="shared" si="33"/>
        <v>88.986251831737789</v>
      </c>
      <c r="L123" s="2">
        <f t="shared" si="33"/>
        <v>90.854963120204275</v>
      </c>
      <c r="M123" s="2">
        <f t="shared" si="33"/>
        <v>92.762917345728553</v>
      </c>
      <c r="N123" s="2">
        <f t="shared" si="33"/>
        <v>94.710938609988844</v>
      </c>
      <c r="O123" s="2">
        <f t="shared" si="33"/>
        <v>96.699868320798601</v>
      </c>
      <c r="P123" s="2">
        <f t="shared" si="33"/>
        <v>98.730565555535364</v>
      </c>
      <c r="Q123" s="2">
        <f t="shared" si="33"/>
        <v>100.8039074322016</v>
      </c>
      <c r="R123" s="2">
        <f t="shared" si="33"/>
        <v>102.92078948827782</v>
      </c>
      <c r="S123" s="2">
        <f t="shared" si="33"/>
        <v>105.08212606753165</v>
      </c>
      <c r="T123" s="2">
        <f t="shared" si="33"/>
        <v>107.2888507149498</v>
      </c>
      <c r="U123" s="2">
        <f t="shared" si="33"/>
        <v>109.54191657996374</v>
      </c>
      <c r="V123" s="2">
        <f t="shared" si="33"/>
        <v>111.84229682814296</v>
      </c>
      <c r="W123" s="2">
        <f t="shared" si="33"/>
        <v>114.19098506153395</v>
      </c>
      <c r="X123" s="2">
        <f t="shared" si="33"/>
        <v>116.58899574782615</v>
      </c>
      <c r="Y123" s="2">
        <f t="shared" si="33"/>
        <v>119.03736465853048</v>
      </c>
      <c r="Z123" s="2">
        <f t="shared" si="33"/>
        <v>121.5371493163596</v>
      </c>
      <c r="AA123" s="2">
        <f t="shared" si="33"/>
        <v>124.08942945200315</v>
      </c>
      <c r="AB123" s="2">
        <f t="shared" si="33"/>
        <v>126.69530747049519</v>
      </c>
      <c r="AC123" s="2">
        <f t="shared" si="33"/>
        <v>129.35590892737559</v>
      </c>
      <c r="AD123" s="2">
        <f t="shared" si="33"/>
        <v>132.07238301485046</v>
      </c>
      <c r="AE123" s="2">
        <f t="shared" si="33"/>
        <v>134.84590305816229</v>
      </c>
      <c r="AF123" s="2">
        <f t="shared" si="33"/>
        <v>137.6776670223837</v>
      </c>
      <c r="AG123" s="2">
        <f>AF123*(1+$G$14)*(1+AG122)</f>
        <v>140.56889802985376</v>
      </c>
      <c r="AH123" s="2">
        <f t="shared" si="33"/>
        <v>143.52084488848067</v>
      </c>
      <c r="AI123" s="2">
        <f t="shared" si="33"/>
        <v>146.53478263113874</v>
      </c>
      <c r="AJ123" s="2">
        <f t="shared" si="33"/>
        <v>149.61201306639265</v>
      </c>
      <c r="AK123" s="2">
        <f t="shared" si="33"/>
        <v>152.75386534078689</v>
      </c>
    </row>
    <row r="124" spans="1:37">
      <c r="C124" s="1"/>
      <c r="D124" s="1"/>
      <c r="E124" t="s">
        <v>248</v>
      </c>
      <c r="F124" t="s">
        <v>249</v>
      </c>
      <c r="G124" s="20">
        <f>'Pricing data'!D14</f>
        <v>3.4660000000000002</v>
      </c>
      <c r="H124" s="21">
        <f t="shared" ref="H124:AK124" si="34">G124*(1+$G$14)*(1+H122)</f>
        <v>3.4609327080000001</v>
      </c>
      <c r="I124" s="21">
        <f t="shared" si="34"/>
        <v>3.5336122948679995</v>
      </c>
      <c r="J124" s="21">
        <f t="shared" si="34"/>
        <v>3.6078181530602271</v>
      </c>
      <c r="K124" s="21">
        <f t="shared" si="34"/>
        <v>3.6835823342744916</v>
      </c>
      <c r="L124" s="21">
        <f t="shared" si="34"/>
        <v>3.7609375632942554</v>
      </c>
      <c r="M124" s="21">
        <f t="shared" si="34"/>
        <v>3.8399172521234344</v>
      </c>
      <c r="N124" s="21">
        <f t="shared" si="34"/>
        <v>3.9205555144180262</v>
      </c>
      <c r="O124" s="21">
        <f t="shared" si="34"/>
        <v>4.0028871802208048</v>
      </c>
      <c r="P124" s="21">
        <f t="shared" si="34"/>
        <v>4.0869478110054409</v>
      </c>
      <c r="Q124" s="21">
        <f t="shared" si="34"/>
        <v>4.1727737150365547</v>
      </c>
      <c r="R124" s="21">
        <f t="shared" si="34"/>
        <v>4.2604019630523222</v>
      </c>
      <c r="S124" s="21">
        <f t="shared" si="34"/>
        <v>4.3498704042764205</v>
      </c>
      <c r="T124" s="21">
        <f t="shared" si="34"/>
        <v>4.4412176827662249</v>
      </c>
      <c r="U124" s="21">
        <f t="shared" si="34"/>
        <v>4.5344832541043152</v>
      </c>
      <c r="V124" s="21">
        <f t="shared" si="34"/>
        <v>4.6297074024405056</v>
      </c>
      <c r="W124" s="21">
        <f t="shared" si="34"/>
        <v>4.7269312578917555</v>
      </c>
      <c r="X124" s="21">
        <f t="shared" si="34"/>
        <v>4.8261968143074823</v>
      </c>
      <c r="Y124" s="21">
        <f t="shared" si="34"/>
        <v>4.9275469474079392</v>
      </c>
      <c r="Z124" s="21">
        <f t="shared" si="34"/>
        <v>5.0310254333035056</v>
      </c>
      <c r="AA124" s="21">
        <f t="shared" si="34"/>
        <v>5.1366769674028792</v>
      </c>
      <c r="AB124" s="21">
        <f t="shared" si="34"/>
        <v>5.2445471837183391</v>
      </c>
      <c r="AC124" s="21">
        <f t="shared" si="34"/>
        <v>5.3546826745764236</v>
      </c>
      <c r="AD124" s="21">
        <f t="shared" si="34"/>
        <v>5.4671310107425279</v>
      </c>
      <c r="AE124" s="21">
        <f t="shared" si="34"/>
        <v>5.5819407619681209</v>
      </c>
      <c r="AF124" s="21">
        <f t="shared" si="34"/>
        <v>5.6991615179694506</v>
      </c>
      <c r="AG124" s="21">
        <f>AF124*(1+$G$14)*(1+AG122)</f>
        <v>5.8188439098468088</v>
      </c>
      <c r="AH124" s="21">
        <f t="shared" si="34"/>
        <v>5.9410396319535916</v>
      </c>
      <c r="AI124" s="21">
        <f t="shared" si="34"/>
        <v>6.0658014642246165</v>
      </c>
      <c r="AJ124" s="21">
        <f t="shared" si="34"/>
        <v>6.1931832949733332</v>
      </c>
      <c r="AK124" s="21">
        <f t="shared" si="34"/>
        <v>6.323240144167773</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142.1125969273526</v>
      </c>
      <c r="I128" s="2">
        <f>SUM(I119:I121)/1000</f>
        <v>286.60066455015976</v>
      </c>
      <c r="J128" s="2">
        <f t="shared" ref="J128:AK128" si="37">SUM(J119:J121)/1000</f>
        <v>420.99782010982653</v>
      </c>
      <c r="K128" s="2">
        <f t="shared" si="37"/>
        <v>708.48400231516962</v>
      </c>
      <c r="L128" s="2">
        <f t="shared" si="37"/>
        <v>990.6287277158674</v>
      </c>
      <c r="M128" s="2">
        <f t="shared" si="37"/>
        <v>1179.3100505837444</v>
      </c>
      <c r="N128" s="2">
        <f t="shared" si="37"/>
        <v>1364.4989963798812</v>
      </c>
      <c r="O128" s="2">
        <f t="shared" si="37"/>
        <v>1545.8562044901591</v>
      </c>
      <c r="P128" s="2">
        <f t="shared" si="37"/>
        <v>1708.0876604050177</v>
      </c>
      <c r="Q128" s="2">
        <f t="shared" si="37"/>
        <v>1867.1007285864587</v>
      </c>
      <c r="R128" s="2">
        <f t="shared" si="37"/>
        <v>2161.6099342606371</v>
      </c>
      <c r="S128" s="2">
        <f t="shared" si="37"/>
        <v>2456.8431593049249</v>
      </c>
      <c r="T128" s="2">
        <f t="shared" si="37"/>
        <v>2752.8004037193159</v>
      </c>
      <c r="U128" s="2">
        <f t="shared" si="37"/>
        <v>3060.108104544965</v>
      </c>
      <c r="V128" s="2">
        <f t="shared" si="37"/>
        <v>3324.4813794486145</v>
      </c>
      <c r="W128" s="2">
        <f t="shared" si="37"/>
        <v>3589.5786737223725</v>
      </c>
      <c r="X128" s="2">
        <f t="shared" si="37"/>
        <v>3854.6759679961306</v>
      </c>
      <c r="Y128" s="2">
        <f t="shared" si="37"/>
        <v>4119.7732622698832</v>
      </c>
      <c r="Z128" s="2">
        <f t="shared" si="37"/>
        <v>4416.2474960441341</v>
      </c>
      <c r="AA128" s="2">
        <f t="shared" si="37"/>
        <v>4712.721729818385</v>
      </c>
      <c r="AB128" s="2">
        <f t="shared" si="37"/>
        <v>5009.195963592636</v>
      </c>
      <c r="AC128" s="2">
        <f t="shared" si="37"/>
        <v>5306.8092987787531</v>
      </c>
      <c r="AD128" s="2">
        <f t="shared" si="37"/>
        <v>5605.5617353767329</v>
      </c>
      <c r="AE128" s="2">
        <f t="shared" si="37"/>
        <v>5893.3197214766224</v>
      </c>
      <c r="AF128" s="2">
        <f t="shared" si="37"/>
        <v>6182.2168089883753</v>
      </c>
      <c r="AG128" s="2">
        <f t="shared" si="37"/>
        <v>6472.2529979119954</v>
      </c>
      <c r="AH128" s="2">
        <f t="shared" si="37"/>
        <v>6762.2891868356137</v>
      </c>
      <c r="AI128" s="2">
        <f t="shared" si="37"/>
        <v>7052.325375759232</v>
      </c>
      <c r="AJ128" s="2">
        <f t="shared" si="37"/>
        <v>7338.189325780475</v>
      </c>
      <c r="AK128" s="2">
        <f t="shared" si="37"/>
        <v>7624.053275801718</v>
      </c>
    </row>
    <row r="129" spans="1:37">
      <c r="C129" s="1"/>
      <c r="D129" s="1"/>
      <c r="E129" t="s">
        <v>260</v>
      </c>
      <c r="F129" t="s">
        <v>215</v>
      </c>
      <c r="H129" s="2">
        <f>H112*H123+H119*H124+H120*H125+H121*H126</f>
        <v>514782.78908464056</v>
      </c>
      <c r="I129" s="2">
        <f t="shared" ref="I129:AK129" si="38">I112*I123+I119*I124+I120*I125+I121*I126</f>
        <v>1059298.6498392327</v>
      </c>
      <c r="J129" s="2">
        <f t="shared" si="38"/>
        <v>1587958.7710859436</v>
      </c>
      <c r="K129" s="2">
        <f t="shared" si="38"/>
        <v>2729114.2800772348</v>
      </c>
      <c r="L129" s="2">
        <f t="shared" si="38"/>
        <v>3897109.2184638479</v>
      </c>
      <c r="M129" s="2">
        <f t="shared" si="38"/>
        <v>4738123.602202801</v>
      </c>
      <c r="N129" s="2">
        <f t="shared" si="38"/>
        <v>5598795.0343850339</v>
      </c>
      <c r="O129" s="2">
        <f t="shared" si="38"/>
        <v>6477926.9159095306</v>
      </c>
      <c r="P129" s="2">
        <f t="shared" si="38"/>
        <v>7310003.7527084062</v>
      </c>
      <c r="Q129" s="2">
        <f t="shared" si="38"/>
        <v>8160470.1783100404</v>
      </c>
      <c r="R129" s="2">
        <f t="shared" si="38"/>
        <v>9646072.0899760462</v>
      </c>
      <c r="S129" s="2">
        <f t="shared" si="38"/>
        <v>11193769.262303507</v>
      </c>
      <c r="T129" s="2">
        <f t="shared" si="38"/>
        <v>12805583.819499252</v>
      </c>
      <c r="U129" s="2">
        <f t="shared" si="38"/>
        <v>14534067.440139072</v>
      </c>
      <c r="V129" s="2">
        <f t="shared" si="38"/>
        <v>16121299.593024909</v>
      </c>
      <c r="W129" s="2">
        <f t="shared" si="38"/>
        <v>17772370.666446276</v>
      </c>
      <c r="X129" s="2">
        <f t="shared" si="38"/>
        <v>19485677.23183082</v>
      </c>
      <c r="Y129" s="2">
        <f t="shared" si="38"/>
        <v>21263105.05749758</v>
      </c>
      <c r="Z129" s="2">
        <f t="shared" si="38"/>
        <v>23271936.145171911</v>
      </c>
      <c r="AA129" s="2">
        <f t="shared" si="38"/>
        <v>25355761.109198205</v>
      </c>
      <c r="AB129" s="2">
        <f t="shared" si="38"/>
        <v>27516843.797873583</v>
      </c>
      <c r="AC129" s="2">
        <f t="shared" si="38"/>
        <v>29763898.860526644</v>
      </c>
      <c r="AD129" s="2">
        <f t="shared" si="38"/>
        <v>32099718.264024485</v>
      </c>
      <c r="AE129" s="2">
        <f t="shared" si="38"/>
        <v>34456235.391531482</v>
      </c>
      <c r="AF129" s="2">
        <f t="shared" si="38"/>
        <v>36904370.059757076</v>
      </c>
      <c r="AG129" s="2">
        <f t="shared" si="38"/>
        <v>39447073.777097709</v>
      </c>
      <c r="AH129" s="2">
        <f t="shared" si="38"/>
        <v>42080296.223370299</v>
      </c>
      <c r="AI129" s="2">
        <f t="shared" si="38"/>
        <v>44806717.852850616</v>
      </c>
      <c r="AJ129" s="2">
        <f t="shared" si="38"/>
        <v>47602026.925338343</v>
      </c>
      <c r="AK129" s="2">
        <f t="shared" si="38"/>
        <v>50494979.216297448</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SUM(H93,H114,H135,H156)</f>
        <v>3282.9905202173054</v>
      </c>
      <c r="I174">
        <f t="shared" ref="H174:AK175" si="63">SUM(I93,I114,I135,I156)</f>
        <v>3243.4924495005771</v>
      </c>
      <c r="J174">
        <f t="shared" si="63"/>
        <v>2956.2704037064364</v>
      </c>
      <c r="K174">
        <f t="shared" si="63"/>
        <v>6565.4964615300441</v>
      </c>
      <c r="L174">
        <f t="shared" si="63"/>
        <v>6525.9983908133154</v>
      </c>
      <c r="M174">
        <f t="shared" si="63"/>
        <v>4469.8587215127063</v>
      </c>
      <c r="N174">
        <f t="shared" si="63"/>
        <v>4437.6604874670493</v>
      </c>
      <c r="O174">
        <f t="shared" si="63"/>
        <v>4405.4622534212722</v>
      </c>
      <c r="P174">
        <f t="shared" si="63"/>
        <v>4000.2640193757279</v>
      </c>
      <c r="Q174">
        <f t="shared" si="63"/>
        <v>3968.0657853300718</v>
      </c>
      <c r="R174">
        <f t="shared" si="63"/>
        <v>6917.6053508486784</v>
      </c>
      <c r="S174">
        <f t="shared" si="63"/>
        <v>6934.611543430392</v>
      </c>
      <c r="T174">
        <f t="shared" si="63"/>
        <v>6951.6177360119955</v>
      </c>
      <c r="U174">
        <f t="shared" si="63"/>
        <v>7218.2239285938276</v>
      </c>
      <c r="V174">
        <f t="shared" si="63"/>
        <v>6209.7548934281713</v>
      </c>
      <c r="W174">
        <f t="shared" si="63"/>
        <v>6226.7610860098866</v>
      </c>
      <c r="X174">
        <f t="shared" si="63"/>
        <v>6226.7610860098821</v>
      </c>
      <c r="Y174">
        <f t="shared" si="63"/>
        <v>6226.7610860097448</v>
      </c>
      <c r="Z174">
        <f t="shared" si="63"/>
        <v>6963.7610860098757</v>
      </c>
      <c r="AA174">
        <f t="shared" si="63"/>
        <v>6963.7610860098684</v>
      </c>
      <c r="AB174">
        <f t="shared" si="63"/>
        <v>6963.7610860098712</v>
      </c>
      <c r="AC174">
        <f t="shared" si="63"/>
        <v>6990.5169695953873</v>
      </c>
      <c r="AD174">
        <f t="shared" si="63"/>
        <v>7017.2728531808452</v>
      </c>
      <c r="AE174">
        <f t="shared" si="63"/>
        <v>6759.0287367664268</v>
      </c>
      <c r="AF174">
        <f t="shared" si="63"/>
        <v>6785.784620351943</v>
      </c>
      <c r="AG174">
        <f t="shared" si="63"/>
        <v>6812.54050393746</v>
      </c>
      <c r="AH174">
        <f t="shared" si="63"/>
        <v>6812.5405039374527</v>
      </c>
      <c r="AI174">
        <f t="shared" si="63"/>
        <v>6812.5405039374091</v>
      </c>
      <c r="AJ174">
        <f t="shared" si="63"/>
        <v>6714.5405039373582</v>
      </c>
      <c r="AK174">
        <f t="shared" si="63"/>
        <v>6714.54050393735</v>
      </c>
    </row>
    <row r="175" spans="1:37">
      <c r="C175" s="1"/>
      <c r="D175" s="1"/>
      <c r="E175" t="s">
        <v>270</v>
      </c>
      <c r="F175" t="s">
        <v>232</v>
      </c>
      <c r="H175">
        <f t="shared" si="63"/>
        <v>3282.9905202173054</v>
      </c>
      <c r="I175">
        <f t="shared" si="63"/>
        <v>6526.482969717883</v>
      </c>
      <c r="J175">
        <f t="shared" si="63"/>
        <v>9482.7533734243189</v>
      </c>
      <c r="K175">
        <f t="shared" si="63"/>
        <v>16048.249834954362</v>
      </c>
      <c r="L175">
        <f t="shared" si="63"/>
        <v>22574.248225767678</v>
      </c>
      <c r="M175">
        <f t="shared" si="63"/>
        <v>27044.106947280387</v>
      </c>
      <c r="N175">
        <f t="shared" si="63"/>
        <v>31481.767434747435</v>
      </c>
      <c r="O175">
        <f t="shared" si="63"/>
        <v>35887.229688168707</v>
      </c>
      <c r="P175">
        <f t="shared" si="63"/>
        <v>39887.493707544432</v>
      </c>
      <c r="Q175">
        <f t="shared" si="63"/>
        <v>43855.559492874505</v>
      </c>
      <c r="R175">
        <f t="shared" si="63"/>
        <v>50773.164843723185</v>
      </c>
      <c r="S175">
        <f t="shared" si="63"/>
        <v>57707.776387153572</v>
      </c>
      <c r="T175">
        <f t="shared" si="63"/>
        <v>64659.39412316557</v>
      </c>
      <c r="U175">
        <f t="shared" si="63"/>
        <v>71877.618051759404</v>
      </c>
      <c r="V175">
        <f t="shared" si="63"/>
        <v>78087.37294518757</v>
      </c>
      <c r="W175">
        <f t="shared" si="63"/>
        <v>84314.134031197464</v>
      </c>
      <c r="X175">
        <f t="shared" si="63"/>
        <v>90540.895117207343</v>
      </c>
      <c r="Y175">
        <f t="shared" si="63"/>
        <v>96767.656203217091</v>
      </c>
      <c r="Z175">
        <f t="shared" si="63"/>
        <v>103731.41728922697</v>
      </c>
      <c r="AA175">
        <f t="shared" si="63"/>
        <v>110695.17837523684</v>
      </c>
      <c r="AB175">
        <f t="shared" si="63"/>
        <v>117658.9394612467</v>
      </c>
      <c r="AC175">
        <f t="shared" si="63"/>
        <v>124649.45643084208</v>
      </c>
      <c r="AD175">
        <f t="shared" si="63"/>
        <v>131666.72928402293</v>
      </c>
      <c r="AE175">
        <f t="shared" si="63"/>
        <v>138425.75802078936</v>
      </c>
      <c r="AF175">
        <f t="shared" si="63"/>
        <v>145211.54264114131</v>
      </c>
      <c r="AG175">
        <f t="shared" si="63"/>
        <v>152024.08314507877</v>
      </c>
      <c r="AH175">
        <f t="shared" si="63"/>
        <v>158836.62364901623</v>
      </c>
      <c r="AI175">
        <f t="shared" si="63"/>
        <v>165649.16415295366</v>
      </c>
      <c r="AJ175">
        <f t="shared" si="63"/>
        <v>172363.704656891</v>
      </c>
      <c r="AK175">
        <f t="shared" si="63"/>
        <v>179078.24516082837</v>
      </c>
    </row>
    <row r="176" spans="1:37">
      <c r="C176" s="1"/>
      <c r="D176" s="1"/>
      <c r="E176" t="s">
        <v>271</v>
      </c>
      <c r="F176" t="s">
        <v>253</v>
      </c>
      <c r="H176" s="2">
        <f t="shared" ref="H176:AK177" si="64">SUM(H107,H128,H149,H170)</f>
        <v>593.40344922995132</v>
      </c>
      <c r="I176" s="2">
        <f>SUM(I107,I128,I149,I170)</f>
        <v>1183.7528323082997</v>
      </c>
      <c r="J176" s="2">
        <f t="shared" si="64"/>
        <v>1724.5288006941812</v>
      </c>
      <c r="K176" s="2">
        <f t="shared" si="64"/>
        <v>2914.5300756685001</v>
      </c>
      <c r="L176" s="2">
        <f t="shared" si="64"/>
        <v>4093.7603569911171</v>
      </c>
      <c r="M176" s="2">
        <f t="shared" si="64"/>
        <v>4896.8834029408354</v>
      </c>
      <c r="N176" s="2">
        <f t="shared" si="64"/>
        <v>5692.0879949247083</v>
      </c>
      <c r="O176" s="2">
        <f t="shared" si="64"/>
        <v>6479.0347723285986</v>
      </c>
      <c r="P176" s="2">
        <f t="shared" si="64"/>
        <v>7191.1558936635083</v>
      </c>
      <c r="Q176" s="2">
        <f t="shared" si="64"/>
        <v>7895.632550370894</v>
      </c>
      <c r="R176" s="2">
        <f t="shared" si="64"/>
        <v>9141.0589138780106</v>
      </c>
      <c r="S176" s="2">
        <f t="shared" si="64"/>
        <v>10389.547024841066</v>
      </c>
      <c r="T176" s="2">
        <f t="shared" si="64"/>
        <v>11641.096883260037</v>
      </c>
      <c r="U176" s="2">
        <f t="shared" si="64"/>
        <v>12940.645776615997</v>
      </c>
      <c r="V176" s="2">
        <f t="shared" si="64"/>
        <v>14058.632719054678</v>
      </c>
      <c r="W176" s="2">
        <f t="shared" si="64"/>
        <v>15179.681408949295</v>
      </c>
      <c r="X176" s="2">
        <f t="shared" si="64"/>
        <v>16300.730098843915</v>
      </c>
      <c r="Y176" s="2">
        <f t="shared" si="64"/>
        <v>17421.778788738509</v>
      </c>
      <c r="Z176" s="2">
        <f t="shared" si="64"/>
        <v>18675.514902004586</v>
      </c>
      <c r="AA176" s="2">
        <f t="shared" si="64"/>
        <v>19929.25101527066</v>
      </c>
      <c r="AB176" s="2">
        <f t="shared" si="64"/>
        <v>21182.987128536741</v>
      </c>
      <c r="AC176" s="2">
        <f t="shared" si="64"/>
        <v>22441.540296420171</v>
      </c>
      <c r="AD176" s="2">
        <f t="shared" si="64"/>
        <v>23704.910518920944</v>
      </c>
      <c r="AE176" s="2">
        <f t="shared" si="64"/>
        <v>24921.787191343195</v>
      </c>
      <c r="AF176" s="2">
        <f t="shared" si="64"/>
        <v>26143.4809183828</v>
      </c>
      <c r="AG176" s="2">
        <f t="shared" si="64"/>
        <v>27369.991700039755</v>
      </c>
      <c r="AH176" s="2">
        <f t="shared" si="64"/>
        <v>28596.502481696712</v>
      </c>
      <c r="AI176" s="2">
        <f t="shared" si="64"/>
        <v>29823.013263353667</v>
      </c>
      <c r="AJ176" s="2">
        <f t="shared" si="64"/>
        <v>31031.880398483605</v>
      </c>
      <c r="AK176" s="2">
        <f t="shared" si="64"/>
        <v>32240.747533613536</v>
      </c>
    </row>
    <row r="177" spans="1:37">
      <c r="C177" s="1"/>
      <c r="D177" s="1"/>
      <c r="E177" t="s">
        <v>272</v>
      </c>
      <c r="F177" t="s">
        <v>215</v>
      </c>
      <c r="H177" s="2">
        <f t="shared" si="64"/>
        <v>2240117.990579349</v>
      </c>
      <c r="I177" s="2">
        <f t="shared" si="64"/>
        <v>4561239.4948742669</v>
      </c>
      <c r="J177" s="2">
        <f t="shared" si="64"/>
        <v>6783009.5185870193</v>
      </c>
      <c r="K177" s="2">
        <f t="shared" si="64"/>
        <v>11705649.877643831</v>
      </c>
      <c r="L177" s="2">
        <f t="shared" si="64"/>
        <v>16789103.941452377</v>
      </c>
      <c r="M177" s="2">
        <f t="shared" si="64"/>
        <v>20507161.962073512</v>
      </c>
      <c r="N177" s="2">
        <f t="shared" si="64"/>
        <v>24340858.89575607</v>
      </c>
      <c r="O177" s="2">
        <f t="shared" si="64"/>
        <v>28291358.064901434</v>
      </c>
      <c r="P177" s="2">
        <f t="shared" si="64"/>
        <v>32064069.487680525</v>
      </c>
      <c r="Q177" s="2">
        <f t="shared" si="64"/>
        <v>35948655.67099975</v>
      </c>
      <c r="R177" s="2">
        <f t="shared" si="64"/>
        <v>42493056.964029178</v>
      </c>
      <c r="S177" s="2">
        <f t="shared" si="64"/>
        <v>49311001.45929376</v>
      </c>
      <c r="T177" s="2">
        <f t="shared" si="64"/>
        <v>56411397.056123726</v>
      </c>
      <c r="U177" s="2">
        <f t="shared" si="64"/>
        <v>64025745.390671745</v>
      </c>
      <c r="V177" s="2">
        <f t="shared" si="64"/>
        <v>71017850.120824561</v>
      </c>
      <c r="W177" s="2">
        <f t="shared" si="64"/>
        <v>78291179.256262243</v>
      </c>
      <c r="X177" s="2">
        <f t="shared" si="64"/>
        <v>85838669.343485028</v>
      </c>
      <c r="Y177" s="2">
        <f t="shared" si="64"/>
        <v>93668627.604319006</v>
      </c>
      <c r="Z177" s="2">
        <f t="shared" si="64"/>
        <v>102517967.83767301</v>
      </c>
      <c r="AA177" s="2">
        <f t="shared" si="64"/>
        <v>111697672.49605435</v>
      </c>
      <c r="AB177" s="2">
        <f t="shared" si="64"/>
        <v>121217714.3262713</v>
      </c>
      <c r="AC177" s="2">
        <f t="shared" si="64"/>
        <v>131116483.26434004</v>
      </c>
      <c r="AD177" s="2">
        <f t="shared" si="64"/>
        <v>141406278.53485879</v>
      </c>
      <c r="AE177" s="2">
        <f t="shared" si="64"/>
        <v>151787251.80582607</v>
      </c>
      <c r="AF177" s="2">
        <f t="shared" si="64"/>
        <v>162571820.37862673</v>
      </c>
      <c r="AG177" s="2">
        <f t="shared" si="64"/>
        <v>173772986.29318419</v>
      </c>
      <c r="AH177" s="2">
        <f t="shared" si="64"/>
        <v>185372907.00336617</v>
      </c>
      <c r="AI177" s="2">
        <f t="shared" si="64"/>
        <v>197383390.49642044</v>
      </c>
      <c r="AJ177" s="2">
        <f t="shared" si="64"/>
        <v>209697338.2402615</v>
      </c>
      <c r="AK177" s="2">
        <f t="shared" si="64"/>
        <v>222441425.7141349</v>
      </c>
    </row>
    <row r="178" spans="1:37">
      <c r="C178" s="1"/>
      <c r="D178" s="1"/>
    </row>
    <row r="179" spans="1:37">
      <c r="C179" s="1"/>
      <c r="D179" s="1"/>
      <c r="E179" s="3" t="s">
        <v>273</v>
      </c>
      <c r="F179" s="3" t="s">
        <v>274</v>
      </c>
      <c r="G179" s="3"/>
      <c r="H179" s="9">
        <f>H176*1000/H175</f>
        <v>180.75088720958999</v>
      </c>
      <c r="I179" s="9">
        <f t="shared" ref="I179:AK179" si="65">I176*1000/I175</f>
        <v>181.37683616134055</v>
      </c>
      <c r="J179" s="9">
        <f t="shared" si="65"/>
        <v>181.8595014320652</v>
      </c>
      <c r="K179" s="9">
        <f t="shared" si="65"/>
        <v>181.61046255152525</v>
      </c>
      <c r="L179" s="9">
        <f t="shared" si="65"/>
        <v>181.34647568543343</v>
      </c>
      <c r="M179" s="9">
        <f t="shared" si="65"/>
        <v>181.07025728328873</v>
      </c>
      <c r="N179" s="9">
        <f t="shared" si="65"/>
        <v>180.80585871561229</v>
      </c>
      <c r="O179" s="9">
        <f t="shared" si="65"/>
        <v>180.53872724716351</v>
      </c>
      <c r="P179" s="9">
        <f t="shared" si="65"/>
        <v>180.28598002143596</v>
      </c>
      <c r="Q179" s="9">
        <f t="shared" si="65"/>
        <v>180.03720945924195</v>
      </c>
      <c r="R179" s="9">
        <f t="shared" si="65"/>
        <v>180.03720945924195</v>
      </c>
      <c r="S179" s="9">
        <f t="shared" si="65"/>
        <v>180.03720945924198</v>
      </c>
      <c r="T179" s="9">
        <f t="shared" si="65"/>
        <v>180.03720945924195</v>
      </c>
      <c r="U179" s="9">
        <f t="shared" si="65"/>
        <v>180.03720945924192</v>
      </c>
      <c r="V179" s="9">
        <f t="shared" si="65"/>
        <v>180.03720945924195</v>
      </c>
      <c r="W179" s="9">
        <f t="shared" si="65"/>
        <v>180.03720945924192</v>
      </c>
      <c r="X179" s="9">
        <f t="shared" si="65"/>
        <v>180.03720945924195</v>
      </c>
      <c r="Y179" s="9">
        <f t="shared" si="65"/>
        <v>180.03720945924195</v>
      </c>
      <c r="Z179" s="9">
        <f t="shared" si="65"/>
        <v>180.03720945924192</v>
      </c>
      <c r="AA179" s="9">
        <f t="shared" si="65"/>
        <v>180.03720945924192</v>
      </c>
      <c r="AB179" s="9">
        <f t="shared" si="65"/>
        <v>180.03720945924198</v>
      </c>
      <c r="AC179" s="9">
        <f t="shared" si="65"/>
        <v>180.03720945924198</v>
      </c>
      <c r="AD179" s="9">
        <f t="shared" si="65"/>
        <v>180.03720945924195</v>
      </c>
      <c r="AE179" s="9">
        <f t="shared" si="65"/>
        <v>180.03720945924195</v>
      </c>
      <c r="AF179" s="9">
        <f t="shared" si="65"/>
        <v>180.03720945924195</v>
      </c>
      <c r="AG179" s="9">
        <f t="shared" si="65"/>
        <v>180.03720945924192</v>
      </c>
      <c r="AH179" s="9">
        <f t="shared" si="65"/>
        <v>180.03720945924192</v>
      </c>
      <c r="AI179" s="9">
        <f t="shared" si="65"/>
        <v>180.03720945924192</v>
      </c>
      <c r="AJ179" s="9">
        <f t="shared" si="65"/>
        <v>180.03720945924195</v>
      </c>
      <c r="AK179" s="9">
        <f t="shared" si="65"/>
        <v>180.03720945924195</v>
      </c>
    </row>
    <row r="180" spans="1:37">
      <c r="C180" s="1"/>
      <c r="D180" s="1"/>
      <c r="E180" s="3" t="s">
        <v>275</v>
      </c>
      <c r="F180" s="3" t="s">
        <v>276</v>
      </c>
      <c r="G180" s="3"/>
      <c r="H180" s="9">
        <f>H177/H175</f>
        <v>682.34068200448917</v>
      </c>
      <c r="I180" s="9">
        <f t="shared" ref="I180:AK180" si="66">I177/I175</f>
        <v>698.88169723844896</v>
      </c>
      <c r="J180" s="9">
        <f t="shared" si="66"/>
        <v>715.29958140602844</v>
      </c>
      <c r="K180" s="9">
        <f t="shared" si="66"/>
        <v>729.40351739465052</v>
      </c>
      <c r="L180" s="9">
        <f t="shared" si="66"/>
        <v>743.72815313903698</v>
      </c>
      <c r="M180" s="9">
        <f t="shared" si="66"/>
        <v>758.28578854720718</v>
      </c>
      <c r="N180" s="9">
        <f t="shared" si="66"/>
        <v>773.17320084419032</v>
      </c>
      <c r="O180" s="9">
        <f t="shared" si="66"/>
        <v>788.34054093143118</v>
      </c>
      <c r="P180" s="9">
        <f t="shared" si="66"/>
        <v>803.86272757006634</v>
      </c>
      <c r="Q180" s="9">
        <f t="shared" si="66"/>
        <v>819.70578158603951</v>
      </c>
      <c r="R180" s="9">
        <f t="shared" si="66"/>
        <v>836.91960299934635</v>
      </c>
      <c r="S180" s="9">
        <f t="shared" si="66"/>
        <v>854.49491466233258</v>
      </c>
      <c r="T180" s="9">
        <f t="shared" si="66"/>
        <v>872.43930787024146</v>
      </c>
      <c r="U180" s="9">
        <f t="shared" si="66"/>
        <v>890.76053333551636</v>
      </c>
      <c r="V180" s="9">
        <f t="shared" si="66"/>
        <v>909.46650453556208</v>
      </c>
      <c r="W180" s="9">
        <f t="shared" si="66"/>
        <v>928.56530113080873</v>
      </c>
      <c r="X180" s="9">
        <f t="shared" si="66"/>
        <v>948.06517245455575</v>
      </c>
      <c r="Y180" s="9">
        <f t="shared" si="66"/>
        <v>967.97454107610122</v>
      </c>
      <c r="Z180" s="9">
        <f t="shared" si="66"/>
        <v>988.30200643869944</v>
      </c>
      <c r="AA180" s="9">
        <f t="shared" si="66"/>
        <v>1009.056348573912</v>
      </c>
      <c r="AB180" s="9">
        <f t="shared" si="66"/>
        <v>1030.2465318939642</v>
      </c>
      <c r="AC180" s="9">
        <f t="shared" si="66"/>
        <v>1051.8817090637374</v>
      </c>
      <c r="AD180" s="9">
        <f t="shared" si="66"/>
        <v>1073.9712249540758</v>
      </c>
      <c r="AE180" s="9">
        <f t="shared" si="66"/>
        <v>1096.5246206781112</v>
      </c>
      <c r="AF180" s="9">
        <f t="shared" si="66"/>
        <v>1119.5516377123517</v>
      </c>
      <c r="AG180" s="9">
        <f t="shared" si="66"/>
        <v>1143.0622221043104</v>
      </c>
      <c r="AH180" s="9">
        <f t="shared" si="66"/>
        <v>1167.066528768501</v>
      </c>
      <c r="AI180" s="9">
        <f t="shared" si="66"/>
        <v>1191.5749258726394</v>
      </c>
      <c r="AJ180" s="9">
        <f t="shared" si="66"/>
        <v>1216.5979993159651</v>
      </c>
      <c r="AK180" s="9">
        <f t="shared" si="66"/>
        <v>1242.1465573016001</v>
      </c>
    </row>
    <row r="181" spans="1:37">
      <c r="C181" s="1"/>
      <c r="D181" s="1"/>
      <c r="E181" s="3" t="s">
        <v>277</v>
      </c>
      <c r="F181" s="3" t="s">
        <v>278</v>
      </c>
      <c r="G181" s="3"/>
      <c r="H181" s="9">
        <f>H177/H176</f>
        <v>3775.0336528820462</v>
      </c>
      <c r="I181" s="9">
        <f t="shared" ref="I181:AK181" si="67">I177/I176</f>
        <v>3853.2026030974052</v>
      </c>
      <c r="J181" s="9">
        <f t="shared" si="67"/>
        <v>3933.2538348194757</v>
      </c>
      <c r="K181" s="9">
        <f t="shared" si="67"/>
        <v>4016.3078004809845</v>
      </c>
      <c r="L181" s="9">
        <f t="shared" si="67"/>
        <v>4101.1447855712395</v>
      </c>
      <c r="M181" s="9">
        <f t="shared" si="67"/>
        <v>4187.7987026927958</v>
      </c>
      <c r="N181" s="9">
        <f t="shared" si="67"/>
        <v>4276.2618774445064</v>
      </c>
      <c r="O181" s="9">
        <f t="shared" si="67"/>
        <v>4366.6007451806554</v>
      </c>
      <c r="P181" s="9">
        <f t="shared" si="67"/>
        <v>4458.81996744554</v>
      </c>
      <c r="Q181" s="9">
        <f t="shared" si="67"/>
        <v>4552.9798203832415</v>
      </c>
      <c r="R181" s="9">
        <f t="shared" si="67"/>
        <v>4648.5923966112905</v>
      </c>
      <c r="S181" s="9">
        <f t="shared" si="67"/>
        <v>4746.2128369401262</v>
      </c>
      <c r="T181" s="9">
        <f t="shared" si="67"/>
        <v>4845.8833065158688</v>
      </c>
      <c r="U181" s="9">
        <f t="shared" si="67"/>
        <v>4947.646855952702</v>
      </c>
      <c r="V181" s="9">
        <f t="shared" si="67"/>
        <v>5051.5474399277073</v>
      </c>
      <c r="W181" s="9">
        <f t="shared" si="67"/>
        <v>5157.6299361661895</v>
      </c>
      <c r="X181" s="9">
        <f t="shared" si="67"/>
        <v>5265.9401648256789</v>
      </c>
      <c r="Y181" s="9">
        <f t="shared" si="67"/>
        <v>5376.5249082870168</v>
      </c>
      <c r="Z181" s="9">
        <f t="shared" si="67"/>
        <v>5489.4319313610449</v>
      </c>
      <c r="AA181" s="9">
        <f t="shared" si="67"/>
        <v>5604.7100019196268</v>
      </c>
      <c r="AB181" s="9">
        <f t="shared" si="67"/>
        <v>5722.4089119599375</v>
      </c>
      <c r="AC181" s="9">
        <f t="shared" si="67"/>
        <v>5842.5794991110961</v>
      </c>
      <c r="AD181" s="9">
        <f t="shared" si="67"/>
        <v>5965.2736685924283</v>
      </c>
      <c r="AE181" s="9">
        <f t="shared" si="67"/>
        <v>6090.5444156328695</v>
      </c>
      <c r="AF181" s="9">
        <f t="shared" si="67"/>
        <v>6218.4458483611597</v>
      </c>
      <c r="AG181" s="9">
        <f t="shared" si="67"/>
        <v>6349.033211176742</v>
      </c>
      <c r="AH181" s="9">
        <f t="shared" si="67"/>
        <v>6482.3629086114543</v>
      </c>
      <c r="AI181" s="9">
        <f t="shared" si="67"/>
        <v>6618.4925296922938</v>
      </c>
      <c r="AJ181" s="9">
        <f t="shared" si="67"/>
        <v>6757.4808728158323</v>
      </c>
      <c r="AK181" s="9">
        <f t="shared" si="67"/>
        <v>6899.3879711449645</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1"/>
      <c r="I184" s="17"/>
      <c r="J184" s="17"/>
      <c r="K184" s="17"/>
      <c r="L184" s="17"/>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2">
        <f>'Bulk charges'!D26</f>
        <v>260.27774017446001</v>
      </c>
      <c r="H185" s="2">
        <f>G185*(1+$G$14)*(1+H184)</f>
        <v>265.74357271812363</v>
      </c>
      <c r="I185" s="2">
        <f t="shared" ref="I185:AK185" si="68">H185*(1+$G$14)*(1+I184)</f>
        <v>271.3241877452042</v>
      </c>
      <c r="J185" s="2">
        <f t="shared" si="68"/>
        <v>277.02199568785346</v>
      </c>
      <c r="K185" s="2">
        <f t="shared" si="68"/>
        <v>282.83945759729835</v>
      </c>
      <c r="L185" s="2">
        <f t="shared" si="68"/>
        <v>288.77908620684161</v>
      </c>
      <c r="M185" s="2">
        <f t="shared" si="68"/>
        <v>294.84344701718527</v>
      </c>
      <c r="N185" s="2">
        <f t="shared" si="68"/>
        <v>301.03515940454611</v>
      </c>
      <c r="O185" s="2">
        <f t="shared" si="68"/>
        <v>307.35689775204156</v>
      </c>
      <c r="P185" s="2">
        <f t="shared" si="68"/>
        <v>313.8113926048344</v>
      </c>
      <c r="Q185" s="2">
        <f t="shared" si="68"/>
        <v>320.40143184953587</v>
      </c>
      <c r="R185" s="2">
        <f t="shared" si="68"/>
        <v>327.12986191837609</v>
      </c>
      <c r="S185" s="2">
        <f t="shared" si="68"/>
        <v>333.99958901866194</v>
      </c>
      <c r="T185" s="2">
        <f t="shared" si="68"/>
        <v>341.01358038805381</v>
      </c>
      <c r="U185" s="2">
        <f t="shared" si="68"/>
        <v>348.17486557620293</v>
      </c>
      <c r="V185" s="2">
        <f t="shared" si="68"/>
        <v>355.48653775330314</v>
      </c>
      <c r="W185" s="2">
        <f t="shared" si="68"/>
        <v>362.95175504612246</v>
      </c>
      <c r="X185" s="2">
        <f t="shared" si="68"/>
        <v>370.573741902091</v>
      </c>
      <c r="Y185" s="2">
        <f t="shared" si="68"/>
        <v>378.35579048203488</v>
      </c>
      <c r="Z185" s="2">
        <f t="shared" si="68"/>
        <v>386.30126208215756</v>
      </c>
      <c r="AA185" s="2">
        <f t="shared" si="68"/>
        <v>394.41358858588285</v>
      </c>
      <c r="AB185" s="2">
        <f t="shared" si="68"/>
        <v>402.69627394618635</v>
      </c>
      <c r="AC185" s="2">
        <f t="shared" si="68"/>
        <v>411.15289569905622</v>
      </c>
      <c r="AD185" s="2">
        <f t="shared" si="68"/>
        <v>419.78710650873637</v>
      </c>
      <c r="AE185" s="2">
        <f t="shared" si="68"/>
        <v>428.60263574541978</v>
      </c>
      <c r="AF185" s="2">
        <f t="shared" si="68"/>
        <v>437.60329109607358</v>
      </c>
      <c r="AG185" s="2">
        <f t="shared" si="68"/>
        <v>446.79296020909106</v>
      </c>
      <c r="AH185" s="2">
        <f t="shared" si="68"/>
        <v>456.17561237348195</v>
      </c>
      <c r="AI185" s="2">
        <f t="shared" si="68"/>
        <v>465.75530023332504</v>
      </c>
      <c r="AJ185" s="2">
        <f t="shared" si="68"/>
        <v>475.5361615382248</v>
      </c>
      <c r="AK185" s="2">
        <f t="shared" si="68"/>
        <v>485.52242093052746</v>
      </c>
    </row>
    <row r="186" spans="1:37">
      <c r="A186" s="14">
        <v>39</v>
      </c>
      <c r="E186" t="s">
        <v>281</v>
      </c>
      <c r="F186" t="s">
        <v>215</v>
      </c>
      <c r="G186" s="10">
        <f>AVERAGE('Bulk charges'!C22:G22)</f>
        <v>321.61977386240551</v>
      </c>
      <c r="H186" s="10">
        <f>$G186*(1+$G$14)^H2*(H154+H133+H112+H91)</f>
        <v>1078048.0367475096</v>
      </c>
      <c r="I186" s="10">
        <f>$G186*(1+$G$14)^I2*(I154+I133+I112+I91)</f>
        <v>2188131.5871404661</v>
      </c>
      <c r="J186" s="10">
        <f t="shared" ref="J186:AK186" si="69">$G186*(1+$G$14)^J2*(J154+J133+J112+J91)</f>
        <v>3246044.1624881513</v>
      </c>
      <c r="K186" s="10">
        <f t="shared" si="69"/>
        <v>5608844.3389824834</v>
      </c>
      <c r="L186" s="10">
        <f t="shared" si="69"/>
        <v>8055356.1932989163</v>
      </c>
      <c r="M186" s="10">
        <f t="shared" si="69"/>
        <v>9853030.7794841137</v>
      </c>
      <c r="N186" s="10">
        <f t="shared" si="69"/>
        <v>11710678.094809311</v>
      </c>
      <c r="O186" s="10">
        <f t="shared" si="69"/>
        <v>13629772.698386468</v>
      </c>
      <c r="P186" s="10">
        <f t="shared" si="69"/>
        <v>15467181.069502641</v>
      </c>
      <c r="Q186" s="10">
        <f t="shared" si="69"/>
        <v>17363002.151244082</v>
      </c>
      <c r="R186" s="10">
        <f t="shared" si="69"/>
        <v>20523911.832246188</v>
      </c>
      <c r="S186" s="10">
        <f t="shared" si="69"/>
        <v>23816941.36919881</v>
      </c>
      <c r="T186" s="10">
        <f t="shared" si="69"/>
        <v>27246393.228281751</v>
      </c>
      <c r="U186" s="10">
        <f t="shared" si="69"/>
        <v>30924081.421215575</v>
      </c>
      <c r="V186" s="10">
        <f t="shared" si="69"/>
        <v>34301229.389764093</v>
      </c>
      <c r="W186" s="10">
        <f t="shared" si="69"/>
        <v>37814207.19291427</v>
      </c>
      <c r="X186" s="10">
        <f t="shared" si="69"/>
        <v>41459603.221635863</v>
      </c>
      <c r="Y186" s="10">
        <f t="shared" si="69"/>
        <v>45241429.818191618</v>
      </c>
      <c r="Z186" s="10">
        <f t="shared" si="69"/>
        <v>49515612.277614392</v>
      </c>
      <c r="AA186" s="10">
        <f t="shared" si="69"/>
        <v>53949358.929783083</v>
      </c>
      <c r="AB186" s="10">
        <f t="shared" si="69"/>
        <v>58547486.556328438</v>
      </c>
      <c r="AC186" s="10">
        <f t="shared" si="69"/>
        <v>63328537.284325682</v>
      </c>
      <c r="AD186" s="10">
        <f t="shared" si="69"/>
        <v>68298451.57132937</v>
      </c>
      <c r="AE186" s="10">
        <f t="shared" si="69"/>
        <v>73312404.328990296</v>
      </c>
      <c r="AF186" s="10">
        <f t="shared" si="69"/>
        <v>78521291.388453707</v>
      </c>
      <c r="AG186" s="10">
        <f t="shared" si="69"/>
        <v>83931392.663194776</v>
      </c>
      <c r="AH186" s="10">
        <f t="shared" si="69"/>
        <v>89534090.301972702</v>
      </c>
      <c r="AI186" s="10">
        <f t="shared" si="69"/>
        <v>95335087.497414768</v>
      </c>
      <c r="AJ186" s="10">
        <f t="shared" si="69"/>
        <v>101282656.25000927</v>
      </c>
      <c r="AK186" s="10">
        <f t="shared" si="69"/>
        <v>107437980.11662644</v>
      </c>
    </row>
    <row r="187" spans="1:37">
      <c r="E187" t="s">
        <v>282</v>
      </c>
      <c r="F187" t="s">
        <v>215</v>
      </c>
      <c r="H187" s="2">
        <f>H186+H185*H176</f>
        <v>1235741.1894091344</v>
      </c>
      <c r="I187" s="2">
        <f>I186+I185*I176</f>
        <v>2509312.3628576007</v>
      </c>
      <c r="J187" s="2">
        <f t="shared" ref="J187:AK187" si="70">J186+J185*J176</f>
        <v>3723776.5724776341</v>
      </c>
      <c r="K187" s="2">
        <f t="shared" si="70"/>
        <v>6433188.4447355745</v>
      </c>
      <c r="L187" s="2">
        <f t="shared" si="70"/>
        <v>9237548.5683406051</v>
      </c>
      <c r="M187" s="2">
        <f t="shared" si="70"/>
        <v>11296844.761648433</v>
      </c>
      <c r="N187" s="2">
        <f t="shared" si="70"/>
        <v>13424196.711706173</v>
      </c>
      <c r="O187" s="2">
        <f t="shared" si="70"/>
        <v>15621148.726436991</v>
      </c>
      <c r="P187" s="2">
        <f t="shared" si="70"/>
        <v>17723847.714931648</v>
      </c>
      <c r="Q187" s="2">
        <f t="shared" si="70"/>
        <v>19892774.125740718</v>
      </c>
      <c r="R187" s="2">
        <f t="shared" si="70"/>
        <v>23514225.172530841</v>
      </c>
      <c r="S187" s="2">
        <f t="shared" si="70"/>
        <v>27287045.805585787</v>
      </c>
      <c r="T187" s="2">
        <f t="shared" si="70"/>
        <v>31216165.35608647</v>
      </c>
      <c r="U187" s="2">
        <f t="shared" si="70"/>
        <v>35429689.024958104</v>
      </c>
      <c r="V187" s="2">
        <f t="shared" si="70"/>
        <v>39298884.060606144</v>
      </c>
      <c r="W187" s="2">
        <f t="shared" si="70"/>
        <v>43323699.201333411</v>
      </c>
      <c r="X187" s="2">
        <f t="shared" si="70"/>
        <v>47500225.770100497</v>
      </c>
      <c r="Y187" s="2">
        <f t="shared" si="70"/>
        <v>51833060.703407928</v>
      </c>
      <c r="Z187" s="2">
        <f t="shared" si="70"/>
        <v>56729987.254292905</v>
      </c>
      <c r="AA187" s="2">
        <f t="shared" si="70"/>
        <v>61809726.340544835</v>
      </c>
      <c r="AB187" s="2">
        <f t="shared" si="70"/>
        <v>67077796.544040211</v>
      </c>
      <c r="AC187" s="2">
        <f t="shared" si="70"/>
        <v>72555441.561145887</v>
      </c>
      <c r="AD187" s="2">
        <f t="shared" si="70"/>
        <v>78249467.368115693</v>
      </c>
      <c r="AE187" s="2">
        <f t="shared" si="70"/>
        <v>83993948.006686434</v>
      </c>
      <c r="AF187" s="2">
        <f t="shared" si="70"/>
        <v>89961764.679045424</v>
      </c>
      <c r="AG187" s="2">
        <f t="shared" si="70"/>
        <v>96160112.275753796</v>
      </c>
      <c r="AH187" s="2">
        <f t="shared" si="70"/>
        <v>102579117.3333005</v>
      </c>
      <c r="AI187" s="2">
        <f t="shared" si="70"/>
        <v>109225313.99375048</v>
      </c>
      <c r="AJ187" s="2">
        <f t="shared" si="70"/>
        <v>116039437.54001744</v>
      </c>
      <c r="AK187" s="2">
        <f t="shared" si="70"/>
        <v>123091585.91175641</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c r="A192" s="14">
        <v>41</v>
      </c>
      <c r="E192" t="s">
        <v>286</v>
      </c>
      <c r="F192" t="s">
        <v>276</v>
      </c>
      <c r="G192" s="10">
        <f>'Key Assumptions'!C11</f>
        <v>73.359556442843243</v>
      </c>
      <c r="H192" s="2">
        <f t="shared" ref="H192:W193" si="71">G192*(1+$G$14)*(1+H$191)</f>
        <v>74.900107128142949</v>
      </c>
      <c r="I192" s="2">
        <f t="shared" si="71"/>
        <v>76.473009377833947</v>
      </c>
      <c r="J192" s="2">
        <f t="shared" si="71"/>
        <v>78.078942574768448</v>
      </c>
      <c r="K192" s="2">
        <f t="shared" si="71"/>
        <v>79.71860036883858</v>
      </c>
      <c r="L192" s="2">
        <f t="shared" si="71"/>
        <v>81.392690976584177</v>
      </c>
      <c r="M192" s="2">
        <f t="shared" si="71"/>
        <v>83.101937487092442</v>
      </c>
      <c r="N192" s="2">
        <f t="shared" si="71"/>
        <v>84.847078174321382</v>
      </c>
      <c r="O192" s="2">
        <f t="shared" si="71"/>
        <v>86.628866815982121</v>
      </c>
      <c r="P192" s="2">
        <f t="shared" si="71"/>
        <v>88.448073019117743</v>
      </c>
      <c r="Q192" s="2">
        <f t="shared" si="71"/>
        <v>90.305482552519209</v>
      </c>
      <c r="R192" s="2">
        <f t="shared" si="71"/>
        <v>92.201897686122109</v>
      </c>
      <c r="S192" s="2">
        <f t="shared" si="71"/>
        <v>94.138137537530667</v>
      </c>
      <c r="T192" s="2">
        <f t="shared" si="71"/>
        <v>96.11503842581881</v>
      </c>
      <c r="U192" s="2">
        <f t="shared" si="71"/>
        <v>98.133454232760997</v>
      </c>
      <c r="V192" s="2">
        <f t="shared" si="71"/>
        <v>100.19425677164897</v>
      </c>
      <c r="W192" s="2">
        <f t="shared" si="71"/>
        <v>102.29833616385359</v>
      </c>
      <c r="X192" s="2">
        <f t="shared" ref="X192:AK193" si="72">W192*(1+$G$14)*(1+X$191)</f>
        <v>104.44660122329451</v>
      </c>
      <c r="Y192" s="2">
        <f t="shared" si="72"/>
        <v>106.63997984898369</v>
      </c>
      <c r="Z192" s="2">
        <f t="shared" si="72"/>
        <v>108.87941942581233</v>
      </c>
      <c r="AA192" s="2">
        <f t="shared" si="72"/>
        <v>111.16588723375438</v>
      </c>
      <c r="AB192" s="2">
        <f t="shared" si="72"/>
        <v>113.50037086566321</v>
      </c>
      <c r="AC192" s="2">
        <f t="shared" si="72"/>
        <v>115.88387865384213</v>
      </c>
      <c r="AD192" s="2">
        <f t="shared" si="72"/>
        <v>118.3174401055728</v>
      </c>
      <c r="AE192" s="2">
        <f t="shared" si="72"/>
        <v>120.80210634778982</v>
      </c>
      <c r="AF192" s="2">
        <f t="shared" si="72"/>
        <v>123.33895058109339</v>
      </c>
      <c r="AG192" s="2">
        <f t="shared" si="72"/>
        <v>125.92906854329634</v>
      </c>
      <c r="AH192" s="2">
        <f t="shared" si="72"/>
        <v>128.57357898270556</v>
      </c>
      <c r="AI192" s="2">
        <f t="shared" si="72"/>
        <v>131.27362414134237</v>
      </c>
      <c r="AJ192" s="2">
        <f t="shared" si="72"/>
        <v>134.03037024831053</v>
      </c>
      <c r="AK192" s="2">
        <f t="shared" si="72"/>
        <v>136.84500802352505</v>
      </c>
    </row>
    <row r="193" spans="1:39">
      <c r="A193" s="14">
        <v>42</v>
      </c>
      <c r="E193" t="s">
        <v>287</v>
      </c>
      <c r="F193" t="s">
        <v>278</v>
      </c>
      <c r="G193" s="10"/>
      <c r="H193" s="2">
        <f t="shared" si="71"/>
        <v>0</v>
      </c>
      <c r="I193" s="2">
        <f t="shared" si="71"/>
        <v>0</v>
      </c>
      <c r="J193" s="2">
        <f t="shared" si="71"/>
        <v>0</v>
      </c>
      <c r="K193" s="2">
        <f t="shared" si="71"/>
        <v>0</v>
      </c>
      <c r="L193" s="2">
        <f t="shared" si="71"/>
        <v>0</v>
      </c>
      <c r="M193" s="2">
        <f t="shared" si="71"/>
        <v>0</v>
      </c>
      <c r="N193" s="2">
        <f t="shared" si="71"/>
        <v>0</v>
      </c>
      <c r="O193" s="2">
        <f t="shared" si="71"/>
        <v>0</v>
      </c>
      <c r="P193" s="2">
        <f t="shared" si="71"/>
        <v>0</v>
      </c>
      <c r="Q193" s="2">
        <f t="shared" si="71"/>
        <v>0</v>
      </c>
      <c r="R193" s="2">
        <f t="shared" si="71"/>
        <v>0</v>
      </c>
      <c r="S193" s="2">
        <f t="shared" si="71"/>
        <v>0</v>
      </c>
      <c r="T193" s="2">
        <f t="shared" si="71"/>
        <v>0</v>
      </c>
      <c r="U193" s="2">
        <f t="shared" si="71"/>
        <v>0</v>
      </c>
      <c r="V193" s="2">
        <f t="shared" si="71"/>
        <v>0</v>
      </c>
      <c r="W193" s="2">
        <f t="shared" si="71"/>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 t="shared" ref="H200:AK200" si="73">H192*H175+(H193+H197)*H176+H194+H198</f>
        <v>245896.34166495391</v>
      </c>
      <c r="I200" s="2">
        <f t="shared" si="73"/>
        <v>499099.79334750923</v>
      </c>
      <c r="J200" s="2">
        <f t="shared" si="73"/>
        <v>740403.35609428922</v>
      </c>
      <c r="K200" s="2">
        <f t="shared" si="73"/>
        <v>1279344.0152120064</v>
      </c>
      <c r="L200" s="2">
        <f t="shared" si="73"/>
        <v>1837378.8098686123</v>
      </c>
      <c r="M200" s="2">
        <f t="shared" si="73"/>
        <v>2247417.6849271371</v>
      </c>
      <c r="N200" s="2">
        <f t="shared" si="73"/>
        <v>2671135.982601821</v>
      </c>
      <c r="O200" s="2">
        <f t="shared" si="73"/>
        <v>3108870.0410509263</v>
      </c>
      <c r="P200" s="2">
        <f t="shared" si="73"/>
        <v>3527971.9559944896</v>
      </c>
      <c r="Q200" s="2">
        <f t="shared" si="73"/>
        <v>3960397.4626147468</v>
      </c>
      <c r="R200" s="2">
        <f t="shared" si="73"/>
        <v>4681382.1501215771</v>
      </c>
      <c r="S200" s="2">
        <f t="shared" si="73"/>
        <v>5432502.5905189272</v>
      </c>
      <c r="T200" s="2">
        <f t="shared" si="73"/>
        <v>6214740.1507382216</v>
      </c>
      <c r="U200" s="2">
        <f t="shared" si="73"/>
        <v>7053598.9414422074</v>
      </c>
      <c r="V200" s="2">
        <f t="shared" si="73"/>
        <v>7823906.2954936381</v>
      </c>
      <c r="W200" s="2">
        <f t="shared" si="73"/>
        <v>8625195.6264876463</v>
      </c>
      <c r="X200" s="2">
        <f t="shared" si="73"/>
        <v>9456688.7667070888</v>
      </c>
      <c r="Y200" s="2">
        <f t="shared" si="73"/>
        <v>10319300.907544451</v>
      </c>
      <c r="Z200" s="2">
        <f t="shared" si="73"/>
        <v>11294216.490667704</v>
      </c>
      <c r="AA200" s="2">
        <f t="shared" si="73"/>
        <v>12305527.716581903</v>
      </c>
      <c r="AB200" s="2">
        <f t="shared" si="73"/>
        <v>13354333.264512116</v>
      </c>
      <c r="AC200" s="2">
        <f t="shared" si="73"/>
        <v>14444862.483299086</v>
      </c>
      <c r="AD200" s="2">
        <f t="shared" si="73"/>
        <v>15578470.355959052</v>
      </c>
      <c r="AE200" s="2">
        <f t="shared" si="73"/>
        <v>16722123.141700815</v>
      </c>
      <c r="AF200" s="2">
        <f t="shared" si="73"/>
        <v>17910239.281620063</v>
      </c>
      <c r="AG200" s="2">
        <f t="shared" si="73"/>
        <v>19144251.186608404</v>
      </c>
      <c r="AH200" s="2">
        <f t="shared" si="73"/>
        <v>20422193.176083066</v>
      </c>
      <c r="AI200" s="2">
        <f t="shared" si="73"/>
        <v>21745366.114342362</v>
      </c>
      <c r="AJ200" s="2">
        <f t="shared" si="73"/>
        <v>23101971.152533546</v>
      </c>
      <c r="AK200" s="2">
        <f t="shared" si="73"/>
        <v>24505963.895872347</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3282.9905202173054</v>
      </c>
      <c r="I217" s="2">
        <f t="shared" si="76"/>
        <v>3243.4924495005771</v>
      </c>
      <c r="J217" s="2">
        <f t="shared" si="76"/>
        <v>2956.2704037064364</v>
      </c>
      <c r="K217" s="2">
        <f t="shared" si="76"/>
        <v>6565.4964615300441</v>
      </c>
      <c r="L217" s="2">
        <f t="shared" si="76"/>
        <v>6525.9983908133154</v>
      </c>
      <c r="M217" s="2">
        <f t="shared" si="76"/>
        <v>4469.8587215127063</v>
      </c>
      <c r="N217" s="2">
        <f t="shared" si="76"/>
        <v>4437.6604874670493</v>
      </c>
      <c r="O217" s="2">
        <f t="shared" si="76"/>
        <v>4405.4622534212722</v>
      </c>
      <c r="P217" s="2">
        <f t="shared" si="76"/>
        <v>4000.2640193757279</v>
      </c>
      <c r="Q217" s="2">
        <f t="shared" si="76"/>
        <v>3968.0657853300718</v>
      </c>
      <c r="R217" s="2">
        <f t="shared" si="76"/>
        <v>6917.6053508486784</v>
      </c>
      <c r="S217" s="2">
        <f t="shared" si="76"/>
        <v>6934.611543430392</v>
      </c>
      <c r="T217" s="2">
        <f t="shared" si="76"/>
        <v>6951.6177360119955</v>
      </c>
      <c r="U217" s="2">
        <f t="shared" si="76"/>
        <v>7218.2239285938276</v>
      </c>
      <c r="V217" s="2">
        <f t="shared" si="76"/>
        <v>6209.7548934281713</v>
      </c>
      <c r="W217" s="2">
        <f t="shared" si="76"/>
        <v>6226.7610860098866</v>
      </c>
      <c r="X217" s="2">
        <f t="shared" si="76"/>
        <v>6226.7610860098821</v>
      </c>
      <c r="Y217" s="2">
        <f t="shared" si="76"/>
        <v>6226.7610860097448</v>
      </c>
      <c r="Z217" s="2">
        <f t="shared" si="76"/>
        <v>6963.7610860098757</v>
      </c>
      <c r="AA217" s="2">
        <f t="shared" si="76"/>
        <v>6963.7610860098684</v>
      </c>
      <c r="AB217" s="2">
        <f t="shared" si="76"/>
        <v>6963.7610860098712</v>
      </c>
      <c r="AC217" s="2">
        <f t="shared" si="76"/>
        <v>6990.5169695953873</v>
      </c>
      <c r="AD217" s="2">
        <f t="shared" si="76"/>
        <v>7017.2728531808452</v>
      </c>
      <c r="AE217" s="2">
        <f t="shared" si="76"/>
        <v>6759.0287367664268</v>
      </c>
      <c r="AF217" s="2">
        <f t="shared" si="76"/>
        <v>6785.784620351943</v>
      </c>
      <c r="AG217" s="2">
        <f t="shared" si="76"/>
        <v>6812.54050393746</v>
      </c>
      <c r="AH217" s="2">
        <f t="shared" si="76"/>
        <v>6812.5405039374527</v>
      </c>
      <c r="AI217" s="2">
        <f t="shared" si="76"/>
        <v>6812.5405039374091</v>
      </c>
      <c r="AJ217" s="2">
        <f t="shared" si="76"/>
        <v>6714.5405039373582</v>
      </c>
      <c r="AK217" s="2">
        <f t="shared" si="76"/>
        <v>6714.54050393735</v>
      </c>
    </row>
    <row r="218" spans="1:37">
      <c r="E218" t="s">
        <v>302</v>
      </c>
      <c r="F218" t="s">
        <v>276</v>
      </c>
      <c r="G218" s="8">
        <f ca="1">MAX(-5000,-G245/(NPV($G$16,H217:AK217)))</f>
        <v>-5000</v>
      </c>
      <c r="H218" s="2">
        <f ca="1">G218*(1+$G$14)</f>
        <v>-5104.9999999999991</v>
      </c>
      <c r="I218" s="2">
        <f t="shared" ref="I218:AK218" ca="1" si="77">H218*(1+$G$14)</f>
        <v>-5212.204999999999</v>
      </c>
      <c r="J218" s="2">
        <f t="shared" ca="1" si="77"/>
        <v>-5321.6613049999987</v>
      </c>
      <c r="K218" s="2">
        <f t="shared" ca="1" si="77"/>
        <v>-5433.4161924049986</v>
      </c>
      <c r="L218" s="2">
        <f t="shared" ca="1" si="77"/>
        <v>-5547.517932445503</v>
      </c>
      <c r="M218" s="2">
        <f t="shared" ca="1" si="77"/>
        <v>-5664.0158090268578</v>
      </c>
      <c r="N218" s="2">
        <f t="shared" ca="1" si="77"/>
        <v>-5782.9601410164214</v>
      </c>
      <c r="O218" s="2">
        <f t="shared" ca="1" si="77"/>
        <v>-5904.4023039777658</v>
      </c>
      <c r="P218" s="2">
        <f t="shared" ca="1" si="77"/>
        <v>-6028.3947523612987</v>
      </c>
      <c r="Q218" s="2">
        <f t="shared" ca="1" si="77"/>
        <v>-6154.9910421608856</v>
      </c>
      <c r="R218" s="2">
        <f t="shared" ca="1" si="77"/>
        <v>-6284.245854046264</v>
      </c>
      <c r="S218" s="2">
        <f t="shared" ca="1" si="77"/>
        <v>-6416.2150169812348</v>
      </c>
      <c r="T218" s="2">
        <f t="shared" ca="1" si="77"/>
        <v>-6550.9555323378399</v>
      </c>
      <c r="U218" s="2">
        <f t="shared" ca="1" si="77"/>
        <v>-6688.5255985169342</v>
      </c>
      <c r="V218" s="2">
        <f t="shared" ca="1" si="77"/>
        <v>-6828.9846360857891</v>
      </c>
      <c r="W218" s="2">
        <f t="shared" ca="1" si="77"/>
        <v>-6972.3933134435902</v>
      </c>
      <c r="X218" s="2">
        <f t="shared" ca="1" si="77"/>
        <v>-7118.8135730259046</v>
      </c>
      <c r="Y218" s="2">
        <f t="shared" ca="1" si="77"/>
        <v>-7268.3086580594481</v>
      </c>
      <c r="Z218" s="2">
        <f t="shared" ca="1" si="77"/>
        <v>-7420.9431398786955</v>
      </c>
      <c r="AA218" s="2">
        <f t="shared" ca="1" si="77"/>
        <v>-7576.7829458161477</v>
      </c>
      <c r="AB218" s="2">
        <f t="shared" ca="1" si="77"/>
        <v>-7735.8953876782862</v>
      </c>
      <c r="AC218" s="2">
        <f t="shared" ca="1" si="77"/>
        <v>-7898.3491908195292</v>
      </c>
      <c r="AD218" s="2">
        <f t="shared" ca="1" si="77"/>
        <v>-8064.2145238267385</v>
      </c>
      <c r="AE218" s="2">
        <f t="shared" ca="1" si="77"/>
        <v>-8233.5630288270986</v>
      </c>
      <c r="AF218" s="2">
        <f t="shared" ca="1" si="77"/>
        <v>-8406.4678524324663</v>
      </c>
      <c r="AG218" s="2">
        <f ca="1">AF218*(1+$G$14)</f>
        <v>-8583.0036773335469</v>
      </c>
      <c r="AH218" s="2">
        <f t="shared" ca="1" si="77"/>
        <v>-8763.246754557551</v>
      </c>
      <c r="AI218" s="2">
        <f t="shared" ca="1" si="77"/>
        <v>-8947.2749364032588</v>
      </c>
      <c r="AJ218" s="2">
        <f t="shared" ca="1" si="77"/>
        <v>-9135.1677100677261</v>
      </c>
      <c r="AK218" s="2">
        <f t="shared" ca="1" si="77"/>
        <v>-9327.0062319791468</v>
      </c>
    </row>
    <row r="219" spans="1:37">
      <c r="E219" t="s">
        <v>303</v>
      </c>
      <c r="F219" t="s">
        <v>215</v>
      </c>
      <c r="H219" s="2">
        <f ca="1">H218*H217</f>
        <v>-16759666.60570934</v>
      </c>
      <c r="I219" s="2">
        <f t="shared" ref="I219:AK219" ca="1" si="78">I218*I217</f>
        <v>-16905747.562749151</v>
      </c>
      <c r="J219" s="2">
        <f t="shared" ca="1" si="78"/>
        <v>-15732269.814521268</v>
      </c>
      <c r="K219" s="2">
        <f t="shared" ca="1" si="78"/>
        <v>-35673074.785255067</v>
      </c>
      <c r="L219" s="2">
        <f t="shared" ca="1" si="78"/>
        <v>-36203093.100147367</v>
      </c>
      <c r="M219" s="2">
        <f t="shared" ca="1" si="78"/>
        <v>-25317350.462764546</v>
      </c>
      <c r="N219" s="2">
        <f t="shared" ca="1" si="78"/>
        <v>-25662813.718385447</v>
      </c>
      <c r="O219" s="2">
        <f t="shared" ca="1" si="78"/>
        <v>-26011621.479187638</v>
      </c>
      <c r="P219" s="2">
        <f t="shared" ca="1" si="78"/>
        <v>-24115170.622464355</v>
      </c>
      <c r="Q219" s="2">
        <f t="shared" ca="1" si="78"/>
        <v>-24423409.363411691</v>
      </c>
      <c r="R219" s="2">
        <f t="shared" ca="1" si="78"/>
        <v>-43471932.745999061</v>
      </c>
      <c r="S219" s="2">
        <f t="shared" ca="1" si="78"/>
        <v>-44493958.721889503</v>
      </c>
      <c r="T219" s="2">
        <f t="shared" ca="1" si="78"/>
        <v>-45539738.66642563</v>
      </c>
      <c r="U219" s="2">
        <f t="shared" ca="1" si="78"/>
        <v>-48279275.522227287</v>
      </c>
      <c r="V219" s="2">
        <f t="shared" ca="1" si="78"/>
        <v>-42406320.761079527</v>
      </c>
      <c r="W219" s="2">
        <f t="shared" ca="1" si="78"/>
        <v>-43415427.36050608</v>
      </c>
      <c r="X219" s="2">
        <f t="shared" ca="1" si="78"/>
        <v>-44327151.335076667</v>
      </c>
      <c r="Y219" s="2">
        <f t="shared" ca="1" si="78"/>
        <v>-45258021.513112277</v>
      </c>
      <c r="Z219" s="2">
        <f t="shared" ca="1" si="78"/>
        <v>-51677675.058979198</v>
      </c>
      <c r="AA219" s="2">
        <f t="shared" ca="1" si="78"/>
        <v>-52762906.235217705</v>
      </c>
      <c r="AB219" s="2">
        <f t="shared" ca="1" si="78"/>
        <v>-53870927.266157292</v>
      </c>
      <c r="AC219" s="2">
        <f t="shared" ca="1" si="78"/>
        <v>-55213544.050213918</v>
      </c>
      <c r="AD219" s="2">
        <f t="shared" ca="1" si="78"/>
        <v>-56588793.66027607</v>
      </c>
      <c r="AE219" s="2">
        <f t="shared" ca="1" si="78"/>
        <v>-55650889.11781998</v>
      </c>
      <c r="AF219" s="2">
        <f t="shared" ca="1" si="78"/>
        <v>-57044480.264519259</v>
      </c>
      <c r="AG219" s="2">
        <f t="shared" ca="1" si="78"/>
        <v>-58472060.197278954</v>
      </c>
      <c r="AH219" s="2">
        <f t="shared" ca="1" si="78"/>
        <v>-59699973.461421743</v>
      </c>
      <c r="AI219" s="2">
        <f t="shared" ca="1" si="78"/>
        <v>-60953672.904111207</v>
      </c>
      <c r="AJ219" s="2">
        <f t="shared" ca="1" si="78"/>
        <v>-61338453.599510431</v>
      </c>
      <c r="AK219" s="2">
        <f t="shared" ca="1" si="78"/>
        <v>-62626561.125100061</v>
      </c>
    </row>
    <row r="221" spans="1:37">
      <c r="D221" t="s">
        <v>304</v>
      </c>
    </row>
    <row r="222" spans="1:37">
      <c r="E222" t="s">
        <v>219</v>
      </c>
      <c r="F222" s="2">
        <f>NPV($G$15,H222:AQ222)+G222</f>
        <v>77719643.451721326</v>
      </c>
      <c r="G222" s="2">
        <f>G42</f>
        <v>0</v>
      </c>
      <c r="H222" s="2">
        <f>H42</f>
        <v>2851570.0328652207</v>
      </c>
      <c r="I222" s="2">
        <f t="shared" ref="I222:AK222" si="79">I42</f>
        <v>2887752.5592083083</v>
      </c>
      <c r="J222" s="2">
        <f t="shared" si="79"/>
        <v>2731392.3189395987</v>
      </c>
      <c r="K222" s="2">
        <f t="shared" si="79"/>
        <v>5632761.3264217293</v>
      </c>
      <c r="L222" s="2">
        <f t="shared" si="79"/>
        <v>5716467.810972061</v>
      </c>
      <c r="M222" s="2">
        <f t="shared" si="79"/>
        <v>4143058.9609294515</v>
      </c>
      <c r="N222" s="2">
        <f t="shared" si="79"/>
        <v>4200137.2283969205</v>
      </c>
      <c r="O222" s="2">
        <f t="shared" si="79"/>
        <v>4257755.1132758223</v>
      </c>
      <c r="P222" s="2">
        <f t="shared" si="79"/>
        <v>3989708.1718619638</v>
      </c>
      <c r="Q222" s="2">
        <f t="shared" si="79"/>
        <v>4041823.1647300762</v>
      </c>
      <c r="R222" s="2">
        <f t="shared" si="79"/>
        <v>6817262.4587535048</v>
      </c>
      <c r="S222" s="2">
        <f t="shared" si="79"/>
        <v>6976263.7403991707</v>
      </c>
      <c r="T222" s="2">
        <f t="shared" si="79"/>
        <v>7138936.6631295411</v>
      </c>
      <c r="U222" s="2">
        <f t="shared" si="79"/>
        <v>7547697.1256963257</v>
      </c>
      <c r="V222" s="2">
        <f t="shared" si="79"/>
        <v>6706534.5319518913</v>
      </c>
      <c r="W222" s="2">
        <f t="shared" si="79"/>
        <v>6864583.4830129063</v>
      </c>
      <c r="X222" s="2">
        <f t="shared" si="79"/>
        <v>7008739.7361561731</v>
      </c>
      <c r="Y222" s="2">
        <f t="shared" si="79"/>
        <v>7155923.2706153067</v>
      </c>
      <c r="Z222" s="2">
        <f t="shared" si="79"/>
        <v>8100090.7866160451</v>
      </c>
      <c r="AA222" s="2">
        <f t="shared" si="79"/>
        <v>8270192.6931349728</v>
      </c>
      <c r="AB222" s="2">
        <f t="shared" si="79"/>
        <v>8443866.7396908104</v>
      </c>
      <c r="AC222" s="2">
        <f t="shared" si="79"/>
        <v>8651863.400827378</v>
      </c>
      <c r="AD222" s="2">
        <f t="shared" si="79"/>
        <v>8864872.1764994115</v>
      </c>
      <c r="AE222" s="2">
        <f t="shared" si="79"/>
        <v>8742393.4330691807</v>
      </c>
      <c r="AF222" s="2">
        <f t="shared" si="79"/>
        <v>8958632.5764401741</v>
      </c>
      <c r="AG222" s="2">
        <f t="shared" si="79"/>
        <v>0</v>
      </c>
      <c r="AH222" s="2">
        <f t="shared" si="79"/>
        <v>0</v>
      </c>
      <c r="AI222" s="2">
        <f t="shared" si="79"/>
        <v>0</v>
      </c>
      <c r="AJ222" s="2">
        <f t="shared" si="79"/>
        <v>0</v>
      </c>
      <c r="AK222" s="2">
        <f t="shared" si="79"/>
        <v>0</v>
      </c>
    </row>
    <row r="223" spans="1:37">
      <c r="E223" t="s">
        <v>305</v>
      </c>
      <c r="F223" s="2">
        <f t="shared" ref="F223:F231" si="80">NPV($G$15,H223:AQ223)+G223</f>
        <v>925736155.42865992</v>
      </c>
      <c r="G223" s="2">
        <f t="shared" ref="G223:AK223" si="81">G177</f>
        <v>0</v>
      </c>
      <c r="H223" s="2">
        <f t="shared" si="81"/>
        <v>2240117.990579349</v>
      </c>
      <c r="I223" s="2">
        <f t="shared" si="81"/>
        <v>4561239.4948742669</v>
      </c>
      <c r="J223" s="2">
        <f t="shared" si="81"/>
        <v>6783009.5185870193</v>
      </c>
      <c r="K223" s="2">
        <f t="shared" si="81"/>
        <v>11705649.877643831</v>
      </c>
      <c r="L223" s="2">
        <f t="shared" si="81"/>
        <v>16789103.941452377</v>
      </c>
      <c r="M223" s="2">
        <f t="shared" si="81"/>
        <v>20507161.962073512</v>
      </c>
      <c r="N223" s="2">
        <f t="shared" si="81"/>
        <v>24340858.89575607</v>
      </c>
      <c r="O223" s="2">
        <f t="shared" si="81"/>
        <v>28291358.064901434</v>
      </c>
      <c r="P223" s="2">
        <f t="shared" si="81"/>
        <v>32064069.487680525</v>
      </c>
      <c r="Q223" s="2">
        <f t="shared" si="81"/>
        <v>35948655.67099975</v>
      </c>
      <c r="R223" s="2">
        <f t="shared" si="81"/>
        <v>42493056.964029178</v>
      </c>
      <c r="S223" s="2">
        <f t="shared" si="81"/>
        <v>49311001.45929376</v>
      </c>
      <c r="T223" s="2">
        <f t="shared" si="81"/>
        <v>56411397.056123726</v>
      </c>
      <c r="U223" s="2">
        <f t="shared" si="81"/>
        <v>64025745.390671745</v>
      </c>
      <c r="V223" s="2">
        <f t="shared" si="81"/>
        <v>71017850.120824561</v>
      </c>
      <c r="W223" s="2">
        <f t="shared" si="81"/>
        <v>78291179.256262243</v>
      </c>
      <c r="X223" s="2">
        <f t="shared" si="81"/>
        <v>85838669.343485028</v>
      </c>
      <c r="Y223" s="2">
        <f t="shared" si="81"/>
        <v>93668627.604319006</v>
      </c>
      <c r="Z223" s="2">
        <f t="shared" si="81"/>
        <v>102517967.83767301</v>
      </c>
      <c r="AA223" s="2">
        <f t="shared" si="81"/>
        <v>111697672.49605435</v>
      </c>
      <c r="AB223" s="2">
        <f t="shared" si="81"/>
        <v>121217714.3262713</v>
      </c>
      <c r="AC223" s="2">
        <f t="shared" si="81"/>
        <v>131116483.26434004</v>
      </c>
      <c r="AD223" s="2">
        <f t="shared" si="81"/>
        <v>141406278.53485879</v>
      </c>
      <c r="AE223" s="2">
        <f t="shared" si="81"/>
        <v>151787251.80582607</v>
      </c>
      <c r="AF223" s="2">
        <f t="shared" si="81"/>
        <v>162571820.37862673</v>
      </c>
      <c r="AG223" s="2">
        <f t="shared" si="81"/>
        <v>173772986.29318419</v>
      </c>
      <c r="AH223" s="2">
        <f t="shared" si="81"/>
        <v>185372907.00336617</v>
      </c>
      <c r="AI223" s="2">
        <f t="shared" si="81"/>
        <v>197383390.49642044</v>
      </c>
      <c r="AJ223" s="2">
        <f t="shared" si="81"/>
        <v>209697338.2402615</v>
      </c>
      <c r="AK223" s="2">
        <f t="shared" si="81"/>
        <v>222441425.7141349</v>
      </c>
    </row>
    <row r="224" spans="1:37">
      <c r="E224" t="s">
        <v>282</v>
      </c>
      <c r="F224" s="2">
        <f t="shared" si="80"/>
        <v>-512046359.91020495</v>
      </c>
      <c r="G224" s="2">
        <f t="shared" ref="G224:AK224" si="82">-G187</f>
        <v>0</v>
      </c>
      <c r="H224" s="2">
        <f t="shared" si="82"/>
        <v>-1235741.1894091344</v>
      </c>
      <c r="I224" s="2">
        <f t="shared" si="82"/>
        <v>-2509312.3628576007</v>
      </c>
      <c r="J224" s="2">
        <f t="shared" si="82"/>
        <v>-3723776.5724776341</v>
      </c>
      <c r="K224" s="2">
        <f t="shared" si="82"/>
        <v>-6433188.4447355745</v>
      </c>
      <c r="L224" s="2">
        <f t="shared" si="82"/>
        <v>-9237548.5683406051</v>
      </c>
      <c r="M224" s="2">
        <f t="shared" si="82"/>
        <v>-11296844.761648433</v>
      </c>
      <c r="N224" s="2">
        <f t="shared" si="82"/>
        <v>-13424196.711706173</v>
      </c>
      <c r="O224" s="2">
        <f t="shared" si="82"/>
        <v>-15621148.726436991</v>
      </c>
      <c r="P224" s="2">
        <f t="shared" si="82"/>
        <v>-17723847.714931648</v>
      </c>
      <c r="Q224" s="2">
        <f t="shared" si="82"/>
        <v>-19892774.125740718</v>
      </c>
      <c r="R224" s="2">
        <f t="shared" si="82"/>
        <v>-23514225.172530841</v>
      </c>
      <c r="S224" s="2">
        <f t="shared" si="82"/>
        <v>-27287045.805585787</v>
      </c>
      <c r="T224" s="2">
        <f t="shared" si="82"/>
        <v>-31216165.35608647</v>
      </c>
      <c r="U224" s="2">
        <f t="shared" si="82"/>
        <v>-35429689.024958104</v>
      </c>
      <c r="V224" s="2">
        <f t="shared" si="82"/>
        <v>-39298884.060606144</v>
      </c>
      <c r="W224" s="2">
        <f t="shared" si="82"/>
        <v>-43323699.201333411</v>
      </c>
      <c r="X224" s="2">
        <f t="shared" si="82"/>
        <v>-47500225.770100497</v>
      </c>
      <c r="Y224" s="2">
        <f t="shared" si="82"/>
        <v>-51833060.703407928</v>
      </c>
      <c r="Z224" s="2">
        <f t="shared" si="82"/>
        <v>-56729987.254292905</v>
      </c>
      <c r="AA224" s="2">
        <f t="shared" si="82"/>
        <v>-61809726.340544835</v>
      </c>
      <c r="AB224" s="2">
        <f t="shared" si="82"/>
        <v>-67077796.544040211</v>
      </c>
      <c r="AC224" s="2">
        <f t="shared" si="82"/>
        <v>-72555441.561145887</v>
      </c>
      <c r="AD224" s="2">
        <f t="shared" si="82"/>
        <v>-78249467.368115693</v>
      </c>
      <c r="AE224" s="2">
        <f t="shared" si="82"/>
        <v>-83993948.006686434</v>
      </c>
      <c r="AF224" s="2">
        <f t="shared" si="82"/>
        <v>-89961764.679045424</v>
      </c>
      <c r="AG224" s="2">
        <f t="shared" si="82"/>
        <v>-96160112.275753796</v>
      </c>
      <c r="AH224" s="2">
        <f t="shared" si="82"/>
        <v>-102579117.3333005</v>
      </c>
      <c r="AI224" s="2">
        <f t="shared" si="82"/>
        <v>-109225313.99375048</v>
      </c>
      <c r="AJ224" s="2">
        <f t="shared" si="82"/>
        <v>-116039437.54001744</v>
      </c>
      <c r="AK224" s="2">
        <f t="shared" si="82"/>
        <v>-123091585.91175641</v>
      </c>
    </row>
    <row r="225" spans="4:38">
      <c r="E225" t="s">
        <v>283</v>
      </c>
      <c r="F225" s="2">
        <f t="shared" si="80"/>
        <v>-101934684.44659518</v>
      </c>
      <c r="G225" s="2">
        <f t="shared" ref="G225:AK225" si="83">-G200</f>
        <v>0</v>
      </c>
      <c r="H225" s="2">
        <f t="shared" si="83"/>
        <v>-245896.34166495391</v>
      </c>
      <c r="I225" s="2">
        <f t="shared" si="83"/>
        <v>-499099.79334750923</v>
      </c>
      <c r="J225" s="2">
        <f t="shared" si="83"/>
        <v>-740403.35609428922</v>
      </c>
      <c r="K225" s="2">
        <f t="shared" si="83"/>
        <v>-1279344.0152120064</v>
      </c>
      <c r="L225" s="2">
        <f t="shared" si="83"/>
        <v>-1837378.8098686123</v>
      </c>
      <c r="M225" s="2">
        <f t="shared" si="83"/>
        <v>-2247417.6849271371</v>
      </c>
      <c r="N225" s="2">
        <f t="shared" si="83"/>
        <v>-2671135.982601821</v>
      </c>
      <c r="O225" s="2">
        <f t="shared" si="83"/>
        <v>-3108870.0410509263</v>
      </c>
      <c r="P225" s="2">
        <f t="shared" si="83"/>
        <v>-3527971.9559944896</v>
      </c>
      <c r="Q225" s="2">
        <f t="shared" si="83"/>
        <v>-3960397.4626147468</v>
      </c>
      <c r="R225" s="2">
        <f t="shared" si="83"/>
        <v>-4681382.1501215771</v>
      </c>
      <c r="S225" s="2">
        <f t="shared" si="83"/>
        <v>-5432502.5905189272</v>
      </c>
      <c r="T225" s="2">
        <f t="shared" si="83"/>
        <v>-6214740.1507382216</v>
      </c>
      <c r="U225" s="2">
        <f t="shared" si="83"/>
        <v>-7053598.9414422074</v>
      </c>
      <c r="V225" s="2">
        <f t="shared" si="83"/>
        <v>-7823906.2954936381</v>
      </c>
      <c r="W225" s="2">
        <f t="shared" si="83"/>
        <v>-8625195.6264876463</v>
      </c>
      <c r="X225" s="2">
        <f t="shared" si="83"/>
        <v>-9456688.7667070888</v>
      </c>
      <c r="Y225" s="2">
        <f t="shared" si="83"/>
        <v>-10319300.907544451</v>
      </c>
      <c r="Z225" s="2">
        <f t="shared" si="83"/>
        <v>-11294216.490667704</v>
      </c>
      <c r="AA225" s="2">
        <f t="shared" si="83"/>
        <v>-12305527.716581903</v>
      </c>
      <c r="AB225" s="2">
        <f t="shared" si="83"/>
        <v>-13354333.264512116</v>
      </c>
      <c r="AC225" s="2">
        <f t="shared" si="83"/>
        <v>-14444862.483299086</v>
      </c>
      <c r="AD225" s="2">
        <f t="shared" si="83"/>
        <v>-15578470.355959052</v>
      </c>
      <c r="AE225" s="2">
        <f t="shared" si="83"/>
        <v>-16722123.141700815</v>
      </c>
      <c r="AF225" s="2">
        <f t="shared" si="83"/>
        <v>-17910239.281620063</v>
      </c>
      <c r="AG225" s="2">
        <f t="shared" si="83"/>
        <v>-19144251.186608404</v>
      </c>
      <c r="AH225" s="2">
        <f t="shared" si="83"/>
        <v>-20422193.176083066</v>
      </c>
      <c r="AI225" s="2">
        <f t="shared" si="83"/>
        <v>-21745366.114342362</v>
      </c>
      <c r="AJ225" s="2">
        <f t="shared" si="83"/>
        <v>-23101971.152533546</v>
      </c>
      <c r="AK225" s="2">
        <f t="shared" si="83"/>
        <v>-24505963.895872347</v>
      </c>
    </row>
    <row r="226" spans="4:38">
      <c r="E226" t="s">
        <v>306</v>
      </c>
      <c r="F226" s="2">
        <f t="shared" si="80"/>
        <v>-14923748.637734074</v>
      </c>
      <c r="G226" s="2">
        <f t="shared" ref="G226:AK226" si="84">-G34-G50-G85</f>
        <v>0</v>
      </c>
      <c r="H226" s="2">
        <f t="shared" si="84"/>
        <v>-61823.977461105715</v>
      </c>
      <c r="I226" s="2">
        <f t="shared" si="84"/>
        <v>-97920.884451209567</v>
      </c>
      <c r="J226" s="2">
        <f t="shared" si="84"/>
        <v>-132063.28843795456</v>
      </c>
      <c r="K226" s="2">
        <f t="shared" si="84"/>
        <v>-245944.17654792112</v>
      </c>
      <c r="L226" s="2">
        <f t="shared" si="84"/>
        <v>-378522.1113900643</v>
      </c>
      <c r="M226" s="2">
        <f t="shared" si="84"/>
        <v>-466331.27255597536</v>
      </c>
      <c r="N226" s="2">
        <f t="shared" si="84"/>
        <v>-556639.33348274929</v>
      </c>
      <c r="O226" s="2">
        <f t="shared" si="84"/>
        <v>-648371.72511690739</v>
      </c>
      <c r="P226" s="2">
        <f t="shared" si="84"/>
        <v>-745245.79040603561</v>
      </c>
      <c r="Q226" s="2">
        <f t="shared" si="84"/>
        <v>-838036.66750351794</v>
      </c>
      <c r="R226" s="2">
        <f t="shared" si="84"/>
        <v>-923252.44823793671</v>
      </c>
      <c r="S226" s="2">
        <f t="shared" si="84"/>
        <v>-1010455.7449929264</v>
      </c>
      <c r="T226" s="2">
        <f t="shared" si="84"/>
        <v>-1099692.4532820457</v>
      </c>
      <c r="U226" s="2">
        <f t="shared" si="84"/>
        <v>-1194038.6673532496</v>
      </c>
      <c r="V226" s="2">
        <f t="shared" si="84"/>
        <v>-1277870.3490026484</v>
      </c>
      <c r="W226" s="2">
        <f t="shared" si="84"/>
        <v>-1363677.6425403096</v>
      </c>
      <c r="X226" s="2">
        <f t="shared" si="84"/>
        <v>-1451286.8892422616</v>
      </c>
      <c r="Y226" s="2">
        <f t="shared" si="84"/>
        <v>-1540735.9301249529</v>
      </c>
      <c r="Z226" s="2">
        <f t="shared" si="84"/>
        <v>-1641987.0649576536</v>
      </c>
      <c r="AA226" s="2">
        <f t="shared" si="84"/>
        <v>-1745364.4736218406</v>
      </c>
      <c r="AB226" s="2">
        <f t="shared" si="84"/>
        <v>-1850912.8078679759</v>
      </c>
      <c r="AC226" s="2">
        <f t="shared" si="84"/>
        <v>-1959061.1003783182</v>
      </c>
      <c r="AD226" s="2">
        <f t="shared" si="84"/>
        <v>-2069872.0025845608</v>
      </c>
      <c r="AE226" s="2">
        <f t="shared" si="84"/>
        <v>-2179151.9204979255</v>
      </c>
      <c r="AF226" s="2">
        <f t="shared" si="84"/>
        <v>-2291134.8277034275</v>
      </c>
      <c r="AG226" s="2">
        <f t="shared" si="84"/>
        <v>-2291134.8277034275</v>
      </c>
      <c r="AH226" s="2">
        <f t="shared" si="84"/>
        <v>-2291134.8277034275</v>
      </c>
      <c r="AI226" s="2">
        <f t="shared" si="84"/>
        <v>-2291134.8277034275</v>
      </c>
      <c r="AJ226" s="2">
        <f t="shared" si="84"/>
        <v>-2291134.8277034275</v>
      </c>
      <c r="AK226" s="2">
        <f t="shared" si="84"/>
        <v>-2291134.8277034275</v>
      </c>
    </row>
    <row r="227" spans="4:38">
      <c r="E227" t="s">
        <v>290</v>
      </c>
      <c r="F227" s="2">
        <f t="shared" si="80"/>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80"/>
        <v>-560626926.08526123</v>
      </c>
      <c r="H228" s="2">
        <f t="shared" ref="H228:AK228" ca="1" si="86">H219</f>
        <v>-16759666.60570934</v>
      </c>
      <c r="I228" s="2">
        <f t="shared" ca="1" si="86"/>
        <v>-16905747.562749151</v>
      </c>
      <c r="J228" s="2">
        <f t="shared" ca="1" si="86"/>
        <v>-15732269.814521268</v>
      </c>
      <c r="K228" s="2">
        <f t="shared" ca="1" si="86"/>
        <v>-35673074.785255067</v>
      </c>
      <c r="L228" s="2">
        <f t="shared" ca="1" si="86"/>
        <v>-36203093.100147367</v>
      </c>
      <c r="M228" s="2">
        <f t="shared" ca="1" si="86"/>
        <v>-25317350.462764546</v>
      </c>
      <c r="N228" s="2">
        <f t="shared" ca="1" si="86"/>
        <v>-25662813.718385447</v>
      </c>
      <c r="O228" s="2">
        <f t="shared" ca="1" si="86"/>
        <v>-26011621.479187638</v>
      </c>
      <c r="P228" s="2">
        <f t="shared" ca="1" si="86"/>
        <v>-24115170.622464355</v>
      </c>
      <c r="Q228" s="2">
        <f t="shared" ca="1" si="86"/>
        <v>-24423409.363411691</v>
      </c>
      <c r="R228" s="2">
        <f t="shared" ca="1" si="86"/>
        <v>-43471932.745999061</v>
      </c>
      <c r="S228" s="2">
        <f t="shared" ca="1" si="86"/>
        <v>-44493958.721889503</v>
      </c>
      <c r="T228" s="2">
        <f t="shared" ca="1" si="86"/>
        <v>-45539738.66642563</v>
      </c>
      <c r="U228" s="2">
        <f t="shared" ca="1" si="86"/>
        <v>-48279275.522227287</v>
      </c>
      <c r="V228" s="2">
        <f t="shared" ca="1" si="86"/>
        <v>-42406320.761079527</v>
      </c>
      <c r="W228" s="2">
        <f t="shared" ca="1" si="86"/>
        <v>-43415427.36050608</v>
      </c>
      <c r="X228" s="2">
        <f t="shared" ca="1" si="86"/>
        <v>-44327151.335076667</v>
      </c>
      <c r="Y228" s="2">
        <f t="shared" ca="1" si="86"/>
        <v>-45258021.513112277</v>
      </c>
      <c r="Z228" s="2">
        <f t="shared" ca="1" si="86"/>
        <v>-51677675.058979198</v>
      </c>
      <c r="AA228" s="2">
        <f t="shared" ca="1" si="86"/>
        <v>-52762906.235217705</v>
      </c>
      <c r="AB228" s="2">
        <f t="shared" ca="1" si="86"/>
        <v>-53870927.266157292</v>
      </c>
      <c r="AC228" s="2">
        <f t="shared" ca="1" si="86"/>
        <v>-55213544.050213918</v>
      </c>
      <c r="AD228" s="2">
        <f t="shared" ca="1" si="86"/>
        <v>-56588793.66027607</v>
      </c>
      <c r="AE228" s="2">
        <f t="shared" ca="1" si="86"/>
        <v>-55650889.11781998</v>
      </c>
      <c r="AF228" s="2">
        <f t="shared" ca="1" si="86"/>
        <v>-57044480.264519259</v>
      </c>
      <c r="AG228" s="2">
        <f t="shared" ca="1" si="86"/>
        <v>-58472060.197278954</v>
      </c>
      <c r="AH228" s="2">
        <f t="shared" ca="1" si="86"/>
        <v>-59699973.461421743</v>
      </c>
      <c r="AI228" s="2">
        <f t="shared" ca="1" si="86"/>
        <v>-60953672.904111207</v>
      </c>
      <c r="AJ228" s="2">
        <f t="shared" ca="1" si="86"/>
        <v>-61338453.599510431</v>
      </c>
      <c r="AK228" s="2">
        <f t="shared" ca="1" si="86"/>
        <v>-62626561.125100061</v>
      </c>
    </row>
    <row r="229" spans="4:38">
      <c r="F229" s="2">
        <f t="shared" si="80"/>
        <v>0</v>
      </c>
    </row>
    <row r="230" spans="4:38">
      <c r="E230" t="s">
        <v>308</v>
      </c>
      <c r="F230" s="2">
        <f t="shared" ca="1" si="80"/>
        <v>-186075920.19941419</v>
      </c>
      <c r="G230" s="2">
        <f t="shared" ref="G230:AK230" si="87">SUM(G222:G228)</f>
        <v>0</v>
      </c>
      <c r="H230" s="2">
        <f t="shared" ca="1" si="87"/>
        <v>-13211440.090799965</v>
      </c>
      <c r="I230" s="2">
        <f t="shared" ca="1" si="87"/>
        <v>-12563088.549322896</v>
      </c>
      <c r="J230" s="2">
        <f t="shared" ca="1" si="87"/>
        <v>-10814111.194004528</v>
      </c>
      <c r="K230" s="2">
        <f t="shared" ca="1" si="87"/>
        <v>-26293140.217685007</v>
      </c>
      <c r="L230" s="2">
        <f t="shared" ca="1" si="87"/>
        <v>-25150970.837322213</v>
      </c>
      <c r="M230" s="2">
        <f t="shared" ca="1" si="87"/>
        <v>-14677723.258893127</v>
      </c>
      <c r="N230" s="2">
        <f t="shared" ca="1" si="87"/>
        <v>-13773789.622023202</v>
      </c>
      <c r="O230" s="2">
        <f t="shared" ca="1" si="87"/>
        <v>-12840898.793615205</v>
      </c>
      <c r="P230" s="2">
        <f t="shared" ca="1" si="87"/>
        <v>-10058458.424254043</v>
      </c>
      <c r="Q230" s="2">
        <f t="shared" ca="1" si="87"/>
        <v>-9124138.7835408431</v>
      </c>
      <c r="R230" s="2">
        <f t="shared" ca="1" si="87"/>
        <v>-23280473.094106734</v>
      </c>
      <c r="S230" s="2">
        <f t="shared" ca="1" si="87"/>
        <v>-21936697.663294211</v>
      </c>
      <c r="T230" s="2">
        <f t="shared" ca="1" si="87"/>
        <v>-20520002.907279104</v>
      </c>
      <c r="U230" s="2">
        <f t="shared" ca="1" si="87"/>
        <v>-20383159.639612772</v>
      </c>
      <c r="V230" s="2">
        <f t="shared" ca="1" si="87"/>
        <v>-13082596.81340551</v>
      </c>
      <c r="W230" s="2">
        <f t="shared" ca="1" si="87"/>
        <v>-11572237.091592304</v>
      </c>
      <c r="X230" s="2">
        <f t="shared" ca="1" si="87"/>
        <v>-9887943.6814853176</v>
      </c>
      <c r="Y230" s="2">
        <f t="shared" ca="1" si="87"/>
        <v>-8126568.1792552918</v>
      </c>
      <c r="Z230" s="2">
        <f t="shared" ca="1" si="87"/>
        <v>-10725807.24460841</v>
      </c>
      <c r="AA230" s="2">
        <f t="shared" ca="1" si="87"/>
        <v>-8655659.5767769516</v>
      </c>
      <c r="AB230" s="2">
        <f t="shared" ca="1" si="87"/>
        <v>-6492388.8166154847</v>
      </c>
      <c r="AC230" s="2">
        <f t="shared" ca="1" si="87"/>
        <v>-4404562.5298697874</v>
      </c>
      <c r="AD230" s="2">
        <f t="shared" ca="1" si="87"/>
        <v>-2215452.675577186</v>
      </c>
      <c r="AE230" s="2">
        <f t="shared" ca="1" si="87"/>
        <v>1983533.0521900803</v>
      </c>
      <c r="AF230" s="2">
        <f t="shared" ca="1" si="87"/>
        <v>4322833.9021787494</v>
      </c>
      <c r="AG230" s="2">
        <f t="shared" ca="1" si="87"/>
        <v>-2294572.1941603944</v>
      </c>
      <c r="AH230" s="2">
        <f t="shared" ca="1" si="87"/>
        <v>380488.2048574388</v>
      </c>
      <c r="AI230" s="2">
        <f t="shared" ca="1" si="87"/>
        <v>3167902.6565129608</v>
      </c>
      <c r="AJ230" s="2">
        <f t="shared" ca="1" si="87"/>
        <v>6926341.1204966456</v>
      </c>
      <c r="AK230" s="2">
        <f t="shared" ca="1" si="87"/>
        <v>9926179.9537026584</v>
      </c>
    </row>
    <row r="231" spans="4:38">
      <c r="E231" t="s">
        <v>309</v>
      </c>
      <c r="F231" s="2">
        <f t="shared" ca="1" si="80"/>
        <v>55822776.059824251</v>
      </c>
      <c r="G231" s="2">
        <f>-G230*G$18</f>
        <v>0</v>
      </c>
      <c r="H231" s="2">
        <f t="shared" ref="H231:AK231" ca="1" si="88">-H230*H$18</f>
        <v>3963432.0272399895</v>
      </c>
      <c r="I231" s="2">
        <f t="shared" ca="1" si="88"/>
        <v>3768926.5647968687</v>
      </c>
      <c r="J231" s="2">
        <f t="shared" ca="1" si="88"/>
        <v>3244233.3582013585</v>
      </c>
      <c r="K231" s="2">
        <f t="shared" ca="1" si="88"/>
        <v>7887942.0653055012</v>
      </c>
      <c r="L231" s="2">
        <f t="shared" ca="1" si="88"/>
        <v>7545291.2511966638</v>
      </c>
      <c r="M231" s="2">
        <f t="shared" ca="1" si="88"/>
        <v>4403316.977667938</v>
      </c>
      <c r="N231" s="2">
        <f t="shared" ca="1" si="88"/>
        <v>4132136.8866069606</v>
      </c>
      <c r="O231" s="2">
        <f t="shared" ca="1" si="88"/>
        <v>3852269.6380845616</v>
      </c>
      <c r="P231" s="2">
        <f t="shared" ca="1" si="88"/>
        <v>3017537.5272762128</v>
      </c>
      <c r="Q231" s="2">
        <f t="shared" ca="1" si="88"/>
        <v>2737241.6350622526</v>
      </c>
      <c r="R231" s="2">
        <f t="shared" ca="1" si="88"/>
        <v>6984141.9282320198</v>
      </c>
      <c r="S231" s="2">
        <f t="shared" ca="1" si="88"/>
        <v>6581009.2989882631</v>
      </c>
      <c r="T231" s="2">
        <f t="shared" ca="1" si="88"/>
        <v>6156000.8721837308</v>
      </c>
      <c r="U231" s="2">
        <f t="shared" ca="1" si="88"/>
        <v>6114947.8918838315</v>
      </c>
      <c r="V231" s="2">
        <f t="shared" ca="1" si="88"/>
        <v>3924779.044021653</v>
      </c>
      <c r="W231" s="2">
        <f t="shared" ca="1" si="88"/>
        <v>3471671.127477691</v>
      </c>
      <c r="X231" s="2">
        <f t="shared" ca="1" si="88"/>
        <v>2966383.1044455953</v>
      </c>
      <c r="Y231" s="2">
        <f t="shared" ca="1" si="88"/>
        <v>2437970.4537765873</v>
      </c>
      <c r="Z231" s="2">
        <f t="shared" ca="1" si="88"/>
        <v>3217742.173382523</v>
      </c>
      <c r="AA231" s="2">
        <f t="shared" ca="1" si="88"/>
        <v>2596697.8730330854</v>
      </c>
      <c r="AB231" s="2">
        <f t="shared" ca="1" si="88"/>
        <v>1947716.6449846453</v>
      </c>
      <c r="AC231" s="2">
        <f t="shared" ca="1" si="88"/>
        <v>1321368.7589609362</v>
      </c>
      <c r="AD231" s="2">
        <f t="shared" ca="1" si="88"/>
        <v>664635.80267315579</v>
      </c>
      <c r="AE231" s="2">
        <f t="shared" ca="1" si="88"/>
        <v>-595059.91565702402</v>
      </c>
      <c r="AF231" s="2">
        <f t="shared" ca="1" si="88"/>
        <v>-1296850.1706536247</v>
      </c>
      <c r="AG231" s="2">
        <f t="shared" ca="1" si="88"/>
        <v>688371.65824811824</v>
      </c>
      <c r="AH231" s="2">
        <f t="shared" ca="1" si="88"/>
        <v>-114146.46145723163</v>
      </c>
      <c r="AI231" s="2">
        <f t="shared" ca="1" si="88"/>
        <v>-950370.79695388814</v>
      </c>
      <c r="AJ231" s="2">
        <f t="shared" ca="1" si="88"/>
        <v>-2077902.3361489936</v>
      </c>
      <c r="AK231" s="2">
        <f t="shared" ca="1" si="88"/>
        <v>-2977853.9861107976</v>
      </c>
    </row>
    <row r="233" spans="4:38">
      <c r="D233" t="s">
        <v>310</v>
      </c>
    </row>
    <row r="234" spans="4:38">
      <c r="E234" t="s">
        <v>214</v>
      </c>
      <c r="F234" s="2">
        <f>NPV($G$15,H234:AQ234)+G234</f>
        <v>-21714120.484938327</v>
      </c>
      <c r="G234" s="2">
        <f>-G26</f>
        <v>-2323711.5869401605</v>
      </c>
      <c r="H234" s="2">
        <f t="shared" ref="H234:AK234" si="89">-H26</f>
        <v>-2094348.1640232366</v>
      </c>
      <c r="I234" s="2">
        <f t="shared" si="89"/>
        <v>0</v>
      </c>
      <c r="J234" s="2">
        <f t="shared" si="89"/>
        <v>0</v>
      </c>
      <c r="K234" s="2">
        <f t="shared" si="89"/>
        <v>-3477709.7223755959</v>
      </c>
      <c r="L234" s="2">
        <f t="shared" si="89"/>
        <v>-4889766.9763993928</v>
      </c>
      <c r="M234" s="2">
        <f t="shared" si="89"/>
        <v>-2881673.932343435</v>
      </c>
      <c r="N234" s="2">
        <f t="shared" si="89"/>
        <v>-3024507.6457449929</v>
      </c>
      <c r="O234" s="2">
        <f t="shared" si="89"/>
        <v>-3080836.2174568209</v>
      </c>
      <c r="P234" s="2">
        <f t="shared" si="89"/>
        <v>-3760217.0512682954</v>
      </c>
      <c r="Q234" s="2">
        <f t="shared" si="89"/>
        <v>-3381447.0030685072</v>
      </c>
      <c r="R234" s="23">
        <f t="shared" si="89"/>
        <v>0</v>
      </c>
      <c r="S234" s="23">
        <f t="shared" si="89"/>
        <v>0</v>
      </c>
      <c r="T234" s="23">
        <f t="shared" si="89"/>
        <v>0</v>
      </c>
      <c r="U234" s="23">
        <f t="shared" si="89"/>
        <v>0</v>
      </c>
      <c r="V234" s="23">
        <f t="shared" si="89"/>
        <v>0</v>
      </c>
      <c r="W234" s="23">
        <f t="shared" si="89"/>
        <v>0</v>
      </c>
      <c r="X234" s="23">
        <f t="shared" si="89"/>
        <v>0</v>
      </c>
      <c r="Y234" s="23">
        <f t="shared" si="89"/>
        <v>0</v>
      </c>
      <c r="Z234" s="23">
        <f t="shared" si="89"/>
        <v>0</v>
      </c>
      <c r="AA234" s="23">
        <f t="shared" si="89"/>
        <v>0</v>
      </c>
      <c r="AB234" s="23">
        <f t="shared" si="89"/>
        <v>0</v>
      </c>
      <c r="AC234" s="23">
        <f t="shared" si="89"/>
        <v>0</v>
      </c>
      <c r="AD234" s="23">
        <f t="shared" si="89"/>
        <v>0</v>
      </c>
      <c r="AE234" s="23">
        <f t="shared" si="89"/>
        <v>0</v>
      </c>
      <c r="AF234" s="23">
        <f t="shared" si="89"/>
        <v>0</v>
      </c>
      <c r="AG234" s="23">
        <f t="shared" si="89"/>
        <v>0</v>
      </c>
      <c r="AH234" s="23">
        <f t="shared" si="89"/>
        <v>0</v>
      </c>
      <c r="AI234" s="23">
        <f t="shared" si="89"/>
        <v>0</v>
      </c>
      <c r="AJ234" s="23">
        <f t="shared" si="89"/>
        <v>0</v>
      </c>
      <c r="AK234" s="23">
        <f t="shared" si="89"/>
        <v>0</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2518596965.3750176</v>
      </c>
      <c r="G237" s="2">
        <f t="shared" ref="G237:AK237" si="93">G177</f>
        <v>0</v>
      </c>
      <c r="H237" s="2">
        <f t="shared" si="93"/>
        <v>2240117.990579349</v>
      </c>
      <c r="I237" s="2">
        <f t="shared" si="93"/>
        <v>4561239.4948742669</v>
      </c>
      <c r="J237" s="2">
        <f t="shared" si="93"/>
        <v>6783009.5185870193</v>
      </c>
      <c r="K237" s="2">
        <f t="shared" si="93"/>
        <v>11705649.877643831</v>
      </c>
      <c r="L237" s="2">
        <f t="shared" si="93"/>
        <v>16789103.941452377</v>
      </c>
      <c r="M237" s="2">
        <f t="shared" si="93"/>
        <v>20507161.962073512</v>
      </c>
      <c r="N237" s="2">
        <f t="shared" si="93"/>
        <v>24340858.89575607</v>
      </c>
      <c r="O237" s="2">
        <f t="shared" si="93"/>
        <v>28291358.064901434</v>
      </c>
      <c r="P237" s="2">
        <f t="shared" si="93"/>
        <v>32064069.487680525</v>
      </c>
      <c r="Q237" s="2">
        <f t="shared" si="93"/>
        <v>35948655.67099975</v>
      </c>
      <c r="R237" s="2">
        <f t="shared" si="93"/>
        <v>42493056.964029178</v>
      </c>
      <c r="S237" s="2">
        <f t="shared" si="93"/>
        <v>49311001.45929376</v>
      </c>
      <c r="T237" s="2">
        <f t="shared" si="93"/>
        <v>56411397.056123726</v>
      </c>
      <c r="U237" s="2">
        <f t="shared" si="93"/>
        <v>64025745.390671745</v>
      </c>
      <c r="V237" s="2">
        <f t="shared" si="93"/>
        <v>71017850.120824561</v>
      </c>
      <c r="W237" s="2">
        <f t="shared" si="93"/>
        <v>78291179.256262243</v>
      </c>
      <c r="X237" s="2">
        <f t="shared" si="93"/>
        <v>85838669.343485028</v>
      </c>
      <c r="Y237" s="2">
        <f t="shared" si="93"/>
        <v>93668627.604319006</v>
      </c>
      <c r="Z237" s="2">
        <f t="shared" si="93"/>
        <v>102517967.83767301</v>
      </c>
      <c r="AA237" s="2">
        <f t="shared" si="93"/>
        <v>111697672.49605435</v>
      </c>
      <c r="AB237" s="2">
        <f t="shared" si="93"/>
        <v>121217714.3262713</v>
      </c>
      <c r="AC237" s="2">
        <f t="shared" si="93"/>
        <v>131116483.26434004</v>
      </c>
      <c r="AD237" s="2">
        <f t="shared" si="93"/>
        <v>141406278.53485879</v>
      </c>
      <c r="AE237" s="2">
        <f t="shared" si="93"/>
        <v>151787251.80582607</v>
      </c>
      <c r="AF237" s="2">
        <f t="shared" si="93"/>
        <v>162571820.37862673</v>
      </c>
      <c r="AG237" s="2">
        <f t="shared" si="93"/>
        <v>173772986.29318419</v>
      </c>
      <c r="AH237" s="2">
        <f t="shared" si="93"/>
        <v>185372907.00336617</v>
      </c>
      <c r="AI237" s="2">
        <f t="shared" si="93"/>
        <v>197383390.49642044</v>
      </c>
      <c r="AJ237" s="2">
        <f t="shared" si="93"/>
        <v>209697338.2402615</v>
      </c>
      <c r="AK237" s="2">
        <f t="shared" si="93"/>
        <v>222441425.7141349</v>
      </c>
      <c r="AL237" s="2">
        <f>IF(AF237=0,0,IF($G$15&gt;(AK237/AF237)^(1/5)-1+2%,AK237*(AK237/AF237)^(1/5)/($G$15-((AK237/AF237)^(1/5)-1)),AK237*(1+$G$14)/$G$16))</f>
        <v>7577845171.9891396</v>
      </c>
    </row>
    <row r="238" spans="4:38">
      <c r="E238" t="s">
        <v>282</v>
      </c>
      <c r="F238" s="2">
        <f t="shared" si="90"/>
        <v>-1393481832.6577752</v>
      </c>
      <c r="G238" s="2">
        <f t="shared" ref="G238:AK238" si="94">G224</f>
        <v>0</v>
      </c>
      <c r="H238" s="2">
        <f t="shared" si="94"/>
        <v>-1235741.1894091344</v>
      </c>
      <c r="I238" s="2">
        <f t="shared" si="94"/>
        <v>-2509312.3628576007</v>
      </c>
      <c r="J238" s="2">
        <f t="shared" si="94"/>
        <v>-3723776.5724776341</v>
      </c>
      <c r="K238" s="2">
        <f t="shared" si="94"/>
        <v>-6433188.4447355745</v>
      </c>
      <c r="L238" s="2">
        <f t="shared" si="94"/>
        <v>-9237548.5683406051</v>
      </c>
      <c r="M238" s="2">
        <f t="shared" si="94"/>
        <v>-11296844.761648433</v>
      </c>
      <c r="N238" s="2">
        <f t="shared" si="94"/>
        <v>-13424196.711706173</v>
      </c>
      <c r="O238" s="2">
        <f t="shared" si="94"/>
        <v>-15621148.726436991</v>
      </c>
      <c r="P238" s="2">
        <f t="shared" si="94"/>
        <v>-17723847.714931648</v>
      </c>
      <c r="Q238" s="2">
        <f t="shared" si="94"/>
        <v>-19892774.125740718</v>
      </c>
      <c r="R238" s="2">
        <f t="shared" si="94"/>
        <v>-23514225.172530841</v>
      </c>
      <c r="S238" s="2">
        <f t="shared" si="94"/>
        <v>-27287045.805585787</v>
      </c>
      <c r="T238" s="2">
        <f t="shared" si="94"/>
        <v>-31216165.35608647</v>
      </c>
      <c r="U238" s="2">
        <f t="shared" si="94"/>
        <v>-35429689.024958104</v>
      </c>
      <c r="V238" s="2">
        <f t="shared" si="94"/>
        <v>-39298884.060606144</v>
      </c>
      <c r="W238" s="2">
        <f t="shared" si="94"/>
        <v>-43323699.201333411</v>
      </c>
      <c r="X238" s="2">
        <f t="shared" si="94"/>
        <v>-47500225.770100497</v>
      </c>
      <c r="Y238" s="2">
        <f t="shared" si="94"/>
        <v>-51833060.703407928</v>
      </c>
      <c r="Z238" s="2">
        <f t="shared" si="94"/>
        <v>-56729987.254292905</v>
      </c>
      <c r="AA238" s="2">
        <f t="shared" si="94"/>
        <v>-61809726.340544835</v>
      </c>
      <c r="AB238" s="2">
        <f t="shared" si="94"/>
        <v>-67077796.544040211</v>
      </c>
      <c r="AC238" s="2">
        <f t="shared" si="94"/>
        <v>-72555441.561145887</v>
      </c>
      <c r="AD238" s="2">
        <f t="shared" si="94"/>
        <v>-78249467.368115693</v>
      </c>
      <c r="AE238" s="2">
        <f t="shared" si="94"/>
        <v>-83993948.006686434</v>
      </c>
      <c r="AF238" s="2">
        <f t="shared" si="94"/>
        <v>-89961764.679045424</v>
      </c>
      <c r="AG238" s="2">
        <f t="shared" si="94"/>
        <v>-96160112.275753796</v>
      </c>
      <c r="AH238" s="2">
        <f t="shared" si="94"/>
        <v>-102579117.3333005</v>
      </c>
      <c r="AI238" s="2">
        <f t="shared" si="94"/>
        <v>-109225313.99375048</v>
      </c>
      <c r="AJ238" s="2">
        <f t="shared" si="94"/>
        <v>-116039437.54001744</v>
      </c>
      <c r="AK238" s="2">
        <f t="shared" si="94"/>
        <v>-123091585.91175641</v>
      </c>
      <c r="AL238" s="2">
        <f t="shared" ref="AL238:AL243" si="95">IF(AF238=0,0,IF($G$15&gt;(AK238/AF238)^(1/5)-1+2%,AK238*(AK238/AF238)^(1/5)/($G$15-((AK238/AF238)^(1/5)-1)),AK238*(1+$G$14)/$G$16))</f>
        <v>-4193324049.3280001</v>
      </c>
    </row>
    <row r="239" spans="4:38">
      <c r="E239" t="s">
        <v>283</v>
      </c>
      <c r="F239" s="2">
        <f t="shared" si="90"/>
        <v>-277417238.44649518</v>
      </c>
      <c r="G239" s="2">
        <f t="shared" ref="G239:AK239" si="96">-G200</f>
        <v>0</v>
      </c>
      <c r="H239" s="2">
        <f t="shared" si="96"/>
        <v>-245896.34166495391</v>
      </c>
      <c r="I239" s="2">
        <f t="shared" si="96"/>
        <v>-499099.79334750923</v>
      </c>
      <c r="J239" s="2">
        <f t="shared" si="96"/>
        <v>-740403.35609428922</v>
      </c>
      <c r="K239" s="2">
        <f t="shared" si="96"/>
        <v>-1279344.0152120064</v>
      </c>
      <c r="L239" s="2">
        <f t="shared" si="96"/>
        <v>-1837378.8098686123</v>
      </c>
      <c r="M239" s="2">
        <f t="shared" si="96"/>
        <v>-2247417.6849271371</v>
      </c>
      <c r="N239" s="2">
        <f t="shared" si="96"/>
        <v>-2671135.982601821</v>
      </c>
      <c r="O239" s="2">
        <f t="shared" si="96"/>
        <v>-3108870.0410509263</v>
      </c>
      <c r="P239" s="2">
        <f t="shared" si="96"/>
        <v>-3527971.9559944896</v>
      </c>
      <c r="Q239" s="2">
        <f t="shared" si="96"/>
        <v>-3960397.4626147468</v>
      </c>
      <c r="R239" s="2">
        <f t="shared" si="96"/>
        <v>-4681382.1501215771</v>
      </c>
      <c r="S239" s="2">
        <f t="shared" si="96"/>
        <v>-5432502.5905189272</v>
      </c>
      <c r="T239" s="2">
        <f t="shared" si="96"/>
        <v>-6214740.1507382216</v>
      </c>
      <c r="U239" s="2">
        <f t="shared" si="96"/>
        <v>-7053598.9414422074</v>
      </c>
      <c r="V239" s="2">
        <f t="shared" si="96"/>
        <v>-7823906.2954936381</v>
      </c>
      <c r="W239" s="2">
        <f t="shared" si="96"/>
        <v>-8625195.6264876463</v>
      </c>
      <c r="X239" s="2">
        <f t="shared" si="96"/>
        <v>-9456688.7667070888</v>
      </c>
      <c r="Y239" s="2">
        <f t="shared" si="96"/>
        <v>-10319300.907544451</v>
      </c>
      <c r="Z239" s="2">
        <f t="shared" si="96"/>
        <v>-11294216.490667704</v>
      </c>
      <c r="AA239" s="2">
        <f t="shared" si="96"/>
        <v>-12305527.716581903</v>
      </c>
      <c r="AB239" s="2">
        <f t="shared" si="96"/>
        <v>-13354333.264512116</v>
      </c>
      <c r="AC239" s="2">
        <f t="shared" si="96"/>
        <v>-14444862.483299086</v>
      </c>
      <c r="AD239" s="2">
        <f t="shared" si="96"/>
        <v>-15578470.355959052</v>
      </c>
      <c r="AE239" s="2">
        <f t="shared" si="96"/>
        <v>-16722123.141700815</v>
      </c>
      <c r="AF239" s="2">
        <f t="shared" si="96"/>
        <v>-17910239.281620063</v>
      </c>
      <c r="AG239" s="2">
        <f t="shared" si="96"/>
        <v>-19144251.186608404</v>
      </c>
      <c r="AH239" s="2">
        <f t="shared" si="96"/>
        <v>-20422193.176083066</v>
      </c>
      <c r="AI239" s="2">
        <f t="shared" si="96"/>
        <v>-21745366.114342362</v>
      </c>
      <c r="AJ239" s="2">
        <f t="shared" si="96"/>
        <v>-23101971.152533546</v>
      </c>
      <c r="AK239" s="2">
        <f t="shared" si="96"/>
        <v>-24505963.895872347</v>
      </c>
      <c r="AL239" s="2">
        <f t="shared" si="95"/>
        <v>-834837304.23454165</v>
      </c>
    </row>
    <row r="240" spans="4:38">
      <c r="E240" t="s">
        <v>290</v>
      </c>
      <c r="F240" s="2">
        <f t="shared" si="90"/>
        <v>0</v>
      </c>
      <c r="G240" s="2">
        <f t="shared" ref="G240:AK240" si="97">G207</f>
        <v>0</v>
      </c>
      <c r="H240" s="2">
        <f>H207</f>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5"/>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5"/>
        <v>0</v>
      </c>
    </row>
    <row r="242" spans="3:40">
      <c r="E242" t="s">
        <v>312</v>
      </c>
      <c r="F242" s="2">
        <f t="shared" ca="1" si="90"/>
        <v>34498929.13252493</v>
      </c>
      <c r="G242" s="2">
        <f t="shared" ref="G242:AK242" si="99">G231</f>
        <v>0</v>
      </c>
      <c r="H242" s="2">
        <f t="shared" ca="1" si="99"/>
        <v>3963432.0272399895</v>
      </c>
      <c r="I242" s="2">
        <f t="shared" ca="1" si="99"/>
        <v>3768926.5647968687</v>
      </c>
      <c r="J242" s="2">
        <f t="shared" ca="1" si="99"/>
        <v>3244233.3582013585</v>
      </c>
      <c r="K242" s="2">
        <f t="shared" ca="1" si="99"/>
        <v>7887942.0653055012</v>
      </c>
      <c r="L242" s="2">
        <f t="shared" ca="1" si="99"/>
        <v>7545291.2511966638</v>
      </c>
      <c r="M242" s="2">
        <f t="shared" ca="1" si="99"/>
        <v>4403316.977667938</v>
      </c>
      <c r="N242" s="2">
        <f t="shared" ca="1" si="99"/>
        <v>4132136.8866069606</v>
      </c>
      <c r="O242" s="2">
        <f t="shared" ca="1" si="99"/>
        <v>3852269.6380845616</v>
      </c>
      <c r="P242" s="2">
        <f t="shared" ca="1" si="99"/>
        <v>3017537.5272762128</v>
      </c>
      <c r="Q242" s="2">
        <f t="shared" ca="1" si="99"/>
        <v>2737241.6350622526</v>
      </c>
      <c r="R242" s="2">
        <f t="shared" ca="1" si="99"/>
        <v>6984141.9282320198</v>
      </c>
      <c r="S242" s="2">
        <f t="shared" ca="1" si="99"/>
        <v>6581009.2989882631</v>
      </c>
      <c r="T242" s="2">
        <f t="shared" ca="1" si="99"/>
        <v>6156000.8721837308</v>
      </c>
      <c r="U242" s="2">
        <f t="shared" ca="1" si="99"/>
        <v>6114947.8918838315</v>
      </c>
      <c r="V242" s="2">
        <f t="shared" ca="1" si="99"/>
        <v>3924779.044021653</v>
      </c>
      <c r="W242" s="2">
        <f t="shared" ca="1" si="99"/>
        <v>3471671.127477691</v>
      </c>
      <c r="X242" s="2">
        <f t="shared" ca="1" si="99"/>
        <v>2966383.1044455953</v>
      </c>
      <c r="Y242" s="2">
        <f t="shared" ca="1" si="99"/>
        <v>2437970.4537765873</v>
      </c>
      <c r="Z242" s="2">
        <f t="shared" ca="1" si="99"/>
        <v>3217742.173382523</v>
      </c>
      <c r="AA242" s="2">
        <f t="shared" ca="1" si="99"/>
        <v>2596697.8730330854</v>
      </c>
      <c r="AB242" s="2">
        <f t="shared" ca="1" si="99"/>
        <v>1947716.6449846453</v>
      </c>
      <c r="AC242" s="2">
        <f t="shared" ca="1" si="99"/>
        <v>1321368.7589609362</v>
      </c>
      <c r="AD242" s="2">
        <f t="shared" ca="1" si="99"/>
        <v>664635.80267315579</v>
      </c>
      <c r="AE242" s="2">
        <f t="shared" ca="1" si="99"/>
        <v>-595059.91565702402</v>
      </c>
      <c r="AF242" s="2">
        <f t="shared" ca="1" si="99"/>
        <v>-1296850.1706536247</v>
      </c>
      <c r="AG242" s="2">
        <f t="shared" ca="1" si="99"/>
        <v>688371.65824811824</v>
      </c>
      <c r="AH242" s="2">
        <f t="shared" ca="1" si="99"/>
        <v>-114146.46145723163</v>
      </c>
      <c r="AI242" s="2">
        <f t="shared" ca="1" si="99"/>
        <v>-950370.79695388814</v>
      </c>
      <c r="AJ242" s="2">
        <f t="shared" ca="1" si="99"/>
        <v>-2077902.3361489936</v>
      </c>
      <c r="AK242" s="2">
        <f t="shared" ca="1" si="99"/>
        <v>-2977853.9861107976</v>
      </c>
      <c r="AL242" s="2">
        <f t="shared" ca="1" si="95"/>
        <v>-101445656.44233055</v>
      </c>
      <c r="AN242" s="18"/>
    </row>
    <row r="243" spans="3:40">
      <c r="E243" t="s">
        <v>313</v>
      </c>
      <c r="F243" s="2">
        <f t="shared" ca="1" si="90"/>
        <v>-17249464.566262465</v>
      </c>
      <c r="G243" s="2">
        <f>-$G$17*G242</f>
        <v>0</v>
      </c>
      <c r="H243" s="2">
        <f ca="1">-$G$17*H242</f>
        <v>-1981716.0136199947</v>
      </c>
      <c r="I243" s="2">
        <f t="shared" ref="I243:AK243" ca="1" si="100">-$G$17*I242</f>
        <v>-1884463.2823984344</v>
      </c>
      <c r="J243" s="2">
        <f t="shared" ca="1" si="100"/>
        <v>-1622116.6791006792</v>
      </c>
      <c r="K243" s="2">
        <f t="shared" ca="1" si="100"/>
        <v>-3943971.0326527506</v>
      </c>
      <c r="L243" s="2">
        <f t="shared" ca="1" si="100"/>
        <v>-3772645.6255983319</v>
      </c>
      <c r="M243" s="2">
        <f t="shared" ca="1" si="100"/>
        <v>-2201658.488833969</v>
      </c>
      <c r="N243" s="2">
        <f t="shared" ca="1" si="100"/>
        <v>-2066068.4433034803</v>
      </c>
      <c r="O243" s="2">
        <f t="shared" ca="1" si="100"/>
        <v>-1926134.8190422808</v>
      </c>
      <c r="P243" s="2">
        <f t="shared" ca="1" si="100"/>
        <v>-1508768.7636381064</v>
      </c>
      <c r="Q243" s="2">
        <f t="shared" ca="1" si="100"/>
        <v>-1368620.8175311263</v>
      </c>
      <c r="R243" s="2">
        <f t="shared" ca="1" si="100"/>
        <v>-3492070.9641160099</v>
      </c>
      <c r="S243" s="2">
        <f t="shared" ca="1" si="100"/>
        <v>-3290504.6494941316</v>
      </c>
      <c r="T243" s="2">
        <f t="shared" ca="1" si="100"/>
        <v>-3078000.4360918654</v>
      </c>
      <c r="U243" s="2">
        <f t="shared" ca="1" si="100"/>
        <v>-3057473.9459419157</v>
      </c>
      <c r="V243" s="2">
        <f t="shared" ca="1" si="100"/>
        <v>-1962389.5220108265</v>
      </c>
      <c r="W243" s="2">
        <f t="shared" ca="1" si="100"/>
        <v>-1735835.5637388455</v>
      </c>
      <c r="X243" s="2">
        <f t="shared" ca="1" si="100"/>
        <v>-1483191.5522227976</v>
      </c>
      <c r="Y243" s="2">
        <f t="shared" ca="1" si="100"/>
        <v>-1218985.2268882936</v>
      </c>
      <c r="Z243" s="2">
        <f t="shared" ca="1" si="100"/>
        <v>-1608871.0866912615</v>
      </c>
      <c r="AA243" s="2">
        <f t="shared" ca="1" si="100"/>
        <v>-1298348.9365165427</v>
      </c>
      <c r="AB243" s="2">
        <f t="shared" ca="1" si="100"/>
        <v>-973858.32249232265</v>
      </c>
      <c r="AC243" s="2">
        <f t="shared" ca="1" si="100"/>
        <v>-660684.37948046811</v>
      </c>
      <c r="AD243" s="2">
        <f t="shared" ca="1" si="100"/>
        <v>-332317.9013365779</v>
      </c>
      <c r="AE243" s="2">
        <f t="shared" ca="1" si="100"/>
        <v>297529.95782851201</v>
      </c>
      <c r="AF243" s="2">
        <f t="shared" ca="1" si="100"/>
        <v>648425.08532681235</v>
      </c>
      <c r="AG243" s="2">
        <f t="shared" ca="1" si="100"/>
        <v>-344185.82912405912</v>
      </c>
      <c r="AH243" s="2">
        <f t="shared" ca="1" si="100"/>
        <v>57073.230728615817</v>
      </c>
      <c r="AI243" s="2">
        <f t="shared" ca="1" si="100"/>
        <v>475185.39847694407</v>
      </c>
      <c r="AJ243" s="2">
        <f t="shared" ca="1" si="100"/>
        <v>1038951.1680744968</v>
      </c>
      <c r="AK243" s="2">
        <f t="shared" ca="1" si="100"/>
        <v>1488926.9930553988</v>
      </c>
      <c r="AL243" s="2">
        <f t="shared" ca="1" si="95"/>
        <v>50722828.221165277</v>
      </c>
    </row>
    <row r="244" spans="3:40">
      <c r="E244" t="s">
        <v>314</v>
      </c>
      <c r="F244" s="2">
        <f t="shared" ca="1" si="90"/>
        <v>843233238.35207152</v>
      </c>
      <c r="G244" s="2">
        <f>SUM(G234:G243)</f>
        <v>-2323711.5869401605</v>
      </c>
      <c r="H244" s="2">
        <f ca="1">SUM(H234:H243)</f>
        <v>645848.30910201883</v>
      </c>
      <c r="I244" s="2">
        <f t="shared" ref="I244:AL244" ca="1" si="101">SUM(I234:I243)</f>
        <v>3437290.621067591</v>
      </c>
      <c r="J244" s="2">
        <f t="shared" ca="1" si="101"/>
        <v>3940946.2691157758</v>
      </c>
      <c r="K244" s="2">
        <f t="shared" ca="1" si="101"/>
        <v>4459378.7279734053</v>
      </c>
      <c r="L244" s="2">
        <f t="shared" ca="1" si="101"/>
        <v>4597055.2124420991</v>
      </c>
      <c r="M244" s="2">
        <f t="shared" ca="1" si="101"/>
        <v>6282884.0719884764</v>
      </c>
      <c r="N244" s="2">
        <f t="shared" ca="1" si="101"/>
        <v>7287086.9990065619</v>
      </c>
      <c r="O244" s="2">
        <f t="shared" ca="1" si="101"/>
        <v>8406637.8989989758</v>
      </c>
      <c r="P244" s="2">
        <f t="shared" ca="1" si="101"/>
        <v>8560801.5291241985</v>
      </c>
      <c r="Q244" s="2">
        <f t="shared" ca="1" si="101"/>
        <v>10082657.897106906</v>
      </c>
      <c r="R244" s="2">
        <f t="shared" ca="1" si="101"/>
        <v>17789520.605492767</v>
      </c>
      <c r="S244" s="2">
        <f t="shared" ca="1" si="101"/>
        <v>19881957.712683178</v>
      </c>
      <c r="T244" s="2">
        <f t="shared" ca="1" si="101"/>
        <v>22058491.985390898</v>
      </c>
      <c r="U244" s="2">
        <f t="shared" ca="1" si="101"/>
        <v>24599931.370213352</v>
      </c>
      <c r="V244" s="2">
        <f t="shared" ca="1" si="101"/>
        <v>25857449.286735602</v>
      </c>
      <c r="W244" s="2">
        <f t="shared" ca="1" si="101"/>
        <v>28078119.992180031</v>
      </c>
      <c r="X244" s="2">
        <f t="shared" ca="1" si="101"/>
        <v>30364946.358900242</v>
      </c>
      <c r="Y244" s="2">
        <f t="shared" ca="1" si="101"/>
        <v>32735251.220254924</v>
      </c>
      <c r="Z244" s="2">
        <f t="shared" ca="1" si="101"/>
        <v>36102635.179403663</v>
      </c>
      <c r="AA244" s="2">
        <f t="shared" ca="1" si="101"/>
        <v>38880767.375444151</v>
      </c>
      <c r="AB244" s="2">
        <f t="shared" ca="1" si="101"/>
        <v>41759442.840211295</v>
      </c>
      <c r="AC244" s="2">
        <f t="shared" ca="1" si="101"/>
        <v>44776863.599375546</v>
      </c>
      <c r="AD244" s="2">
        <f t="shared" ca="1" si="101"/>
        <v>47910658.712120622</v>
      </c>
      <c r="AE244" s="2">
        <f t="shared" ca="1" si="101"/>
        <v>50773650.699610308</v>
      </c>
      <c r="AF244" s="2">
        <f t="shared" ca="1" si="101"/>
        <v>54051391.332634434</v>
      </c>
      <c r="AG244" s="2">
        <f t="shared" ca="1" si="101"/>
        <v>58812808.659946054</v>
      </c>
      <c r="AH244" s="2">
        <f t="shared" ca="1" si="101"/>
        <v>62314523.263253994</v>
      </c>
      <c r="AI244" s="2">
        <f t="shared" ca="1" si="101"/>
        <v>65937524.989850655</v>
      </c>
      <c r="AJ244" s="2">
        <f t="shared" ca="1" si="101"/>
        <v>69516978.379636019</v>
      </c>
      <c r="AK244" s="2">
        <f t="shared" ca="1" si="101"/>
        <v>73354948.913450763</v>
      </c>
      <c r="AL244" s="2">
        <f t="shared" ca="1" si="101"/>
        <v>2498960990.2054324</v>
      </c>
    </row>
    <row r="245" spans="3:40">
      <c r="E245" t="s">
        <v>315</v>
      </c>
      <c r="F245" s="2">
        <f t="shared" ca="1" si="90"/>
        <v>843233238.35207152</v>
      </c>
      <c r="G245" s="2">
        <f ca="1">NPV($G$15,H244:AL244)+G244</f>
        <v>843233238.35207152</v>
      </c>
    </row>
    <row r="247" spans="3:40">
      <c r="E247" t="s">
        <v>307</v>
      </c>
      <c r="F247" t="s">
        <v>215</v>
      </c>
      <c r="H247" s="2">
        <f t="shared" ref="H247:AK247" ca="1" si="102">H219</f>
        <v>-16759666.60570934</v>
      </c>
      <c r="I247" s="2">
        <f t="shared" ca="1" si="102"/>
        <v>-16905747.562749151</v>
      </c>
      <c r="J247" s="2">
        <f t="shared" ca="1" si="102"/>
        <v>-15732269.814521268</v>
      </c>
      <c r="K247" s="2">
        <f t="shared" ca="1" si="102"/>
        <v>-35673074.785255067</v>
      </c>
      <c r="L247" s="2">
        <f t="shared" ca="1" si="102"/>
        <v>-36203093.100147367</v>
      </c>
      <c r="M247" s="2">
        <f t="shared" ca="1" si="102"/>
        <v>-25317350.462764546</v>
      </c>
      <c r="N247" s="2">
        <f t="shared" ca="1" si="102"/>
        <v>-25662813.718385447</v>
      </c>
      <c r="O247" s="2">
        <f t="shared" ca="1" si="102"/>
        <v>-26011621.479187638</v>
      </c>
      <c r="P247" s="2">
        <f t="shared" ca="1" si="102"/>
        <v>-24115170.622464355</v>
      </c>
      <c r="Q247" s="2">
        <f t="shared" ca="1" si="102"/>
        <v>-24423409.363411691</v>
      </c>
      <c r="R247" s="2">
        <f t="shared" ca="1" si="102"/>
        <v>-43471932.745999061</v>
      </c>
      <c r="S247" s="2">
        <f t="shared" ca="1" si="102"/>
        <v>-44493958.721889503</v>
      </c>
      <c r="T247" s="2">
        <f t="shared" ca="1" si="102"/>
        <v>-45539738.66642563</v>
      </c>
      <c r="U247" s="2">
        <f t="shared" ca="1" si="102"/>
        <v>-48279275.522227287</v>
      </c>
      <c r="V247" s="2">
        <f t="shared" ca="1" si="102"/>
        <v>-42406320.761079527</v>
      </c>
      <c r="W247" s="2">
        <f t="shared" ca="1" si="102"/>
        <v>-43415427.36050608</v>
      </c>
      <c r="X247" s="2">
        <f t="shared" ca="1" si="102"/>
        <v>-44327151.335076667</v>
      </c>
      <c r="Y247" s="2">
        <f t="shared" ca="1" si="102"/>
        <v>-45258021.513112277</v>
      </c>
      <c r="Z247" s="2">
        <f t="shared" ca="1" si="102"/>
        <v>-51677675.058979198</v>
      </c>
      <c r="AA247" s="2">
        <f t="shared" ca="1" si="102"/>
        <v>-52762906.235217705</v>
      </c>
      <c r="AB247" s="2">
        <f t="shared" ca="1" si="102"/>
        <v>-53870927.266157292</v>
      </c>
      <c r="AC247" s="2">
        <f t="shared" ca="1" si="102"/>
        <v>-55213544.050213918</v>
      </c>
      <c r="AD247" s="2">
        <f t="shared" ca="1" si="102"/>
        <v>-56588793.66027607</v>
      </c>
      <c r="AE247" s="2">
        <f t="shared" ca="1" si="102"/>
        <v>-55650889.11781998</v>
      </c>
      <c r="AF247" s="2">
        <f t="shared" ca="1" si="102"/>
        <v>-57044480.264519259</v>
      </c>
      <c r="AG247" s="2">
        <f t="shared" ca="1" si="102"/>
        <v>-58472060.197278954</v>
      </c>
      <c r="AH247" s="2">
        <f t="shared" ca="1" si="102"/>
        <v>-59699973.461421743</v>
      </c>
      <c r="AI247" s="2">
        <f t="shared" ca="1" si="102"/>
        <v>-60953672.904111207</v>
      </c>
      <c r="AJ247" s="2">
        <f t="shared" ca="1" si="102"/>
        <v>-61338453.599510431</v>
      </c>
      <c r="AK247" s="2">
        <f t="shared" ca="1" si="102"/>
        <v>-62626561.125100061</v>
      </c>
    </row>
    <row r="248" spans="3:40">
      <c r="E248" t="s">
        <v>316</v>
      </c>
      <c r="F248" t="s">
        <v>215</v>
      </c>
      <c r="G248" s="23">
        <f ca="1">NPV($G$15,H247:AL247)+G247</f>
        <v>-560626926.08526123</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03">G222</f>
        <v>0</v>
      </c>
      <c r="H256" s="2">
        <f t="shared" si="103"/>
        <v>2851570.0328652207</v>
      </c>
      <c r="I256" s="2">
        <f t="shared" si="103"/>
        <v>2887752.5592083083</v>
      </c>
      <c r="J256" s="2">
        <f t="shared" si="103"/>
        <v>2731392.3189395987</v>
      </c>
      <c r="K256" s="2">
        <f t="shared" si="103"/>
        <v>5632761.3264217293</v>
      </c>
      <c r="L256" s="2">
        <f t="shared" si="103"/>
        <v>5716467.810972061</v>
      </c>
      <c r="M256" s="2">
        <f t="shared" si="103"/>
        <v>4143058.9609294515</v>
      </c>
      <c r="N256" s="2">
        <f t="shared" si="103"/>
        <v>4200137.2283969205</v>
      </c>
      <c r="O256" s="2">
        <f t="shared" si="103"/>
        <v>4257755.1132758223</v>
      </c>
      <c r="P256" s="2">
        <f t="shared" si="103"/>
        <v>3989708.1718619638</v>
      </c>
      <c r="Q256" s="2">
        <f t="shared" si="103"/>
        <v>4041823.1647300762</v>
      </c>
      <c r="R256" s="2">
        <f t="shared" si="103"/>
        <v>6817262.4587535048</v>
      </c>
      <c r="S256" s="2">
        <f t="shared" si="103"/>
        <v>6976263.7403991707</v>
      </c>
      <c r="T256" s="2">
        <f t="shared" si="103"/>
        <v>7138936.6631295411</v>
      </c>
      <c r="U256" s="2">
        <f t="shared" si="103"/>
        <v>7547697.1256963257</v>
      </c>
      <c r="V256" s="2">
        <f t="shared" si="103"/>
        <v>6706534.5319518913</v>
      </c>
      <c r="W256" s="2">
        <f t="shared" si="103"/>
        <v>6864583.4830129063</v>
      </c>
      <c r="X256" s="2">
        <f t="shared" si="103"/>
        <v>7008739.7361561731</v>
      </c>
      <c r="Y256" s="2">
        <f t="shared" si="103"/>
        <v>7155923.2706153067</v>
      </c>
      <c r="Z256" s="2">
        <f t="shared" si="103"/>
        <v>8100090.7866160451</v>
      </c>
      <c r="AA256" s="2">
        <f t="shared" si="103"/>
        <v>8270192.6931349728</v>
      </c>
      <c r="AB256" s="2">
        <f t="shared" si="103"/>
        <v>8443866.7396908104</v>
      </c>
      <c r="AC256" s="2">
        <f t="shared" si="103"/>
        <v>8651863.400827378</v>
      </c>
      <c r="AD256" s="2">
        <f t="shared" si="103"/>
        <v>8864872.1764994115</v>
      </c>
      <c r="AE256" s="2">
        <f t="shared" si="103"/>
        <v>8742393.4330691807</v>
      </c>
      <c r="AF256" s="2">
        <f t="shared" si="103"/>
        <v>8958632.5764401741</v>
      </c>
      <c r="AG256" s="2">
        <f t="shared" si="103"/>
        <v>0</v>
      </c>
      <c r="AH256" s="2">
        <f t="shared" si="103"/>
        <v>0</v>
      </c>
      <c r="AI256" s="2">
        <f t="shared" si="103"/>
        <v>0</v>
      </c>
      <c r="AJ256" s="2">
        <f t="shared" si="103"/>
        <v>0</v>
      </c>
      <c r="AK256" s="2">
        <f t="shared" si="103"/>
        <v>0</v>
      </c>
    </row>
    <row r="257" spans="4:38">
      <c r="E257" t="s">
        <v>305</v>
      </c>
      <c r="F257" t="s">
        <v>215</v>
      </c>
      <c r="G257" s="2">
        <f t="shared" si="103"/>
        <v>0</v>
      </c>
      <c r="H257" s="2">
        <f t="shared" si="103"/>
        <v>2240117.990579349</v>
      </c>
      <c r="I257" s="2">
        <f t="shared" si="103"/>
        <v>4561239.4948742669</v>
      </c>
      <c r="J257" s="2">
        <f t="shared" si="103"/>
        <v>6783009.5185870193</v>
      </c>
      <c r="K257" s="2">
        <f t="shared" si="103"/>
        <v>11705649.877643831</v>
      </c>
      <c r="L257" s="2">
        <f t="shared" si="103"/>
        <v>16789103.941452377</v>
      </c>
      <c r="M257" s="2">
        <f t="shared" si="103"/>
        <v>20507161.962073512</v>
      </c>
      <c r="N257" s="2">
        <f t="shared" si="103"/>
        <v>24340858.89575607</v>
      </c>
      <c r="O257" s="2">
        <f t="shared" si="103"/>
        <v>28291358.064901434</v>
      </c>
      <c r="P257" s="2">
        <f t="shared" si="103"/>
        <v>32064069.487680525</v>
      </c>
      <c r="Q257" s="2">
        <f t="shared" si="103"/>
        <v>35948655.67099975</v>
      </c>
      <c r="R257" s="2">
        <f t="shared" si="103"/>
        <v>42493056.964029178</v>
      </c>
      <c r="S257" s="2">
        <f t="shared" si="103"/>
        <v>49311001.45929376</v>
      </c>
      <c r="T257" s="2">
        <f t="shared" si="103"/>
        <v>56411397.056123726</v>
      </c>
      <c r="U257" s="2">
        <f t="shared" si="103"/>
        <v>64025745.390671745</v>
      </c>
      <c r="V257" s="2">
        <f t="shared" si="103"/>
        <v>71017850.120824561</v>
      </c>
      <c r="W257" s="2">
        <f t="shared" si="103"/>
        <v>78291179.256262243</v>
      </c>
      <c r="X257" s="2">
        <f t="shared" si="103"/>
        <v>85838669.343485028</v>
      </c>
      <c r="Y257" s="2">
        <f t="shared" si="103"/>
        <v>93668627.604319006</v>
      </c>
      <c r="Z257" s="2">
        <f t="shared" si="103"/>
        <v>102517967.83767301</v>
      </c>
      <c r="AA257" s="2">
        <f t="shared" si="103"/>
        <v>111697672.49605435</v>
      </c>
      <c r="AB257" s="2">
        <f t="shared" si="103"/>
        <v>121217714.3262713</v>
      </c>
      <c r="AC257" s="2">
        <f t="shared" si="103"/>
        <v>131116483.26434004</v>
      </c>
      <c r="AD257" s="2">
        <f t="shared" si="103"/>
        <v>141406278.53485879</v>
      </c>
      <c r="AE257" s="2">
        <f t="shared" si="103"/>
        <v>151787251.80582607</v>
      </c>
      <c r="AF257" s="2">
        <f t="shared" si="103"/>
        <v>162571820.37862673</v>
      </c>
      <c r="AG257" s="2">
        <f t="shared" si="103"/>
        <v>173772986.29318419</v>
      </c>
      <c r="AH257" s="2">
        <f t="shared" si="103"/>
        <v>185372907.00336617</v>
      </c>
      <c r="AI257" s="2">
        <f t="shared" si="103"/>
        <v>197383390.49642044</v>
      </c>
      <c r="AJ257" s="2">
        <f t="shared" si="103"/>
        <v>209697338.2402615</v>
      </c>
      <c r="AK257" s="2">
        <f t="shared" si="103"/>
        <v>222441425.7141349</v>
      </c>
    </row>
    <row r="258" spans="4:38">
      <c r="E258" t="s">
        <v>282</v>
      </c>
      <c r="F258" t="s">
        <v>215</v>
      </c>
      <c r="G258" s="2">
        <f t="shared" si="103"/>
        <v>0</v>
      </c>
      <c r="H258" s="2">
        <f t="shared" si="103"/>
        <v>-1235741.1894091344</v>
      </c>
      <c r="I258" s="2">
        <f t="shared" si="103"/>
        <v>-2509312.3628576007</v>
      </c>
      <c r="J258" s="2">
        <f t="shared" si="103"/>
        <v>-3723776.5724776341</v>
      </c>
      <c r="K258" s="2">
        <f t="shared" si="103"/>
        <v>-6433188.4447355745</v>
      </c>
      <c r="L258" s="2">
        <f t="shared" si="103"/>
        <v>-9237548.5683406051</v>
      </c>
      <c r="M258" s="2">
        <f t="shared" si="103"/>
        <v>-11296844.761648433</v>
      </c>
      <c r="N258" s="2">
        <f t="shared" si="103"/>
        <v>-13424196.711706173</v>
      </c>
      <c r="O258" s="2">
        <f t="shared" si="103"/>
        <v>-15621148.726436991</v>
      </c>
      <c r="P258" s="2">
        <f t="shared" si="103"/>
        <v>-17723847.714931648</v>
      </c>
      <c r="Q258" s="2">
        <f t="shared" si="103"/>
        <v>-19892774.125740718</v>
      </c>
      <c r="R258" s="2">
        <f t="shared" si="103"/>
        <v>-23514225.172530841</v>
      </c>
      <c r="S258" s="2">
        <f t="shared" si="103"/>
        <v>-27287045.805585787</v>
      </c>
      <c r="T258" s="2">
        <f t="shared" si="103"/>
        <v>-31216165.35608647</v>
      </c>
      <c r="U258" s="2">
        <f t="shared" si="103"/>
        <v>-35429689.024958104</v>
      </c>
      <c r="V258" s="2">
        <f t="shared" si="103"/>
        <v>-39298884.060606144</v>
      </c>
      <c r="W258" s="2">
        <f t="shared" si="103"/>
        <v>-43323699.201333411</v>
      </c>
      <c r="X258" s="2">
        <f t="shared" si="103"/>
        <v>-47500225.770100497</v>
      </c>
      <c r="Y258" s="2">
        <f t="shared" si="103"/>
        <v>-51833060.703407928</v>
      </c>
      <c r="Z258" s="2">
        <f t="shared" si="103"/>
        <v>-56729987.254292905</v>
      </c>
      <c r="AA258" s="2">
        <f t="shared" si="103"/>
        <v>-61809726.340544835</v>
      </c>
      <c r="AB258" s="2">
        <f t="shared" si="103"/>
        <v>-67077796.544040211</v>
      </c>
      <c r="AC258" s="2">
        <f t="shared" si="103"/>
        <v>-72555441.561145887</v>
      </c>
      <c r="AD258" s="2">
        <f t="shared" si="103"/>
        <v>-78249467.368115693</v>
      </c>
      <c r="AE258" s="2">
        <f t="shared" si="103"/>
        <v>-83993948.006686434</v>
      </c>
      <c r="AF258" s="2">
        <f t="shared" si="103"/>
        <v>-89961764.679045424</v>
      </c>
      <c r="AG258" s="2">
        <f t="shared" si="103"/>
        <v>-96160112.275753796</v>
      </c>
      <c r="AH258" s="2">
        <f t="shared" si="103"/>
        <v>-102579117.3333005</v>
      </c>
      <c r="AI258" s="2">
        <f t="shared" si="103"/>
        <v>-109225313.99375048</v>
      </c>
      <c r="AJ258" s="2">
        <f t="shared" si="103"/>
        <v>-116039437.54001744</v>
      </c>
      <c r="AK258" s="2">
        <f t="shared" si="103"/>
        <v>-123091585.91175641</v>
      </c>
    </row>
    <row r="259" spans="4:38">
      <c r="E259" t="s">
        <v>283</v>
      </c>
      <c r="F259" t="s">
        <v>215</v>
      </c>
      <c r="G259" s="2">
        <f t="shared" si="103"/>
        <v>0</v>
      </c>
      <c r="H259" s="2">
        <f t="shared" si="103"/>
        <v>-245896.34166495391</v>
      </c>
      <c r="I259" s="2">
        <f t="shared" si="103"/>
        <v>-499099.79334750923</v>
      </c>
      <c r="J259" s="2">
        <f t="shared" si="103"/>
        <v>-740403.35609428922</v>
      </c>
      <c r="K259" s="2">
        <f t="shared" si="103"/>
        <v>-1279344.0152120064</v>
      </c>
      <c r="L259" s="2">
        <f t="shared" si="103"/>
        <v>-1837378.8098686123</v>
      </c>
      <c r="M259" s="2">
        <f t="shared" si="103"/>
        <v>-2247417.6849271371</v>
      </c>
      <c r="N259" s="2">
        <f t="shared" si="103"/>
        <v>-2671135.982601821</v>
      </c>
      <c r="O259" s="2">
        <f t="shared" si="103"/>
        <v>-3108870.0410509263</v>
      </c>
      <c r="P259" s="2">
        <f t="shared" si="103"/>
        <v>-3527971.9559944896</v>
      </c>
      <c r="Q259" s="2">
        <f t="shared" si="103"/>
        <v>-3960397.4626147468</v>
      </c>
      <c r="R259" s="2">
        <f t="shared" si="103"/>
        <v>-4681382.1501215771</v>
      </c>
      <c r="S259" s="2">
        <f t="shared" si="103"/>
        <v>-5432502.5905189272</v>
      </c>
      <c r="T259" s="2">
        <f t="shared" si="103"/>
        <v>-6214740.1507382216</v>
      </c>
      <c r="U259" s="2">
        <f t="shared" si="103"/>
        <v>-7053598.9414422074</v>
      </c>
      <c r="V259" s="2">
        <f t="shared" si="103"/>
        <v>-7823906.2954936381</v>
      </c>
      <c r="W259" s="2">
        <f t="shared" si="103"/>
        <v>-8625195.6264876463</v>
      </c>
      <c r="X259" s="2">
        <f t="shared" si="103"/>
        <v>-9456688.7667070888</v>
      </c>
      <c r="Y259" s="2">
        <f t="shared" si="103"/>
        <v>-10319300.907544451</v>
      </c>
      <c r="Z259" s="2">
        <f t="shared" si="103"/>
        <v>-11294216.490667704</v>
      </c>
      <c r="AA259" s="2">
        <f t="shared" si="103"/>
        <v>-12305527.716581903</v>
      </c>
      <c r="AB259" s="2">
        <f t="shared" si="103"/>
        <v>-13354333.264512116</v>
      </c>
      <c r="AC259" s="2">
        <f t="shared" si="103"/>
        <v>-14444862.483299086</v>
      </c>
      <c r="AD259" s="2">
        <f t="shared" si="103"/>
        <v>-15578470.355959052</v>
      </c>
      <c r="AE259" s="2">
        <f t="shared" si="103"/>
        <v>-16722123.141700815</v>
      </c>
      <c r="AF259" s="2">
        <f t="shared" si="103"/>
        <v>-17910239.281620063</v>
      </c>
      <c r="AG259" s="2">
        <f t="shared" si="103"/>
        <v>-19144251.186608404</v>
      </c>
      <c r="AH259" s="2">
        <f t="shared" si="103"/>
        <v>-20422193.176083066</v>
      </c>
      <c r="AI259" s="2">
        <f t="shared" si="103"/>
        <v>-21745366.114342362</v>
      </c>
      <c r="AJ259" s="2">
        <f t="shared" si="103"/>
        <v>-23101971.152533546</v>
      </c>
      <c r="AK259" s="2">
        <f t="shared" si="103"/>
        <v>-24505963.895872347</v>
      </c>
    </row>
    <row r="260" spans="4:38">
      <c r="E260" t="s">
        <v>306</v>
      </c>
      <c r="F260" t="s">
        <v>215</v>
      </c>
      <c r="G260" s="2">
        <f t="shared" si="103"/>
        <v>0</v>
      </c>
      <c r="H260" s="2">
        <f t="shared" si="103"/>
        <v>-61823.977461105715</v>
      </c>
      <c r="I260" s="2">
        <f t="shared" si="103"/>
        <v>-97920.884451209567</v>
      </c>
      <c r="J260" s="2">
        <f t="shared" si="103"/>
        <v>-132063.28843795456</v>
      </c>
      <c r="K260" s="2">
        <f t="shared" si="103"/>
        <v>-245944.17654792112</v>
      </c>
      <c r="L260" s="2">
        <f t="shared" si="103"/>
        <v>-378522.1113900643</v>
      </c>
      <c r="M260" s="2">
        <f t="shared" si="103"/>
        <v>-466331.27255597536</v>
      </c>
      <c r="N260" s="2">
        <f t="shared" si="103"/>
        <v>-556639.33348274929</v>
      </c>
      <c r="O260" s="2">
        <f t="shared" si="103"/>
        <v>-648371.72511690739</v>
      </c>
      <c r="P260" s="2">
        <f t="shared" si="103"/>
        <v>-745245.79040603561</v>
      </c>
      <c r="Q260" s="2">
        <f t="shared" si="103"/>
        <v>-838036.66750351794</v>
      </c>
      <c r="R260" s="2">
        <f t="shared" si="103"/>
        <v>-923252.44823793671</v>
      </c>
      <c r="S260" s="2">
        <f t="shared" si="103"/>
        <v>-1010455.7449929264</v>
      </c>
      <c r="T260" s="2">
        <f t="shared" si="103"/>
        <v>-1099692.4532820457</v>
      </c>
      <c r="U260" s="2">
        <f t="shared" si="103"/>
        <v>-1194038.6673532496</v>
      </c>
      <c r="V260" s="2">
        <f t="shared" si="103"/>
        <v>-1277870.3490026484</v>
      </c>
      <c r="W260" s="2">
        <f t="shared" si="103"/>
        <v>-1363677.6425403096</v>
      </c>
      <c r="X260" s="2">
        <f t="shared" si="103"/>
        <v>-1451286.8892422616</v>
      </c>
      <c r="Y260" s="2">
        <f t="shared" si="103"/>
        <v>-1540735.9301249529</v>
      </c>
      <c r="Z260" s="2">
        <f t="shared" si="103"/>
        <v>-1641987.0649576536</v>
      </c>
      <c r="AA260" s="2">
        <f t="shared" si="103"/>
        <v>-1745364.4736218406</v>
      </c>
      <c r="AB260" s="2">
        <f t="shared" si="103"/>
        <v>-1850912.8078679759</v>
      </c>
      <c r="AC260" s="2">
        <f t="shared" si="103"/>
        <v>-1959061.1003783182</v>
      </c>
      <c r="AD260" s="2">
        <f t="shared" si="103"/>
        <v>-2069872.0025845608</v>
      </c>
      <c r="AE260" s="2">
        <f t="shared" si="103"/>
        <v>-2179151.9204979255</v>
      </c>
      <c r="AF260" s="2">
        <f t="shared" si="103"/>
        <v>-2291134.8277034275</v>
      </c>
      <c r="AG260" s="2">
        <f t="shared" si="103"/>
        <v>-2291134.8277034275</v>
      </c>
      <c r="AH260" s="2">
        <f t="shared" si="103"/>
        <v>-2291134.8277034275</v>
      </c>
      <c r="AI260" s="2">
        <f t="shared" si="103"/>
        <v>-2291134.8277034275</v>
      </c>
      <c r="AJ260" s="2">
        <f t="shared" si="103"/>
        <v>-2291134.8277034275</v>
      </c>
      <c r="AK260" s="2">
        <f t="shared" si="103"/>
        <v>-2291134.8277034275</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0</v>
      </c>
      <c r="H264" s="2">
        <f t="shared" si="104"/>
        <v>3548226.5149093755</v>
      </c>
      <c r="I264" s="2">
        <f t="shared" si="104"/>
        <v>4342659.0134262554</v>
      </c>
      <c r="J264" s="2">
        <f t="shared" si="104"/>
        <v>4918158.6205167398</v>
      </c>
      <c r="K264" s="2">
        <f t="shared" si="104"/>
        <v>9379934.5675700586</v>
      </c>
      <c r="L264" s="2">
        <f t="shared" si="104"/>
        <v>11052122.262825156</v>
      </c>
      <c r="M264" s="2">
        <f t="shared" si="104"/>
        <v>10639627.20387142</v>
      </c>
      <c r="N264" s="2">
        <f t="shared" si="104"/>
        <v>11889024.096362244</v>
      </c>
      <c r="O264" s="2">
        <f t="shared" si="104"/>
        <v>13170722.685572432</v>
      </c>
      <c r="P264" s="2">
        <f t="shared" si="104"/>
        <v>14056712.198210312</v>
      </c>
      <c r="Q264" s="2">
        <f t="shared" si="104"/>
        <v>15299270.579870848</v>
      </c>
      <c r="R264" s="2">
        <f t="shared" si="104"/>
        <v>20191459.651892327</v>
      </c>
      <c r="S264" s="2">
        <f t="shared" si="104"/>
        <v>22557261.058595292</v>
      </c>
      <c r="T264" s="2">
        <f t="shared" si="104"/>
        <v>25019735.759146526</v>
      </c>
      <c r="U264" s="2">
        <f t="shared" si="104"/>
        <v>27896115.882614516</v>
      </c>
      <c r="V264" s="2">
        <f t="shared" si="104"/>
        <v>29323723.947674017</v>
      </c>
      <c r="W264" s="2">
        <f t="shared" si="104"/>
        <v>31843190.268913776</v>
      </c>
      <c r="X264" s="2">
        <f t="shared" si="104"/>
        <v>34439207.65359135</v>
      </c>
      <c r="Y264" s="2">
        <f t="shared" si="104"/>
        <v>37131453.333856985</v>
      </c>
      <c r="Z264" s="2">
        <f t="shared" si="104"/>
        <v>40951867.814370789</v>
      </c>
      <c r="AA264" s="2">
        <f t="shared" si="104"/>
        <v>44107246.658440754</v>
      </c>
      <c r="AB264" s="2">
        <f t="shared" si="104"/>
        <v>47378538.449541807</v>
      </c>
      <c r="AC264" s="2">
        <f t="shared" si="104"/>
        <v>50808981.520344131</v>
      </c>
      <c r="AD264" s="2">
        <f t="shared" si="104"/>
        <v>54373340.984698884</v>
      </c>
      <c r="AE264" s="2">
        <f t="shared" si="104"/>
        <v>57634422.17001006</v>
      </c>
      <c r="AF264" s="2">
        <f t="shared" si="104"/>
        <v>61367314.166698009</v>
      </c>
      <c r="AG264" s="2">
        <f t="shared" si="104"/>
        <v>56177488.00311856</v>
      </c>
      <c r="AH264" s="2">
        <f t="shared" si="104"/>
        <v>60080461.666279182</v>
      </c>
      <c r="AI264" s="2">
        <f t="shared" si="104"/>
        <v>64121575.560624167</v>
      </c>
      <c r="AJ264" s="2">
        <f t="shared" si="104"/>
        <v>68264794.720007077</v>
      </c>
      <c r="AK264" s="2">
        <f t="shared" si="104"/>
        <v>72552741.07880272</v>
      </c>
    </row>
    <row r="265" spans="4:38">
      <c r="E265" t="s">
        <v>309</v>
      </c>
      <c r="F265" t="s">
        <v>215</v>
      </c>
      <c r="G265" s="2">
        <f ca="1">-G264*G$18</f>
        <v>0</v>
      </c>
      <c r="H265" s="2">
        <f t="shared" ref="H265:AK265" si="105">-H264*H$18</f>
        <v>-1064467.9544728126</v>
      </c>
      <c r="I265" s="2">
        <f t="shared" si="105"/>
        <v>-1302797.7040278765</v>
      </c>
      <c r="J265" s="2">
        <f t="shared" si="105"/>
        <v>-1475447.5861550218</v>
      </c>
      <c r="K265" s="2">
        <f t="shared" si="105"/>
        <v>-2813980.3702710173</v>
      </c>
      <c r="L265" s="2">
        <f t="shared" si="105"/>
        <v>-3315636.6788475467</v>
      </c>
      <c r="M265" s="2">
        <f t="shared" si="105"/>
        <v>-3191888.161161426</v>
      </c>
      <c r="N265" s="2">
        <f t="shared" si="105"/>
        <v>-3566707.2289086734</v>
      </c>
      <c r="O265" s="2">
        <f t="shared" si="105"/>
        <v>-3951216.8056717296</v>
      </c>
      <c r="P265" s="2">
        <f t="shared" si="105"/>
        <v>-4217013.6594630936</v>
      </c>
      <c r="Q265" s="2">
        <f t="shared" si="105"/>
        <v>-4589781.1739612538</v>
      </c>
      <c r="R265" s="2">
        <f t="shared" si="105"/>
        <v>-6057437.8955676975</v>
      </c>
      <c r="S265" s="2">
        <f t="shared" si="105"/>
        <v>-6767178.3175785877</v>
      </c>
      <c r="T265" s="2">
        <f t="shared" si="105"/>
        <v>-7505920.7277439581</v>
      </c>
      <c r="U265" s="2">
        <f t="shared" si="105"/>
        <v>-8368834.7647843547</v>
      </c>
      <c r="V265" s="2">
        <f t="shared" si="105"/>
        <v>-8797117.1843022052</v>
      </c>
      <c r="W265" s="2">
        <f t="shared" si="105"/>
        <v>-9552957.0806741323</v>
      </c>
      <c r="X265" s="2">
        <f t="shared" si="105"/>
        <v>-10331762.296077404</v>
      </c>
      <c r="Y265" s="2">
        <f t="shared" si="105"/>
        <v>-11139436.000157095</v>
      </c>
      <c r="Z265" s="2">
        <f t="shared" si="105"/>
        <v>-12285560.344311235</v>
      </c>
      <c r="AA265" s="2">
        <f t="shared" si="105"/>
        <v>-13232173.997532226</v>
      </c>
      <c r="AB265" s="2">
        <f t="shared" si="105"/>
        <v>-14213561.534862543</v>
      </c>
      <c r="AC265" s="2">
        <f t="shared" si="105"/>
        <v>-15242694.456103239</v>
      </c>
      <c r="AD265" s="2">
        <f t="shared" si="105"/>
        <v>-16312002.295409665</v>
      </c>
      <c r="AE265" s="2">
        <f t="shared" si="105"/>
        <v>-17290326.651003018</v>
      </c>
      <c r="AF265" s="2">
        <f t="shared" si="105"/>
        <v>-18410194.250009403</v>
      </c>
      <c r="AG265" s="2">
        <f t="shared" si="105"/>
        <v>-16853246.400935568</v>
      </c>
      <c r="AH265" s="2">
        <f t="shared" si="105"/>
        <v>-18024138.499883752</v>
      </c>
      <c r="AI265" s="2">
        <f t="shared" si="105"/>
        <v>-19236472.668187249</v>
      </c>
      <c r="AJ265" s="2">
        <f t="shared" si="105"/>
        <v>-20479438.416002121</v>
      </c>
      <c r="AK265" s="2">
        <f t="shared" si="105"/>
        <v>-21765822.323640816</v>
      </c>
    </row>
    <row r="267" spans="4:38">
      <c r="D267" t="s">
        <v>310</v>
      </c>
    </row>
    <row r="268" spans="4:38">
      <c r="E268" t="s">
        <v>214</v>
      </c>
      <c r="F268" t="s">
        <v>215</v>
      </c>
      <c r="G268" s="2">
        <f t="shared" ref="G268:AK275" si="106">G234</f>
        <v>-2323711.5869401605</v>
      </c>
      <c r="H268" s="2">
        <f t="shared" si="106"/>
        <v>-2094348.1640232366</v>
      </c>
      <c r="I268" s="2">
        <f t="shared" si="106"/>
        <v>0</v>
      </c>
      <c r="J268" s="2">
        <f t="shared" si="106"/>
        <v>0</v>
      </c>
      <c r="K268" s="2">
        <f t="shared" si="106"/>
        <v>-3477709.7223755959</v>
      </c>
      <c r="L268" s="2">
        <f t="shared" si="106"/>
        <v>-4889766.9763993928</v>
      </c>
      <c r="M268" s="2">
        <f t="shared" si="106"/>
        <v>-2881673.932343435</v>
      </c>
      <c r="N268" s="2">
        <f t="shared" si="106"/>
        <v>-3024507.6457449929</v>
      </c>
      <c r="O268" s="2">
        <f t="shared" si="106"/>
        <v>-3080836.2174568209</v>
      </c>
      <c r="P268" s="2">
        <f t="shared" si="106"/>
        <v>-3760217.0512682954</v>
      </c>
      <c r="Q268" s="2">
        <f t="shared" si="106"/>
        <v>-3381447.0030685072</v>
      </c>
      <c r="R268" s="2">
        <f t="shared" si="106"/>
        <v>0</v>
      </c>
      <c r="S268" s="2">
        <f t="shared" si="106"/>
        <v>0</v>
      </c>
      <c r="T268" s="2">
        <f t="shared" si="106"/>
        <v>0</v>
      </c>
      <c r="U268" s="2">
        <f t="shared" si="106"/>
        <v>0</v>
      </c>
      <c r="V268" s="2">
        <f t="shared" si="106"/>
        <v>0</v>
      </c>
      <c r="W268" s="2">
        <f t="shared" si="106"/>
        <v>0</v>
      </c>
      <c r="X268" s="2">
        <f t="shared" si="106"/>
        <v>0</v>
      </c>
      <c r="Y268" s="2">
        <f t="shared" si="106"/>
        <v>0</v>
      </c>
      <c r="Z268" s="2">
        <f t="shared" si="106"/>
        <v>0</v>
      </c>
      <c r="AA268" s="2">
        <f t="shared" si="106"/>
        <v>0</v>
      </c>
      <c r="AB268" s="2">
        <f t="shared" si="106"/>
        <v>0</v>
      </c>
      <c r="AC268" s="2">
        <f t="shared" si="106"/>
        <v>0</v>
      </c>
      <c r="AD268" s="2">
        <f t="shared" si="106"/>
        <v>0</v>
      </c>
      <c r="AE268" s="2">
        <f t="shared" si="106"/>
        <v>0</v>
      </c>
      <c r="AF268" s="2">
        <f t="shared" si="106"/>
        <v>0</v>
      </c>
      <c r="AG268" s="2">
        <f t="shared" si="106"/>
        <v>0</v>
      </c>
      <c r="AH268" s="2">
        <f t="shared" si="106"/>
        <v>0</v>
      </c>
      <c r="AI268" s="2">
        <f t="shared" si="106"/>
        <v>0</v>
      </c>
      <c r="AJ268" s="2">
        <f t="shared" si="106"/>
        <v>0</v>
      </c>
      <c r="AK268" s="2">
        <f t="shared" si="106"/>
        <v>0</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2240117.990579349</v>
      </c>
      <c r="I271" s="2">
        <f t="shared" si="106"/>
        <v>4561239.4948742669</v>
      </c>
      <c r="J271" s="2">
        <f t="shared" si="106"/>
        <v>6783009.5185870193</v>
      </c>
      <c r="K271" s="2">
        <f t="shared" si="106"/>
        <v>11705649.877643831</v>
      </c>
      <c r="L271" s="2">
        <f t="shared" si="106"/>
        <v>16789103.941452377</v>
      </c>
      <c r="M271" s="2">
        <f t="shared" si="106"/>
        <v>20507161.962073512</v>
      </c>
      <c r="N271" s="2">
        <f t="shared" si="106"/>
        <v>24340858.89575607</v>
      </c>
      <c r="O271" s="2">
        <f t="shared" si="106"/>
        <v>28291358.064901434</v>
      </c>
      <c r="P271" s="2">
        <f t="shared" si="106"/>
        <v>32064069.487680525</v>
      </c>
      <c r="Q271" s="2">
        <f t="shared" si="106"/>
        <v>35948655.67099975</v>
      </c>
      <c r="R271" s="2">
        <f t="shared" si="106"/>
        <v>42493056.964029178</v>
      </c>
      <c r="S271" s="2">
        <f t="shared" si="106"/>
        <v>49311001.45929376</v>
      </c>
      <c r="T271" s="2">
        <f t="shared" si="106"/>
        <v>56411397.056123726</v>
      </c>
      <c r="U271" s="2">
        <f t="shared" si="106"/>
        <v>64025745.390671745</v>
      </c>
      <c r="V271" s="2">
        <f t="shared" si="106"/>
        <v>71017850.120824561</v>
      </c>
      <c r="W271" s="2">
        <f t="shared" si="106"/>
        <v>78291179.256262243</v>
      </c>
      <c r="X271" s="2">
        <f t="shared" si="106"/>
        <v>85838669.343485028</v>
      </c>
      <c r="Y271" s="2">
        <f t="shared" si="106"/>
        <v>93668627.604319006</v>
      </c>
      <c r="Z271" s="2">
        <f t="shared" si="106"/>
        <v>102517967.83767301</v>
      </c>
      <c r="AA271" s="2">
        <f t="shared" si="106"/>
        <v>111697672.49605435</v>
      </c>
      <c r="AB271" s="2">
        <f t="shared" si="106"/>
        <v>121217714.3262713</v>
      </c>
      <c r="AC271" s="2">
        <f t="shared" si="106"/>
        <v>131116483.26434004</v>
      </c>
      <c r="AD271" s="2">
        <f t="shared" si="106"/>
        <v>141406278.53485879</v>
      </c>
      <c r="AE271" s="2">
        <f t="shared" si="106"/>
        <v>151787251.80582607</v>
      </c>
      <c r="AF271" s="2">
        <f t="shared" si="106"/>
        <v>162571820.37862673</v>
      </c>
      <c r="AG271" s="2">
        <f t="shared" si="106"/>
        <v>173772986.29318419</v>
      </c>
      <c r="AH271" s="2">
        <f t="shared" si="106"/>
        <v>185372907.00336617</v>
      </c>
      <c r="AI271" s="2">
        <f t="shared" si="106"/>
        <v>197383390.49642044</v>
      </c>
      <c r="AJ271" s="2">
        <f t="shared" si="106"/>
        <v>209697338.2402615</v>
      </c>
      <c r="AK271" s="2">
        <f t="shared" si="106"/>
        <v>222441425.7141349</v>
      </c>
      <c r="AL271" s="2">
        <f t="shared" ref="AL271:AL277" si="107">IF(AF271=0,0,IF($G$15&gt;(AK271/AF271)^(1/5)-1+2%,AK271*(AK271/AF271)^(1/5)/($G$15-((AK271/AF271)^(1/5)-1)),AK271*(1+$G$14)/$G$16))</f>
        <v>7577845171.9891396</v>
      </c>
    </row>
    <row r="272" spans="4:38">
      <c r="E272" t="s">
        <v>282</v>
      </c>
      <c r="F272" t="s">
        <v>215</v>
      </c>
      <c r="G272" s="2">
        <f t="shared" si="106"/>
        <v>0</v>
      </c>
      <c r="H272" s="2">
        <f t="shared" si="106"/>
        <v>-1235741.1894091344</v>
      </c>
      <c r="I272" s="2">
        <f t="shared" si="106"/>
        <v>-2509312.3628576007</v>
      </c>
      <c r="J272" s="2">
        <f t="shared" si="106"/>
        <v>-3723776.5724776341</v>
      </c>
      <c r="K272" s="2">
        <f t="shared" si="106"/>
        <v>-6433188.4447355745</v>
      </c>
      <c r="L272" s="2">
        <f t="shared" si="106"/>
        <v>-9237548.5683406051</v>
      </c>
      <c r="M272" s="2">
        <f t="shared" si="106"/>
        <v>-11296844.761648433</v>
      </c>
      <c r="N272" s="2">
        <f t="shared" si="106"/>
        <v>-13424196.711706173</v>
      </c>
      <c r="O272" s="2">
        <f t="shared" si="106"/>
        <v>-15621148.726436991</v>
      </c>
      <c r="P272" s="2">
        <f t="shared" si="106"/>
        <v>-17723847.714931648</v>
      </c>
      <c r="Q272" s="2">
        <f t="shared" si="106"/>
        <v>-19892774.125740718</v>
      </c>
      <c r="R272" s="2">
        <f t="shared" si="106"/>
        <v>-23514225.172530841</v>
      </c>
      <c r="S272" s="2">
        <f t="shared" si="106"/>
        <v>-27287045.805585787</v>
      </c>
      <c r="T272" s="2">
        <f t="shared" si="106"/>
        <v>-31216165.35608647</v>
      </c>
      <c r="U272" s="2">
        <f t="shared" si="106"/>
        <v>-35429689.024958104</v>
      </c>
      <c r="V272" s="2">
        <f t="shared" si="106"/>
        <v>-39298884.060606144</v>
      </c>
      <c r="W272" s="2">
        <f t="shared" si="106"/>
        <v>-43323699.201333411</v>
      </c>
      <c r="X272" s="2">
        <f t="shared" si="106"/>
        <v>-47500225.770100497</v>
      </c>
      <c r="Y272" s="2">
        <f t="shared" si="106"/>
        <v>-51833060.703407928</v>
      </c>
      <c r="Z272" s="2">
        <f t="shared" si="106"/>
        <v>-56729987.254292905</v>
      </c>
      <c r="AA272" s="2">
        <f t="shared" si="106"/>
        <v>-61809726.340544835</v>
      </c>
      <c r="AB272" s="2">
        <f t="shared" si="106"/>
        <v>-67077796.544040211</v>
      </c>
      <c r="AC272" s="2">
        <f t="shared" si="106"/>
        <v>-72555441.561145887</v>
      </c>
      <c r="AD272" s="2">
        <f t="shared" si="106"/>
        <v>-78249467.368115693</v>
      </c>
      <c r="AE272" s="2">
        <f t="shared" si="106"/>
        <v>-83993948.006686434</v>
      </c>
      <c r="AF272" s="2">
        <f t="shared" si="106"/>
        <v>-89961764.679045424</v>
      </c>
      <c r="AG272" s="2">
        <f t="shared" si="106"/>
        <v>-96160112.275753796</v>
      </c>
      <c r="AH272" s="2">
        <f t="shared" si="106"/>
        <v>-102579117.3333005</v>
      </c>
      <c r="AI272" s="2">
        <f t="shared" si="106"/>
        <v>-109225313.99375048</v>
      </c>
      <c r="AJ272" s="2">
        <f t="shared" si="106"/>
        <v>-116039437.54001744</v>
      </c>
      <c r="AK272" s="2">
        <f t="shared" si="106"/>
        <v>-123091585.91175641</v>
      </c>
      <c r="AL272" s="2">
        <f t="shared" si="107"/>
        <v>-4193324049.3280001</v>
      </c>
    </row>
    <row r="273" spans="1:38">
      <c r="E273" t="s">
        <v>283</v>
      </c>
      <c r="F273" t="s">
        <v>215</v>
      </c>
      <c r="G273" s="2">
        <f t="shared" si="106"/>
        <v>0</v>
      </c>
      <c r="H273" s="2">
        <f t="shared" si="106"/>
        <v>-245896.34166495391</v>
      </c>
      <c r="I273" s="2">
        <f t="shared" si="106"/>
        <v>-499099.79334750923</v>
      </c>
      <c r="J273" s="2">
        <f t="shared" si="106"/>
        <v>-740403.35609428922</v>
      </c>
      <c r="K273" s="2">
        <f t="shared" si="106"/>
        <v>-1279344.0152120064</v>
      </c>
      <c r="L273" s="2">
        <f t="shared" si="106"/>
        <v>-1837378.8098686123</v>
      </c>
      <c r="M273" s="2">
        <f t="shared" si="106"/>
        <v>-2247417.6849271371</v>
      </c>
      <c r="N273" s="2">
        <f t="shared" si="106"/>
        <v>-2671135.982601821</v>
      </c>
      <c r="O273" s="2">
        <f t="shared" si="106"/>
        <v>-3108870.0410509263</v>
      </c>
      <c r="P273" s="2">
        <f t="shared" si="106"/>
        <v>-3527971.9559944896</v>
      </c>
      <c r="Q273" s="2">
        <f t="shared" si="106"/>
        <v>-3960397.4626147468</v>
      </c>
      <c r="R273" s="2">
        <f t="shared" si="106"/>
        <v>-4681382.1501215771</v>
      </c>
      <c r="S273" s="2">
        <f t="shared" si="106"/>
        <v>-5432502.5905189272</v>
      </c>
      <c r="T273" s="2">
        <f t="shared" si="106"/>
        <v>-6214740.1507382216</v>
      </c>
      <c r="U273" s="2">
        <f t="shared" si="106"/>
        <v>-7053598.9414422074</v>
      </c>
      <c r="V273" s="2">
        <f t="shared" si="106"/>
        <v>-7823906.2954936381</v>
      </c>
      <c r="W273" s="2">
        <f t="shared" si="106"/>
        <v>-8625195.6264876463</v>
      </c>
      <c r="X273" s="2">
        <f t="shared" si="106"/>
        <v>-9456688.7667070888</v>
      </c>
      <c r="Y273" s="2">
        <f t="shared" si="106"/>
        <v>-10319300.907544451</v>
      </c>
      <c r="Z273" s="2">
        <f t="shared" si="106"/>
        <v>-11294216.490667704</v>
      </c>
      <c r="AA273" s="2">
        <f t="shared" si="106"/>
        <v>-12305527.716581903</v>
      </c>
      <c r="AB273" s="2">
        <f t="shared" si="106"/>
        <v>-13354333.264512116</v>
      </c>
      <c r="AC273" s="2">
        <f t="shared" si="106"/>
        <v>-14444862.483299086</v>
      </c>
      <c r="AD273" s="2">
        <f t="shared" si="106"/>
        <v>-15578470.355959052</v>
      </c>
      <c r="AE273" s="2">
        <f t="shared" si="106"/>
        <v>-16722123.141700815</v>
      </c>
      <c r="AF273" s="2">
        <f t="shared" si="106"/>
        <v>-17910239.281620063</v>
      </c>
      <c r="AG273" s="2">
        <f t="shared" si="106"/>
        <v>-19144251.186608404</v>
      </c>
      <c r="AH273" s="2">
        <f t="shared" si="106"/>
        <v>-20422193.176083066</v>
      </c>
      <c r="AI273" s="2">
        <f t="shared" si="106"/>
        <v>-21745366.114342362</v>
      </c>
      <c r="AJ273" s="2">
        <f t="shared" si="106"/>
        <v>-23101971.152533546</v>
      </c>
      <c r="AK273" s="2">
        <f t="shared" si="106"/>
        <v>-24505963.895872347</v>
      </c>
      <c r="AL273" s="2">
        <f t="shared" si="107"/>
        <v>-834837304.23454165</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0</v>
      </c>
      <c r="H276" s="2">
        <f t="shared" si="108"/>
        <v>-1064467.9544728126</v>
      </c>
      <c r="I276" s="2">
        <f t="shared" si="108"/>
        <v>-1302797.7040278765</v>
      </c>
      <c r="J276" s="2">
        <f t="shared" si="108"/>
        <v>-1475447.5861550218</v>
      </c>
      <c r="K276" s="2">
        <f t="shared" si="108"/>
        <v>-2813980.3702710173</v>
      </c>
      <c r="L276" s="2">
        <f t="shared" si="108"/>
        <v>-3315636.6788475467</v>
      </c>
      <c r="M276" s="2">
        <f t="shared" si="108"/>
        <v>-3191888.161161426</v>
      </c>
      <c r="N276" s="2">
        <f t="shared" si="108"/>
        <v>-3566707.2289086734</v>
      </c>
      <c r="O276" s="2">
        <f t="shared" si="108"/>
        <v>-3951216.8056717296</v>
      </c>
      <c r="P276" s="2">
        <f t="shared" si="108"/>
        <v>-4217013.6594630936</v>
      </c>
      <c r="Q276" s="2">
        <f t="shared" si="108"/>
        <v>-4589781.1739612538</v>
      </c>
      <c r="R276" s="2">
        <f t="shared" si="108"/>
        <v>-6057437.8955676975</v>
      </c>
      <c r="S276" s="2">
        <f t="shared" si="108"/>
        <v>-6767178.3175785877</v>
      </c>
      <c r="T276" s="2">
        <f t="shared" si="108"/>
        <v>-7505920.7277439581</v>
      </c>
      <c r="U276" s="2">
        <f t="shared" si="108"/>
        <v>-8368834.7647843547</v>
      </c>
      <c r="V276" s="2">
        <f t="shared" si="108"/>
        <v>-8797117.1843022052</v>
      </c>
      <c r="W276" s="2">
        <f t="shared" si="108"/>
        <v>-9552957.0806741323</v>
      </c>
      <c r="X276" s="2">
        <f t="shared" si="108"/>
        <v>-10331762.296077404</v>
      </c>
      <c r="Y276" s="2">
        <f t="shared" si="108"/>
        <v>-11139436.000157095</v>
      </c>
      <c r="Z276" s="2">
        <f t="shared" si="108"/>
        <v>-12285560.344311235</v>
      </c>
      <c r="AA276" s="2">
        <f t="shared" si="108"/>
        <v>-13232173.997532226</v>
      </c>
      <c r="AB276" s="2">
        <f t="shared" si="108"/>
        <v>-14213561.534862543</v>
      </c>
      <c r="AC276" s="2">
        <f t="shared" si="108"/>
        <v>-15242694.456103239</v>
      </c>
      <c r="AD276" s="2">
        <f t="shared" si="108"/>
        <v>-16312002.295409665</v>
      </c>
      <c r="AE276" s="2">
        <f t="shared" si="108"/>
        <v>-17290326.651003018</v>
      </c>
      <c r="AF276" s="2">
        <f t="shared" si="108"/>
        <v>-18410194.250009403</v>
      </c>
      <c r="AG276" s="2">
        <f t="shared" si="108"/>
        <v>-16853246.400935568</v>
      </c>
      <c r="AH276" s="2">
        <f t="shared" si="108"/>
        <v>-18024138.499883752</v>
      </c>
      <c r="AI276" s="2">
        <f t="shared" si="108"/>
        <v>-19236472.668187249</v>
      </c>
      <c r="AJ276" s="2">
        <f t="shared" si="108"/>
        <v>-20479438.416002121</v>
      </c>
      <c r="AK276" s="2">
        <f t="shared" si="108"/>
        <v>-21765822.323640816</v>
      </c>
      <c r="AL276" s="2">
        <f t="shared" si="107"/>
        <v>-741489725.12674427</v>
      </c>
    </row>
    <row r="277" spans="1:38">
      <c r="E277" t="s">
        <v>313</v>
      </c>
      <c r="F277" t="s">
        <v>215</v>
      </c>
      <c r="G277" s="2">
        <f ca="1">-$G$17*G276</f>
        <v>0</v>
      </c>
      <c r="H277" s="2">
        <f t="shared" ref="H277:AK277" si="109">-$G$17*H276</f>
        <v>532233.9772364063</v>
      </c>
      <c r="I277" s="2">
        <f t="shared" si="109"/>
        <v>651398.85201393825</v>
      </c>
      <c r="J277" s="2">
        <f t="shared" si="109"/>
        <v>737723.7930775109</v>
      </c>
      <c r="K277" s="2">
        <f t="shared" si="109"/>
        <v>1406990.1851355087</v>
      </c>
      <c r="L277" s="2">
        <f t="shared" si="109"/>
        <v>1657818.3394237733</v>
      </c>
      <c r="M277" s="2">
        <f t="shared" si="109"/>
        <v>1595944.080580713</v>
      </c>
      <c r="N277" s="2">
        <f t="shared" si="109"/>
        <v>1783353.6144543367</v>
      </c>
      <c r="O277" s="2">
        <f t="shared" si="109"/>
        <v>1975608.4028358648</v>
      </c>
      <c r="P277" s="2">
        <f t="shared" si="109"/>
        <v>2108506.8297315468</v>
      </c>
      <c r="Q277" s="2">
        <f t="shared" si="109"/>
        <v>2294890.5869806269</v>
      </c>
      <c r="R277" s="2">
        <f t="shared" si="109"/>
        <v>3028718.9477838487</v>
      </c>
      <c r="S277" s="2">
        <f t="shared" si="109"/>
        <v>3383589.1587892938</v>
      </c>
      <c r="T277" s="2">
        <f t="shared" si="109"/>
        <v>3752960.3638719791</v>
      </c>
      <c r="U277" s="2">
        <f t="shared" si="109"/>
        <v>4184417.3823921774</v>
      </c>
      <c r="V277" s="2">
        <f t="shared" si="109"/>
        <v>4398558.5921511026</v>
      </c>
      <c r="W277" s="2">
        <f t="shared" si="109"/>
        <v>4776478.5403370662</v>
      </c>
      <c r="X277" s="2">
        <f t="shared" si="109"/>
        <v>5165881.1480387021</v>
      </c>
      <c r="Y277" s="2">
        <f t="shared" si="109"/>
        <v>5569718.0000785477</v>
      </c>
      <c r="Z277" s="2">
        <f t="shared" si="109"/>
        <v>6142780.1721556177</v>
      </c>
      <c r="AA277" s="2">
        <f t="shared" si="109"/>
        <v>6616086.9987661131</v>
      </c>
      <c r="AB277" s="2">
        <f t="shared" si="109"/>
        <v>7106780.7674312713</v>
      </c>
      <c r="AC277" s="2">
        <f t="shared" si="109"/>
        <v>7621347.2280516196</v>
      </c>
      <c r="AD277" s="2">
        <f t="shared" si="109"/>
        <v>8156001.1477048323</v>
      </c>
      <c r="AE277" s="2">
        <f t="shared" si="109"/>
        <v>8645163.325501509</v>
      </c>
      <c r="AF277" s="2">
        <f t="shared" si="109"/>
        <v>9205097.1250047013</v>
      </c>
      <c r="AG277" s="2">
        <f t="shared" si="109"/>
        <v>8426623.200467784</v>
      </c>
      <c r="AH277" s="2">
        <f t="shared" si="109"/>
        <v>9012069.2499418762</v>
      </c>
      <c r="AI277" s="2">
        <f t="shared" si="109"/>
        <v>9618236.3340936247</v>
      </c>
      <c r="AJ277" s="2">
        <f t="shared" si="109"/>
        <v>10239719.20800106</v>
      </c>
      <c r="AK277" s="2">
        <f t="shared" si="109"/>
        <v>10882911.161820408</v>
      </c>
      <c r="AL277" s="2">
        <f t="shared" si="107"/>
        <v>370744862.56337214</v>
      </c>
    </row>
    <row r="278" spans="1:38">
      <c r="E278" t="s">
        <v>314</v>
      </c>
      <c r="F278" t="s">
        <v>215</v>
      </c>
      <c r="G278" s="2">
        <f t="shared" ref="G278:AL278" ca="1" si="110">SUM(G268:G277)</f>
        <v>-2323711.5869401605</v>
      </c>
      <c r="H278" s="2">
        <f t="shared" si="110"/>
        <v>-1868101.6817543819</v>
      </c>
      <c r="I278" s="2">
        <f t="shared" si="110"/>
        <v>901428.48665521888</v>
      </c>
      <c r="J278" s="2">
        <f t="shared" si="110"/>
        <v>1581105.7969375853</v>
      </c>
      <c r="K278" s="2">
        <f t="shared" si="110"/>
        <v>-891582.48981485446</v>
      </c>
      <c r="L278" s="2">
        <f t="shared" si="110"/>
        <v>-833408.75258000614</v>
      </c>
      <c r="M278" s="2">
        <f t="shared" si="110"/>
        <v>2485281.5025737947</v>
      </c>
      <c r="N278" s="2">
        <f t="shared" si="110"/>
        <v>3437664.9412487447</v>
      </c>
      <c r="O278" s="2">
        <f t="shared" si="110"/>
        <v>4504894.6771208309</v>
      </c>
      <c r="P278" s="2">
        <f t="shared" si="110"/>
        <v>4943525.935754545</v>
      </c>
      <c r="Q278" s="2">
        <f t="shared" si="110"/>
        <v>6419146.492595152</v>
      </c>
      <c r="R278" s="2">
        <f t="shared" si="110"/>
        <v>11268730.693592912</v>
      </c>
      <c r="S278" s="2">
        <f t="shared" si="110"/>
        <v>13207863.904399753</v>
      </c>
      <c r="T278" s="2">
        <f t="shared" si="110"/>
        <v>15227531.185427057</v>
      </c>
      <c r="U278" s="2">
        <f t="shared" si="110"/>
        <v>17358040.041879259</v>
      </c>
      <c r="V278" s="2">
        <f t="shared" si="110"/>
        <v>19496501.172573674</v>
      </c>
      <c r="W278" s="2">
        <f t="shared" si="110"/>
        <v>21565805.888104122</v>
      </c>
      <c r="X278" s="2">
        <f t="shared" si="110"/>
        <v>23715873.658638738</v>
      </c>
      <c r="Y278" s="2">
        <f t="shared" si="110"/>
        <v>25946547.993288081</v>
      </c>
      <c r="Z278" s="2">
        <f t="shared" si="110"/>
        <v>28350983.920556784</v>
      </c>
      <c r="AA278" s="2">
        <f t="shared" si="110"/>
        <v>30966331.4401615</v>
      </c>
      <c r="AB278" s="2">
        <f t="shared" si="110"/>
        <v>33678803.750287704</v>
      </c>
      <c r="AC278" s="2">
        <f t="shared" si="110"/>
        <v>36494831.991843455</v>
      </c>
      <c r="AD278" s="2">
        <f t="shared" si="110"/>
        <v>39422339.663079217</v>
      </c>
      <c r="AE278" s="2">
        <f t="shared" si="110"/>
        <v>42426017.331937306</v>
      </c>
      <c r="AF278" s="2">
        <f t="shared" si="110"/>
        <v>45494719.292956546</v>
      </c>
      <c r="AG278" s="2">
        <f t="shared" si="110"/>
        <v>50041999.630354211</v>
      </c>
      <c r="AH278" s="2">
        <f t="shared" si="110"/>
        <v>53359527.244040735</v>
      </c>
      <c r="AI278" s="2">
        <f t="shared" si="110"/>
        <v>56794474.054233976</v>
      </c>
      <c r="AJ278" s="2">
        <f t="shared" si="110"/>
        <v>60316210.339709446</v>
      </c>
      <c r="AK278" s="2">
        <f t="shared" si="110"/>
        <v>63960964.744685739</v>
      </c>
      <c r="AL278" s="2">
        <f t="shared" si="110"/>
        <v>2178938955.8632255</v>
      </c>
    </row>
    <row r="279" spans="1:38">
      <c r="E279" t="s">
        <v>315</v>
      </c>
      <c r="F279" t="s">
        <v>215</v>
      </c>
      <c r="G279" s="2">
        <f ca="1">NPV($G$15,H278:AL278)+G278</f>
        <v>691870662.63844371</v>
      </c>
    </row>
    <row r="280" spans="1:38">
      <c r="E280" s="3" t="s">
        <v>317</v>
      </c>
      <c r="F280" s="3"/>
      <c r="G280" s="4" t="str">
        <f ca="1">IF(G279&gt;0,"N/A",IF(ABS(G279+G253)&gt;1,"Error","OK"))</f>
        <v>N/A</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#VALUE!</v>
      </c>
      <c r="H284" s="2" t="e">
        <f t="shared" ref="H284:AK284" ca="1" si="111">G284*(1+$G$14)</f>
        <v>#VALUE!</v>
      </c>
      <c r="I284" s="2" t="e">
        <f t="shared" ca="1" si="111"/>
        <v>#VALUE!</v>
      </c>
      <c r="J284" s="2" t="e">
        <f t="shared" ca="1" si="111"/>
        <v>#VALUE!</v>
      </c>
      <c r="K284" s="2" t="e">
        <f t="shared" ca="1" si="111"/>
        <v>#VALUE!</v>
      </c>
      <c r="L284" s="2" t="e">
        <f t="shared" ca="1" si="111"/>
        <v>#VALUE!</v>
      </c>
      <c r="M284" s="2" t="e">
        <f t="shared" ca="1" si="111"/>
        <v>#VALUE!</v>
      </c>
      <c r="N284" s="2" t="e">
        <f t="shared" ca="1" si="111"/>
        <v>#VALUE!</v>
      </c>
      <c r="O284" s="2" t="e">
        <f t="shared" ca="1" si="111"/>
        <v>#VALUE!</v>
      </c>
      <c r="P284" s="2" t="e">
        <f t="shared" ca="1" si="111"/>
        <v>#VALUE!</v>
      </c>
      <c r="Q284" s="2" t="e">
        <f t="shared" ca="1" si="111"/>
        <v>#VALUE!</v>
      </c>
      <c r="R284" s="2" t="e">
        <f t="shared" ca="1" si="111"/>
        <v>#VALUE!</v>
      </c>
      <c r="S284" s="2" t="e">
        <f t="shared" ca="1" si="111"/>
        <v>#VALUE!</v>
      </c>
      <c r="T284" s="2" t="e">
        <f t="shared" ca="1" si="111"/>
        <v>#VALUE!</v>
      </c>
      <c r="U284" s="2" t="e">
        <f t="shared" ca="1" si="111"/>
        <v>#VALUE!</v>
      </c>
      <c r="V284" s="2" t="e">
        <f t="shared" ca="1" si="111"/>
        <v>#VALUE!</v>
      </c>
      <c r="W284" s="2" t="e">
        <f t="shared" ca="1" si="111"/>
        <v>#VALUE!</v>
      </c>
      <c r="X284" s="2" t="e">
        <f t="shared" ca="1" si="111"/>
        <v>#VALUE!</v>
      </c>
      <c r="Y284" s="2" t="e">
        <f t="shared" ca="1" si="111"/>
        <v>#VALUE!</v>
      </c>
      <c r="Z284" s="2" t="e">
        <f t="shared" ca="1" si="111"/>
        <v>#VALUE!</v>
      </c>
      <c r="AA284" s="2" t="e">
        <f t="shared" ca="1" si="111"/>
        <v>#VALUE!</v>
      </c>
      <c r="AB284" s="2" t="e">
        <f t="shared" ca="1" si="111"/>
        <v>#VALUE!</v>
      </c>
      <c r="AC284" s="2" t="e">
        <f t="shared" ca="1" si="111"/>
        <v>#VALUE!</v>
      </c>
      <c r="AD284" s="2" t="e">
        <f t="shared" ca="1" si="111"/>
        <v>#VALUE!</v>
      </c>
      <c r="AE284" s="2" t="e">
        <f t="shared" ca="1" si="111"/>
        <v>#VALUE!</v>
      </c>
      <c r="AF284" s="2" t="e">
        <f t="shared" ca="1" si="111"/>
        <v>#VALUE!</v>
      </c>
      <c r="AG284" s="2" t="e">
        <f ca="1">AF284*(1+$G$14)</f>
        <v>#VALUE!</v>
      </c>
      <c r="AH284" s="2" t="e">
        <f t="shared" ca="1" si="111"/>
        <v>#VALUE!</v>
      </c>
      <c r="AI284" s="2" t="e">
        <f t="shared" ca="1" si="111"/>
        <v>#VALUE!</v>
      </c>
      <c r="AJ284" s="2" t="e">
        <f t="shared" ca="1" si="111"/>
        <v>#VALUE!</v>
      </c>
      <c r="AK284" s="2" t="e">
        <f t="shared" ca="1" si="111"/>
        <v>#VALUE!</v>
      </c>
    </row>
    <row r="285" spans="1:38">
      <c r="E285" t="s">
        <v>303</v>
      </c>
      <c r="F285" t="s">
        <v>215</v>
      </c>
      <c r="G285" s="2" t="e">
        <f ca="1">G283*G284</f>
        <v>#VALUE!</v>
      </c>
      <c r="H285" s="2" t="e">
        <f t="shared" ref="H285:AK285" ca="1" si="112">H283*H284</f>
        <v>#VALUE!</v>
      </c>
      <c r="I285" s="2" t="e">
        <f t="shared" ca="1" si="112"/>
        <v>#VALUE!</v>
      </c>
      <c r="J285" s="2" t="e">
        <f t="shared" ca="1" si="112"/>
        <v>#VALUE!</v>
      </c>
      <c r="K285" s="2" t="e">
        <f t="shared" ca="1" si="112"/>
        <v>#VALUE!</v>
      </c>
      <c r="L285" s="2" t="e">
        <f t="shared" ca="1" si="112"/>
        <v>#VALUE!</v>
      </c>
      <c r="M285" s="2" t="e">
        <f t="shared" ca="1" si="112"/>
        <v>#VALUE!</v>
      </c>
      <c r="N285" s="2" t="e">
        <f t="shared" ca="1" si="112"/>
        <v>#VALUE!</v>
      </c>
      <c r="O285" s="2" t="e">
        <f t="shared" ca="1" si="112"/>
        <v>#VALUE!</v>
      </c>
      <c r="P285" s="2" t="e">
        <f t="shared" ca="1" si="112"/>
        <v>#VALUE!</v>
      </c>
      <c r="Q285" s="2" t="e">
        <f t="shared" ca="1" si="112"/>
        <v>#VALUE!</v>
      </c>
      <c r="R285" s="2" t="e">
        <f t="shared" ca="1" si="112"/>
        <v>#VALUE!</v>
      </c>
      <c r="S285" s="2" t="e">
        <f t="shared" ca="1" si="112"/>
        <v>#VALUE!</v>
      </c>
      <c r="T285" s="2" t="e">
        <f t="shared" ca="1" si="112"/>
        <v>#VALUE!</v>
      </c>
      <c r="U285" s="2" t="e">
        <f t="shared" ca="1" si="112"/>
        <v>#VALUE!</v>
      </c>
      <c r="V285" s="2" t="e">
        <f t="shared" ca="1" si="112"/>
        <v>#VALUE!</v>
      </c>
      <c r="W285" s="2" t="e">
        <f t="shared" ca="1" si="112"/>
        <v>#VALUE!</v>
      </c>
      <c r="X285" s="2" t="e">
        <f t="shared" ca="1" si="112"/>
        <v>#VALUE!</v>
      </c>
      <c r="Y285" s="2" t="e">
        <f t="shared" ca="1" si="112"/>
        <v>#VALUE!</v>
      </c>
      <c r="Z285" s="2" t="e">
        <f t="shared" ca="1" si="112"/>
        <v>#VALUE!</v>
      </c>
      <c r="AA285" s="2" t="e">
        <f t="shared" ca="1" si="112"/>
        <v>#VALUE!</v>
      </c>
      <c r="AB285" s="2" t="e">
        <f t="shared" ca="1" si="112"/>
        <v>#VALUE!</v>
      </c>
      <c r="AC285" s="2" t="e">
        <f t="shared" ca="1" si="112"/>
        <v>#VALUE!</v>
      </c>
      <c r="AD285" s="2" t="e">
        <f t="shared" ca="1" si="112"/>
        <v>#VALUE!</v>
      </c>
      <c r="AE285" s="2" t="e">
        <f t="shared" ca="1" si="112"/>
        <v>#VALUE!</v>
      </c>
      <c r="AF285" s="2" t="e">
        <f t="shared" ca="1" si="112"/>
        <v>#VALUE!</v>
      </c>
      <c r="AG285" s="2" t="e">
        <f t="shared" ca="1" si="112"/>
        <v>#VALUE!</v>
      </c>
      <c r="AH285" s="2" t="e">
        <f t="shared" ca="1" si="112"/>
        <v>#VALUE!</v>
      </c>
      <c r="AI285" s="2" t="e">
        <f t="shared" ca="1" si="112"/>
        <v>#VALUE!</v>
      </c>
      <c r="AJ285" s="2" t="e">
        <f t="shared" ca="1" si="112"/>
        <v>#VALUE!</v>
      </c>
      <c r="AK285" s="2" t="e">
        <f t="shared" ca="1" si="112"/>
        <v>#VALUE!</v>
      </c>
    </row>
    <row r="287" spans="1:38">
      <c r="D287" t="s">
        <v>304</v>
      </c>
    </row>
    <row r="288" spans="1:38">
      <c r="E288" t="s">
        <v>219</v>
      </c>
      <c r="F288" t="s">
        <v>215</v>
      </c>
      <c r="G288" s="2">
        <f t="shared" ref="G288:AK293" si="113">G222</f>
        <v>0</v>
      </c>
      <c r="H288" s="2">
        <f t="shared" si="113"/>
        <v>2851570.0328652207</v>
      </c>
      <c r="I288" s="2">
        <f t="shared" si="113"/>
        <v>2887752.5592083083</v>
      </c>
      <c r="J288" s="2">
        <f t="shared" si="113"/>
        <v>2731392.3189395987</v>
      </c>
      <c r="K288" s="2">
        <f t="shared" si="113"/>
        <v>5632761.3264217293</v>
      </c>
      <c r="L288" s="2">
        <f t="shared" si="113"/>
        <v>5716467.810972061</v>
      </c>
      <c r="M288" s="2">
        <f t="shared" si="113"/>
        <v>4143058.9609294515</v>
      </c>
      <c r="N288" s="2">
        <f t="shared" si="113"/>
        <v>4200137.2283969205</v>
      </c>
      <c r="O288" s="2">
        <f t="shared" si="113"/>
        <v>4257755.1132758223</v>
      </c>
      <c r="P288" s="2">
        <f t="shared" si="113"/>
        <v>3989708.1718619638</v>
      </c>
      <c r="Q288" s="2">
        <f t="shared" si="113"/>
        <v>4041823.1647300762</v>
      </c>
      <c r="R288" s="2">
        <f t="shared" si="113"/>
        <v>6817262.4587535048</v>
      </c>
      <c r="S288" s="2">
        <f t="shared" si="113"/>
        <v>6976263.7403991707</v>
      </c>
      <c r="T288" s="2">
        <f t="shared" si="113"/>
        <v>7138936.6631295411</v>
      </c>
      <c r="U288" s="2">
        <f t="shared" si="113"/>
        <v>7547697.1256963257</v>
      </c>
      <c r="V288" s="2">
        <f t="shared" si="113"/>
        <v>6706534.5319518913</v>
      </c>
      <c r="W288" s="2">
        <f t="shared" si="113"/>
        <v>6864583.4830129063</v>
      </c>
      <c r="X288" s="2">
        <f t="shared" si="113"/>
        <v>7008739.7361561731</v>
      </c>
      <c r="Y288" s="2">
        <f t="shared" si="113"/>
        <v>7155923.2706153067</v>
      </c>
      <c r="Z288" s="2">
        <f t="shared" si="113"/>
        <v>8100090.7866160451</v>
      </c>
      <c r="AA288" s="2">
        <f t="shared" si="113"/>
        <v>8270192.6931349728</v>
      </c>
      <c r="AB288" s="2">
        <f t="shared" si="113"/>
        <v>8443866.7396908104</v>
      </c>
      <c r="AC288" s="2">
        <f t="shared" si="113"/>
        <v>8651863.400827378</v>
      </c>
      <c r="AD288" s="2">
        <f t="shared" si="113"/>
        <v>8864872.1764994115</v>
      </c>
      <c r="AE288" s="2">
        <f t="shared" si="113"/>
        <v>8742393.4330691807</v>
      </c>
      <c r="AF288" s="2">
        <f t="shared" si="113"/>
        <v>8958632.5764401741</v>
      </c>
      <c r="AG288" s="2">
        <f t="shared" si="113"/>
        <v>0</v>
      </c>
      <c r="AH288" s="2">
        <f t="shared" si="113"/>
        <v>0</v>
      </c>
      <c r="AI288" s="2">
        <f t="shared" si="113"/>
        <v>0</v>
      </c>
      <c r="AJ288" s="2">
        <f t="shared" si="113"/>
        <v>0</v>
      </c>
      <c r="AK288" s="2">
        <f t="shared" si="113"/>
        <v>0</v>
      </c>
    </row>
    <row r="289" spans="4:38">
      <c r="E289" t="s">
        <v>305</v>
      </c>
      <c r="F289" t="s">
        <v>215</v>
      </c>
      <c r="G289" s="2">
        <f t="shared" si="113"/>
        <v>0</v>
      </c>
      <c r="H289" s="2">
        <f t="shared" si="113"/>
        <v>2240117.990579349</v>
      </c>
      <c r="I289" s="2">
        <f t="shared" si="113"/>
        <v>4561239.4948742669</v>
      </c>
      <c r="J289" s="2">
        <f t="shared" si="113"/>
        <v>6783009.5185870193</v>
      </c>
      <c r="K289" s="2">
        <f t="shared" si="113"/>
        <v>11705649.877643831</v>
      </c>
      <c r="L289" s="2">
        <f t="shared" si="113"/>
        <v>16789103.941452377</v>
      </c>
      <c r="M289" s="2">
        <f t="shared" si="113"/>
        <v>20507161.962073512</v>
      </c>
      <c r="N289" s="2">
        <f t="shared" si="113"/>
        <v>24340858.89575607</v>
      </c>
      <c r="O289" s="2">
        <f t="shared" si="113"/>
        <v>28291358.064901434</v>
      </c>
      <c r="P289" s="2">
        <f t="shared" si="113"/>
        <v>32064069.487680525</v>
      </c>
      <c r="Q289" s="2">
        <f t="shared" si="113"/>
        <v>35948655.67099975</v>
      </c>
      <c r="R289" s="2">
        <f t="shared" si="113"/>
        <v>42493056.964029178</v>
      </c>
      <c r="S289" s="2">
        <f t="shared" si="113"/>
        <v>49311001.45929376</v>
      </c>
      <c r="T289" s="2">
        <f t="shared" si="113"/>
        <v>56411397.056123726</v>
      </c>
      <c r="U289" s="2">
        <f t="shared" si="113"/>
        <v>64025745.390671745</v>
      </c>
      <c r="V289" s="2">
        <f t="shared" si="113"/>
        <v>71017850.120824561</v>
      </c>
      <c r="W289" s="2">
        <f t="shared" si="113"/>
        <v>78291179.256262243</v>
      </c>
      <c r="X289" s="2">
        <f t="shared" si="113"/>
        <v>85838669.343485028</v>
      </c>
      <c r="Y289" s="2">
        <f t="shared" si="113"/>
        <v>93668627.604319006</v>
      </c>
      <c r="Z289" s="2">
        <f t="shared" si="113"/>
        <v>102517967.83767301</v>
      </c>
      <c r="AA289" s="2">
        <f t="shared" si="113"/>
        <v>111697672.49605435</v>
      </c>
      <c r="AB289" s="2">
        <f t="shared" si="113"/>
        <v>121217714.3262713</v>
      </c>
      <c r="AC289" s="2">
        <f t="shared" si="113"/>
        <v>131116483.26434004</v>
      </c>
      <c r="AD289" s="2">
        <f t="shared" si="113"/>
        <v>141406278.53485879</v>
      </c>
      <c r="AE289" s="2">
        <f t="shared" si="113"/>
        <v>151787251.80582607</v>
      </c>
      <c r="AF289" s="2">
        <f t="shared" si="113"/>
        <v>162571820.37862673</v>
      </c>
      <c r="AG289" s="2">
        <f t="shared" si="113"/>
        <v>173772986.29318419</v>
      </c>
      <c r="AH289" s="2">
        <f t="shared" si="113"/>
        <v>185372907.00336617</v>
      </c>
      <c r="AI289" s="2">
        <f t="shared" si="113"/>
        <v>197383390.49642044</v>
      </c>
      <c r="AJ289" s="2">
        <f t="shared" si="113"/>
        <v>209697338.2402615</v>
      </c>
      <c r="AK289" s="2">
        <f t="shared" si="113"/>
        <v>222441425.7141349</v>
      </c>
    </row>
    <row r="290" spans="4:38">
      <c r="E290" t="s">
        <v>282</v>
      </c>
      <c r="F290" t="s">
        <v>215</v>
      </c>
      <c r="G290" s="2">
        <f t="shared" si="113"/>
        <v>0</v>
      </c>
      <c r="H290" s="2">
        <f t="shared" si="113"/>
        <v>-1235741.1894091344</v>
      </c>
      <c r="I290" s="2">
        <f t="shared" si="113"/>
        <v>-2509312.3628576007</v>
      </c>
      <c r="J290" s="2">
        <f t="shared" si="113"/>
        <v>-3723776.5724776341</v>
      </c>
      <c r="K290" s="2">
        <f t="shared" si="113"/>
        <v>-6433188.4447355745</v>
      </c>
      <c r="L290" s="2">
        <f t="shared" si="113"/>
        <v>-9237548.5683406051</v>
      </c>
      <c r="M290" s="2">
        <f t="shared" si="113"/>
        <v>-11296844.761648433</v>
      </c>
      <c r="N290" s="2">
        <f t="shared" si="113"/>
        <v>-13424196.711706173</v>
      </c>
      <c r="O290" s="2">
        <f t="shared" si="113"/>
        <v>-15621148.726436991</v>
      </c>
      <c r="P290" s="2">
        <f t="shared" si="113"/>
        <v>-17723847.714931648</v>
      </c>
      <c r="Q290" s="2">
        <f t="shared" si="113"/>
        <v>-19892774.125740718</v>
      </c>
      <c r="R290" s="2">
        <f t="shared" si="113"/>
        <v>-23514225.172530841</v>
      </c>
      <c r="S290" s="2">
        <f t="shared" si="113"/>
        <v>-27287045.805585787</v>
      </c>
      <c r="T290" s="2">
        <f t="shared" si="113"/>
        <v>-31216165.35608647</v>
      </c>
      <c r="U290" s="2">
        <f t="shared" si="113"/>
        <v>-35429689.024958104</v>
      </c>
      <c r="V290" s="2">
        <f t="shared" si="113"/>
        <v>-39298884.060606144</v>
      </c>
      <c r="W290" s="2">
        <f t="shared" si="113"/>
        <v>-43323699.201333411</v>
      </c>
      <c r="X290" s="2">
        <f t="shared" si="113"/>
        <v>-47500225.770100497</v>
      </c>
      <c r="Y290" s="2">
        <f t="shared" si="113"/>
        <v>-51833060.703407928</v>
      </c>
      <c r="Z290" s="2">
        <f t="shared" si="113"/>
        <v>-56729987.254292905</v>
      </c>
      <c r="AA290" s="2">
        <f t="shared" si="113"/>
        <v>-61809726.340544835</v>
      </c>
      <c r="AB290" s="2">
        <f t="shared" si="113"/>
        <v>-67077796.544040211</v>
      </c>
      <c r="AC290" s="2">
        <f t="shared" si="113"/>
        <v>-72555441.561145887</v>
      </c>
      <c r="AD290" s="2">
        <f t="shared" si="113"/>
        <v>-78249467.368115693</v>
      </c>
      <c r="AE290" s="2">
        <f t="shared" si="113"/>
        <v>-83993948.006686434</v>
      </c>
      <c r="AF290" s="2">
        <f t="shared" si="113"/>
        <v>-89961764.679045424</v>
      </c>
      <c r="AG290" s="2">
        <f t="shared" si="113"/>
        <v>-96160112.275753796</v>
      </c>
      <c r="AH290" s="2">
        <f t="shared" si="113"/>
        <v>-102579117.3333005</v>
      </c>
      <c r="AI290" s="2">
        <f t="shared" si="113"/>
        <v>-109225313.99375048</v>
      </c>
      <c r="AJ290" s="2">
        <f t="shared" si="113"/>
        <v>-116039437.54001744</v>
      </c>
      <c r="AK290" s="2">
        <f t="shared" si="113"/>
        <v>-123091585.91175641</v>
      </c>
    </row>
    <row r="291" spans="4:38">
      <c r="E291" t="s">
        <v>283</v>
      </c>
      <c r="F291" t="s">
        <v>215</v>
      </c>
      <c r="G291" s="2">
        <f t="shared" si="113"/>
        <v>0</v>
      </c>
      <c r="H291" s="2">
        <f t="shared" si="113"/>
        <v>-245896.34166495391</v>
      </c>
      <c r="I291" s="2">
        <f t="shared" si="113"/>
        <v>-499099.79334750923</v>
      </c>
      <c r="J291" s="2">
        <f t="shared" si="113"/>
        <v>-740403.35609428922</v>
      </c>
      <c r="K291" s="2">
        <f t="shared" si="113"/>
        <v>-1279344.0152120064</v>
      </c>
      <c r="L291" s="2">
        <f t="shared" si="113"/>
        <v>-1837378.8098686123</v>
      </c>
      <c r="M291" s="2">
        <f t="shared" si="113"/>
        <v>-2247417.6849271371</v>
      </c>
      <c r="N291" s="2">
        <f t="shared" si="113"/>
        <v>-2671135.982601821</v>
      </c>
      <c r="O291" s="2">
        <f t="shared" si="113"/>
        <v>-3108870.0410509263</v>
      </c>
      <c r="P291" s="2">
        <f t="shared" si="113"/>
        <v>-3527971.9559944896</v>
      </c>
      <c r="Q291" s="2">
        <f t="shared" si="113"/>
        <v>-3960397.4626147468</v>
      </c>
      <c r="R291" s="2">
        <f t="shared" si="113"/>
        <v>-4681382.1501215771</v>
      </c>
      <c r="S291" s="2">
        <f t="shared" si="113"/>
        <v>-5432502.5905189272</v>
      </c>
      <c r="T291" s="2">
        <f t="shared" si="113"/>
        <v>-6214740.1507382216</v>
      </c>
      <c r="U291" s="2">
        <f t="shared" si="113"/>
        <v>-7053598.9414422074</v>
      </c>
      <c r="V291" s="2">
        <f t="shared" si="113"/>
        <v>-7823906.2954936381</v>
      </c>
      <c r="W291" s="2">
        <f t="shared" si="113"/>
        <v>-8625195.6264876463</v>
      </c>
      <c r="X291" s="2">
        <f t="shared" si="113"/>
        <v>-9456688.7667070888</v>
      </c>
      <c r="Y291" s="2">
        <f t="shared" si="113"/>
        <v>-10319300.907544451</v>
      </c>
      <c r="Z291" s="2">
        <f t="shared" si="113"/>
        <v>-11294216.490667704</v>
      </c>
      <c r="AA291" s="2">
        <f t="shared" si="113"/>
        <v>-12305527.716581903</v>
      </c>
      <c r="AB291" s="2">
        <f t="shared" si="113"/>
        <v>-13354333.264512116</v>
      </c>
      <c r="AC291" s="2">
        <f t="shared" si="113"/>
        <v>-14444862.483299086</v>
      </c>
      <c r="AD291" s="2">
        <f t="shared" si="113"/>
        <v>-15578470.355959052</v>
      </c>
      <c r="AE291" s="2">
        <f t="shared" si="113"/>
        <v>-16722123.141700815</v>
      </c>
      <c r="AF291" s="2">
        <f t="shared" si="113"/>
        <v>-17910239.281620063</v>
      </c>
      <c r="AG291" s="2">
        <f t="shared" si="113"/>
        <v>-19144251.186608404</v>
      </c>
      <c r="AH291" s="2">
        <f t="shared" si="113"/>
        <v>-20422193.176083066</v>
      </c>
      <c r="AI291" s="2">
        <f t="shared" si="113"/>
        <v>-21745366.114342362</v>
      </c>
      <c r="AJ291" s="2">
        <f t="shared" si="113"/>
        <v>-23101971.152533546</v>
      </c>
      <c r="AK291" s="2">
        <f t="shared" si="113"/>
        <v>-24505963.895872347</v>
      </c>
    </row>
    <row r="292" spans="4:38">
      <c r="E292" t="s">
        <v>306</v>
      </c>
      <c r="F292" t="s">
        <v>215</v>
      </c>
      <c r="G292" s="2">
        <f t="shared" si="113"/>
        <v>0</v>
      </c>
      <c r="H292" s="2">
        <f t="shared" si="113"/>
        <v>-61823.977461105715</v>
      </c>
      <c r="I292" s="2">
        <f t="shared" si="113"/>
        <v>-97920.884451209567</v>
      </c>
      <c r="J292" s="2">
        <f t="shared" si="113"/>
        <v>-132063.28843795456</v>
      </c>
      <c r="K292" s="2">
        <f t="shared" si="113"/>
        <v>-245944.17654792112</v>
      </c>
      <c r="L292" s="2">
        <f t="shared" si="113"/>
        <v>-378522.1113900643</v>
      </c>
      <c r="M292" s="2">
        <f t="shared" si="113"/>
        <v>-466331.27255597536</v>
      </c>
      <c r="N292" s="2">
        <f t="shared" si="113"/>
        <v>-556639.33348274929</v>
      </c>
      <c r="O292" s="2">
        <f t="shared" si="113"/>
        <v>-648371.72511690739</v>
      </c>
      <c r="P292" s="2">
        <f t="shared" si="113"/>
        <v>-745245.79040603561</v>
      </c>
      <c r="Q292" s="2">
        <f t="shared" si="113"/>
        <v>-838036.66750351794</v>
      </c>
      <c r="R292" s="2">
        <f t="shared" si="113"/>
        <v>-923252.44823793671</v>
      </c>
      <c r="S292" s="2">
        <f t="shared" si="113"/>
        <v>-1010455.7449929264</v>
      </c>
      <c r="T292" s="2">
        <f t="shared" si="113"/>
        <v>-1099692.4532820457</v>
      </c>
      <c r="U292" s="2">
        <f t="shared" si="113"/>
        <v>-1194038.6673532496</v>
      </c>
      <c r="V292" s="2">
        <f t="shared" si="113"/>
        <v>-1277870.3490026484</v>
      </c>
      <c r="W292" s="2">
        <f t="shared" si="113"/>
        <v>-1363677.6425403096</v>
      </c>
      <c r="X292" s="2">
        <f t="shared" si="113"/>
        <v>-1451286.8892422616</v>
      </c>
      <c r="Y292" s="2">
        <f t="shared" si="113"/>
        <v>-1540735.9301249529</v>
      </c>
      <c r="Z292" s="2">
        <f t="shared" si="113"/>
        <v>-1641987.0649576536</v>
      </c>
      <c r="AA292" s="2">
        <f t="shared" si="113"/>
        <v>-1745364.4736218406</v>
      </c>
      <c r="AB292" s="2">
        <f t="shared" si="113"/>
        <v>-1850912.8078679759</v>
      </c>
      <c r="AC292" s="2">
        <f t="shared" si="113"/>
        <v>-1959061.1003783182</v>
      </c>
      <c r="AD292" s="2">
        <f t="shared" si="113"/>
        <v>-2069872.0025845608</v>
      </c>
      <c r="AE292" s="2">
        <f t="shared" si="113"/>
        <v>-2179151.9204979255</v>
      </c>
      <c r="AF292" s="2">
        <f t="shared" si="113"/>
        <v>-2291134.8277034275</v>
      </c>
      <c r="AG292" s="2">
        <f t="shared" si="113"/>
        <v>-2291134.8277034275</v>
      </c>
      <c r="AH292" s="2">
        <f t="shared" si="113"/>
        <v>-2291134.8277034275</v>
      </c>
      <c r="AI292" s="2">
        <f t="shared" si="113"/>
        <v>-2291134.8277034275</v>
      </c>
      <c r="AJ292" s="2">
        <f t="shared" si="113"/>
        <v>-2291134.8277034275</v>
      </c>
      <c r="AK292" s="2">
        <f t="shared" si="113"/>
        <v>-2291134.8277034275</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t="e">
        <f t="shared" ref="G294:AK294" ca="1" si="114">G285</f>
        <v>#VALUE!</v>
      </c>
      <c r="H294" s="2" t="e">
        <f t="shared" ca="1" si="114"/>
        <v>#VALUE!</v>
      </c>
      <c r="I294" s="2" t="e">
        <f t="shared" ca="1" si="114"/>
        <v>#VALUE!</v>
      </c>
      <c r="J294" s="2" t="e">
        <f t="shared" ca="1" si="114"/>
        <v>#VALUE!</v>
      </c>
      <c r="K294" s="2" t="e">
        <f t="shared" ca="1" si="114"/>
        <v>#VALUE!</v>
      </c>
      <c r="L294" s="2" t="e">
        <f t="shared" ca="1" si="114"/>
        <v>#VALUE!</v>
      </c>
      <c r="M294" s="2" t="e">
        <f t="shared" ca="1" si="114"/>
        <v>#VALUE!</v>
      </c>
      <c r="N294" s="2" t="e">
        <f t="shared" ca="1" si="114"/>
        <v>#VALUE!</v>
      </c>
      <c r="O294" s="2" t="e">
        <f t="shared" ca="1" si="114"/>
        <v>#VALUE!</v>
      </c>
      <c r="P294" s="2" t="e">
        <f t="shared" ca="1" si="114"/>
        <v>#VALUE!</v>
      </c>
      <c r="Q294" s="2" t="e">
        <f t="shared" ca="1" si="114"/>
        <v>#VALUE!</v>
      </c>
      <c r="R294" s="2" t="e">
        <f t="shared" ca="1" si="114"/>
        <v>#VALUE!</v>
      </c>
      <c r="S294" s="2" t="e">
        <f t="shared" ca="1" si="114"/>
        <v>#VALUE!</v>
      </c>
      <c r="T294" s="2" t="e">
        <f t="shared" ca="1" si="114"/>
        <v>#VALUE!</v>
      </c>
      <c r="U294" s="2" t="e">
        <f t="shared" ca="1" si="114"/>
        <v>#VALUE!</v>
      </c>
      <c r="V294" s="2" t="e">
        <f t="shared" ca="1" si="114"/>
        <v>#VALUE!</v>
      </c>
      <c r="W294" s="2" t="e">
        <f t="shared" ca="1" si="114"/>
        <v>#VALUE!</v>
      </c>
      <c r="X294" s="2" t="e">
        <f t="shared" ca="1" si="114"/>
        <v>#VALUE!</v>
      </c>
      <c r="Y294" s="2" t="e">
        <f t="shared" ca="1" si="114"/>
        <v>#VALUE!</v>
      </c>
      <c r="Z294" s="2" t="e">
        <f t="shared" ca="1" si="114"/>
        <v>#VALUE!</v>
      </c>
      <c r="AA294" s="2" t="e">
        <f t="shared" ca="1" si="114"/>
        <v>#VALUE!</v>
      </c>
      <c r="AB294" s="2" t="e">
        <f t="shared" ca="1" si="114"/>
        <v>#VALUE!</v>
      </c>
      <c r="AC294" s="2" t="e">
        <f t="shared" ca="1" si="114"/>
        <v>#VALUE!</v>
      </c>
      <c r="AD294" s="2" t="e">
        <f t="shared" ca="1" si="114"/>
        <v>#VALUE!</v>
      </c>
      <c r="AE294" s="2" t="e">
        <f t="shared" ca="1" si="114"/>
        <v>#VALUE!</v>
      </c>
      <c r="AF294" s="2" t="e">
        <f t="shared" ca="1" si="114"/>
        <v>#VALUE!</v>
      </c>
      <c r="AG294" s="2" t="e">
        <f t="shared" ca="1" si="114"/>
        <v>#VALUE!</v>
      </c>
      <c r="AH294" s="2" t="e">
        <f t="shared" ca="1" si="114"/>
        <v>#VALUE!</v>
      </c>
      <c r="AI294" s="2" t="e">
        <f t="shared" ca="1" si="114"/>
        <v>#VALUE!</v>
      </c>
      <c r="AJ294" s="2" t="e">
        <f t="shared" ca="1" si="114"/>
        <v>#VALUE!</v>
      </c>
      <c r="AK294" s="2" t="e">
        <f t="shared" ca="1" si="114"/>
        <v>#VALUE!</v>
      </c>
    </row>
    <row r="296" spans="4:38">
      <c r="E296" t="s">
        <v>308</v>
      </c>
      <c r="F296" t="s">
        <v>215</v>
      </c>
      <c r="G296" s="2" t="e">
        <f t="shared" ref="G296:AK296" ca="1" si="115">SUM(G288:G294)</f>
        <v>#VALUE!</v>
      </c>
      <c r="H296" s="2" t="e">
        <f t="shared" ca="1" si="115"/>
        <v>#VALUE!</v>
      </c>
      <c r="I296" s="2" t="e">
        <f t="shared" ca="1" si="115"/>
        <v>#VALUE!</v>
      </c>
      <c r="J296" s="2" t="e">
        <f t="shared" ca="1" si="115"/>
        <v>#VALUE!</v>
      </c>
      <c r="K296" s="2" t="e">
        <f t="shared" ca="1" si="115"/>
        <v>#VALUE!</v>
      </c>
      <c r="L296" s="2" t="e">
        <f t="shared" ca="1" si="115"/>
        <v>#VALUE!</v>
      </c>
      <c r="M296" s="2" t="e">
        <f t="shared" ca="1" si="115"/>
        <v>#VALUE!</v>
      </c>
      <c r="N296" s="2" t="e">
        <f t="shared" ca="1" si="115"/>
        <v>#VALUE!</v>
      </c>
      <c r="O296" s="2" t="e">
        <f t="shared" ca="1" si="115"/>
        <v>#VALUE!</v>
      </c>
      <c r="P296" s="2" t="e">
        <f t="shared" ca="1" si="115"/>
        <v>#VALUE!</v>
      </c>
      <c r="Q296" s="2" t="e">
        <f t="shared" ca="1" si="115"/>
        <v>#VALUE!</v>
      </c>
      <c r="R296" s="2" t="e">
        <f t="shared" ca="1" si="115"/>
        <v>#VALUE!</v>
      </c>
      <c r="S296" s="2" t="e">
        <f t="shared" ca="1" si="115"/>
        <v>#VALUE!</v>
      </c>
      <c r="T296" s="2" t="e">
        <f t="shared" ca="1" si="115"/>
        <v>#VALUE!</v>
      </c>
      <c r="U296" s="2" t="e">
        <f t="shared" ca="1" si="115"/>
        <v>#VALUE!</v>
      </c>
      <c r="V296" s="2" t="e">
        <f t="shared" ca="1" si="115"/>
        <v>#VALUE!</v>
      </c>
      <c r="W296" s="2" t="e">
        <f t="shared" ca="1" si="115"/>
        <v>#VALUE!</v>
      </c>
      <c r="X296" s="2" t="e">
        <f t="shared" ca="1" si="115"/>
        <v>#VALUE!</v>
      </c>
      <c r="Y296" s="2" t="e">
        <f t="shared" ca="1" si="115"/>
        <v>#VALUE!</v>
      </c>
      <c r="Z296" s="2" t="e">
        <f t="shared" ca="1" si="115"/>
        <v>#VALUE!</v>
      </c>
      <c r="AA296" s="2" t="e">
        <f t="shared" ca="1" si="115"/>
        <v>#VALUE!</v>
      </c>
      <c r="AB296" s="2" t="e">
        <f t="shared" ca="1" si="115"/>
        <v>#VALUE!</v>
      </c>
      <c r="AC296" s="2" t="e">
        <f t="shared" ca="1" si="115"/>
        <v>#VALUE!</v>
      </c>
      <c r="AD296" s="2" t="e">
        <f t="shared" ca="1" si="115"/>
        <v>#VALUE!</v>
      </c>
      <c r="AE296" s="2" t="e">
        <f t="shared" ca="1" si="115"/>
        <v>#VALUE!</v>
      </c>
      <c r="AF296" s="2" t="e">
        <f t="shared" ca="1" si="115"/>
        <v>#VALUE!</v>
      </c>
      <c r="AG296" s="2" t="e">
        <f t="shared" ca="1" si="115"/>
        <v>#VALUE!</v>
      </c>
      <c r="AH296" s="2" t="e">
        <f t="shared" ca="1" si="115"/>
        <v>#VALUE!</v>
      </c>
      <c r="AI296" s="2" t="e">
        <f t="shared" ca="1" si="115"/>
        <v>#VALUE!</v>
      </c>
      <c r="AJ296" s="2" t="e">
        <f t="shared" ca="1" si="115"/>
        <v>#VALUE!</v>
      </c>
      <c r="AK296" s="2" t="e">
        <f t="shared" ca="1" si="115"/>
        <v>#VALUE!</v>
      </c>
    </row>
    <row r="297" spans="4:38">
      <c r="E297" t="s">
        <v>309</v>
      </c>
      <c r="F297" t="s">
        <v>215</v>
      </c>
      <c r="G297" s="2" t="e">
        <f t="shared" ref="G297:AK297" ca="1" si="116">-G296*G$18</f>
        <v>#VALUE!</v>
      </c>
      <c r="H297" s="2" t="e">
        <f t="shared" ca="1" si="116"/>
        <v>#VALUE!</v>
      </c>
      <c r="I297" s="2" t="e">
        <f t="shared" ca="1" si="116"/>
        <v>#VALUE!</v>
      </c>
      <c r="J297" s="2" t="e">
        <f t="shared" ca="1" si="116"/>
        <v>#VALUE!</v>
      </c>
      <c r="K297" s="2" t="e">
        <f t="shared" ca="1" si="116"/>
        <v>#VALUE!</v>
      </c>
      <c r="L297" s="2" t="e">
        <f t="shared" ca="1" si="116"/>
        <v>#VALUE!</v>
      </c>
      <c r="M297" s="2" t="e">
        <f t="shared" ca="1" si="116"/>
        <v>#VALUE!</v>
      </c>
      <c r="N297" s="2" t="e">
        <f t="shared" ca="1" si="116"/>
        <v>#VALUE!</v>
      </c>
      <c r="O297" s="2" t="e">
        <f t="shared" ca="1" si="116"/>
        <v>#VALUE!</v>
      </c>
      <c r="P297" s="2" t="e">
        <f t="shared" ca="1" si="116"/>
        <v>#VALUE!</v>
      </c>
      <c r="Q297" s="2" t="e">
        <f t="shared" ca="1" si="116"/>
        <v>#VALUE!</v>
      </c>
      <c r="R297" s="2" t="e">
        <f t="shared" ca="1" si="116"/>
        <v>#VALUE!</v>
      </c>
      <c r="S297" s="2" t="e">
        <f t="shared" ca="1" si="116"/>
        <v>#VALUE!</v>
      </c>
      <c r="T297" s="2" t="e">
        <f t="shared" ca="1" si="116"/>
        <v>#VALUE!</v>
      </c>
      <c r="U297" s="2" t="e">
        <f t="shared" ca="1" si="116"/>
        <v>#VALUE!</v>
      </c>
      <c r="V297" s="2" t="e">
        <f t="shared" ca="1" si="116"/>
        <v>#VALUE!</v>
      </c>
      <c r="W297" s="2" t="e">
        <f t="shared" ca="1" si="116"/>
        <v>#VALUE!</v>
      </c>
      <c r="X297" s="2" t="e">
        <f t="shared" ca="1" si="116"/>
        <v>#VALUE!</v>
      </c>
      <c r="Y297" s="2" t="e">
        <f t="shared" ca="1" si="116"/>
        <v>#VALUE!</v>
      </c>
      <c r="Z297" s="2" t="e">
        <f t="shared" ca="1" si="116"/>
        <v>#VALUE!</v>
      </c>
      <c r="AA297" s="2" t="e">
        <f t="shared" ca="1" si="116"/>
        <v>#VALUE!</v>
      </c>
      <c r="AB297" s="2" t="e">
        <f t="shared" ca="1" si="116"/>
        <v>#VALUE!</v>
      </c>
      <c r="AC297" s="2" t="e">
        <f t="shared" ca="1" si="116"/>
        <v>#VALUE!</v>
      </c>
      <c r="AD297" s="2" t="e">
        <f t="shared" ca="1" si="116"/>
        <v>#VALUE!</v>
      </c>
      <c r="AE297" s="2" t="e">
        <f t="shared" ca="1" si="116"/>
        <v>#VALUE!</v>
      </c>
      <c r="AF297" s="2" t="e">
        <f t="shared" ca="1" si="116"/>
        <v>#VALUE!</v>
      </c>
      <c r="AG297" s="2" t="e">
        <f t="shared" ca="1" si="116"/>
        <v>#VALUE!</v>
      </c>
      <c r="AH297" s="2" t="e">
        <f t="shared" ca="1" si="116"/>
        <v>#VALUE!</v>
      </c>
      <c r="AI297" s="2" t="e">
        <f t="shared" ca="1" si="116"/>
        <v>#VALUE!</v>
      </c>
      <c r="AJ297" s="2" t="e">
        <f t="shared" ca="1" si="116"/>
        <v>#VALUE!</v>
      </c>
      <c r="AK297" s="2" t="e">
        <f t="shared" ca="1" si="116"/>
        <v>#VALUE!</v>
      </c>
    </row>
    <row r="299" spans="4:38">
      <c r="D299" t="s">
        <v>310</v>
      </c>
    </row>
    <row r="300" spans="4:38">
      <c r="E300" t="s">
        <v>214</v>
      </c>
      <c r="F300" t="s">
        <v>215</v>
      </c>
      <c r="G300" s="2">
        <f t="shared" ref="G300:AK307" si="117">G234</f>
        <v>-2323711.5869401605</v>
      </c>
      <c r="H300" s="2">
        <f t="shared" si="117"/>
        <v>-2094348.1640232366</v>
      </c>
      <c r="I300" s="2">
        <f t="shared" si="117"/>
        <v>0</v>
      </c>
      <c r="J300" s="2">
        <f t="shared" si="117"/>
        <v>0</v>
      </c>
      <c r="K300" s="2">
        <f t="shared" si="117"/>
        <v>-3477709.7223755959</v>
      </c>
      <c r="L300" s="2">
        <f t="shared" si="117"/>
        <v>-4889766.9763993928</v>
      </c>
      <c r="M300" s="2">
        <f t="shared" si="117"/>
        <v>-2881673.932343435</v>
      </c>
      <c r="N300" s="2">
        <f t="shared" si="117"/>
        <v>-3024507.6457449929</v>
      </c>
      <c r="O300" s="2">
        <f t="shared" si="117"/>
        <v>-3080836.2174568209</v>
      </c>
      <c r="P300" s="2">
        <f t="shared" si="117"/>
        <v>-3760217.0512682954</v>
      </c>
      <c r="Q300" s="2">
        <f t="shared" si="117"/>
        <v>-3381447.0030685072</v>
      </c>
      <c r="R300" s="2">
        <f t="shared" si="117"/>
        <v>0</v>
      </c>
      <c r="S300" s="2">
        <f t="shared" si="117"/>
        <v>0</v>
      </c>
      <c r="T300" s="2">
        <f t="shared" si="117"/>
        <v>0</v>
      </c>
      <c r="U300" s="2">
        <f t="shared" si="117"/>
        <v>0</v>
      </c>
      <c r="V300" s="2">
        <f t="shared" si="117"/>
        <v>0</v>
      </c>
      <c r="W300" s="2">
        <f t="shared" si="117"/>
        <v>0</v>
      </c>
      <c r="X300" s="2">
        <f t="shared" si="117"/>
        <v>0</v>
      </c>
      <c r="Y300" s="2">
        <f t="shared" si="117"/>
        <v>0</v>
      </c>
      <c r="Z300" s="2">
        <f t="shared" si="117"/>
        <v>0</v>
      </c>
      <c r="AA300" s="2">
        <f t="shared" si="117"/>
        <v>0</v>
      </c>
      <c r="AB300" s="2">
        <f t="shared" si="117"/>
        <v>0</v>
      </c>
      <c r="AC300" s="2">
        <f t="shared" si="117"/>
        <v>0</v>
      </c>
      <c r="AD300" s="2">
        <f t="shared" si="117"/>
        <v>0</v>
      </c>
      <c r="AE300" s="2">
        <f t="shared" si="117"/>
        <v>0</v>
      </c>
      <c r="AF300" s="2">
        <f t="shared" si="117"/>
        <v>0</v>
      </c>
      <c r="AG300" s="2">
        <f t="shared" si="117"/>
        <v>0</v>
      </c>
      <c r="AH300" s="2">
        <f t="shared" si="117"/>
        <v>0</v>
      </c>
      <c r="AI300" s="2">
        <f t="shared" si="117"/>
        <v>0</v>
      </c>
      <c r="AJ300" s="2">
        <f t="shared" si="117"/>
        <v>0</v>
      </c>
      <c r="AK300" s="2">
        <f t="shared" si="117"/>
        <v>0</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2240117.990579349</v>
      </c>
      <c r="I303" s="2">
        <f t="shared" si="117"/>
        <v>4561239.4948742669</v>
      </c>
      <c r="J303" s="2">
        <f t="shared" si="117"/>
        <v>6783009.5185870193</v>
      </c>
      <c r="K303" s="2">
        <f t="shared" si="117"/>
        <v>11705649.877643831</v>
      </c>
      <c r="L303" s="2">
        <f t="shared" si="117"/>
        <v>16789103.941452377</v>
      </c>
      <c r="M303" s="2">
        <f t="shared" si="117"/>
        <v>20507161.962073512</v>
      </c>
      <c r="N303" s="2">
        <f t="shared" si="117"/>
        <v>24340858.89575607</v>
      </c>
      <c r="O303" s="2">
        <f t="shared" si="117"/>
        <v>28291358.064901434</v>
      </c>
      <c r="P303" s="2">
        <f t="shared" si="117"/>
        <v>32064069.487680525</v>
      </c>
      <c r="Q303" s="2">
        <f t="shared" si="117"/>
        <v>35948655.67099975</v>
      </c>
      <c r="R303" s="2">
        <f t="shared" si="117"/>
        <v>42493056.964029178</v>
      </c>
      <c r="S303" s="2">
        <f t="shared" si="117"/>
        <v>49311001.45929376</v>
      </c>
      <c r="T303" s="2">
        <f t="shared" si="117"/>
        <v>56411397.056123726</v>
      </c>
      <c r="U303" s="2">
        <f t="shared" si="117"/>
        <v>64025745.390671745</v>
      </c>
      <c r="V303" s="2">
        <f t="shared" si="117"/>
        <v>71017850.120824561</v>
      </c>
      <c r="W303" s="2">
        <f t="shared" si="117"/>
        <v>78291179.256262243</v>
      </c>
      <c r="X303" s="2">
        <f t="shared" si="117"/>
        <v>85838669.343485028</v>
      </c>
      <c r="Y303" s="2">
        <f t="shared" si="117"/>
        <v>93668627.604319006</v>
      </c>
      <c r="Z303" s="2">
        <f t="shared" si="117"/>
        <v>102517967.83767301</v>
      </c>
      <c r="AA303" s="2">
        <f t="shared" si="117"/>
        <v>111697672.49605435</v>
      </c>
      <c r="AB303" s="2">
        <f t="shared" si="117"/>
        <v>121217714.3262713</v>
      </c>
      <c r="AC303" s="2">
        <f t="shared" si="117"/>
        <v>131116483.26434004</v>
      </c>
      <c r="AD303" s="2">
        <f t="shared" si="117"/>
        <v>141406278.53485879</v>
      </c>
      <c r="AE303" s="2">
        <f t="shared" si="117"/>
        <v>151787251.80582607</v>
      </c>
      <c r="AF303" s="2">
        <f t="shared" si="117"/>
        <v>162571820.37862673</v>
      </c>
      <c r="AG303" s="2">
        <f t="shared" si="117"/>
        <v>173772986.29318419</v>
      </c>
      <c r="AH303" s="2">
        <f t="shared" si="117"/>
        <v>185372907.00336617</v>
      </c>
      <c r="AI303" s="2">
        <f t="shared" si="117"/>
        <v>197383390.49642044</v>
      </c>
      <c r="AJ303" s="2">
        <f t="shared" si="117"/>
        <v>209697338.2402615</v>
      </c>
      <c r="AK303" s="2">
        <f t="shared" si="117"/>
        <v>222441425.7141349</v>
      </c>
      <c r="AL303" s="2">
        <f t="shared" ref="AL303:AL309" si="118">IF(AF303=0,0,IF($G$15&gt;(AK303/AF303)^(1/5)-1+2%,AK303*(AK303/AF303)^(1/5)/($G$15-((AK303/AF303)^(1/5)-1)),AK303*(1+$G$14)/$G$16))</f>
        <v>7577845171.9891396</v>
      </c>
    </row>
    <row r="304" spans="4:38">
      <c r="E304" t="s">
        <v>282</v>
      </c>
      <c r="F304" t="s">
        <v>215</v>
      </c>
      <c r="G304" s="2">
        <f t="shared" si="117"/>
        <v>0</v>
      </c>
      <c r="H304" s="2">
        <f t="shared" si="117"/>
        <v>-1235741.1894091344</v>
      </c>
      <c r="I304" s="2">
        <f t="shared" si="117"/>
        <v>-2509312.3628576007</v>
      </c>
      <c r="J304" s="2">
        <f t="shared" si="117"/>
        <v>-3723776.5724776341</v>
      </c>
      <c r="K304" s="2">
        <f t="shared" si="117"/>
        <v>-6433188.4447355745</v>
      </c>
      <c r="L304" s="2">
        <f t="shared" si="117"/>
        <v>-9237548.5683406051</v>
      </c>
      <c r="M304" s="2">
        <f t="shared" si="117"/>
        <v>-11296844.761648433</v>
      </c>
      <c r="N304" s="2">
        <f t="shared" si="117"/>
        <v>-13424196.711706173</v>
      </c>
      <c r="O304" s="2">
        <f t="shared" si="117"/>
        <v>-15621148.726436991</v>
      </c>
      <c r="P304" s="2">
        <f t="shared" si="117"/>
        <v>-17723847.714931648</v>
      </c>
      <c r="Q304" s="2">
        <f t="shared" si="117"/>
        <v>-19892774.125740718</v>
      </c>
      <c r="R304" s="2">
        <f t="shared" si="117"/>
        <v>-23514225.172530841</v>
      </c>
      <c r="S304" s="2">
        <f t="shared" si="117"/>
        <v>-27287045.805585787</v>
      </c>
      <c r="T304" s="2">
        <f t="shared" si="117"/>
        <v>-31216165.35608647</v>
      </c>
      <c r="U304" s="2">
        <f t="shared" si="117"/>
        <v>-35429689.024958104</v>
      </c>
      <c r="V304" s="2">
        <f t="shared" si="117"/>
        <v>-39298884.060606144</v>
      </c>
      <c r="W304" s="2">
        <f t="shared" si="117"/>
        <v>-43323699.201333411</v>
      </c>
      <c r="X304" s="2">
        <f t="shared" si="117"/>
        <v>-47500225.770100497</v>
      </c>
      <c r="Y304" s="2">
        <f t="shared" si="117"/>
        <v>-51833060.703407928</v>
      </c>
      <c r="Z304" s="2">
        <f t="shared" si="117"/>
        <v>-56729987.254292905</v>
      </c>
      <c r="AA304" s="2">
        <f t="shared" si="117"/>
        <v>-61809726.340544835</v>
      </c>
      <c r="AB304" s="2">
        <f t="shared" si="117"/>
        <v>-67077796.544040211</v>
      </c>
      <c r="AC304" s="2">
        <f t="shared" si="117"/>
        <v>-72555441.561145887</v>
      </c>
      <c r="AD304" s="2">
        <f t="shared" si="117"/>
        <v>-78249467.368115693</v>
      </c>
      <c r="AE304" s="2">
        <f t="shared" si="117"/>
        <v>-83993948.006686434</v>
      </c>
      <c r="AF304" s="2">
        <f t="shared" si="117"/>
        <v>-89961764.679045424</v>
      </c>
      <c r="AG304" s="2">
        <f t="shared" si="117"/>
        <v>-96160112.275753796</v>
      </c>
      <c r="AH304" s="2">
        <f t="shared" si="117"/>
        <v>-102579117.3333005</v>
      </c>
      <c r="AI304" s="2">
        <f t="shared" si="117"/>
        <v>-109225313.99375048</v>
      </c>
      <c r="AJ304" s="2">
        <f t="shared" si="117"/>
        <v>-116039437.54001744</v>
      </c>
      <c r="AK304" s="2">
        <f t="shared" si="117"/>
        <v>-123091585.91175641</v>
      </c>
      <c r="AL304" s="2">
        <f t="shared" si="118"/>
        <v>-4193324049.3280001</v>
      </c>
    </row>
    <row r="305" spans="1:38">
      <c r="E305" t="s">
        <v>283</v>
      </c>
      <c r="F305" t="s">
        <v>215</v>
      </c>
      <c r="G305" s="2">
        <f t="shared" si="117"/>
        <v>0</v>
      </c>
      <c r="H305" s="2">
        <f t="shared" si="117"/>
        <v>-245896.34166495391</v>
      </c>
      <c r="I305" s="2">
        <f t="shared" si="117"/>
        <v>-499099.79334750923</v>
      </c>
      <c r="J305" s="2">
        <f t="shared" si="117"/>
        <v>-740403.35609428922</v>
      </c>
      <c r="K305" s="2">
        <f t="shared" si="117"/>
        <v>-1279344.0152120064</v>
      </c>
      <c r="L305" s="2">
        <f t="shared" si="117"/>
        <v>-1837378.8098686123</v>
      </c>
      <c r="M305" s="2">
        <f t="shared" si="117"/>
        <v>-2247417.6849271371</v>
      </c>
      <c r="N305" s="2">
        <f t="shared" si="117"/>
        <v>-2671135.982601821</v>
      </c>
      <c r="O305" s="2">
        <f t="shared" si="117"/>
        <v>-3108870.0410509263</v>
      </c>
      <c r="P305" s="2">
        <f t="shared" si="117"/>
        <v>-3527971.9559944896</v>
      </c>
      <c r="Q305" s="2">
        <f t="shared" si="117"/>
        <v>-3960397.4626147468</v>
      </c>
      <c r="R305" s="2">
        <f t="shared" si="117"/>
        <v>-4681382.1501215771</v>
      </c>
      <c r="S305" s="2">
        <f t="shared" si="117"/>
        <v>-5432502.5905189272</v>
      </c>
      <c r="T305" s="2">
        <f t="shared" si="117"/>
        <v>-6214740.1507382216</v>
      </c>
      <c r="U305" s="2">
        <f t="shared" si="117"/>
        <v>-7053598.9414422074</v>
      </c>
      <c r="V305" s="2">
        <f t="shared" si="117"/>
        <v>-7823906.2954936381</v>
      </c>
      <c r="W305" s="2">
        <f t="shared" si="117"/>
        <v>-8625195.6264876463</v>
      </c>
      <c r="X305" s="2">
        <f t="shared" si="117"/>
        <v>-9456688.7667070888</v>
      </c>
      <c r="Y305" s="2">
        <f t="shared" si="117"/>
        <v>-10319300.907544451</v>
      </c>
      <c r="Z305" s="2">
        <f t="shared" si="117"/>
        <v>-11294216.490667704</v>
      </c>
      <c r="AA305" s="2">
        <f t="shared" si="117"/>
        <v>-12305527.716581903</v>
      </c>
      <c r="AB305" s="2">
        <f t="shared" si="117"/>
        <v>-13354333.264512116</v>
      </c>
      <c r="AC305" s="2">
        <f t="shared" si="117"/>
        <v>-14444862.483299086</v>
      </c>
      <c r="AD305" s="2">
        <f t="shared" si="117"/>
        <v>-15578470.355959052</v>
      </c>
      <c r="AE305" s="2">
        <f t="shared" si="117"/>
        <v>-16722123.141700815</v>
      </c>
      <c r="AF305" s="2">
        <f t="shared" si="117"/>
        <v>-17910239.281620063</v>
      </c>
      <c r="AG305" s="2">
        <f t="shared" si="117"/>
        <v>-19144251.186608404</v>
      </c>
      <c r="AH305" s="2">
        <f t="shared" si="117"/>
        <v>-20422193.176083066</v>
      </c>
      <c r="AI305" s="2">
        <f t="shared" si="117"/>
        <v>-21745366.114342362</v>
      </c>
      <c r="AJ305" s="2">
        <f t="shared" si="117"/>
        <v>-23101971.152533546</v>
      </c>
      <c r="AK305" s="2">
        <f t="shared" si="117"/>
        <v>-24505963.895872347</v>
      </c>
      <c r="AL305" s="2">
        <f t="shared" si="118"/>
        <v>-834837304.23454165</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t="e">
        <f t="shared" ref="G308:AK308" ca="1" si="119">G297</f>
        <v>#VALUE!</v>
      </c>
      <c r="H308" s="2" t="e">
        <f t="shared" ca="1" si="119"/>
        <v>#VALUE!</v>
      </c>
      <c r="I308" s="2" t="e">
        <f t="shared" ca="1" si="119"/>
        <v>#VALUE!</v>
      </c>
      <c r="J308" s="2" t="e">
        <f t="shared" ca="1" si="119"/>
        <v>#VALUE!</v>
      </c>
      <c r="K308" s="2" t="e">
        <f t="shared" ca="1" si="119"/>
        <v>#VALUE!</v>
      </c>
      <c r="L308" s="2" t="e">
        <f t="shared" ca="1" si="119"/>
        <v>#VALUE!</v>
      </c>
      <c r="M308" s="2" t="e">
        <f t="shared" ca="1" si="119"/>
        <v>#VALUE!</v>
      </c>
      <c r="N308" s="2" t="e">
        <f t="shared" ca="1" si="119"/>
        <v>#VALUE!</v>
      </c>
      <c r="O308" s="2" t="e">
        <f t="shared" ca="1" si="119"/>
        <v>#VALUE!</v>
      </c>
      <c r="P308" s="2" t="e">
        <f t="shared" ca="1" si="119"/>
        <v>#VALUE!</v>
      </c>
      <c r="Q308" s="2" t="e">
        <f t="shared" ca="1" si="119"/>
        <v>#VALUE!</v>
      </c>
      <c r="R308" s="2" t="e">
        <f t="shared" ca="1" si="119"/>
        <v>#VALUE!</v>
      </c>
      <c r="S308" s="2" t="e">
        <f t="shared" ca="1" si="119"/>
        <v>#VALUE!</v>
      </c>
      <c r="T308" s="2" t="e">
        <f t="shared" ca="1" si="119"/>
        <v>#VALUE!</v>
      </c>
      <c r="U308" s="2" t="e">
        <f t="shared" ca="1" si="119"/>
        <v>#VALUE!</v>
      </c>
      <c r="V308" s="2" t="e">
        <f t="shared" ca="1" si="119"/>
        <v>#VALUE!</v>
      </c>
      <c r="W308" s="2" t="e">
        <f t="shared" ca="1" si="119"/>
        <v>#VALUE!</v>
      </c>
      <c r="X308" s="2" t="e">
        <f t="shared" ca="1" si="119"/>
        <v>#VALUE!</v>
      </c>
      <c r="Y308" s="2" t="e">
        <f t="shared" ca="1" si="119"/>
        <v>#VALUE!</v>
      </c>
      <c r="Z308" s="2" t="e">
        <f t="shared" ca="1" si="119"/>
        <v>#VALUE!</v>
      </c>
      <c r="AA308" s="2" t="e">
        <f t="shared" ca="1" si="119"/>
        <v>#VALUE!</v>
      </c>
      <c r="AB308" s="2" t="e">
        <f t="shared" ca="1" si="119"/>
        <v>#VALUE!</v>
      </c>
      <c r="AC308" s="2" t="e">
        <f t="shared" ca="1" si="119"/>
        <v>#VALUE!</v>
      </c>
      <c r="AD308" s="2" t="e">
        <f t="shared" ca="1" si="119"/>
        <v>#VALUE!</v>
      </c>
      <c r="AE308" s="2" t="e">
        <f t="shared" ca="1" si="119"/>
        <v>#VALUE!</v>
      </c>
      <c r="AF308" s="2" t="e">
        <f t="shared" ca="1" si="119"/>
        <v>#VALUE!</v>
      </c>
      <c r="AG308" s="2" t="e">
        <f t="shared" ca="1" si="119"/>
        <v>#VALUE!</v>
      </c>
      <c r="AH308" s="2" t="e">
        <f t="shared" ca="1" si="119"/>
        <v>#VALUE!</v>
      </c>
      <c r="AI308" s="2" t="e">
        <f t="shared" ca="1" si="119"/>
        <v>#VALUE!</v>
      </c>
      <c r="AJ308" s="2" t="e">
        <f t="shared" ca="1" si="119"/>
        <v>#VALUE!</v>
      </c>
      <c r="AK308" s="2" t="e">
        <f t="shared" ca="1" si="119"/>
        <v>#VALUE!</v>
      </c>
      <c r="AL308" s="2" t="e">
        <f t="shared" ca="1" si="118"/>
        <v>#VALUE!</v>
      </c>
    </row>
    <row r="309" spans="1:38">
      <c r="E309" t="s">
        <v>313</v>
      </c>
      <c r="F309" t="s">
        <v>215</v>
      </c>
      <c r="G309" s="2" t="e">
        <f ca="1">-$G$17*G308</f>
        <v>#VALUE!</v>
      </c>
      <c r="H309" s="2" t="e">
        <f t="shared" ref="H309:AK309" ca="1" si="120">-$G$17*H308</f>
        <v>#VALUE!</v>
      </c>
      <c r="I309" s="2" t="e">
        <f t="shared" ca="1" si="120"/>
        <v>#VALUE!</v>
      </c>
      <c r="J309" s="2" t="e">
        <f t="shared" ca="1" si="120"/>
        <v>#VALUE!</v>
      </c>
      <c r="K309" s="2" t="e">
        <f t="shared" ca="1" si="120"/>
        <v>#VALUE!</v>
      </c>
      <c r="L309" s="2" t="e">
        <f t="shared" ca="1" si="120"/>
        <v>#VALUE!</v>
      </c>
      <c r="M309" s="2" t="e">
        <f t="shared" ca="1" si="120"/>
        <v>#VALUE!</v>
      </c>
      <c r="N309" s="2" t="e">
        <f t="shared" ca="1" si="120"/>
        <v>#VALUE!</v>
      </c>
      <c r="O309" s="2" t="e">
        <f t="shared" ca="1" si="120"/>
        <v>#VALUE!</v>
      </c>
      <c r="P309" s="2" t="e">
        <f t="shared" ca="1" si="120"/>
        <v>#VALUE!</v>
      </c>
      <c r="Q309" s="2" t="e">
        <f t="shared" ca="1" si="120"/>
        <v>#VALUE!</v>
      </c>
      <c r="R309" s="2" t="e">
        <f t="shared" ca="1" si="120"/>
        <v>#VALUE!</v>
      </c>
      <c r="S309" s="2" t="e">
        <f t="shared" ca="1" si="120"/>
        <v>#VALUE!</v>
      </c>
      <c r="T309" s="2" t="e">
        <f t="shared" ca="1" si="120"/>
        <v>#VALUE!</v>
      </c>
      <c r="U309" s="2" t="e">
        <f t="shared" ca="1" si="120"/>
        <v>#VALUE!</v>
      </c>
      <c r="V309" s="2" t="e">
        <f t="shared" ca="1" si="120"/>
        <v>#VALUE!</v>
      </c>
      <c r="W309" s="2" t="e">
        <f t="shared" ca="1" si="120"/>
        <v>#VALUE!</v>
      </c>
      <c r="X309" s="2" t="e">
        <f t="shared" ca="1" si="120"/>
        <v>#VALUE!</v>
      </c>
      <c r="Y309" s="2" t="e">
        <f t="shared" ca="1" si="120"/>
        <v>#VALUE!</v>
      </c>
      <c r="Z309" s="2" t="e">
        <f t="shared" ca="1" si="120"/>
        <v>#VALUE!</v>
      </c>
      <c r="AA309" s="2" t="e">
        <f t="shared" ca="1" si="120"/>
        <v>#VALUE!</v>
      </c>
      <c r="AB309" s="2" t="e">
        <f t="shared" ca="1" si="120"/>
        <v>#VALUE!</v>
      </c>
      <c r="AC309" s="2" t="e">
        <f t="shared" ca="1" si="120"/>
        <v>#VALUE!</v>
      </c>
      <c r="AD309" s="2" t="e">
        <f t="shared" ca="1" si="120"/>
        <v>#VALUE!</v>
      </c>
      <c r="AE309" s="2" t="e">
        <f t="shared" ca="1" si="120"/>
        <v>#VALUE!</v>
      </c>
      <c r="AF309" s="2" t="e">
        <f t="shared" ca="1" si="120"/>
        <v>#VALUE!</v>
      </c>
      <c r="AG309" s="2" t="e">
        <f t="shared" ca="1" si="120"/>
        <v>#VALUE!</v>
      </c>
      <c r="AH309" s="2" t="e">
        <f t="shared" ca="1" si="120"/>
        <v>#VALUE!</v>
      </c>
      <c r="AI309" s="2" t="e">
        <f t="shared" ca="1" si="120"/>
        <v>#VALUE!</v>
      </c>
      <c r="AJ309" s="2" t="e">
        <f t="shared" ca="1" si="120"/>
        <v>#VALUE!</v>
      </c>
      <c r="AK309" s="2" t="e">
        <f t="shared" ca="1" si="120"/>
        <v>#VALUE!</v>
      </c>
      <c r="AL309" s="2" t="e">
        <f t="shared" ca="1" si="118"/>
        <v>#VALUE!</v>
      </c>
    </row>
    <row r="310" spans="1:38">
      <c r="E310" t="s">
        <v>314</v>
      </c>
      <c r="F310" t="s">
        <v>215</v>
      </c>
      <c r="G310" s="2" t="e">
        <f t="shared" ref="G310:AL310" ca="1" si="121">SUM(G300:G309)</f>
        <v>#VALUE!</v>
      </c>
      <c r="H310" s="2" t="e">
        <f t="shared" ca="1" si="121"/>
        <v>#VALUE!</v>
      </c>
      <c r="I310" s="2" t="e">
        <f t="shared" ca="1" si="121"/>
        <v>#VALUE!</v>
      </c>
      <c r="J310" s="2" t="e">
        <f t="shared" ca="1" si="121"/>
        <v>#VALUE!</v>
      </c>
      <c r="K310" s="2" t="e">
        <f t="shared" ca="1" si="121"/>
        <v>#VALUE!</v>
      </c>
      <c r="L310" s="2" t="e">
        <f t="shared" ca="1" si="121"/>
        <v>#VALUE!</v>
      </c>
      <c r="M310" s="2" t="e">
        <f t="shared" ca="1" si="121"/>
        <v>#VALUE!</v>
      </c>
      <c r="N310" s="2" t="e">
        <f t="shared" ca="1" si="121"/>
        <v>#VALUE!</v>
      </c>
      <c r="O310" s="2" t="e">
        <f t="shared" ca="1" si="121"/>
        <v>#VALUE!</v>
      </c>
      <c r="P310" s="2" t="e">
        <f t="shared" ca="1" si="121"/>
        <v>#VALUE!</v>
      </c>
      <c r="Q310" s="2" t="e">
        <f t="shared" ca="1" si="121"/>
        <v>#VALUE!</v>
      </c>
      <c r="R310" s="2" t="e">
        <f t="shared" ca="1" si="121"/>
        <v>#VALUE!</v>
      </c>
      <c r="S310" s="2" t="e">
        <f t="shared" ca="1" si="121"/>
        <v>#VALUE!</v>
      </c>
      <c r="T310" s="2" t="e">
        <f t="shared" ca="1" si="121"/>
        <v>#VALUE!</v>
      </c>
      <c r="U310" s="2" t="e">
        <f t="shared" ca="1" si="121"/>
        <v>#VALUE!</v>
      </c>
      <c r="V310" s="2" t="e">
        <f t="shared" ca="1" si="121"/>
        <v>#VALUE!</v>
      </c>
      <c r="W310" s="2" t="e">
        <f t="shared" ca="1" si="121"/>
        <v>#VALUE!</v>
      </c>
      <c r="X310" s="2" t="e">
        <f t="shared" ca="1" si="121"/>
        <v>#VALUE!</v>
      </c>
      <c r="Y310" s="2" t="e">
        <f t="shared" ca="1" si="121"/>
        <v>#VALUE!</v>
      </c>
      <c r="Z310" s="2" t="e">
        <f t="shared" ca="1" si="121"/>
        <v>#VALUE!</v>
      </c>
      <c r="AA310" s="2" t="e">
        <f t="shared" ca="1" si="121"/>
        <v>#VALUE!</v>
      </c>
      <c r="AB310" s="2" t="e">
        <f t="shared" ca="1" si="121"/>
        <v>#VALUE!</v>
      </c>
      <c r="AC310" s="2" t="e">
        <f t="shared" ca="1" si="121"/>
        <v>#VALUE!</v>
      </c>
      <c r="AD310" s="2" t="e">
        <f t="shared" ca="1" si="121"/>
        <v>#VALUE!</v>
      </c>
      <c r="AE310" s="2" t="e">
        <f t="shared" ca="1" si="121"/>
        <v>#VALUE!</v>
      </c>
      <c r="AF310" s="2" t="e">
        <f t="shared" ca="1" si="121"/>
        <v>#VALUE!</v>
      </c>
      <c r="AG310" s="2" t="e">
        <f t="shared" ca="1" si="121"/>
        <v>#VALUE!</v>
      </c>
      <c r="AH310" s="2" t="e">
        <f t="shared" ca="1" si="121"/>
        <v>#VALUE!</v>
      </c>
      <c r="AI310" s="2" t="e">
        <f t="shared" ca="1" si="121"/>
        <v>#VALUE!</v>
      </c>
      <c r="AJ310" s="2" t="e">
        <f t="shared" ca="1" si="121"/>
        <v>#VALUE!</v>
      </c>
      <c r="AK310" s="2" t="e">
        <f t="shared" ca="1" si="121"/>
        <v>#VALUE!</v>
      </c>
      <c r="AL310" s="2" t="e">
        <f t="shared" ca="1" si="121"/>
        <v>#VALUE!</v>
      </c>
    </row>
    <row r="311" spans="1:38">
      <c r="E311" t="s">
        <v>315</v>
      </c>
      <c r="F311" t="s">
        <v>215</v>
      </c>
      <c r="G311" s="2" t="e">
        <f ca="1">NPV($G$15,H310:AL310)+G310</f>
        <v>#VALUE!</v>
      </c>
    </row>
    <row r="313" spans="1:38">
      <c r="E313" t="s">
        <v>307</v>
      </c>
      <c r="F313" t="s">
        <v>215</v>
      </c>
      <c r="G313" s="2" t="e">
        <f t="shared" ref="G313:AK313" ca="1" si="122">G285</f>
        <v>#VALUE!</v>
      </c>
      <c r="H313" s="2" t="e">
        <f t="shared" ca="1" si="122"/>
        <v>#VALUE!</v>
      </c>
      <c r="I313" s="2" t="e">
        <f t="shared" ca="1" si="122"/>
        <v>#VALUE!</v>
      </c>
      <c r="J313" s="2" t="e">
        <f t="shared" ca="1" si="122"/>
        <v>#VALUE!</v>
      </c>
      <c r="K313" s="2" t="e">
        <f t="shared" ca="1" si="122"/>
        <v>#VALUE!</v>
      </c>
      <c r="L313" s="2" t="e">
        <f t="shared" ca="1" si="122"/>
        <v>#VALUE!</v>
      </c>
      <c r="M313" s="2" t="e">
        <f t="shared" ca="1" si="122"/>
        <v>#VALUE!</v>
      </c>
      <c r="N313" s="2" t="e">
        <f t="shared" ca="1" si="122"/>
        <v>#VALUE!</v>
      </c>
      <c r="O313" s="2" t="e">
        <f t="shared" ca="1" si="122"/>
        <v>#VALUE!</v>
      </c>
      <c r="P313" s="2" t="e">
        <f t="shared" ca="1" si="122"/>
        <v>#VALUE!</v>
      </c>
      <c r="Q313" s="2" t="e">
        <f t="shared" ca="1" si="122"/>
        <v>#VALUE!</v>
      </c>
      <c r="R313" s="2" t="e">
        <f t="shared" ca="1" si="122"/>
        <v>#VALUE!</v>
      </c>
      <c r="S313" s="2" t="e">
        <f t="shared" ca="1" si="122"/>
        <v>#VALUE!</v>
      </c>
      <c r="T313" s="2" t="e">
        <f t="shared" ca="1" si="122"/>
        <v>#VALUE!</v>
      </c>
      <c r="U313" s="2" t="e">
        <f t="shared" ca="1" si="122"/>
        <v>#VALUE!</v>
      </c>
      <c r="V313" s="2" t="e">
        <f t="shared" ca="1" si="122"/>
        <v>#VALUE!</v>
      </c>
      <c r="W313" s="2" t="e">
        <f t="shared" ca="1" si="122"/>
        <v>#VALUE!</v>
      </c>
      <c r="X313" s="2" t="e">
        <f t="shared" ca="1" si="122"/>
        <v>#VALUE!</v>
      </c>
      <c r="Y313" s="2" t="e">
        <f t="shared" ca="1" si="122"/>
        <v>#VALUE!</v>
      </c>
      <c r="Z313" s="2" t="e">
        <f t="shared" ca="1" si="122"/>
        <v>#VALUE!</v>
      </c>
      <c r="AA313" s="2" t="e">
        <f t="shared" ca="1" si="122"/>
        <v>#VALUE!</v>
      </c>
      <c r="AB313" s="2" t="e">
        <f t="shared" ca="1" si="122"/>
        <v>#VALUE!</v>
      </c>
      <c r="AC313" s="2" t="e">
        <f t="shared" ca="1" si="122"/>
        <v>#VALUE!</v>
      </c>
      <c r="AD313" s="2" t="e">
        <f t="shared" ca="1" si="122"/>
        <v>#VALUE!</v>
      </c>
      <c r="AE313" s="2" t="e">
        <f t="shared" ca="1" si="122"/>
        <v>#VALUE!</v>
      </c>
      <c r="AF313" s="2" t="e">
        <f t="shared" ca="1" si="122"/>
        <v>#VALUE!</v>
      </c>
      <c r="AG313" s="2" t="e">
        <f t="shared" ca="1" si="122"/>
        <v>#VALUE!</v>
      </c>
      <c r="AH313" s="2" t="e">
        <f t="shared" ca="1" si="122"/>
        <v>#VALUE!</v>
      </c>
      <c r="AI313" s="2" t="e">
        <f t="shared" ca="1" si="122"/>
        <v>#VALUE!</v>
      </c>
      <c r="AJ313" s="2" t="e">
        <f t="shared" ca="1" si="122"/>
        <v>#VALUE!</v>
      </c>
      <c r="AK313" s="2" t="e">
        <f t="shared" ca="1" si="122"/>
        <v>#VALUE!</v>
      </c>
    </row>
    <row r="314" spans="1:38">
      <c r="E314" t="s">
        <v>316</v>
      </c>
      <c r="F314" t="s">
        <v>215</v>
      </c>
      <c r="G314" t="e">
        <f ca="1">NPV($G$15,H313:AK313)+G313</f>
        <v>#VALUE!</v>
      </c>
    </row>
    <row r="315" spans="1:38">
      <c r="E315" s="3" t="s">
        <v>317</v>
      </c>
      <c r="F315" s="3"/>
      <c r="G315" s="4" t="e">
        <f ca="1">IF(G311&gt;0,"N/A",IF(ABS(G311+G314)&gt;1,"Error","OK"))</f>
        <v>#VALUE!</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F8A4FA04-4C57-46F4-AF33-E5C9BD6BF154}">
      <formula1>$E$320:$E$322</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E55B-C4A6-4C4D-A8FA-13AFAE57CE27}">
  <dimension ref="A2:AN322"/>
  <sheetViews>
    <sheetView topLeftCell="A10" workbookViewId="0">
      <selection activeCell="G21" sqref="G21"/>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9" max="9" width="13.2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327</v>
      </c>
      <c r="H4" s="206"/>
    </row>
    <row r="6" spans="1:37">
      <c r="C6" s="1" t="s">
        <v>200</v>
      </c>
      <c r="G6" t="s">
        <v>201</v>
      </c>
      <c r="H6" s="26">
        <f>716/'[8]Key assumptions'!$R$15</f>
        <v>791.97197197197193</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19" spans="1:37">
      <c r="G19" s="10"/>
    </row>
    <row r="20" spans="1:37">
      <c r="A20" s="14">
        <v>10</v>
      </c>
      <c r="C20" s="1" t="s">
        <v>214</v>
      </c>
      <c r="D20" s="1"/>
    </row>
    <row r="21" spans="1:37">
      <c r="E21" s="2" t="str">
        <f>E7</f>
        <v>Pipes</v>
      </c>
      <c r="F21" t="s">
        <v>215</v>
      </c>
      <c r="G21" s="10">
        <f>'Net actual infill capex - water'!W33*10^6</f>
        <v>18787753.651485577</v>
      </c>
      <c r="H21" s="10">
        <f>'NCC data'!L56*(1+$G14)^H2+'Actual - Forecast Renewal capex'!I37</f>
        <v>23827466.258043185</v>
      </c>
      <c r="I21" s="10">
        <f>'NCC data'!M56*(1+$G14)^I2+'Actual - Forecast Renewal capex'!J37</f>
        <v>23668631.920898538</v>
      </c>
      <c r="J21" s="10">
        <f>'NCC data'!N56*(1+$G14)^J2+'Actual - Forecast Renewal capex'!K37</f>
        <v>26005313.239272192</v>
      </c>
      <c r="K21" s="10">
        <f>'NCC data'!O56*(1+$G14)^K2+'Actual - Forecast Renewal capex'!L37</f>
        <v>27133295.625460468</v>
      </c>
      <c r="L21" s="10">
        <f>'NCC data'!P56*(1+$G14)^L2+'Actual - Forecast Renewal capex'!M37</f>
        <v>29288250.136852235</v>
      </c>
      <c r="M21" s="10">
        <f>'NCC data'!Q56*(1+$G14)^M2+'Actual - Forecast Renewal capex'!N37</f>
        <v>35809443.509471215</v>
      </c>
      <c r="N21" s="10">
        <f>'NCC data'!R56*(1+$G14)^N2+'Actual - Forecast Renewal capex'!O37</f>
        <v>21060495.89867229</v>
      </c>
      <c r="O21" s="10">
        <f>'NCC data'!S56*(1+$G14)^O2+'Actual - Forecast Renewal capex'!P37</f>
        <v>20360229.055364911</v>
      </c>
      <c r="P21" s="10">
        <f>'NCC data'!T56*(1+$G14)^P2+'Actual - Forecast Renewal capex'!Q37</f>
        <v>23002036.387335278</v>
      </c>
      <c r="Q21" s="10">
        <f>'NCC data'!U56*(1+$G14)^Q2+'Actual - Forecast Renewal capex'!R37</f>
        <v>23211251.972719286</v>
      </c>
      <c r="R21" s="10">
        <f>'NCC data'!V56*(1+$G14)^R2+'Actual - Forecast Renewal capex'!S37</f>
        <v>22965718.415441323</v>
      </c>
      <c r="S21" s="10">
        <f>'NCC data'!W56*(1+$G14)^S2+'Actual - Forecast Renewal capex'!T37</f>
        <v>23447998.502165586</v>
      </c>
      <c r="T21" s="10">
        <f>'NCC data'!X56*(1+$G14)^T2+'Actual - Forecast Renewal capex'!U37</f>
        <v>23940406.47071106</v>
      </c>
      <c r="U21" s="10">
        <f>'NCC data'!Y56*(1+$G14)^U2+'Actual - Forecast Renewal capex'!V37</f>
        <v>24443155.006595992</v>
      </c>
      <c r="V21" s="10">
        <f>'NCC data'!Z56*(1+$G14)^V2+'Actual - Forecast Renewal capex'!W37</f>
        <v>24956461.261734504</v>
      </c>
      <c r="W21" s="10">
        <f>'NCC data'!AA56*(1+$G14)^W2+'Actual - Forecast Renewal capex'!X37</f>
        <v>25480546.94823093</v>
      </c>
      <c r="X21" s="10">
        <f>'NCC data'!AB56*(1+$G14)^X2+'Actual - Forecast Renewal capex'!Y37</f>
        <v>26015638.434143778</v>
      </c>
      <c r="Y21" s="10">
        <f>'NCC data'!AC56*(1+$G14)^Y2+'Actual - Forecast Renewal capex'!Z37</f>
        <v>26561966.841260787</v>
      </c>
      <c r="Z21" s="10">
        <f>'NCC data'!AD56*(1+$G14)^Z2+'Actual - Forecast Renewal capex'!AA37</f>
        <v>27119768.144927263</v>
      </c>
      <c r="AA21" s="10">
        <f>'NCC data'!AE56*(1+$G14)^AA2+'Actual - Forecast Renewal capex'!AB37</f>
        <v>27689283.275970731</v>
      </c>
      <c r="AB21" s="10">
        <f>'NCC data'!AF56*(1+$G14)^AB2+'Actual - Forecast Renewal capex'!AC37</f>
        <v>28270758.224766113</v>
      </c>
      <c r="AC21" s="10">
        <f>'NCC data'!AG56*(1+$G14)^AC2+'Actual - Forecast Renewal capex'!AD37</f>
        <v>28864444.147486199</v>
      </c>
      <c r="AD21" s="10">
        <f>'NCC data'!AH56*(1+$G14)^AD2+'Actual - Forecast Renewal capex'!AE37</f>
        <v>29470597.47458341</v>
      </c>
      <c r="AE21" s="10">
        <f>'NCC data'!AI56*(1+$G14)^AE2+'Actual - Forecast Renewal capex'!AF37</f>
        <v>30089480.02154965</v>
      </c>
      <c r="AF21" s="10">
        <f>'NCC data'!AJ56*(1+$G14)^AF2+'Actual - Forecast Renewal capex'!AG37</f>
        <v>30721359.102002192</v>
      </c>
      <c r="AG21" s="10">
        <f>'NCC data'!AK56*(1+$G14)^AG2+'Actual - Forecast Renewal capex'!AH37</f>
        <v>31366507.643144231</v>
      </c>
      <c r="AH21" s="10">
        <f>'NCC data'!AL56*(1+$G14)^AH2+'Actual - Forecast Renewal capex'!AI37</f>
        <v>32025204.303650267</v>
      </c>
      <c r="AI21" s="10">
        <f>'NCC data'!AM56*(1+$G14)^AI2+'Actual - Forecast Renewal capex'!AJ37</f>
        <v>32697733.594026908</v>
      </c>
      <c r="AJ21" s="10">
        <f>'NCC data'!AN56*(1+$G14)^AJ2+'Actual - Forecast Renewal capex'!AK37</f>
        <v>33384385.999501467</v>
      </c>
      <c r="AK21" s="10">
        <f>'NCC data'!AO56*(1+$G14)^AK2+'Actual - Forecast Renewal capex'!AL37</f>
        <v>34085458.105491005</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18787753.651485577</v>
      </c>
      <c r="H26" s="2">
        <f t="shared" ref="H26:AK26" si="1">SUM(H21:H25)</f>
        <v>23827466.258043185</v>
      </c>
      <c r="I26" s="2">
        <f t="shared" si="1"/>
        <v>23668631.920898538</v>
      </c>
      <c r="J26" s="2">
        <f t="shared" si="1"/>
        <v>26005313.239272192</v>
      </c>
      <c r="K26" s="2">
        <f t="shared" si="1"/>
        <v>27133295.625460468</v>
      </c>
      <c r="L26" s="2">
        <f t="shared" si="1"/>
        <v>29288250.136852235</v>
      </c>
      <c r="M26" s="2">
        <f t="shared" si="1"/>
        <v>35809443.509471215</v>
      </c>
      <c r="N26" s="2">
        <f t="shared" si="1"/>
        <v>21060495.89867229</v>
      </c>
      <c r="O26" s="2">
        <f t="shared" si="1"/>
        <v>20360229.055364911</v>
      </c>
      <c r="P26" s="2">
        <f t="shared" si="1"/>
        <v>23002036.387335278</v>
      </c>
      <c r="Q26" s="2">
        <f t="shared" si="1"/>
        <v>23211251.972719286</v>
      </c>
      <c r="R26" s="2">
        <f t="shared" si="1"/>
        <v>22965718.415441323</v>
      </c>
      <c r="S26" s="2">
        <f t="shared" si="1"/>
        <v>23447998.502165586</v>
      </c>
      <c r="T26" s="2">
        <f t="shared" si="1"/>
        <v>23940406.47071106</v>
      </c>
      <c r="U26" s="2">
        <f t="shared" si="1"/>
        <v>24443155.006595992</v>
      </c>
      <c r="V26" s="2">
        <f t="shared" si="1"/>
        <v>24956461.261734504</v>
      </c>
      <c r="W26" s="2">
        <f t="shared" si="1"/>
        <v>25480546.94823093</v>
      </c>
      <c r="X26" s="2">
        <f t="shared" si="1"/>
        <v>26015638.434143778</v>
      </c>
      <c r="Y26" s="2">
        <f t="shared" si="1"/>
        <v>26561966.841260787</v>
      </c>
      <c r="Z26" s="2">
        <f t="shared" si="1"/>
        <v>27119768.144927263</v>
      </c>
      <c r="AA26" s="2">
        <f t="shared" si="1"/>
        <v>27689283.275970731</v>
      </c>
      <c r="AB26" s="2">
        <f t="shared" si="1"/>
        <v>28270758.224766113</v>
      </c>
      <c r="AC26" s="2">
        <f t="shared" si="1"/>
        <v>28864444.147486199</v>
      </c>
      <c r="AD26" s="2">
        <f t="shared" si="1"/>
        <v>29470597.47458341</v>
      </c>
      <c r="AE26" s="2">
        <f t="shared" si="1"/>
        <v>30089480.02154965</v>
      </c>
      <c r="AF26" s="2">
        <f t="shared" si="1"/>
        <v>30721359.102002192</v>
      </c>
      <c r="AG26" s="2">
        <f t="shared" si="1"/>
        <v>31366507.643144231</v>
      </c>
      <c r="AH26" s="2">
        <f t="shared" si="1"/>
        <v>32025204.303650267</v>
      </c>
      <c r="AI26" s="2">
        <f t="shared" si="1"/>
        <v>32697733.594026908</v>
      </c>
      <c r="AJ26" s="2">
        <f t="shared" si="1"/>
        <v>33384385.999501467</v>
      </c>
      <c r="AK26" s="2">
        <f t="shared" si="1"/>
        <v>34085458.105491005</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G19/$G7+IF((G$2-$G7+1)&gt;0,-INDEX($G21:$AK21,1,(G$2-$G7+1))/$G7,0)</f>
        <v>0</v>
      </c>
      <c r="H29" s="2">
        <f t="shared" ref="G29:AK32" si="2">H21/$G7+IF((H$2-$G7+1)&gt;0,-INDEX($G21:$AK21,1,(H$2-$G7+1))/$G7,0)</f>
        <v>297843.32822553982</v>
      </c>
      <c r="I29" s="2">
        <f t="shared" si="2"/>
        <v>295857.89901123173</v>
      </c>
      <c r="J29" s="2">
        <f t="shared" si="2"/>
        <v>325066.41549090238</v>
      </c>
      <c r="K29" s="2">
        <f t="shared" si="2"/>
        <v>339166.19531825586</v>
      </c>
      <c r="L29" s="2">
        <f t="shared" si="2"/>
        <v>366103.12671065296</v>
      </c>
      <c r="M29" s="2">
        <f t="shared" si="2"/>
        <v>447618.0438683902</v>
      </c>
      <c r="N29" s="2">
        <f t="shared" si="2"/>
        <v>263256.19873340364</v>
      </c>
      <c r="O29" s="2">
        <f t="shared" si="2"/>
        <v>254502.86319206137</v>
      </c>
      <c r="P29" s="2">
        <f t="shared" si="2"/>
        <v>287525.45484169095</v>
      </c>
      <c r="Q29" s="2">
        <f t="shared" si="2"/>
        <v>290140.64965899108</v>
      </c>
      <c r="R29" s="2">
        <f t="shared" si="2"/>
        <v>287071.48019301653</v>
      </c>
      <c r="S29" s="2">
        <f t="shared" si="2"/>
        <v>293099.98127706983</v>
      </c>
      <c r="T29" s="2">
        <f t="shared" si="2"/>
        <v>299255.08088388824</v>
      </c>
      <c r="U29" s="2">
        <f t="shared" si="2"/>
        <v>305539.43758244987</v>
      </c>
      <c r="V29" s="2">
        <f t="shared" si="2"/>
        <v>311955.76577168133</v>
      </c>
      <c r="W29" s="2">
        <f t="shared" si="2"/>
        <v>318506.8368528866</v>
      </c>
      <c r="X29" s="2">
        <f t="shared" si="2"/>
        <v>325195.48042679724</v>
      </c>
      <c r="Y29" s="2">
        <f t="shared" si="2"/>
        <v>332024.58551575983</v>
      </c>
      <c r="Z29" s="2">
        <f t="shared" si="2"/>
        <v>338997.10181159078</v>
      </c>
      <c r="AA29" s="2">
        <f t="shared" si="2"/>
        <v>346116.04094963416</v>
      </c>
      <c r="AB29" s="2">
        <f t="shared" si="2"/>
        <v>353384.47780957643</v>
      </c>
      <c r="AC29" s="2">
        <f t="shared" si="2"/>
        <v>360805.55184357747</v>
      </c>
      <c r="AD29" s="2">
        <f t="shared" si="2"/>
        <v>368382.46843229263</v>
      </c>
      <c r="AE29" s="2">
        <f t="shared" si="2"/>
        <v>376118.50026937062</v>
      </c>
      <c r="AF29" s="2">
        <f t="shared" si="2"/>
        <v>384016.98877502739</v>
      </c>
      <c r="AG29" s="2">
        <f t="shared" si="2"/>
        <v>392081.34553930291</v>
      </c>
      <c r="AH29" s="2">
        <f t="shared" si="2"/>
        <v>400315.05379562837</v>
      </c>
      <c r="AI29" s="2">
        <f t="shared" si="2"/>
        <v>408721.66992533638</v>
      </c>
      <c r="AJ29" s="2">
        <f t="shared" si="2"/>
        <v>417304.82499376836</v>
      </c>
      <c r="AK29" s="2">
        <f t="shared" si="2"/>
        <v>426068.22631863755</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0</v>
      </c>
      <c r="H34" s="2">
        <f>SUM($G$29:H32)</f>
        <v>297843.32822553982</v>
      </c>
      <c r="I34" s="2">
        <f>SUM($G$29:I32)</f>
        <v>593701.22723677149</v>
      </c>
      <c r="J34" s="2">
        <f>SUM($G$29:J32)</f>
        <v>918767.64272767387</v>
      </c>
      <c r="K34" s="2">
        <f>SUM($G$29:K32)</f>
        <v>1257933.8380459298</v>
      </c>
      <c r="L34" s="2">
        <f>SUM($G$29:L32)</f>
        <v>1624036.9647565829</v>
      </c>
      <c r="M34" s="2">
        <f>SUM($G$29:M32)</f>
        <v>2071655.008624973</v>
      </c>
      <c r="N34" s="2">
        <f>SUM($G$29:N32)</f>
        <v>2334911.2073583766</v>
      </c>
      <c r="O34" s="2">
        <f>SUM($G$29:O32)</f>
        <v>2589414.070550438</v>
      </c>
      <c r="P34" s="2">
        <f>SUM($G$29:P32)</f>
        <v>2876939.5253921291</v>
      </c>
      <c r="Q34" s="2">
        <f>SUM($G$29:Q32)</f>
        <v>3167080.1750511201</v>
      </c>
      <c r="R34" s="2">
        <f>SUM($G$29:R32)</f>
        <v>3454151.6552441367</v>
      </c>
      <c r="S34" s="2">
        <f>SUM($G$29:S32)</f>
        <v>3747251.6365212067</v>
      </c>
      <c r="T34" s="2">
        <f>SUM($G$29:T32)</f>
        <v>4046506.7174050948</v>
      </c>
      <c r="U34" s="2">
        <f>SUM($G$29:U32)</f>
        <v>4352046.1549875448</v>
      </c>
      <c r="V34" s="2">
        <f>SUM($G$29:V32)</f>
        <v>4664001.9207592262</v>
      </c>
      <c r="W34" s="2">
        <f>SUM($G$29:W32)</f>
        <v>4982508.7576121129</v>
      </c>
      <c r="X34" s="2">
        <f>SUM($G$29:X32)</f>
        <v>5307704.2380389106</v>
      </c>
      <c r="Y34" s="2">
        <f>SUM($G$29:Y32)</f>
        <v>5639728.8235546704</v>
      </c>
      <c r="Z34" s="2">
        <f>SUM($G$29:Z32)</f>
        <v>5978725.925366261</v>
      </c>
      <c r="AA34" s="2">
        <f>SUM($G$29:AA32)</f>
        <v>6324841.9663158953</v>
      </c>
      <c r="AB34" s="2">
        <f>SUM($G$29:AB32)</f>
        <v>6678226.4441254716</v>
      </c>
      <c r="AC34" s="2">
        <f>SUM($G$29:AC32)</f>
        <v>7039031.9959690487</v>
      </c>
      <c r="AD34" s="2">
        <f>SUM($G$29:AD32)</f>
        <v>7407414.464401341</v>
      </c>
      <c r="AE34" s="2">
        <f>SUM($G$29:AE32)</f>
        <v>7783532.9646707121</v>
      </c>
      <c r="AF34" s="2">
        <f>SUM($G$29:AF32)</f>
        <v>8167549.9534457391</v>
      </c>
      <c r="AG34" s="2">
        <f>SUM($G$29:AG32)</f>
        <v>8559631.2989850417</v>
      </c>
      <c r="AH34" s="2">
        <f>SUM($G$29:AH32)</f>
        <v>8959946.3527806699</v>
      </c>
      <c r="AI34" s="2">
        <f>SUM($G$29:AI32)</f>
        <v>9368668.0227060057</v>
      </c>
      <c r="AJ34" s="2">
        <f>SUM($G$29:AJ32)</f>
        <v>9785972.8476997744</v>
      </c>
      <c r="AK34" s="2">
        <f>SUM($G$29:AK32)</f>
        <v>10212041.074018411</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c r="H36" s="2"/>
      <c r="I36" s="2"/>
      <c r="J36" s="2"/>
      <c r="K36" s="2"/>
      <c r="L36" s="2"/>
      <c r="M36" s="2"/>
      <c r="N36" s="2"/>
      <c r="O36" s="2"/>
    </row>
    <row r="37" spans="1:37">
      <c r="E37" s="2" t="str">
        <f>E7</f>
        <v>Pipes</v>
      </c>
      <c r="F37" t="s">
        <v>215</v>
      </c>
      <c r="G37" s="10"/>
      <c r="H37" s="10">
        <f>((H90+H116)*($H$6))*(H14/$G$13)</f>
        <v>2851570.0328652207</v>
      </c>
      <c r="I37" s="10">
        <f>((I90+I116)*($H$6))*(I14/$G$13)</f>
        <v>2887752.5592083083</v>
      </c>
      <c r="J37" s="10">
        <f t="shared" ref="J37:AF37" si="3">((J90+J116)*($H$6))*(J14/$G$13)</f>
        <v>2731392.3189395987</v>
      </c>
      <c r="K37" s="10">
        <f t="shared" si="3"/>
        <v>5632761.3264217293</v>
      </c>
      <c r="L37" s="10">
        <f t="shared" si="3"/>
        <v>5716467.810972061</v>
      </c>
      <c r="M37" s="10">
        <f t="shared" si="3"/>
        <v>4143058.9609294515</v>
      </c>
      <c r="N37" s="10">
        <f t="shared" si="3"/>
        <v>4200137.2283969205</v>
      </c>
      <c r="O37" s="10">
        <f t="shared" si="3"/>
        <v>4257755.1132758223</v>
      </c>
      <c r="P37" s="10">
        <f t="shared" si="3"/>
        <v>3989708.1718619638</v>
      </c>
      <c r="Q37" s="10">
        <f t="shared" si="3"/>
        <v>4041823.1647300762</v>
      </c>
      <c r="R37" s="10">
        <f t="shared" si="3"/>
        <v>6817262.4587535048</v>
      </c>
      <c r="S37" s="10">
        <f t="shared" si="3"/>
        <v>6976263.7403991707</v>
      </c>
      <c r="T37" s="10">
        <f t="shared" si="3"/>
        <v>7138936.6631295411</v>
      </c>
      <c r="U37" s="10">
        <f t="shared" si="3"/>
        <v>7547697.1256963257</v>
      </c>
      <c r="V37" s="10">
        <f t="shared" si="3"/>
        <v>6706534.5319518913</v>
      </c>
      <c r="W37" s="10">
        <f t="shared" si="3"/>
        <v>6864583.4830129063</v>
      </c>
      <c r="X37" s="10">
        <f t="shared" si="3"/>
        <v>7008739.7361561731</v>
      </c>
      <c r="Y37" s="10">
        <f t="shared" si="3"/>
        <v>7155923.2706153067</v>
      </c>
      <c r="Z37" s="10">
        <f t="shared" si="3"/>
        <v>8100090.7866160451</v>
      </c>
      <c r="AA37" s="10">
        <f t="shared" si="3"/>
        <v>8270192.6931349728</v>
      </c>
      <c r="AB37" s="10">
        <f t="shared" si="3"/>
        <v>8443866.7396908104</v>
      </c>
      <c r="AC37" s="10">
        <f t="shared" si="3"/>
        <v>8651863.400827378</v>
      </c>
      <c r="AD37" s="10">
        <f t="shared" si="3"/>
        <v>8864872.1764994115</v>
      </c>
      <c r="AE37" s="10">
        <f t="shared" si="3"/>
        <v>8742393.4330691807</v>
      </c>
      <c r="AF37" s="10">
        <f t="shared" si="3"/>
        <v>8958632.5764401741</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2851570.0328652207</v>
      </c>
      <c r="I42" s="2">
        <f t="shared" si="4"/>
        <v>2887752.5592083083</v>
      </c>
      <c r="J42" s="2">
        <f t="shared" si="4"/>
        <v>2731392.3189395987</v>
      </c>
      <c r="K42" s="2">
        <f t="shared" si="4"/>
        <v>5632761.3264217293</v>
      </c>
      <c r="L42" s="2">
        <f t="shared" si="4"/>
        <v>5716467.810972061</v>
      </c>
      <c r="M42" s="2">
        <f t="shared" si="4"/>
        <v>4143058.9609294515</v>
      </c>
      <c r="N42" s="2">
        <f t="shared" si="4"/>
        <v>4200137.2283969205</v>
      </c>
      <c r="O42" s="2">
        <f t="shared" si="4"/>
        <v>4257755.1132758223</v>
      </c>
      <c r="P42" s="2">
        <f t="shared" si="4"/>
        <v>3989708.1718619638</v>
      </c>
      <c r="Q42" s="2">
        <f t="shared" si="4"/>
        <v>4041823.1647300762</v>
      </c>
      <c r="R42" s="2">
        <f t="shared" si="4"/>
        <v>6817262.4587535048</v>
      </c>
      <c r="S42" s="2">
        <f t="shared" si="4"/>
        <v>6976263.7403991707</v>
      </c>
      <c r="T42" s="2">
        <f t="shared" si="4"/>
        <v>7138936.6631295411</v>
      </c>
      <c r="U42" s="2">
        <f t="shared" si="4"/>
        <v>7547697.1256963257</v>
      </c>
      <c r="V42" s="2">
        <f t="shared" si="4"/>
        <v>6706534.5319518913</v>
      </c>
      <c r="W42" s="2">
        <f t="shared" si="4"/>
        <v>6864583.4830129063</v>
      </c>
      <c r="X42" s="2">
        <f t="shared" si="4"/>
        <v>7008739.7361561731</v>
      </c>
      <c r="Y42" s="2">
        <f t="shared" si="4"/>
        <v>7155923.2706153067</v>
      </c>
      <c r="Z42" s="2">
        <f t="shared" si="4"/>
        <v>8100090.7866160451</v>
      </c>
      <c r="AA42" s="2">
        <f t="shared" si="4"/>
        <v>8270192.6931349728</v>
      </c>
      <c r="AB42" s="2">
        <f t="shared" si="4"/>
        <v>8443866.7396908104</v>
      </c>
      <c r="AC42" s="2">
        <f t="shared" si="4"/>
        <v>8651863.400827378</v>
      </c>
      <c r="AD42" s="2">
        <f t="shared" si="4"/>
        <v>8864872.1764994115</v>
      </c>
      <c r="AE42" s="2">
        <f t="shared" si="4"/>
        <v>8742393.4330691807</v>
      </c>
      <c r="AF42" s="2">
        <f t="shared" si="4"/>
        <v>8958632.5764401741</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35644.625410815257</v>
      </c>
      <c r="I45" s="2">
        <f t="shared" si="5"/>
        <v>36096.906990103853</v>
      </c>
      <c r="J45" s="2">
        <f t="shared" si="5"/>
        <v>34142.403986744983</v>
      </c>
      <c r="K45" s="2">
        <f t="shared" si="5"/>
        <v>70409.516580271622</v>
      </c>
      <c r="L45" s="2">
        <f t="shared" si="5"/>
        <v>71455.847637150757</v>
      </c>
      <c r="M45" s="2">
        <f t="shared" si="5"/>
        <v>51788.237011618141</v>
      </c>
      <c r="N45" s="2">
        <f t="shared" si="5"/>
        <v>52501.715354961503</v>
      </c>
      <c r="O45" s="2">
        <f t="shared" si="5"/>
        <v>53221.93891594778</v>
      </c>
      <c r="P45" s="2">
        <f t="shared" si="5"/>
        <v>49871.352148274549</v>
      </c>
      <c r="Q45" s="2">
        <f t="shared" si="5"/>
        <v>50522.789559125951</v>
      </c>
      <c r="R45" s="2">
        <f t="shared" si="5"/>
        <v>85215.780734418804</v>
      </c>
      <c r="S45" s="2">
        <f t="shared" si="5"/>
        <v>87203.296754989628</v>
      </c>
      <c r="T45" s="2">
        <f t="shared" si="5"/>
        <v>89236.708289119269</v>
      </c>
      <c r="U45" s="2">
        <f t="shared" si="5"/>
        <v>94346.214071204071</v>
      </c>
      <c r="V45" s="2">
        <f t="shared" si="5"/>
        <v>83831.681649398641</v>
      </c>
      <c r="W45" s="2">
        <f t="shared" si="5"/>
        <v>85807.293537661331</v>
      </c>
      <c r="X45" s="2">
        <f t="shared" si="5"/>
        <v>87609.246701952157</v>
      </c>
      <c r="Y45" s="2">
        <f t="shared" si="5"/>
        <v>89449.040882691334</v>
      </c>
      <c r="Z45" s="2">
        <f t="shared" si="5"/>
        <v>101251.13483270057</v>
      </c>
      <c r="AA45" s="2">
        <f t="shared" si="5"/>
        <v>103377.40866418715</v>
      </c>
      <c r="AB45" s="2">
        <f t="shared" si="5"/>
        <v>105548.33424613513</v>
      </c>
      <c r="AC45" s="2">
        <f t="shared" si="5"/>
        <v>108148.29251034223</v>
      </c>
      <c r="AD45" s="2">
        <f t="shared" si="5"/>
        <v>110810.90220624264</v>
      </c>
      <c r="AE45" s="2">
        <f t="shared" si="5"/>
        <v>109279.91791336476</v>
      </c>
      <c r="AF45" s="2">
        <f t="shared" si="5"/>
        <v>111982.90720550218</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35644.625410815257</v>
      </c>
      <c r="I50" s="2">
        <f>SUM($G$45:I48)</f>
        <v>71741.53240091911</v>
      </c>
      <c r="J50" s="2">
        <f>SUM($G$45:J48)</f>
        <v>105883.93638766409</v>
      </c>
      <c r="K50" s="2">
        <f>SUM($G$45:K48)</f>
        <v>176293.45296793571</v>
      </c>
      <c r="L50" s="2">
        <f>SUM($G$45:L48)</f>
        <v>247749.30060508646</v>
      </c>
      <c r="M50" s="2">
        <f>SUM($G$45:M48)</f>
        <v>299537.53761670459</v>
      </c>
      <c r="N50" s="2">
        <f>SUM($G$45:N48)</f>
        <v>352039.25297166611</v>
      </c>
      <c r="O50" s="2">
        <f>SUM($G$45:O48)</f>
        <v>405261.19188761391</v>
      </c>
      <c r="P50" s="2">
        <f>SUM($G$45:P48)</f>
        <v>455132.54403588845</v>
      </c>
      <c r="Q50" s="2">
        <f>SUM($G$45:Q48)</f>
        <v>505655.33359501441</v>
      </c>
      <c r="R50" s="2">
        <f>SUM($G$45:R48)</f>
        <v>590871.11432943319</v>
      </c>
      <c r="S50" s="2">
        <f>SUM($G$45:S48)</f>
        <v>678074.41108442284</v>
      </c>
      <c r="T50" s="2">
        <f>SUM($G$45:T48)</f>
        <v>767311.11937354214</v>
      </c>
      <c r="U50" s="2">
        <f>SUM($G$45:U48)</f>
        <v>861657.33344474621</v>
      </c>
      <c r="V50" s="2">
        <f>SUM($G$45:V48)</f>
        <v>945489.01509414485</v>
      </c>
      <c r="W50" s="2">
        <f>SUM($G$45:W48)</f>
        <v>1031296.3086318062</v>
      </c>
      <c r="X50" s="2">
        <f>SUM($G$45:X48)</f>
        <v>1118905.5553337582</v>
      </c>
      <c r="Y50" s="2">
        <f>SUM($G$45:Y48)</f>
        <v>1208354.5962164495</v>
      </c>
      <c r="Z50" s="2">
        <f>SUM($G$45:Z48)</f>
        <v>1309605.73104915</v>
      </c>
      <c r="AA50" s="2">
        <f>SUM($G$45:AA48)</f>
        <v>1412983.1397133372</v>
      </c>
      <c r="AB50" s="2">
        <f>SUM($G$45:AB48)</f>
        <v>1518531.4739594723</v>
      </c>
      <c r="AC50" s="2">
        <f>SUM($G$45:AC48)</f>
        <v>1626679.7664698146</v>
      </c>
      <c r="AD50" s="2">
        <f>SUM($G$45:AD48)</f>
        <v>1737490.6686760571</v>
      </c>
      <c r="AE50" s="2">
        <f>SUM($G$45:AE48)</f>
        <v>1846770.5865894218</v>
      </c>
      <c r="AF50" s="2">
        <f>SUM($G$45:AF48)</f>
        <v>1958753.4937949241</v>
      </c>
      <c r="AG50" s="2">
        <f>SUM($G$45:AG48)</f>
        <v>1958753.4937949241</v>
      </c>
      <c r="AH50" s="2">
        <f>SUM($G$45:AH48)</f>
        <v>1958753.4937949241</v>
      </c>
      <c r="AI50" s="2">
        <f>SUM($G$45:AI48)</f>
        <v>1958753.4937949241</v>
      </c>
      <c r="AJ50" s="2">
        <f>SUM($G$45:AJ48)</f>
        <v>1958753.4937949241</v>
      </c>
      <c r="AK50" s="2">
        <f>SUM($G$45:AK48)</f>
        <v>1958753.4937949241</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Water Supply Service Revenue</v>
      </c>
      <c r="D87" s="1"/>
    </row>
    <row r="88" spans="1:37">
      <c r="C88" s="1"/>
      <c r="D88" s="1"/>
    </row>
    <row r="89" spans="1:37">
      <c r="C89" s="1"/>
      <c r="D89" t="s">
        <v>230</v>
      </c>
    </row>
    <row r="90" spans="1:37">
      <c r="A90" s="14">
        <v>15</v>
      </c>
      <c r="C90" s="1"/>
      <c r="D90" s="1"/>
      <c r="E90" t="s">
        <v>231</v>
      </c>
      <c r="F90" t="s">
        <v>232</v>
      </c>
      <c r="H90" s="10">
        <f>'NCC data'!L67*'Key Assumptions'!$C$35</f>
        <v>3008.6056820173253</v>
      </c>
      <c r="I90" s="10">
        <f>'NCC data'!M67*'Key Assumptions'!$C$35</f>
        <v>2972.408769703608</v>
      </c>
      <c r="J90" s="10">
        <f>'NCC data'!N67*'Key Assumptions'!$C$35</f>
        <v>2709.192085508098</v>
      </c>
      <c r="K90" s="10">
        <f>'NCC data'!O67*'Key Assumptions'!$C$35</f>
        <v>6016.767285126507</v>
      </c>
      <c r="L90" s="10">
        <f>'NCC data'!P67*'Key Assumptions'!$C$35</f>
        <v>5980.5703728127892</v>
      </c>
      <c r="M90" s="10">
        <f>'NCC data'!Q67*'Key Assumptions'!$C$35</f>
        <v>4096.2781538789468</v>
      </c>
      <c r="N90" s="10">
        <f>'NCC data'!R67*'Key Assumptions'!$C$35</f>
        <v>4066.7709745849056</v>
      </c>
      <c r="O90" s="10">
        <f>'NCC data'!S67*'Key Assumptions'!$C$35</f>
        <v>4037.2637952907558</v>
      </c>
      <c r="P90" s="10">
        <f>'NCC data'!T67*'Key Assumptions'!$C$35</f>
        <v>3665.9311028003372</v>
      </c>
      <c r="Q90" s="10">
        <f>'NCC data'!U67*'Key Assumptions'!$C$35</f>
        <v>3636.4239235062973</v>
      </c>
      <c r="R90" s="10">
        <f>'NCC data'!V67*'Key Assumptions'!$C$35</f>
        <v>6339.447718886252</v>
      </c>
      <c r="S90" s="10">
        <f>'NCC data'!W67*'Key Assumptions'!$C$35</f>
        <v>6355.0325727917816</v>
      </c>
      <c r="T90" s="10">
        <f>'NCC data'!X67*'Key Assumptions'!$C$35</f>
        <v>6370.6174266972102</v>
      </c>
      <c r="U90" s="10">
        <f>'NCC data'!Y67*'Key Assumptions'!$C$35</f>
        <v>6614.9412835353996</v>
      </c>
      <c r="V90" s="10">
        <f>'NCC data'!Z67*'Key Assumptions'!$C$35</f>
        <v>5690.7577835668726</v>
      </c>
      <c r="W90" s="10">
        <f>'NCC data'!AA67*'Key Assumptions'!$C$35</f>
        <v>5706.3426374724031</v>
      </c>
      <c r="X90" s="10">
        <f>'NCC data'!AB67*'Key Assumptions'!$C$35</f>
        <v>5706.3426374723995</v>
      </c>
      <c r="Y90" s="10">
        <f>'NCC data'!AC67*'Key Assumptions'!$C$35</f>
        <v>5706.3426374722731</v>
      </c>
      <c r="Z90" s="10">
        <f>'NCC data'!AD67*'Key Assumptions'!$C$35</f>
        <v>6381.7458632788448</v>
      </c>
      <c r="AA90" s="10">
        <f>'NCC data'!AE67*'Key Assumptions'!$C$35</f>
        <v>6381.7458632788384</v>
      </c>
      <c r="AB90" s="10">
        <f>'NCC data'!AF67*'Key Assumptions'!$C$35</f>
        <v>6381.7458632788412</v>
      </c>
      <c r="AC90" s="10">
        <f>'NCC data'!AG67*'Key Assumptions'!$C$35</f>
        <v>6406.2655513154214</v>
      </c>
      <c r="AD90" s="10">
        <f>'NCC data'!AH67*'Key Assumptions'!$C$35</f>
        <v>6430.7852393519479</v>
      </c>
      <c r="AE90" s="10">
        <f>'NCC data'!AI67*'Key Assumptions'!$C$35</f>
        <v>6194.1245754824295</v>
      </c>
      <c r="AF90" s="10">
        <f>'NCC data'!AJ67*'Key Assumptions'!$C$35</f>
        <v>6218.6442635190097</v>
      </c>
      <c r="AG90" s="10">
        <f>'NCC data'!AK67*'Key Assumptions'!$C$35</f>
        <v>6243.1639515555898</v>
      </c>
      <c r="AH90" s="10">
        <f>'NCC data'!AL67*'Key Assumptions'!$C$35</f>
        <v>6243.1639515555835</v>
      </c>
      <c r="AI90" s="10">
        <f>'NCC data'!AM67*'Key Assumptions'!$C$35</f>
        <v>6243.1639515555435</v>
      </c>
      <c r="AJ90" s="10">
        <f>'NCC data'!AN67*'Key Assumptions'!$C$35</f>
        <v>6153.354567391274</v>
      </c>
      <c r="AK90" s="10">
        <f>'NCC data'!AO67*'Key Assumptions'!$C$35</f>
        <v>6153.3545673912668</v>
      </c>
    </row>
    <row r="91" spans="1:37">
      <c r="C91" s="1"/>
      <c r="D91" s="1"/>
      <c r="E91" t="s">
        <v>233</v>
      </c>
      <c r="F91" t="s">
        <v>232</v>
      </c>
      <c r="G91" s="47">
        <f>IF('Key Assumptions'!C6="yes",SUM('NCC data'!B34:K34),0)</f>
        <v>0</v>
      </c>
      <c r="H91" s="2">
        <f>G91+H90</f>
        <v>3008.6056820173253</v>
      </c>
      <c r="I91" s="2">
        <f t="shared" ref="I91:AK91" si="12">H91+I90</f>
        <v>5981.0144517209337</v>
      </c>
      <c r="J91" s="2">
        <f t="shared" si="12"/>
        <v>8690.2065372290308</v>
      </c>
      <c r="K91" s="2">
        <f t="shared" si="12"/>
        <v>14706.973822355538</v>
      </c>
      <c r="L91" s="2">
        <f t="shared" si="12"/>
        <v>20687.544195168328</v>
      </c>
      <c r="M91" s="2">
        <f t="shared" si="12"/>
        <v>24783.822349047274</v>
      </c>
      <c r="N91" s="2">
        <f t="shared" si="12"/>
        <v>28850.59332363218</v>
      </c>
      <c r="O91" s="2">
        <f t="shared" si="12"/>
        <v>32887.857118922933</v>
      </c>
      <c r="P91" s="2">
        <f t="shared" si="12"/>
        <v>36553.788221723269</v>
      </c>
      <c r="Q91" s="2">
        <f t="shared" si="12"/>
        <v>40190.212145229569</v>
      </c>
      <c r="R91" s="2">
        <f t="shared" si="12"/>
        <v>46529.65986411582</v>
      </c>
      <c r="S91" s="2">
        <f t="shared" si="12"/>
        <v>52884.6924369076</v>
      </c>
      <c r="T91" s="2">
        <f t="shared" si="12"/>
        <v>59255.309863604809</v>
      </c>
      <c r="U91" s="2">
        <f t="shared" si="12"/>
        <v>65870.25114714021</v>
      </c>
      <c r="V91" s="2">
        <f t="shared" si="12"/>
        <v>71561.008930707088</v>
      </c>
      <c r="W91" s="2">
        <f t="shared" si="12"/>
        <v>77267.351568179496</v>
      </c>
      <c r="X91" s="2">
        <f t="shared" si="12"/>
        <v>82973.694205651889</v>
      </c>
      <c r="Y91" s="2">
        <f t="shared" si="12"/>
        <v>88680.036843124166</v>
      </c>
      <c r="Z91" s="2">
        <f t="shared" si="12"/>
        <v>95061.782706403013</v>
      </c>
      <c r="AA91" s="2">
        <f t="shared" si="12"/>
        <v>101443.52856968185</v>
      </c>
      <c r="AB91" s="2">
        <f t="shared" si="12"/>
        <v>107825.27443296069</v>
      </c>
      <c r="AC91" s="2">
        <f t="shared" si="12"/>
        <v>114231.53998427611</v>
      </c>
      <c r="AD91" s="2">
        <f t="shared" si="12"/>
        <v>120662.32522362805</v>
      </c>
      <c r="AE91" s="2">
        <f t="shared" si="12"/>
        <v>126856.44979911049</v>
      </c>
      <c r="AF91" s="2">
        <f t="shared" si="12"/>
        <v>133075.09406262951</v>
      </c>
      <c r="AG91" s="2">
        <f>AF91+AG90</f>
        <v>139318.25801418509</v>
      </c>
      <c r="AH91" s="2">
        <f t="shared" si="12"/>
        <v>145561.42196574068</v>
      </c>
      <c r="AI91" s="2">
        <f t="shared" si="12"/>
        <v>151804.58591729624</v>
      </c>
      <c r="AJ91" s="2">
        <f t="shared" si="12"/>
        <v>157957.94048468751</v>
      </c>
      <c r="AK91" s="2">
        <f t="shared" si="12"/>
        <v>164111.29505207879</v>
      </c>
    </row>
    <row r="92" spans="1:37">
      <c r="A92" s="14">
        <v>16</v>
      </c>
      <c r="C92" s="1"/>
      <c r="D92" s="1"/>
      <c r="E92" t="s">
        <v>234</v>
      </c>
      <c r="F92" t="s">
        <v>232</v>
      </c>
      <c r="G92" s="10">
        <v>1</v>
      </c>
    </row>
    <row r="93" spans="1:37">
      <c r="C93" s="1"/>
      <c r="D93" s="1"/>
      <c r="E93" t="s">
        <v>235</v>
      </c>
      <c r="F93" t="s">
        <v>232</v>
      </c>
      <c r="H93">
        <f>H90*$G92</f>
        <v>3008.6056820173253</v>
      </c>
      <c r="I93">
        <f t="shared" ref="I93:AK93" si="13">I90*$G92</f>
        <v>2972.408769703608</v>
      </c>
      <c r="J93">
        <f t="shared" si="13"/>
        <v>2709.192085508098</v>
      </c>
      <c r="K93">
        <f t="shared" si="13"/>
        <v>6016.767285126507</v>
      </c>
      <c r="L93">
        <f t="shared" si="13"/>
        <v>5980.5703728127892</v>
      </c>
      <c r="M93">
        <f t="shared" si="13"/>
        <v>4096.2781538789468</v>
      </c>
      <c r="N93">
        <f t="shared" si="13"/>
        <v>4066.7709745849056</v>
      </c>
      <c r="O93">
        <f t="shared" si="13"/>
        <v>4037.2637952907558</v>
      </c>
      <c r="P93">
        <f t="shared" si="13"/>
        <v>3665.9311028003372</v>
      </c>
      <c r="Q93">
        <f t="shared" si="13"/>
        <v>3636.4239235062973</v>
      </c>
      <c r="R93">
        <f t="shared" si="13"/>
        <v>6339.447718886252</v>
      </c>
      <c r="S93">
        <f t="shared" si="13"/>
        <v>6355.0325727917816</v>
      </c>
      <c r="T93">
        <f t="shared" si="13"/>
        <v>6370.6174266972102</v>
      </c>
      <c r="U93">
        <f t="shared" si="13"/>
        <v>6614.9412835353996</v>
      </c>
      <c r="V93">
        <f t="shared" si="13"/>
        <v>5690.7577835668726</v>
      </c>
      <c r="W93">
        <f t="shared" si="13"/>
        <v>5706.3426374724031</v>
      </c>
      <c r="X93">
        <f t="shared" si="13"/>
        <v>5706.3426374723995</v>
      </c>
      <c r="Y93">
        <f t="shared" si="13"/>
        <v>5706.3426374722731</v>
      </c>
      <c r="Z93">
        <f t="shared" si="13"/>
        <v>6381.7458632788448</v>
      </c>
      <c r="AA93">
        <f t="shared" si="13"/>
        <v>6381.7458632788384</v>
      </c>
      <c r="AB93">
        <f t="shared" si="13"/>
        <v>6381.7458632788412</v>
      </c>
      <c r="AC93">
        <f t="shared" si="13"/>
        <v>6406.2655513154214</v>
      </c>
      <c r="AD93">
        <f t="shared" si="13"/>
        <v>6430.7852393519479</v>
      </c>
      <c r="AE93">
        <f t="shared" si="13"/>
        <v>6194.1245754824295</v>
      </c>
      <c r="AF93">
        <f t="shared" si="13"/>
        <v>6218.6442635190097</v>
      </c>
      <c r="AG93">
        <f t="shared" si="13"/>
        <v>6243.1639515555898</v>
      </c>
      <c r="AH93">
        <f t="shared" si="13"/>
        <v>6243.1639515555835</v>
      </c>
      <c r="AI93">
        <f t="shared" si="13"/>
        <v>6243.1639515555435</v>
      </c>
      <c r="AJ93">
        <f t="shared" si="13"/>
        <v>6153.354567391274</v>
      </c>
      <c r="AK93">
        <f t="shared" si="13"/>
        <v>6153.3545673912668</v>
      </c>
    </row>
    <row r="94" spans="1:37">
      <c r="C94" s="1"/>
      <c r="D94" s="1"/>
      <c r="E94" t="s">
        <v>236</v>
      </c>
      <c r="F94" t="s">
        <v>232</v>
      </c>
      <c r="H94">
        <f>H91*$G92</f>
        <v>3008.6056820173253</v>
      </c>
      <c r="I94">
        <f t="shared" ref="I94:AK94" si="14">I91*$G92</f>
        <v>5981.0144517209337</v>
      </c>
      <c r="J94">
        <f t="shared" si="14"/>
        <v>8690.2065372290308</v>
      </c>
      <c r="K94">
        <f t="shared" si="14"/>
        <v>14706.973822355538</v>
      </c>
      <c r="L94">
        <f t="shared" si="14"/>
        <v>20687.544195168328</v>
      </c>
      <c r="M94">
        <f t="shared" si="14"/>
        <v>24783.822349047274</v>
      </c>
      <c r="N94">
        <f t="shared" si="14"/>
        <v>28850.59332363218</v>
      </c>
      <c r="O94">
        <f t="shared" si="14"/>
        <v>32887.857118922933</v>
      </c>
      <c r="P94">
        <f t="shared" si="14"/>
        <v>36553.788221723269</v>
      </c>
      <c r="Q94">
        <f t="shared" si="14"/>
        <v>40190.212145229569</v>
      </c>
      <c r="R94">
        <f t="shared" si="14"/>
        <v>46529.65986411582</v>
      </c>
      <c r="S94">
        <f t="shared" si="14"/>
        <v>52884.6924369076</v>
      </c>
      <c r="T94">
        <f t="shared" si="14"/>
        <v>59255.309863604809</v>
      </c>
      <c r="U94">
        <f t="shared" si="14"/>
        <v>65870.25114714021</v>
      </c>
      <c r="V94">
        <f t="shared" si="14"/>
        <v>71561.008930707088</v>
      </c>
      <c r="W94">
        <f t="shared" si="14"/>
        <v>77267.351568179496</v>
      </c>
      <c r="X94">
        <f t="shared" si="14"/>
        <v>82973.694205651889</v>
      </c>
      <c r="Y94">
        <f t="shared" si="14"/>
        <v>88680.036843124166</v>
      </c>
      <c r="Z94">
        <f t="shared" si="14"/>
        <v>95061.782706403013</v>
      </c>
      <c r="AA94">
        <f t="shared" si="14"/>
        <v>101443.52856968185</v>
      </c>
      <c r="AB94">
        <f t="shared" si="14"/>
        <v>107825.27443296069</v>
      </c>
      <c r="AC94">
        <f t="shared" si="14"/>
        <v>114231.53998427611</v>
      </c>
      <c r="AD94">
        <f t="shared" si="14"/>
        <v>120662.32522362805</v>
      </c>
      <c r="AE94">
        <f t="shared" si="14"/>
        <v>126856.44979911049</v>
      </c>
      <c r="AF94">
        <f t="shared" si="14"/>
        <v>133075.09406262951</v>
      </c>
      <c r="AG94">
        <f t="shared" si="14"/>
        <v>139318.25801418509</v>
      </c>
      <c r="AH94">
        <f t="shared" si="14"/>
        <v>145561.42196574068</v>
      </c>
      <c r="AI94">
        <f t="shared" si="14"/>
        <v>151804.58591729624</v>
      </c>
      <c r="AJ94">
        <f t="shared" si="14"/>
        <v>157957.94048468751</v>
      </c>
      <c r="AK94">
        <f t="shared" si="14"/>
        <v>164111.29505207879</v>
      </c>
    </row>
    <row r="95" spans="1:37">
      <c r="A95" s="14">
        <v>17</v>
      </c>
      <c r="C95" s="1"/>
      <c r="D95" s="1"/>
      <c r="E95" t="s">
        <v>262</v>
      </c>
      <c r="F95" t="s">
        <v>238</v>
      </c>
      <c r="H95" s="10">
        <f>'Key Assumptions'!C20</f>
        <v>150</v>
      </c>
      <c r="I95" s="10">
        <f>H95</f>
        <v>150</v>
      </c>
      <c r="J95" s="10">
        <f t="shared" ref="J95:AK95" si="15">I95</f>
        <v>150</v>
      </c>
      <c r="K95" s="10">
        <f t="shared" si="15"/>
        <v>150</v>
      </c>
      <c r="L95" s="10">
        <f t="shared" si="15"/>
        <v>150</v>
      </c>
      <c r="M95" s="10">
        <f t="shared" si="15"/>
        <v>150</v>
      </c>
      <c r="N95" s="10">
        <f t="shared" si="15"/>
        <v>150</v>
      </c>
      <c r="O95" s="10">
        <f t="shared" si="15"/>
        <v>150</v>
      </c>
      <c r="P95" s="10">
        <f t="shared" si="15"/>
        <v>150</v>
      </c>
      <c r="Q95" s="10">
        <f t="shared" si="15"/>
        <v>150</v>
      </c>
      <c r="R95" s="10">
        <f t="shared" si="15"/>
        <v>150</v>
      </c>
      <c r="S95" s="10">
        <f t="shared" si="15"/>
        <v>150</v>
      </c>
      <c r="T95" s="10">
        <f t="shared" si="15"/>
        <v>150</v>
      </c>
      <c r="U95" s="10">
        <f t="shared" si="15"/>
        <v>150</v>
      </c>
      <c r="V95" s="10">
        <f t="shared" si="15"/>
        <v>150</v>
      </c>
      <c r="W95" s="10">
        <f t="shared" si="15"/>
        <v>150</v>
      </c>
      <c r="X95" s="10">
        <f t="shared" si="15"/>
        <v>150</v>
      </c>
      <c r="Y95" s="10">
        <f t="shared" si="15"/>
        <v>150</v>
      </c>
      <c r="Z95" s="10">
        <f t="shared" si="15"/>
        <v>150</v>
      </c>
      <c r="AA95" s="10">
        <f t="shared" si="15"/>
        <v>150</v>
      </c>
      <c r="AB95" s="10">
        <f t="shared" si="15"/>
        <v>150</v>
      </c>
      <c r="AC95" s="10">
        <f t="shared" si="15"/>
        <v>150</v>
      </c>
      <c r="AD95" s="10">
        <f t="shared" si="15"/>
        <v>150</v>
      </c>
      <c r="AE95" s="10">
        <f t="shared" si="15"/>
        <v>150</v>
      </c>
      <c r="AF95" s="10">
        <f t="shared" si="15"/>
        <v>150</v>
      </c>
      <c r="AG95" s="10">
        <f t="shared" si="15"/>
        <v>150</v>
      </c>
      <c r="AH95" s="10">
        <f t="shared" si="15"/>
        <v>150</v>
      </c>
      <c r="AI95" s="10">
        <f t="shared" si="15"/>
        <v>150</v>
      </c>
      <c r="AJ95" s="10">
        <f t="shared" si="15"/>
        <v>150</v>
      </c>
      <c r="AK95" s="10">
        <f t="shared" si="15"/>
        <v>150</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451290.85230259877</v>
      </c>
      <c r="I98" s="2">
        <f t="shared" ref="I98:AK98" si="16">I91*I95</f>
        <v>897152.16775814001</v>
      </c>
      <c r="J98" s="2">
        <f t="shared" si="16"/>
        <v>1303530.9805843546</v>
      </c>
      <c r="K98" s="2">
        <f t="shared" si="16"/>
        <v>2206046.0733533306</v>
      </c>
      <c r="L98" s="2">
        <f t="shared" si="16"/>
        <v>3103131.6292752493</v>
      </c>
      <c r="M98" s="2">
        <f t="shared" si="16"/>
        <v>3717573.3523570909</v>
      </c>
      <c r="N98" s="2">
        <f t="shared" si="16"/>
        <v>4327588.9985448271</v>
      </c>
      <c r="O98" s="2">
        <f t="shared" si="16"/>
        <v>4933178.5678384397</v>
      </c>
      <c r="P98" s="2">
        <f t="shared" si="16"/>
        <v>5483068.2332584905</v>
      </c>
      <c r="Q98" s="2">
        <f t="shared" si="16"/>
        <v>6028531.8217844348</v>
      </c>
      <c r="R98" s="2">
        <f t="shared" si="16"/>
        <v>6979448.9796173731</v>
      </c>
      <c r="S98" s="2">
        <f t="shared" si="16"/>
        <v>7932703.8655361403</v>
      </c>
      <c r="T98" s="2">
        <f t="shared" si="16"/>
        <v>8888296.4795407206</v>
      </c>
      <c r="U98" s="2">
        <f t="shared" si="16"/>
        <v>9880537.6720710322</v>
      </c>
      <c r="V98" s="2">
        <f t="shared" si="16"/>
        <v>10734151.339606063</v>
      </c>
      <c r="W98" s="2">
        <f t="shared" si="16"/>
        <v>11590102.735226924</v>
      </c>
      <c r="X98" s="2">
        <f t="shared" si="16"/>
        <v>12446054.130847784</v>
      </c>
      <c r="Y98" s="2">
        <f t="shared" si="16"/>
        <v>13302005.526468625</v>
      </c>
      <c r="Z98" s="2">
        <f t="shared" si="16"/>
        <v>14259267.405960452</v>
      </c>
      <c r="AA98" s="2">
        <f t="shared" si="16"/>
        <v>15216529.285452276</v>
      </c>
      <c r="AB98" s="2">
        <f t="shared" si="16"/>
        <v>16173791.164944105</v>
      </c>
      <c r="AC98" s="2">
        <f t="shared" si="16"/>
        <v>17134730.997641418</v>
      </c>
      <c r="AD98" s="2">
        <f t="shared" si="16"/>
        <v>18099348.783544209</v>
      </c>
      <c r="AE98" s="2">
        <f t="shared" si="16"/>
        <v>19028467.469866574</v>
      </c>
      <c r="AF98" s="2">
        <f t="shared" si="16"/>
        <v>19961264.109394427</v>
      </c>
      <c r="AG98" s="2">
        <f t="shared" si="16"/>
        <v>20897738.702127762</v>
      </c>
      <c r="AH98" s="2">
        <f t="shared" si="16"/>
        <v>21834213.294861101</v>
      </c>
      <c r="AI98" s="2">
        <f t="shared" si="16"/>
        <v>22770687.887594435</v>
      </c>
      <c r="AJ98" s="2">
        <f t="shared" si="16"/>
        <v>23693691.072703127</v>
      </c>
      <c r="AK98" s="2">
        <f t="shared" si="16"/>
        <v>24616694.257811818</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f>'Pricing data'!E7</f>
        <v>-6.0101538728704162E-2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data'!D7</f>
        <v>83.73</v>
      </c>
      <c r="H102" s="2">
        <f t="shared" ref="H102:AK102" si="19">G102*(1+$G$14)*(1+H101)</f>
        <v>80.350349823652749</v>
      </c>
      <c r="I102" s="2">
        <f t="shared" si="19"/>
        <v>82.037707169949456</v>
      </c>
      <c r="J102" s="2">
        <f t="shared" si="19"/>
        <v>83.760499020518381</v>
      </c>
      <c r="K102" s="2">
        <f t="shared" si="19"/>
        <v>85.519469499949253</v>
      </c>
      <c r="L102" s="2">
        <f t="shared" si="19"/>
        <v>87.315378359448175</v>
      </c>
      <c r="M102" s="2">
        <f t="shared" si="19"/>
        <v>89.149001304996574</v>
      </c>
      <c r="N102" s="2">
        <f t="shared" si="19"/>
        <v>91.021130332401498</v>
      </c>
      <c r="O102" s="2">
        <f t="shared" si="19"/>
        <v>92.932574069381914</v>
      </c>
      <c r="P102" s="2">
        <f t="shared" si="19"/>
        <v>94.884158124838919</v>
      </c>
      <c r="Q102" s="2">
        <f t="shared" si="19"/>
        <v>96.876725445460522</v>
      </c>
      <c r="R102" s="2">
        <f t="shared" si="19"/>
        <v>98.911136679815186</v>
      </c>
      <c r="S102" s="2">
        <f t="shared" si="19"/>
        <v>100.9882705500913</v>
      </c>
      <c r="T102" s="2">
        <f t="shared" si="19"/>
        <v>103.1090242316432</v>
      </c>
      <c r="U102" s="2">
        <f t="shared" si="19"/>
        <v>105.27431374050771</v>
      </c>
      <c r="V102" s="2">
        <f t="shared" si="19"/>
        <v>107.48507432905836</v>
      </c>
      <c r="W102" s="2">
        <f t="shared" si="19"/>
        <v>109.74226088996858</v>
      </c>
      <c r="X102" s="2">
        <f t="shared" si="19"/>
        <v>112.0468483686579</v>
      </c>
      <c r="Y102" s="2">
        <f t="shared" si="19"/>
        <v>114.39983218439971</v>
      </c>
      <c r="Z102" s="2">
        <f t="shared" si="19"/>
        <v>116.80222866027209</v>
      </c>
      <c r="AA102" s="2">
        <f t="shared" si="19"/>
        <v>119.2550754621378</v>
      </c>
      <c r="AB102" s="2">
        <f t="shared" si="19"/>
        <v>121.75943204684268</v>
      </c>
      <c r="AC102" s="2">
        <f t="shared" si="19"/>
        <v>124.31638011982636</v>
      </c>
      <c r="AD102" s="2">
        <f t="shared" si="19"/>
        <v>126.9270241023427</v>
      </c>
      <c r="AE102" s="2">
        <f t="shared" si="19"/>
        <v>129.59249160849188</v>
      </c>
      <c r="AF102" s="2">
        <f t="shared" si="19"/>
        <v>132.3139339322702</v>
      </c>
      <c r="AG102" s="2">
        <f>AF102*(1+$G$14)*(1+AG101)</f>
        <v>135.09252654484786</v>
      </c>
      <c r="AH102" s="2">
        <f t="shared" si="19"/>
        <v>137.92946960228966</v>
      </c>
      <c r="AI102" s="2">
        <f t="shared" si="19"/>
        <v>140.82598846393773</v>
      </c>
      <c r="AJ102" s="2">
        <f t="shared" si="19"/>
        <v>143.78333422168041</v>
      </c>
      <c r="AK102" s="2">
        <f t="shared" si="19"/>
        <v>146.80278424033568</v>
      </c>
    </row>
    <row r="103" spans="1:37">
      <c r="C103" s="1"/>
      <c r="D103" s="1"/>
      <c r="E103" t="s">
        <v>248</v>
      </c>
      <c r="F103" t="s">
        <v>249</v>
      </c>
      <c r="G103" s="20">
        <f>'Pricing data'!D9</f>
        <v>2.7164999999999999</v>
      </c>
      <c r="H103" s="21">
        <f>G103*(1+$G$14)*(1+'Pricing data'!E$9)</f>
        <v>3.265727486939582</v>
      </c>
      <c r="I103" s="21">
        <f>H103*(1+$G$14)*(1+I101)</f>
        <v>3.3343077641653132</v>
      </c>
      <c r="J103" s="21">
        <f t="shared" ref="J103:AK103" si="20">I103*(1+$G$14)*(1+J101)</f>
        <v>3.4043282272127846</v>
      </c>
      <c r="K103" s="21">
        <f t="shared" si="20"/>
        <v>3.4758191199842527</v>
      </c>
      <c r="L103" s="21">
        <f t="shared" si="20"/>
        <v>3.5488113215039219</v>
      </c>
      <c r="M103" s="21">
        <f t="shared" si="20"/>
        <v>3.6233363592555037</v>
      </c>
      <c r="N103" s="21">
        <f t="shared" si="20"/>
        <v>3.6994264227998688</v>
      </c>
      <c r="O103" s="21">
        <f t="shared" si="20"/>
        <v>3.7771143776786658</v>
      </c>
      <c r="P103" s="21">
        <f t="shared" si="20"/>
        <v>3.8564337796099175</v>
      </c>
      <c r="Q103" s="21">
        <f t="shared" si="20"/>
        <v>3.9374188889817252</v>
      </c>
      <c r="R103" s="21">
        <f t="shared" si="20"/>
        <v>4.0201046856503408</v>
      </c>
      <c r="S103" s="21">
        <f t="shared" si="20"/>
        <v>4.1045268840489975</v>
      </c>
      <c r="T103" s="21">
        <f t="shared" si="20"/>
        <v>4.1907219486140264</v>
      </c>
      <c r="U103" s="21">
        <f t="shared" si="20"/>
        <v>4.2787271095349206</v>
      </c>
      <c r="V103" s="21">
        <f t="shared" si="20"/>
        <v>4.3685803788351532</v>
      </c>
      <c r="W103" s="21">
        <f t="shared" si="20"/>
        <v>4.4603205667906911</v>
      </c>
      <c r="X103" s="21">
        <f t="shared" si="20"/>
        <v>4.5539872986932952</v>
      </c>
      <c r="Y103" s="21">
        <f t="shared" si="20"/>
        <v>4.6496210319658537</v>
      </c>
      <c r="Z103" s="21">
        <f t="shared" si="20"/>
        <v>4.7472630736371366</v>
      </c>
      <c r="AA103" s="21">
        <f t="shared" si="20"/>
        <v>4.8469555981835164</v>
      </c>
      <c r="AB103" s="21">
        <f t="shared" si="20"/>
        <v>4.94874166574537</v>
      </c>
      <c r="AC103" s="21">
        <f t="shared" si="20"/>
        <v>5.0526652407260224</v>
      </c>
      <c r="AD103" s="21">
        <f t="shared" si="20"/>
        <v>5.1587712107812687</v>
      </c>
      <c r="AE103" s="21">
        <f t="shared" si="20"/>
        <v>5.2671054062076745</v>
      </c>
      <c r="AF103" s="21">
        <f t="shared" si="20"/>
        <v>5.3777146197380352</v>
      </c>
      <c r="AG103" s="21">
        <f>AF103*(1+$G$14)*(1+AG101)</f>
        <v>5.4906466267525333</v>
      </c>
      <c r="AH103" s="21">
        <f t="shared" si="20"/>
        <v>5.6059502059143362</v>
      </c>
      <c r="AI103" s="21">
        <f t="shared" si="20"/>
        <v>5.7236751602385372</v>
      </c>
      <c r="AJ103" s="21">
        <f t="shared" si="20"/>
        <v>5.8438723386035463</v>
      </c>
      <c r="AK103" s="21">
        <f t="shared" si="20"/>
        <v>5.9665936577142205</v>
      </c>
    </row>
    <row r="104" spans="1:37">
      <c r="C104" s="1"/>
      <c r="D104" s="1"/>
      <c r="E104" t="s">
        <v>250</v>
      </c>
      <c r="F104" t="s">
        <v>249</v>
      </c>
      <c r="G104" s="20">
        <f>'Pricing data'!D10</f>
        <v>3.4660000000000002</v>
      </c>
      <c r="H104" s="21">
        <f>G104*(1+$G$14)*(1+'Pricing data'!E$9)</f>
        <v>4.1667629190990585</v>
      </c>
      <c r="I104" s="21">
        <f t="shared" ref="I104:AK104" si="21">H104*(1+$G$14)*(1+I101)</f>
        <v>4.2542649404001383</v>
      </c>
      <c r="J104" s="21">
        <f t="shared" si="21"/>
        <v>4.3436045041485407</v>
      </c>
      <c r="K104" s="21">
        <f t="shared" si="21"/>
        <v>4.4348201987356592</v>
      </c>
      <c r="L104" s="21">
        <f t="shared" si="21"/>
        <v>4.5279514229091076</v>
      </c>
      <c r="M104" s="21">
        <f t="shared" si="21"/>
        <v>4.6230384027901987</v>
      </c>
      <c r="N104" s="21">
        <f t="shared" si="21"/>
        <v>4.7201222092487924</v>
      </c>
      <c r="O104" s="21">
        <f t="shared" si="21"/>
        <v>4.8192447756430168</v>
      </c>
      <c r="P104" s="21">
        <f t="shared" si="21"/>
        <v>4.9204489159315195</v>
      </c>
      <c r="Q104" s="21">
        <f t="shared" si="21"/>
        <v>5.0237783431660805</v>
      </c>
      <c r="R104" s="21">
        <f t="shared" si="21"/>
        <v>5.1292776883725679</v>
      </c>
      <c r="S104" s="21">
        <f t="shared" si="21"/>
        <v>5.2369925198283918</v>
      </c>
      <c r="T104" s="21">
        <f t="shared" si="21"/>
        <v>5.3469693627447876</v>
      </c>
      <c r="U104" s="21">
        <f t="shared" si="21"/>
        <v>5.459255719362428</v>
      </c>
      <c r="V104" s="21">
        <f t="shared" si="21"/>
        <v>5.5739000894690385</v>
      </c>
      <c r="W104" s="21">
        <f t="shared" si="21"/>
        <v>5.6909519913478874</v>
      </c>
      <c r="X104" s="21">
        <f t="shared" si="21"/>
        <v>5.8104619831661921</v>
      </c>
      <c r="Y104" s="21">
        <f t="shared" si="21"/>
        <v>5.9324816848126813</v>
      </c>
      <c r="Z104" s="21">
        <f t="shared" si="21"/>
        <v>6.0570638001937471</v>
      </c>
      <c r="AA104" s="21">
        <f t="shared" si="21"/>
        <v>6.1842621399978155</v>
      </c>
      <c r="AB104" s="21">
        <f t="shared" si="21"/>
        <v>6.3141316449377687</v>
      </c>
      <c r="AC104" s="21">
        <f t="shared" si="21"/>
        <v>6.4467284094814614</v>
      </c>
      <c r="AD104" s="21">
        <f t="shared" si="21"/>
        <v>6.5821097060805718</v>
      </c>
      <c r="AE104" s="21">
        <f t="shared" si="21"/>
        <v>6.7203340099082629</v>
      </c>
      <c r="AF104" s="21">
        <f t="shared" si="21"/>
        <v>6.8614610241163358</v>
      </c>
      <c r="AG104" s="21">
        <f>AF104*(1+$G$14)*(1+AG101)</f>
        <v>7.0055517056227785</v>
      </c>
      <c r="AH104" s="21">
        <f t="shared" si="21"/>
        <v>7.1526682914408566</v>
      </c>
      <c r="AI104" s="21">
        <f t="shared" si="21"/>
        <v>7.3028743255611142</v>
      </c>
      <c r="AJ104" s="21">
        <f t="shared" si="21"/>
        <v>7.456234686397897</v>
      </c>
      <c r="AK104" s="21">
        <f t="shared" si="21"/>
        <v>7.6128156148122521</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451.29085230259875</v>
      </c>
      <c r="I107" s="2">
        <f t="shared" ref="I107:AK107" si="23">SUM(I98:I100)/1000</f>
        <v>897.15216775813997</v>
      </c>
      <c r="J107" s="2">
        <f t="shared" si="23"/>
        <v>1303.5309805843547</v>
      </c>
      <c r="K107" s="2">
        <f t="shared" si="23"/>
        <v>2206.0460733533305</v>
      </c>
      <c r="L107" s="2">
        <f t="shared" si="23"/>
        <v>3103.1316292752495</v>
      </c>
      <c r="M107" s="2">
        <f t="shared" si="23"/>
        <v>3717.5733523570907</v>
      </c>
      <c r="N107" s="2">
        <f t="shared" si="23"/>
        <v>4327.5889985448275</v>
      </c>
      <c r="O107" s="2">
        <f t="shared" si="23"/>
        <v>4933.1785678384394</v>
      </c>
      <c r="P107" s="2">
        <f t="shared" si="23"/>
        <v>5483.0682332584902</v>
      </c>
      <c r="Q107" s="2">
        <f t="shared" si="23"/>
        <v>6028.5318217844351</v>
      </c>
      <c r="R107" s="2">
        <f t="shared" si="23"/>
        <v>6979.448979617373</v>
      </c>
      <c r="S107" s="2">
        <f t="shared" si="23"/>
        <v>7932.7038655361403</v>
      </c>
      <c r="T107" s="2">
        <f t="shared" si="23"/>
        <v>8888.2964795407206</v>
      </c>
      <c r="U107" s="2">
        <f t="shared" si="23"/>
        <v>9880.5376720710319</v>
      </c>
      <c r="V107" s="2">
        <f t="shared" si="23"/>
        <v>10734.151339606064</v>
      </c>
      <c r="W107" s="2">
        <f t="shared" si="23"/>
        <v>11590.102735226923</v>
      </c>
      <c r="X107" s="2">
        <f t="shared" si="23"/>
        <v>12446.054130847784</v>
      </c>
      <c r="Y107" s="2">
        <f t="shared" si="23"/>
        <v>13302.005526468625</v>
      </c>
      <c r="Z107" s="2">
        <f t="shared" si="23"/>
        <v>14259.267405960452</v>
      </c>
      <c r="AA107" s="2">
        <f t="shared" si="23"/>
        <v>15216.529285452276</v>
      </c>
      <c r="AB107" s="2">
        <f t="shared" si="23"/>
        <v>16173.791164944105</v>
      </c>
      <c r="AC107" s="2">
        <f t="shared" si="23"/>
        <v>17134.730997641418</v>
      </c>
      <c r="AD107" s="2">
        <f t="shared" si="23"/>
        <v>18099.34878354421</v>
      </c>
      <c r="AE107" s="2">
        <f t="shared" si="23"/>
        <v>19028.467469866573</v>
      </c>
      <c r="AF107" s="2">
        <f t="shared" si="23"/>
        <v>19961.264109394426</v>
      </c>
      <c r="AG107" s="2">
        <f t="shared" si="23"/>
        <v>20897.738702127761</v>
      </c>
      <c r="AH107" s="2">
        <f t="shared" si="23"/>
        <v>21834.2132948611</v>
      </c>
      <c r="AI107" s="2">
        <f t="shared" si="23"/>
        <v>22770.687887594435</v>
      </c>
      <c r="AJ107" s="2">
        <f t="shared" si="23"/>
        <v>23693.691072703128</v>
      </c>
      <c r="AK107" s="2">
        <f t="shared" si="23"/>
        <v>24616.694257811818</v>
      </c>
    </row>
    <row r="108" spans="1:37">
      <c r="C108" s="1"/>
      <c r="D108" s="1"/>
      <c r="E108" t="s">
        <v>254</v>
      </c>
      <c r="F108" t="s">
        <v>215</v>
      </c>
      <c r="H108" s="2">
        <f>H91*H102+H98*H103+H99*H104+H100*H105</f>
        <v>1715535.4600005094</v>
      </c>
      <c r="I108" s="2">
        <f t="shared" ref="I108:AK108" si="24">I91*I102+I98*I103+I99*I104+I100*I105</f>
        <v>3482050.1507632257</v>
      </c>
      <c r="J108" s="2">
        <f t="shared" si="24"/>
        <v>5165543.3483993541</v>
      </c>
      <c r="K108" s="2">
        <f t="shared" si="24"/>
        <v>8925549.7205651756</v>
      </c>
      <c r="L108" s="2">
        <f t="shared" si="24"/>
        <v>12818769.406817844</v>
      </c>
      <c r="M108" s="2">
        <f t="shared" si="24"/>
        <v>15679471.706732837</v>
      </c>
      <c r="N108" s="2">
        <f t="shared" si="24"/>
        <v>18635610.703312192</v>
      </c>
      <c r="O108" s="2">
        <f t="shared" si="24"/>
        <v>21689532.913926374</v>
      </c>
      <c r="P108" s="2">
        <f t="shared" si="24"/>
        <v>24613464.972335979</v>
      </c>
      <c r="Q108" s="2">
        <f t="shared" si="24"/>
        <v>27630351.215509664</v>
      </c>
      <c r="R108" s="2">
        <f t="shared" si="24"/>
        <v>32660417.092702165</v>
      </c>
      <c r="S108" s="2">
        <f t="shared" si="24"/>
        <v>37900729.907069281</v>
      </c>
      <c r="T108" s="2">
        <f t="shared" si="24"/>
        <v>43358136.323180035</v>
      </c>
      <c r="U108" s="2">
        <f t="shared" si="24"/>
        <v>49210569.879701458</v>
      </c>
      <c r="V108" s="2">
        <f t="shared" si="24"/>
        <v>54584743.289629579</v>
      </c>
      <c r="W108" s="2">
        <f t="shared" si="24"/>
        <v>60175067.455221772</v>
      </c>
      <c r="X108" s="2">
        <f t="shared" si="24"/>
        <v>65976113.363978095</v>
      </c>
      <c r="Y108" s="2">
        <f t="shared" si="24"/>
        <v>71994265.996154323</v>
      </c>
      <c r="Z108" s="2">
        <f t="shared" si="24"/>
        <v>78795921.693960041</v>
      </c>
      <c r="AA108" s="2">
        <f t="shared" si="24"/>
        <v>85851497.459769279</v>
      </c>
      <c r="AB108" s="2">
        <f t="shared" si="24"/>
        <v>93168658.406275481</v>
      </c>
      <c r="AC108" s="2">
        <f t="shared" si="24"/>
        <v>100776911.26733193</v>
      </c>
      <c r="AD108" s="2">
        <f t="shared" si="24"/>
        <v>108685709.30034098</v>
      </c>
      <c r="AE108" s="2">
        <f t="shared" si="24"/>
        <v>116664587.2884554</v>
      </c>
      <c r="AF108" s="2">
        <f t="shared" si="24"/>
        <v>124953671.03337595</v>
      </c>
      <c r="AG108" s="2">
        <f t="shared" si="24"/>
        <v>133562953.98055692</v>
      </c>
      <c r="AH108" s="2">
        <f t="shared" si="24"/>
        <v>142478722.2425938</v>
      </c>
      <c r="AI108" s="2">
        <f t="shared" si="24"/>
        <v>151710051.5089308</v>
      </c>
      <c r="AJ108" s="2">
        <f t="shared" si="24"/>
        <v>161174625.20886573</v>
      </c>
      <c r="AK108" s="2">
        <f t="shared" si="24"/>
        <v>170969806.87148246</v>
      </c>
    </row>
    <row r="109" spans="1:37">
      <c r="C109" s="1"/>
      <c r="D109" s="1"/>
    </row>
    <row r="110" spans="1:37">
      <c r="C110" s="1"/>
      <c r="D110" t="s">
        <v>255</v>
      </c>
    </row>
    <row r="111" spans="1:37">
      <c r="A111" s="14">
        <v>20</v>
      </c>
      <c r="C111" s="1"/>
      <c r="D111" s="1"/>
      <c r="E111" t="s">
        <v>231</v>
      </c>
      <c r="F111" t="s">
        <v>232</v>
      </c>
      <c r="H111" s="10">
        <f>'NCC data'!L67*'Key Assumptions'!$C$36</f>
        <v>274.38483819997998</v>
      </c>
      <c r="I111" s="10">
        <f>'NCC data'!M67*'Key Assumptions'!$C$36</f>
        <v>271.08367979696897</v>
      </c>
      <c r="J111" s="10">
        <f>'NCC data'!N67*'Key Assumptions'!$C$36</f>
        <v>247.07831819833851</v>
      </c>
      <c r="K111" s="10">
        <f>'NCC data'!O67*'Key Assumptions'!$C$36</f>
        <v>548.72917640353739</v>
      </c>
      <c r="L111" s="10">
        <f>'NCC data'!P67*'Key Assumptions'!$C$36</f>
        <v>545.42801800052632</v>
      </c>
      <c r="M111" s="10">
        <f>'NCC data'!Q67*'Key Assumptions'!$C$36</f>
        <v>373.58056763375993</v>
      </c>
      <c r="N111" s="10">
        <f>'NCC data'!R67*'Key Assumptions'!$C$36</f>
        <v>370.88951288214332</v>
      </c>
      <c r="O111" s="10">
        <f>'NCC data'!S67*'Key Assumptions'!$C$36</f>
        <v>368.19845813051688</v>
      </c>
      <c r="P111" s="10">
        <f>'NCC data'!T67*'Key Assumptions'!$C$36</f>
        <v>334.3329165753907</v>
      </c>
      <c r="Q111" s="10">
        <f>'NCC data'!U67*'Key Assumptions'!$C$36</f>
        <v>331.64186182377426</v>
      </c>
      <c r="R111" s="10">
        <f>'NCC data'!V67*'Key Assumptions'!$C$36</f>
        <v>578.15763196242608</v>
      </c>
      <c r="S111" s="10">
        <f>'NCC data'!W67*'Key Assumptions'!$C$36</f>
        <v>579.57897063861037</v>
      </c>
      <c r="T111" s="10">
        <f>'NCC data'!X67*'Key Assumptions'!$C$36</f>
        <v>581.00030931478545</v>
      </c>
      <c r="U111" s="10">
        <f>'NCC data'!Y67*'Key Assumptions'!$C$36</f>
        <v>603.28264505842833</v>
      </c>
      <c r="V111" s="10">
        <f>'NCC data'!Z67*'Key Assumptions'!$C$36</f>
        <v>518.99710986129867</v>
      </c>
      <c r="W111" s="10">
        <f>'NCC data'!AA67*'Key Assumptions'!$C$36</f>
        <v>520.41844853748307</v>
      </c>
      <c r="X111" s="10">
        <f>'NCC data'!AB67*'Key Assumptions'!$C$36</f>
        <v>520.41844853748273</v>
      </c>
      <c r="Y111" s="10">
        <f>'NCC data'!AC67*'Key Assumptions'!$C$36</f>
        <v>520.41844853747125</v>
      </c>
      <c r="Z111" s="10">
        <f>'NCC data'!AD67*'Key Assumptions'!$C$36</f>
        <v>582.01522273103058</v>
      </c>
      <c r="AA111" s="10">
        <f>'NCC data'!AE67*'Key Assumptions'!$C$36</f>
        <v>582.01522273102989</v>
      </c>
      <c r="AB111" s="10">
        <f>'NCC data'!AF67*'Key Assumptions'!$C$36</f>
        <v>582.01522273103024</v>
      </c>
      <c r="AC111" s="10">
        <f>'NCC data'!AG67*'Key Assumptions'!$C$36</f>
        <v>584.25141827996629</v>
      </c>
      <c r="AD111" s="10">
        <f>'NCC data'!AH67*'Key Assumptions'!$C$36</f>
        <v>586.48761382889757</v>
      </c>
      <c r="AE111" s="10">
        <f>'NCC data'!AI67*'Key Assumptions'!$C$36</f>
        <v>564.9041612839975</v>
      </c>
      <c r="AF111" s="10">
        <f>'NCC data'!AJ67*'Key Assumptions'!$C$36</f>
        <v>567.14035683293355</v>
      </c>
      <c r="AG111" s="10">
        <f t="shared" ref="AG111:AK111" si="25">AG90*0.0912</f>
        <v>569.37655238186983</v>
      </c>
      <c r="AH111" s="10">
        <f t="shared" si="25"/>
        <v>569.37655238186926</v>
      </c>
      <c r="AI111" s="10">
        <f t="shared" si="25"/>
        <v>569.37655238186562</v>
      </c>
      <c r="AJ111" s="10">
        <f t="shared" si="25"/>
        <v>561.18593654608424</v>
      </c>
      <c r="AK111" s="10">
        <f t="shared" si="25"/>
        <v>561.18593654608355</v>
      </c>
    </row>
    <row r="112" spans="1:37">
      <c r="C112" s="1"/>
      <c r="D112" s="1"/>
      <c r="E112" t="s">
        <v>233</v>
      </c>
      <c r="F112" t="s">
        <v>232</v>
      </c>
      <c r="H112" s="2">
        <f>G112+H111</f>
        <v>274.38483819997998</v>
      </c>
      <c r="I112" s="2">
        <f t="shared" ref="I112:AK112" si="26">H112+I111</f>
        <v>545.468517996949</v>
      </c>
      <c r="J112" s="2">
        <f t="shared" si="26"/>
        <v>792.54683619528748</v>
      </c>
      <c r="K112" s="2">
        <f t="shared" si="26"/>
        <v>1341.2760125988248</v>
      </c>
      <c r="L112" s="2">
        <f t="shared" si="26"/>
        <v>1886.704030599351</v>
      </c>
      <c r="M112" s="2">
        <f t="shared" si="26"/>
        <v>2260.284598233111</v>
      </c>
      <c r="N112" s="2">
        <f t="shared" si="26"/>
        <v>2631.1741111152542</v>
      </c>
      <c r="O112" s="2">
        <f t="shared" si="26"/>
        <v>2999.372569245771</v>
      </c>
      <c r="P112" s="2">
        <f t="shared" si="26"/>
        <v>3333.7054858211618</v>
      </c>
      <c r="Q112" s="2">
        <f t="shared" si="26"/>
        <v>3665.3473476449362</v>
      </c>
      <c r="R112" s="2">
        <f t="shared" si="26"/>
        <v>4243.5049796073627</v>
      </c>
      <c r="S112" s="2">
        <f t="shared" si="26"/>
        <v>4823.083950245973</v>
      </c>
      <c r="T112" s="2">
        <f t="shared" si="26"/>
        <v>5404.0842595607583</v>
      </c>
      <c r="U112" s="2">
        <f t="shared" si="26"/>
        <v>6007.3669046191862</v>
      </c>
      <c r="V112" s="2">
        <f t="shared" si="26"/>
        <v>6526.3640144804849</v>
      </c>
      <c r="W112" s="2">
        <f t="shared" si="26"/>
        <v>7046.7824630179675</v>
      </c>
      <c r="X112" s="2">
        <f t="shared" si="26"/>
        <v>7567.2009115554501</v>
      </c>
      <c r="Y112" s="2">
        <f t="shared" si="26"/>
        <v>8087.6193600929219</v>
      </c>
      <c r="Z112" s="2">
        <f t="shared" si="26"/>
        <v>8669.6345828239519</v>
      </c>
      <c r="AA112" s="2">
        <f t="shared" si="26"/>
        <v>9251.6498055549819</v>
      </c>
      <c r="AB112" s="2">
        <f t="shared" si="26"/>
        <v>9833.6650282860119</v>
      </c>
      <c r="AC112" s="2">
        <f t="shared" si="26"/>
        <v>10417.916446565978</v>
      </c>
      <c r="AD112" s="2">
        <f t="shared" si="26"/>
        <v>11004.404060394876</v>
      </c>
      <c r="AE112" s="2">
        <f t="shared" si="26"/>
        <v>11569.308221678873</v>
      </c>
      <c r="AF112" s="2">
        <f t="shared" si="26"/>
        <v>12136.448578511807</v>
      </c>
      <c r="AG112" s="2">
        <f>AF112+AG111</f>
        <v>12705.825130893676</v>
      </c>
      <c r="AH112" s="2">
        <f t="shared" si="26"/>
        <v>13275.201683275545</v>
      </c>
      <c r="AI112" s="2">
        <f t="shared" si="26"/>
        <v>13844.578235657411</v>
      </c>
      <c r="AJ112" s="2">
        <f t="shared" si="26"/>
        <v>14405.764172203495</v>
      </c>
      <c r="AK112" s="2">
        <f t="shared" si="26"/>
        <v>14966.950108749579</v>
      </c>
    </row>
    <row r="113" spans="1:37">
      <c r="A113" s="14">
        <v>21</v>
      </c>
      <c r="C113" s="1"/>
      <c r="D113" s="1"/>
      <c r="E113" t="s">
        <v>234</v>
      </c>
      <c r="F113" t="s">
        <v>232</v>
      </c>
      <c r="G113" s="10">
        <v>1</v>
      </c>
    </row>
    <row r="114" spans="1:37">
      <c r="C114" s="1"/>
      <c r="D114" s="1"/>
      <c r="E114" t="s">
        <v>235</v>
      </c>
      <c r="F114" t="s">
        <v>232</v>
      </c>
      <c r="H114">
        <f>H111*$G113</f>
        <v>274.38483819997998</v>
      </c>
      <c r="I114">
        <f t="shared" ref="I114:AK114" si="27">I111*$G113</f>
        <v>271.08367979696897</v>
      </c>
      <c r="J114">
        <f t="shared" si="27"/>
        <v>247.07831819833851</v>
      </c>
      <c r="K114">
        <f t="shared" si="27"/>
        <v>548.72917640353739</v>
      </c>
      <c r="L114">
        <f t="shared" si="27"/>
        <v>545.42801800052632</v>
      </c>
      <c r="M114">
        <f t="shared" si="27"/>
        <v>373.58056763375993</v>
      </c>
      <c r="N114">
        <f t="shared" si="27"/>
        <v>370.88951288214332</v>
      </c>
      <c r="O114">
        <f t="shared" si="27"/>
        <v>368.19845813051688</v>
      </c>
      <c r="P114">
        <f t="shared" si="27"/>
        <v>334.3329165753907</v>
      </c>
      <c r="Q114">
        <f t="shared" si="27"/>
        <v>331.64186182377426</v>
      </c>
      <c r="R114">
        <f t="shared" si="27"/>
        <v>578.15763196242608</v>
      </c>
      <c r="S114">
        <f t="shared" si="27"/>
        <v>579.57897063861037</v>
      </c>
      <c r="T114">
        <f t="shared" si="27"/>
        <v>581.00030931478545</v>
      </c>
      <c r="U114">
        <f t="shared" si="27"/>
        <v>603.28264505842833</v>
      </c>
      <c r="V114">
        <f t="shared" si="27"/>
        <v>518.99710986129867</v>
      </c>
      <c r="W114">
        <f t="shared" si="27"/>
        <v>520.41844853748307</v>
      </c>
      <c r="X114">
        <f t="shared" si="27"/>
        <v>520.41844853748273</v>
      </c>
      <c r="Y114">
        <f t="shared" si="27"/>
        <v>520.41844853747125</v>
      </c>
      <c r="Z114">
        <f t="shared" si="27"/>
        <v>582.01522273103058</v>
      </c>
      <c r="AA114">
        <f t="shared" si="27"/>
        <v>582.01522273102989</v>
      </c>
      <c r="AB114">
        <f t="shared" si="27"/>
        <v>582.01522273103024</v>
      </c>
      <c r="AC114">
        <f t="shared" si="27"/>
        <v>584.25141827996629</v>
      </c>
      <c r="AD114">
        <f t="shared" si="27"/>
        <v>586.48761382889757</v>
      </c>
      <c r="AE114">
        <f t="shared" si="27"/>
        <v>564.9041612839975</v>
      </c>
      <c r="AF114">
        <f t="shared" si="27"/>
        <v>567.14035683293355</v>
      </c>
      <c r="AG114">
        <f t="shared" si="27"/>
        <v>569.37655238186983</v>
      </c>
      <c r="AH114">
        <f t="shared" si="27"/>
        <v>569.37655238186926</v>
      </c>
      <c r="AI114">
        <f t="shared" si="27"/>
        <v>569.37655238186562</v>
      </c>
      <c r="AJ114">
        <f t="shared" si="27"/>
        <v>561.18593654608424</v>
      </c>
      <c r="AK114">
        <f t="shared" si="27"/>
        <v>561.18593654608355</v>
      </c>
    </row>
    <row r="115" spans="1:37">
      <c r="C115" s="1"/>
      <c r="D115" s="1"/>
      <c r="E115" t="s">
        <v>236</v>
      </c>
      <c r="F115" t="s">
        <v>232</v>
      </c>
      <c r="H115">
        <f>H112*$G113</f>
        <v>274.38483819997998</v>
      </c>
      <c r="I115">
        <f t="shared" ref="I115:AK115" si="28">I112*$G113</f>
        <v>545.468517996949</v>
      </c>
      <c r="J115">
        <f t="shared" si="28"/>
        <v>792.54683619528748</v>
      </c>
      <c r="K115">
        <f t="shared" si="28"/>
        <v>1341.2760125988248</v>
      </c>
      <c r="L115">
        <f t="shared" si="28"/>
        <v>1886.704030599351</v>
      </c>
      <c r="M115">
        <f t="shared" si="28"/>
        <v>2260.284598233111</v>
      </c>
      <c r="N115">
        <f t="shared" si="28"/>
        <v>2631.1741111152542</v>
      </c>
      <c r="O115">
        <f t="shared" si="28"/>
        <v>2999.372569245771</v>
      </c>
      <c r="P115">
        <f t="shared" si="28"/>
        <v>3333.7054858211618</v>
      </c>
      <c r="Q115">
        <f t="shared" si="28"/>
        <v>3665.3473476449362</v>
      </c>
      <c r="R115">
        <f t="shared" si="28"/>
        <v>4243.5049796073627</v>
      </c>
      <c r="S115">
        <f t="shared" si="28"/>
        <v>4823.083950245973</v>
      </c>
      <c r="T115">
        <f t="shared" si="28"/>
        <v>5404.0842595607583</v>
      </c>
      <c r="U115">
        <f t="shared" si="28"/>
        <v>6007.3669046191862</v>
      </c>
      <c r="V115">
        <f t="shared" si="28"/>
        <v>6526.3640144804849</v>
      </c>
      <c r="W115">
        <f t="shared" si="28"/>
        <v>7046.7824630179675</v>
      </c>
      <c r="X115">
        <f t="shared" si="28"/>
        <v>7567.2009115554501</v>
      </c>
      <c r="Y115">
        <f t="shared" si="28"/>
        <v>8087.6193600929219</v>
      </c>
      <c r="Z115">
        <f t="shared" si="28"/>
        <v>8669.6345828239519</v>
      </c>
      <c r="AA115">
        <f t="shared" si="28"/>
        <v>9251.6498055549819</v>
      </c>
      <c r="AB115">
        <f t="shared" si="28"/>
        <v>9833.6650282860119</v>
      </c>
      <c r="AC115">
        <f t="shared" si="28"/>
        <v>10417.916446565978</v>
      </c>
      <c r="AD115">
        <f t="shared" si="28"/>
        <v>11004.404060394876</v>
      </c>
      <c r="AE115">
        <f t="shared" si="28"/>
        <v>11569.308221678873</v>
      </c>
      <c r="AF115">
        <f t="shared" si="28"/>
        <v>12136.448578511807</v>
      </c>
      <c r="AG115">
        <f t="shared" si="28"/>
        <v>12705.825130893676</v>
      </c>
      <c r="AH115">
        <f t="shared" si="28"/>
        <v>13275.201683275545</v>
      </c>
      <c r="AI115">
        <f t="shared" si="28"/>
        <v>13844.578235657411</v>
      </c>
      <c r="AJ115">
        <f t="shared" si="28"/>
        <v>14405.764172203495</v>
      </c>
      <c r="AK115">
        <f t="shared" si="28"/>
        <v>14966.950108749579</v>
      </c>
    </row>
    <row r="116" spans="1:37">
      <c r="A116" s="14">
        <v>22</v>
      </c>
      <c r="C116" s="1"/>
      <c r="D116" s="1"/>
      <c r="E116" t="s">
        <v>262</v>
      </c>
      <c r="F116" t="s">
        <v>238</v>
      </c>
      <c r="H116" s="10">
        <f>'Demand data'!G27</f>
        <v>517.93166801649818</v>
      </c>
      <c r="I116" s="10">
        <f>'Demand data'!H27</f>
        <v>525.42109231639074</v>
      </c>
      <c r="J116" s="10">
        <f>'Demand data'!I27</f>
        <v>531.19613994155236</v>
      </c>
      <c r="K116" s="10">
        <f>'Demand data'!J27</f>
        <v>528.21641158140733</v>
      </c>
      <c r="L116" s="10">
        <f>'Demand data'!K27</f>
        <v>525.05783188536122</v>
      </c>
      <c r="M116" s="10">
        <f>'Demand data'!L27</f>
        <v>521.75290293338458</v>
      </c>
      <c r="N116" s="10">
        <f>'Demand data'!M27</f>
        <v>518.58939726399262</v>
      </c>
      <c r="O116" s="10">
        <f>'Demand data'!N27</f>
        <v>515.39319267658823</v>
      </c>
      <c r="P116" s="10">
        <f>'Demand data'!O27</f>
        <v>512.36909429156719</v>
      </c>
      <c r="Q116" s="10">
        <f>'Demand data'!P27</f>
        <v>509.39257633689493</v>
      </c>
      <c r="R116" s="10">
        <f t="shared" ref="R116:AK116" si="29">Q116</f>
        <v>509.39257633689493</v>
      </c>
      <c r="S116" s="10">
        <f t="shared" si="29"/>
        <v>509.39257633689493</v>
      </c>
      <c r="T116" s="10">
        <f t="shared" si="29"/>
        <v>509.39257633689493</v>
      </c>
      <c r="U116" s="10">
        <f t="shared" si="29"/>
        <v>509.39257633689493</v>
      </c>
      <c r="V116" s="10">
        <f t="shared" si="29"/>
        <v>509.39257633689493</v>
      </c>
      <c r="W116" s="10">
        <f t="shared" si="29"/>
        <v>509.39257633689493</v>
      </c>
      <c r="X116" s="10">
        <f t="shared" si="29"/>
        <v>509.39257633689493</v>
      </c>
      <c r="Y116" s="10">
        <f t="shared" si="29"/>
        <v>509.39257633689493</v>
      </c>
      <c r="Z116" s="10">
        <f t="shared" si="29"/>
        <v>509.39257633689493</v>
      </c>
      <c r="AA116" s="10">
        <f t="shared" si="29"/>
        <v>509.39257633689493</v>
      </c>
      <c r="AB116" s="10">
        <f t="shared" si="29"/>
        <v>509.39257633689493</v>
      </c>
      <c r="AC116" s="10">
        <f t="shared" si="29"/>
        <v>509.39257633689493</v>
      </c>
      <c r="AD116" s="10">
        <f t="shared" si="29"/>
        <v>509.39257633689493</v>
      </c>
      <c r="AE116" s="10">
        <f t="shared" si="29"/>
        <v>509.39257633689493</v>
      </c>
      <c r="AF116" s="10">
        <f t="shared" si="29"/>
        <v>509.39257633689493</v>
      </c>
      <c r="AG116" s="10">
        <f t="shared" si="29"/>
        <v>509.39257633689493</v>
      </c>
      <c r="AH116" s="10">
        <f t="shared" si="29"/>
        <v>509.39257633689493</v>
      </c>
      <c r="AI116" s="10">
        <f t="shared" si="29"/>
        <v>509.39257633689493</v>
      </c>
      <c r="AJ116" s="10">
        <f t="shared" si="29"/>
        <v>509.39257633689493</v>
      </c>
      <c r="AK116" s="10">
        <f t="shared" si="29"/>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142112.5969273526</v>
      </c>
      <c r="I119" s="2">
        <f t="shared" ref="I119:AK119" si="30">I112*I116</f>
        <v>286600.66455015977</v>
      </c>
      <c r="J119" s="2">
        <f t="shared" si="30"/>
        <v>420997.82010982651</v>
      </c>
      <c r="K119" s="2">
        <f t="shared" si="30"/>
        <v>708484.00231516967</v>
      </c>
      <c r="L119" s="2">
        <f t="shared" si="30"/>
        <v>990628.72771586746</v>
      </c>
      <c r="M119" s="2">
        <f t="shared" si="30"/>
        <v>1179310.0505837444</v>
      </c>
      <c r="N119" s="2">
        <f t="shared" si="30"/>
        <v>1364498.9963798812</v>
      </c>
      <c r="O119" s="2">
        <f t="shared" si="30"/>
        <v>1545856.2044901592</v>
      </c>
      <c r="P119" s="2">
        <f t="shared" si="30"/>
        <v>1708087.6604050177</v>
      </c>
      <c r="Q119" s="2">
        <f t="shared" si="30"/>
        <v>1867100.7285864586</v>
      </c>
      <c r="R119" s="2">
        <f t="shared" si="30"/>
        <v>2161609.934260637</v>
      </c>
      <c r="S119" s="2">
        <f t="shared" si="30"/>
        <v>2456843.1593049248</v>
      </c>
      <c r="T119" s="2">
        <f t="shared" si="30"/>
        <v>2752800.4037193158</v>
      </c>
      <c r="U119" s="2">
        <f t="shared" si="30"/>
        <v>3060108.1045449651</v>
      </c>
      <c r="V119" s="2">
        <f t="shared" si="30"/>
        <v>3324481.3794486145</v>
      </c>
      <c r="W119" s="2">
        <f t="shared" si="30"/>
        <v>3589578.6737223724</v>
      </c>
      <c r="X119" s="2">
        <f t="shared" si="30"/>
        <v>3854675.9679961307</v>
      </c>
      <c r="Y119" s="2">
        <f t="shared" si="30"/>
        <v>4119773.262269883</v>
      </c>
      <c r="Z119" s="2">
        <f t="shared" si="30"/>
        <v>4416247.4960441338</v>
      </c>
      <c r="AA119" s="2">
        <f t="shared" si="30"/>
        <v>4712721.7298183851</v>
      </c>
      <c r="AB119" s="2">
        <f t="shared" si="30"/>
        <v>5009195.9635926364</v>
      </c>
      <c r="AC119" s="2">
        <f t="shared" si="30"/>
        <v>5306809.2987787528</v>
      </c>
      <c r="AD119" s="2">
        <f t="shared" si="30"/>
        <v>5605561.7353767334</v>
      </c>
      <c r="AE119" s="2">
        <f t="shared" si="30"/>
        <v>5893319.7214766219</v>
      </c>
      <c r="AF119" s="2">
        <f t="shared" si="30"/>
        <v>6182216.8089883756</v>
      </c>
      <c r="AG119" s="2">
        <f t="shared" si="30"/>
        <v>6472252.9979119953</v>
      </c>
      <c r="AH119" s="2">
        <f t="shared" si="30"/>
        <v>6762289.186835614</v>
      </c>
      <c r="AI119" s="2">
        <f t="shared" si="30"/>
        <v>7052325.3757592319</v>
      </c>
      <c r="AJ119" s="2">
        <f t="shared" si="30"/>
        <v>7338189.3257804746</v>
      </c>
      <c r="AK119" s="2">
        <f t="shared" si="30"/>
        <v>7624053.2758017182</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data'!E13</f>
        <v>-6.0101538728704051E-2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data'!D13</f>
        <v>83.73</v>
      </c>
      <c r="H123" s="2">
        <f t="shared" ref="H123:AK123" si="33">G123*(1+$G$14)*(1+H122)</f>
        <v>80.350349823652763</v>
      </c>
      <c r="I123" s="2">
        <f t="shared" si="33"/>
        <v>82.037707169949471</v>
      </c>
      <c r="J123" s="2">
        <f t="shared" si="33"/>
        <v>83.760499020518395</v>
      </c>
      <c r="K123" s="2">
        <f t="shared" si="33"/>
        <v>85.519469499949267</v>
      </c>
      <c r="L123" s="2">
        <f t="shared" si="33"/>
        <v>87.315378359448189</v>
      </c>
      <c r="M123" s="2">
        <f t="shared" si="33"/>
        <v>89.149001304996588</v>
      </c>
      <c r="N123" s="2">
        <f t="shared" si="33"/>
        <v>91.021130332401512</v>
      </c>
      <c r="O123" s="2">
        <f t="shared" si="33"/>
        <v>92.932574069381928</v>
      </c>
      <c r="P123" s="2">
        <f t="shared" si="33"/>
        <v>94.884158124838947</v>
      </c>
      <c r="Q123" s="2">
        <f t="shared" si="33"/>
        <v>96.876725445460551</v>
      </c>
      <c r="R123" s="2">
        <f t="shared" si="33"/>
        <v>98.911136679815215</v>
      </c>
      <c r="S123" s="2">
        <f t="shared" si="33"/>
        <v>100.98827055009133</v>
      </c>
      <c r="T123" s="2">
        <f t="shared" si="33"/>
        <v>103.10902423164323</v>
      </c>
      <c r="U123" s="2">
        <f t="shared" si="33"/>
        <v>105.27431374050774</v>
      </c>
      <c r="V123" s="2">
        <f t="shared" si="33"/>
        <v>107.48507432905839</v>
      </c>
      <c r="W123" s="2">
        <f t="shared" si="33"/>
        <v>109.74226088996861</v>
      </c>
      <c r="X123" s="2">
        <f t="shared" si="33"/>
        <v>112.04684836865793</v>
      </c>
      <c r="Y123" s="2">
        <f t="shared" si="33"/>
        <v>114.39983218439974</v>
      </c>
      <c r="Z123" s="2">
        <f t="shared" si="33"/>
        <v>116.80222866027212</v>
      </c>
      <c r="AA123" s="2">
        <f t="shared" si="33"/>
        <v>119.25507546213782</v>
      </c>
      <c r="AB123" s="2">
        <f t="shared" si="33"/>
        <v>121.7594320468427</v>
      </c>
      <c r="AC123" s="2">
        <f t="shared" si="33"/>
        <v>124.31638011982639</v>
      </c>
      <c r="AD123" s="2">
        <f t="shared" si="33"/>
        <v>126.92702410234273</v>
      </c>
      <c r="AE123" s="2">
        <f t="shared" si="33"/>
        <v>129.59249160849191</v>
      </c>
      <c r="AF123" s="2">
        <f t="shared" si="33"/>
        <v>132.31393393227023</v>
      </c>
      <c r="AG123" s="2">
        <f>AF123*(1+$G$14)*(1+AG122)</f>
        <v>135.09252654484789</v>
      </c>
      <c r="AH123" s="2">
        <f t="shared" si="33"/>
        <v>137.92946960228969</v>
      </c>
      <c r="AI123" s="2">
        <f t="shared" si="33"/>
        <v>140.82598846393776</v>
      </c>
      <c r="AJ123" s="2">
        <f t="shared" si="33"/>
        <v>143.78333422168043</v>
      </c>
      <c r="AK123" s="2">
        <f t="shared" si="33"/>
        <v>146.80278424033571</v>
      </c>
    </row>
    <row r="124" spans="1:37">
      <c r="C124" s="1"/>
      <c r="D124" s="1"/>
      <c r="E124" t="s">
        <v>248</v>
      </c>
      <c r="F124" t="s">
        <v>249</v>
      </c>
      <c r="G124" s="20">
        <f>'Pricing data'!D14</f>
        <v>3.4660000000000002</v>
      </c>
      <c r="H124" s="21">
        <f t="shared" ref="H124:AK124" si="34">G124*(1+$G$14)*(1+H122)</f>
        <v>3.3260995161684042</v>
      </c>
      <c r="I124" s="21">
        <f t="shared" si="34"/>
        <v>3.3959476060079403</v>
      </c>
      <c r="J124" s="21">
        <f t="shared" si="34"/>
        <v>3.4672625057341069</v>
      </c>
      <c r="K124" s="21">
        <f t="shared" si="34"/>
        <v>3.5400750183545227</v>
      </c>
      <c r="L124" s="21">
        <f t="shared" si="34"/>
        <v>3.6144165937399673</v>
      </c>
      <c r="M124" s="21">
        <f t="shared" si="34"/>
        <v>3.6903193422085061</v>
      </c>
      <c r="N124" s="21">
        <f t="shared" si="34"/>
        <v>3.7678160483948844</v>
      </c>
      <c r="O124" s="21">
        <f t="shared" si="34"/>
        <v>3.8469401854111767</v>
      </c>
      <c r="P124" s="21">
        <f t="shared" si="34"/>
        <v>3.927725929304811</v>
      </c>
      <c r="Q124" s="21">
        <f t="shared" si="34"/>
        <v>4.010208173820212</v>
      </c>
      <c r="R124" s="21">
        <f t="shared" si="34"/>
        <v>4.0944225454704357</v>
      </c>
      <c r="S124" s="21">
        <f t="shared" si="34"/>
        <v>4.1804054189253144</v>
      </c>
      <c r="T124" s="21">
        <f t="shared" si="34"/>
        <v>4.2681939327227454</v>
      </c>
      <c r="U124" s="21">
        <f t="shared" si="34"/>
        <v>4.3578260053099225</v>
      </c>
      <c r="V124" s="21">
        <f t="shared" si="34"/>
        <v>4.44934035142143</v>
      </c>
      <c r="W124" s="21">
        <f t="shared" si="34"/>
        <v>4.5427764988012793</v>
      </c>
      <c r="X124" s="21">
        <f t="shared" si="34"/>
        <v>4.6381748052761056</v>
      </c>
      <c r="Y124" s="21">
        <f t="shared" si="34"/>
        <v>4.7355764761869032</v>
      </c>
      <c r="Z124" s="21">
        <f t="shared" si="34"/>
        <v>4.8350235821868282</v>
      </c>
      <c r="AA124" s="21">
        <f t="shared" si="34"/>
        <v>4.9365590774127508</v>
      </c>
      <c r="AB124" s="21">
        <f t="shared" si="34"/>
        <v>5.040226818038418</v>
      </c>
      <c r="AC124" s="21">
        <f t="shared" si="34"/>
        <v>5.1460715812172246</v>
      </c>
      <c r="AD124" s="21">
        <f t="shared" si="34"/>
        <v>5.2541390844227855</v>
      </c>
      <c r="AE124" s="21">
        <f t="shared" si="34"/>
        <v>5.3644760051956633</v>
      </c>
      <c r="AF124" s="21">
        <f t="shared" si="34"/>
        <v>5.4771300013047721</v>
      </c>
      <c r="AG124" s="21">
        <f>AF124*(1+$G$14)*(1+AG122)</f>
        <v>5.5921497313321717</v>
      </c>
      <c r="AH124" s="21">
        <f t="shared" si="34"/>
        <v>5.7095848756901466</v>
      </c>
      <c r="AI124" s="21">
        <f t="shared" si="34"/>
        <v>5.8294861580796393</v>
      </c>
      <c r="AJ124" s="21">
        <f t="shared" si="34"/>
        <v>5.951905367399311</v>
      </c>
      <c r="AK124" s="21">
        <f t="shared" si="34"/>
        <v>6.0768953801146957</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142.1125969273526</v>
      </c>
      <c r="I128" s="2">
        <f t="shared" ref="I128:AK128" si="37">SUM(I119:I121)/1000</f>
        <v>286.60066455015976</v>
      </c>
      <c r="J128" s="2">
        <f t="shared" si="37"/>
        <v>420.99782010982653</v>
      </c>
      <c r="K128" s="2">
        <f t="shared" si="37"/>
        <v>708.48400231516962</v>
      </c>
      <c r="L128" s="2">
        <f t="shared" si="37"/>
        <v>990.6287277158674</v>
      </c>
      <c r="M128" s="2">
        <f t="shared" si="37"/>
        <v>1179.3100505837444</v>
      </c>
      <c r="N128" s="2">
        <f t="shared" si="37"/>
        <v>1364.4989963798812</v>
      </c>
      <c r="O128" s="2">
        <f t="shared" si="37"/>
        <v>1545.8562044901591</v>
      </c>
      <c r="P128" s="2">
        <f t="shared" si="37"/>
        <v>1708.0876604050177</v>
      </c>
      <c r="Q128" s="2">
        <f t="shared" si="37"/>
        <v>1867.1007285864587</v>
      </c>
      <c r="R128" s="2">
        <f t="shared" si="37"/>
        <v>2161.6099342606371</v>
      </c>
      <c r="S128" s="2">
        <f t="shared" si="37"/>
        <v>2456.8431593049249</v>
      </c>
      <c r="T128" s="2">
        <f t="shared" si="37"/>
        <v>2752.8004037193159</v>
      </c>
      <c r="U128" s="2">
        <f t="shared" si="37"/>
        <v>3060.108104544965</v>
      </c>
      <c r="V128" s="2">
        <f t="shared" si="37"/>
        <v>3324.4813794486145</v>
      </c>
      <c r="W128" s="2">
        <f t="shared" si="37"/>
        <v>3589.5786737223725</v>
      </c>
      <c r="X128" s="2">
        <f t="shared" si="37"/>
        <v>3854.6759679961306</v>
      </c>
      <c r="Y128" s="2">
        <f t="shared" si="37"/>
        <v>4119.7732622698832</v>
      </c>
      <c r="Z128" s="2">
        <f t="shared" si="37"/>
        <v>4416.2474960441341</v>
      </c>
      <c r="AA128" s="2">
        <f t="shared" si="37"/>
        <v>4712.721729818385</v>
      </c>
      <c r="AB128" s="2">
        <f t="shared" si="37"/>
        <v>5009.195963592636</v>
      </c>
      <c r="AC128" s="2">
        <f t="shared" si="37"/>
        <v>5306.8092987787531</v>
      </c>
      <c r="AD128" s="2">
        <f t="shared" si="37"/>
        <v>5605.5617353767329</v>
      </c>
      <c r="AE128" s="2">
        <f t="shared" si="37"/>
        <v>5893.3197214766224</v>
      </c>
      <c r="AF128" s="2">
        <f t="shared" si="37"/>
        <v>6182.2168089883753</v>
      </c>
      <c r="AG128" s="2">
        <f t="shared" si="37"/>
        <v>6472.2529979119954</v>
      </c>
      <c r="AH128" s="2">
        <f t="shared" si="37"/>
        <v>6762.2891868356137</v>
      </c>
      <c r="AI128" s="2">
        <f t="shared" si="37"/>
        <v>7052.325375759232</v>
      </c>
      <c r="AJ128" s="2">
        <f t="shared" si="37"/>
        <v>7338.189325780475</v>
      </c>
      <c r="AK128" s="2">
        <f t="shared" si="37"/>
        <v>7624.053275801718</v>
      </c>
    </row>
    <row r="129" spans="1:37">
      <c r="C129" s="1"/>
      <c r="D129" s="1"/>
      <c r="E129" t="s">
        <v>260</v>
      </c>
      <c r="F129" t="s">
        <v>215</v>
      </c>
      <c r="H129" s="2">
        <f>H112*H123+H119*H124+H120*H125+H121*H126</f>
        <v>494727.55761717766</v>
      </c>
      <c r="I129" s="2">
        <f t="shared" ref="I129:AK129" si="38">I112*I123+I119*I124+I120*I125+I121*I126</f>
        <v>1018029.8272092598</v>
      </c>
      <c r="J129" s="2">
        <f t="shared" si="38"/>
        <v>1526094.0751594442</v>
      </c>
      <c r="K129" s="2">
        <f t="shared" si="38"/>
        <v>2622791.7305502184</v>
      </c>
      <c r="L129" s="2">
        <f t="shared" si="38"/>
        <v>3745283.1879758211</v>
      </c>
      <c r="M129" s="2">
        <f t="shared" si="38"/>
        <v>4553532.8047276307</v>
      </c>
      <c r="N129" s="2">
        <f t="shared" si="38"/>
        <v>5380673.6582738915</v>
      </c>
      <c r="O129" s="2">
        <f t="shared" si="38"/>
        <v>6225555.7673734957</v>
      </c>
      <c r="P129" s="2">
        <f t="shared" si="38"/>
        <v>7025216.0317566758</v>
      </c>
      <c r="Q129" s="2">
        <f t="shared" si="38"/>
        <v>7842549.4517831346</v>
      </c>
      <c r="R129" s="2">
        <f t="shared" si="38"/>
        <v>9270274.3503890391</v>
      </c>
      <c r="S129" s="2">
        <f t="shared" si="38"/>
        <v>10757675.363461141</v>
      </c>
      <c r="T129" s="2">
        <f t="shared" si="38"/>
        <v>12306695.836020401</v>
      </c>
      <c r="U129" s="2">
        <f t="shared" si="38"/>
        <v>13967840.105316926</v>
      </c>
      <c r="V129" s="2">
        <f t="shared" si="38"/>
        <v>15493235.870324826</v>
      </c>
      <c r="W129" s="2">
        <f t="shared" si="38"/>
        <v>17079983.479075633</v>
      </c>
      <c r="X129" s="2">
        <f t="shared" si="38"/>
        <v>18726541.970375162</v>
      </c>
      <c r="Y129" s="2">
        <f t="shared" si="38"/>
        <v>20434723.645594969</v>
      </c>
      <c r="Z129" s="2">
        <f t="shared" si="38"/>
        <v>22365293.429090925</v>
      </c>
      <c r="AA129" s="2">
        <f t="shared" si="38"/>
        <v>24367935.430366002</v>
      </c>
      <c r="AB129" s="2">
        <f t="shared" si="38"/>
        <v>26444825.301292405</v>
      </c>
      <c r="AC129" s="2">
        <f t="shared" si="38"/>
        <v>28604338.180412535</v>
      </c>
      <c r="AD129" s="2">
        <f t="shared" si="38"/>
        <v>30849157.263393369</v>
      </c>
      <c r="AE129" s="2">
        <f t="shared" si="38"/>
        <v>33113867.715441704</v>
      </c>
      <c r="AF129" s="2">
        <f t="shared" si="38"/>
        <v>35466626.414470494</v>
      </c>
      <c r="AG129" s="2">
        <f t="shared" si="38"/>
        <v>37910269.882156856</v>
      </c>
      <c r="AH129" s="2">
        <f t="shared" si="38"/>
        <v>40440905.593237266</v>
      </c>
      <c r="AI129" s="2">
        <f t="shared" si="38"/>
        <v>43061109.575165011</v>
      </c>
      <c r="AJ129" s="2">
        <f t="shared" si="38"/>
        <v>45747517.239795782</v>
      </c>
      <c r="AK129" s="2">
        <f t="shared" si="38"/>
        <v>48527764.077018403</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SUM(H93,H114,H135,H156)</f>
        <v>3282.9905202173054</v>
      </c>
      <c r="I174">
        <f t="shared" ref="H174:AK175" si="63">SUM(I93,I114,I135,I156)</f>
        <v>3243.4924495005771</v>
      </c>
      <c r="J174">
        <f t="shared" si="63"/>
        <v>2956.2704037064364</v>
      </c>
      <c r="K174">
        <f t="shared" si="63"/>
        <v>6565.4964615300441</v>
      </c>
      <c r="L174">
        <f t="shared" si="63"/>
        <v>6525.9983908133154</v>
      </c>
      <c r="M174">
        <f t="shared" si="63"/>
        <v>4469.8587215127063</v>
      </c>
      <c r="N174">
        <f t="shared" si="63"/>
        <v>4437.6604874670493</v>
      </c>
      <c r="O174">
        <f t="shared" si="63"/>
        <v>4405.4622534212722</v>
      </c>
      <c r="P174">
        <f t="shared" si="63"/>
        <v>4000.2640193757279</v>
      </c>
      <c r="Q174">
        <f t="shared" si="63"/>
        <v>3968.0657853300718</v>
      </c>
      <c r="R174">
        <f t="shared" si="63"/>
        <v>6917.6053508486784</v>
      </c>
      <c r="S174">
        <f t="shared" si="63"/>
        <v>6934.611543430392</v>
      </c>
      <c r="T174">
        <f t="shared" si="63"/>
        <v>6951.6177360119955</v>
      </c>
      <c r="U174">
        <f t="shared" si="63"/>
        <v>7218.2239285938276</v>
      </c>
      <c r="V174">
        <f t="shared" si="63"/>
        <v>6209.7548934281713</v>
      </c>
      <c r="W174">
        <f t="shared" si="63"/>
        <v>6226.7610860098866</v>
      </c>
      <c r="X174">
        <f t="shared" si="63"/>
        <v>6226.7610860098821</v>
      </c>
      <c r="Y174">
        <f t="shared" si="63"/>
        <v>6226.7610860097448</v>
      </c>
      <c r="Z174">
        <f t="shared" si="63"/>
        <v>6963.7610860098757</v>
      </c>
      <c r="AA174">
        <f t="shared" si="63"/>
        <v>6963.7610860098684</v>
      </c>
      <c r="AB174">
        <f t="shared" si="63"/>
        <v>6963.7610860098712</v>
      </c>
      <c r="AC174">
        <f t="shared" si="63"/>
        <v>6990.5169695953873</v>
      </c>
      <c r="AD174">
        <f t="shared" si="63"/>
        <v>7017.2728531808452</v>
      </c>
      <c r="AE174">
        <f t="shared" si="63"/>
        <v>6759.0287367664268</v>
      </c>
      <c r="AF174">
        <f t="shared" si="63"/>
        <v>6785.784620351943</v>
      </c>
      <c r="AG174">
        <f t="shared" si="63"/>
        <v>6812.54050393746</v>
      </c>
      <c r="AH174">
        <f t="shared" si="63"/>
        <v>6812.5405039374527</v>
      </c>
      <c r="AI174">
        <f t="shared" si="63"/>
        <v>6812.5405039374091</v>
      </c>
      <c r="AJ174">
        <f t="shared" si="63"/>
        <v>6714.5405039373582</v>
      </c>
      <c r="AK174">
        <f t="shared" si="63"/>
        <v>6714.54050393735</v>
      </c>
    </row>
    <row r="175" spans="1:37">
      <c r="C175" s="1"/>
      <c r="D175" s="1"/>
      <c r="E175" t="s">
        <v>270</v>
      </c>
      <c r="F175" t="s">
        <v>232</v>
      </c>
      <c r="H175">
        <f t="shared" si="63"/>
        <v>3282.9905202173054</v>
      </c>
      <c r="I175">
        <f t="shared" si="63"/>
        <v>6526.482969717883</v>
      </c>
      <c r="J175">
        <f t="shared" si="63"/>
        <v>9482.7533734243189</v>
      </c>
      <c r="K175">
        <f t="shared" si="63"/>
        <v>16048.249834954362</v>
      </c>
      <c r="L175">
        <f t="shared" si="63"/>
        <v>22574.248225767678</v>
      </c>
      <c r="M175">
        <f t="shared" si="63"/>
        <v>27044.106947280387</v>
      </c>
      <c r="N175">
        <f t="shared" si="63"/>
        <v>31481.767434747435</v>
      </c>
      <c r="O175">
        <f t="shared" si="63"/>
        <v>35887.229688168707</v>
      </c>
      <c r="P175">
        <f t="shared" si="63"/>
        <v>39887.493707544432</v>
      </c>
      <c r="Q175">
        <f t="shared" si="63"/>
        <v>43855.559492874505</v>
      </c>
      <c r="R175">
        <f t="shared" si="63"/>
        <v>50773.164843723185</v>
      </c>
      <c r="S175">
        <f t="shared" si="63"/>
        <v>57707.776387153572</v>
      </c>
      <c r="T175">
        <f t="shared" si="63"/>
        <v>64659.39412316557</v>
      </c>
      <c r="U175">
        <f t="shared" si="63"/>
        <v>71877.618051759404</v>
      </c>
      <c r="V175">
        <f t="shared" si="63"/>
        <v>78087.37294518757</v>
      </c>
      <c r="W175">
        <f t="shared" si="63"/>
        <v>84314.134031197464</v>
      </c>
      <c r="X175">
        <f t="shared" si="63"/>
        <v>90540.895117207343</v>
      </c>
      <c r="Y175">
        <f t="shared" si="63"/>
        <v>96767.656203217091</v>
      </c>
      <c r="Z175">
        <f t="shared" si="63"/>
        <v>103731.41728922697</v>
      </c>
      <c r="AA175">
        <f t="shared" si="63"/>
        <v>110695.17837523684</v>
      </c>
      <c r="AB175">
        <f t="shared" si="63"/>
        <v>117658.9394612467</v>
      </c>
      <c r="AC175">
        <f t="shared" si="63"/>
        <v>124649.45643084208</v>
      </c>
      <c r="AD175">
        <f t="shared" si="63"/>
        <v>131666.72928402293</v>
      </c>
      <c r="AE175">
        <f t="shared" si="63"/>
        <v>138425.75802078936</v>
      </c>
      <c r="AF175">
        <f t="shared" si="63"/>
        <v>145211.54264114131</v>
      </c>
      <c r="AG175">
        <f t="shared" si="63"/>
        <v>152024.08314507877</v>
      </c>
      <c r="AH175">
        <f t="shared" si="63"/>
        <v>158836.62364901623</v>
      </c>
      <c r="AI175">
        <f t="shared" si="63"/>
        <v>165649.16415295366</v>
      </c>
      <c r="AJ175">
        <f t="shared" si="63"/>
        <v>172363.704656891</v>
      </c>
      <c r="AK175">
        <f t="shared" si="63"/>
        <v>179078.24516082837</v>
      </c>
    </row>
    <row r="176" spans="1:37">
      <c r="C176" s="1"/>
      <c r="D176" s="1"/>
      <c r="E176" t="s">
        <v>271</v>
      </c>
      <c r="F176" t="s">
        <v>253</v>
      </c>
      <c r="H176" s="2">
        <f t="shared" ref="H176:AK177" si="64">SUM(H107,H128,H149,H170)</f>
        <v>593.40344922995132</v>
      </c>
      <c r="I176" s="2">
        <f t="shared" si="64"/>
        <v>1183.7528323082997</v>
      </c>
      <c r="J176" s="2">
        <f t="shared" si="64"/>
        <v>1724.5288006941812</v>
      </c>
      <c r="K176" s="2">
        <f t="shared" si="64"/>
        <v>2914.5300756685001</v>
      </c>
      <c r="L176" s="2">
        <f t="shared" si="64"/>
        <v>4093.7603569911171</v>
      </c>
      <c r="M176" s="2">
        <f t="shared" si="64"/>
        <v>4896.8834029408354</v>
      </c>
      <c r="N176" s="2">
        <f t="shared" si="64"/>
        <v>5692.0879949247083</v>
      </c>
      <c r="O176" s="2">
        <f t="shared" si="64"/>
        <v>6479.0347723285986</v>
      </c>
      <c r="P176" s="2">
        <f t="shared" si="64"/>
        <v>7191.1558936635083</v>
      </c>
      <c r="Q176" s="2">
        <f t="shared" si="64"/>
        <v>7895.632550370894</v>
      </c>
      <c r="R176" s="2">
        <f t="shared" si="64"/>
        <v>9141.0589138780106</v>
      </c>
      <c r="S176" s="2">
        <f t="shared" si="64"/>
        <v>10389.547024841066</v>
      </c>
      <c r="T176" s="2">
        <f t="shared" si="64"/>
        <v>11641.096883260037</v>
      </c>
      <c r="U176" s="2">
        <f t="shared" si="64"/>
        <v>12940.645776615997</v>
      </c>
      <c r="V176" s="2">
        <f t="shared" si="64"/>
        <v>14058.632719054678</v>
      </c>
      <c r="W176" s="2">
        <f t="shared" si="64"/>
        <v>15179.681408949295</v>
      </c>
      <c r="X176" s="2">
        <f t="shared" si="64"/>
        <v>16300.730098843915</v>
      </c>
      <c r="Y176" s="2">
        <f t="shared" si="64"/>
        <v>17421.778788738509</v>
      </c>
      <c r="Z176" s="2">
        <f t="shared" si="64"/>
        <v>18675.514902004586</v>
      </c>
      <c r="AA176" s="2">
        <f t="shared" si="64"/>
        <v>19929.25101527066</v>
      </c>
      <c r="AB176" s="2">
        <f t="shared" si="64"/>
        <v>21182.987128536741</v>
      </c>
      <c r="AC176" s="2">
        <f t="shared" si="64"/>
        <v>22441.540296420171</v>
      </c>
      <c r="AD176" s="2">
        <f t="shared" si="64"/>
        <v>23704.910518920944</v>
      </c>
      <c r="AE176" s="2">
        <f t="shared" si="64"/>
        <v>24921.787191343195</v>
      </c>
      <c r="AF176" s="2">
        <f t="shared" si="64"/>
        <v>26143.4809183828</v>
      </c>
      <c r="AG176" s="2">
        <f t="shared" si="64"/>
        <v>27369.991700039755</v>
      </c>
      <c r="AH176" s="2">
        <f t="shared" si="64"/>
        <v>28596.502481696712</v>
      </c>
      <c r="AI176" s="2">
        <f t="shared" si="64"/>
        <v>29823.013263353667</v>
      </c>
      <c r="AJ176" s="2">
        <f t="shared" si="64"/>
        <v>31031.880398483605</v>
      </c>
      <c r="AK176" s="2">
        <f t="shared" si="64"/>
        <v>32240.747533613536</v>
      </c>
    </row>
    <row r="177" spans="1:37">
      <c r="C177" s="1"/>
      <c r="D177" s="1"/>
      <c r="E177" t="s">
        <v>272</v>
      </c>
      <c r="F177" t="s">
        <v>215</v>
      </c>
      <c r="H177" s="2">
        <f t="shared" si="64"/>
        <v>2210263.0176176871</v>
      </c>
      <c r="I177" s="2">
        <f t="shared" si="64"/>
        <v>4500079.9779724851</v>
      </c>
      <c r="J177" s="2">
        <f t="shared" si="64"/>
        <v>6691637.4235587986</v>
      </c>
      <c r="K177" s="2">
        <f t="shared" si="64"/>
        <v>11548341.451115394</v>
      </c>
      <c r="L177" s="2">
        <f t="shared" si="64"/>
        <v>16564052.594793666</v>
      </c>
      <c r="M177" s="2">
        <f t="shared" si="64"/>
        <v>20233004.511460468</v>
      </c>
      <c r="N177" s="2">
        <f t="shared" si="64"/>
        <v>24016284.361586083</v>
      </c>
      <c r="O177" s="2">
        <f t="shared" si="64"/>
        <v>27915088.681299869</v>
      </c>
      <c r="P177" s="2">
        <f t="shared" si="64"/>
        <v>31638681.004092656</v>
      </c>
      <c r="Q177" s="2">
        <f t="shared" si="64"/>
        <v>35472900.667292796</v>
      </c>
      <c r="R177" s="2">
        <f t="shared" si="64"/>
        <v>41930691.443091206</v>
      </c>
      <c r="S177" s="2">
        <f t="shared" si="64"/>
        <v>48658405.270530418</v>
      </c>
      <c r="T177" s="2">
        <f t="shared" si="64"/>
        <v>55664832.159200437</v>
      </c>
      <c r="U177" s="2">
        <f t="shared" si="64"/>
        <v>63178409.985018387</v>
      </c>
      <c r="V177" s="2">
        <f t="shared" si="64"/>
        <v>70077979.159954399</v>
      </c>
      <c r="W177" s="2">
        <f t="shared" si="64"/>
        <v>77255050.934297413</v>
      </c>
      <c r="X177" s="2">
        <f t="shared" si="64"/>
        <v>84702655.334353253</v>
      </c>
      <c r="Y177" s="2">
        <f t="shared" si="64"/>
        <v>92428989.641749293</v>
      </c>
      <c r="Z177" s="2">
        <f t="shared" si="64"/>
        <v>101161215.12305096</v>
      </c>
      <c r="AA177" s="2">
        <f t="shared" si="64"/>
        <v>110219432.89013529</v>
      </c>
      <c r="AB177" s="2">
        <f t="shared" si="64"/>
        <v>119613483.70756789</v>
      </c>
      <c r="AC177" s="2">
        <f t="shared" si="64"/>
        <v>129381249.44774446</v>
      </c>
      <c r="AD177" s="2">
        <f t="shared" si="64"/>
        <v>139534866.56373435</v>
      </c>
      <c r="AE177" s="2">
        <f t="shared" si="64"/>
        <v>149778455.0038971</v>
      </c>
      <c r="AF177" s="2">
        <f t="shared" si="64"/>
        <v>160420297.44784644</v>
      </c>
      <c r="AG177" s="2">
        <f t="shared" si="64"/>
        <v>171473223.86271378</v>
      </c>
      <c r="AH177" s="2">
        <f t="shared" si="64"/>
        <v>182919627.83583105</v>
      </c>
      <c r="AI177" s="2">
        <f t="shared" si="64"/>
        <v>194771161.08409581</v>
      </c>
      <c r="AJ177" s="2">
        <f t="shared" si="64"/>
        <v>206922142.44866151</v>
      </c>
      <c r="AK177" s="2">
        <f t="shared" si="64"/>
        <v>219497570.94850087</v>
      </c>
    </row>
    <row r="178" spans="1:37">
      <c r="C178" s="1"/>
      <c r="D178" s="1"/>
    </row>
    <row r="179" spans="1:37">
      <c r="C179" s="1"/>
      <c r="D179" s="1"/>
      <c r="E179" s="3" t="s">
        <v>273</v>
      </c>
      <c r="F179" s="3" t="s">
        <v>274</v>
      </c>
      <c r="G179" s="3"/>
      <c r="H179" s="9">
        <f>H176*1000/H175</f>
        <v>180.75088720958999</v>
      </c>
      <c r="I179" s="9">
        <f t="shared" ref="I179:AK179" si="65">I176*1000/I175</f>
        <v>181.37683616134055</v>
      </c>
      <c r="J179" s="9">
        <f t="shared" si="65"/>
        <v>181.8595014320652</v>
      </c>
      <c r="K179" s="9">
        <f t="shared" si="65"/>
        <v>181.61046255152525</v>
      </c>
      <c r="L179" s="9">
        <f t="shared" si="65"/>
        <v>181.34647568543343</v>
      </c>
      <c r="M179" s="9">
        <f t="shared" si="65"/>
        <v>181.07025728328873</v>
      </c>
      <c r="N179" s="9">
        <f t="shared" si="65"/>
        <v>180.80585871561229</v>
      </c>
      <c r="O179" s="9">
        <f t="shared" si="65"/>
        <v>180.53872724716351</v>
      </c>
      <c r="P179" s="9">
        <f t="shared" si="65"/>
        <v>180.28598002143596</v>
      </c>
      <c r="Q179" s="9">
        <f t="shared" si="65"/>
        <v>180.03720945924195</v>
      </c>
      <c r="R179" s="9">
        <f t="shared" si="65"/>
        <v>180.03720945924195</v>
      </c>
      <c r="S179" s="9">
        <f t="shared" si="65"/>
        <v>180.03720945924198</v>
      </c>
      <c r="T179" s="9">
        <f t="shared" si="65"/>
        <v>180.03720945924195</v>
      </c>
      <c r="U179" s="9">
        <f t="shared" si="65"/>
        <v>180.03720945924192</v>
      </c>
      <c r="V179" s="9">
        <f t="shared" si="65"/>
        <v>180.03720945924195</v>
      </c>
      <c r="W179" s="9">
        <f t="shared" si="65"/>
        <v>180.03720945924192</v>
      </c>
      <c r="X179" s="9">
        <f t="shared" si="65"/>
        <v>180.03720945924195</v>
      </c>
      <c r="Y179" s="9">
        <f t="shared" si="65"/>
        <v>180.03720945924195</v>
      </c>
      <c r="Z179" s="9">
        <f t="shared" si="65"/>
        <v>180.03720945924192</v>
      </c>
      <c r="AA179" s="9">
        <f t="shared" si="65"/>
        <v>180.03720945924192</v>
      </c>
      <c r="AB179" s="9">
        <f t="shared" si="65"/>
        <v>180.03720945924198</v>
      </c>
      <c r="AC179" s="9">
        <f t="shared" si="65"/>
        <v>180.03720945924198</v>
      </c>
      <c r="AD179" s="9">
        <f t="shared" si="65"/>
        <v>180.03720945924195</v>
      </c>
      <c r="AE179" s="9">
        <f t="shared" si="65"/>
        <v>180.03720945924195</v>
      </c>
      <c r="AF179" s="9">
        <f t="shared" si="65"/>
        <v>180.03720945924195</v>
      </c>
      <c r="AG179" s="9">
        <f t="shared" si="65"/>
        <v>180.03720945924192</v>
      </c>
      <c r="AH179" s="9">
        <f t="shared" si="65"/>
        <v>180.03720945924192</v>
      </c>
      <c r="AI179" s="9">
        <f t="shared" si="65"/>
        <v>180.03720945924192</v>
      </c>
      <c r="AJ179" s="9">
        <f t="shared" si="65"/>
        <v>180.03720945924195</v>
      </c>
      <c r="AK179" s="9">
        <f t="shared" si="65"/>
        <v>180.03720945924195</v>
      </c>
    </row>
    <row r="180" spans="1:37">
      <c r="C180" s="1"/>
      <c r="D180" s="1"/>
      <c r="E180" s="3" t="s">
        <v>275</v>
      </c>
      <c r="F180" s="3" t="s">
        <v>276</v>
      </c>
      <c r="G180" s="3"/>
      <c r="H180" s="9">
        <f>H177/H175</f>
        <v>673.24684735044161</v>
      </c>
      <c r="I180" s="9">
        <f t="shared" ref="I180:AK180" si="66">I177/I175</f>
        <v>689.51072098898123</v>
      </c>
      <c r="J180" s="9">
        <f t="shared" si="66"/>
        <v>705.66397332575366</v>
      </c>
      <c r="K180" s="9">
        <f t="shared" si="66"/>
        <v>719.60130044599566</v>
      </c>
      <c r="L180" s="9">
        <f t="shared" si="66"/>
        <v>733.75876924602994</v>
      </c>
      <c r="M180" s="9">
        <f t="shared" si="66"/>
        <v>748.14836928808779</v>
      </c>
      <c r="N180" s="9">
        <f t="shared" si="66"/>
        <v>762.86327987667369</v>
      </c>
      <c r="O180" s="9">
        <f t="shared" si="66"/>
        <v>777.85576997332032</v>
      </c>
      <c r="P180" s="9">
        <f t="shared" si="66"/>
        <v>793.19801931071015</v>
      </c>
      <c r="Q180" s="9">
        <f t="shared" si="66"/>
        <v>808.85755597431853</v>
      </c>
      <c r="R180" s="9">
        <f t="shared" si="66"/>
        <v>825.84356464977918</v>
      </c>
      <c r="S180" s="9">
        <f t="shared" si="66"/>
        <v>843.18627950742439</v>
      </c>
      <c r="T180" s="9">
        <f t="shared" si="66"/>
        <v>860.89319137708026</v>
      </c>
      <c r="U180" s="9">
        <f t="shared" si="66"/>
        <v>878.97194839599888</v>
      </c>
      <c r="V180" s="9">
        <f t="shared" si="66"/>
        <v>897.43035931231464</v>
      </c>
      <c r="W180" s="9">
        <f t="shared" si="66"/>
        <v>916.27639685787335</v>
      </c>
      <c r="X180" s="9">
        <f t="shared" si="66"/>
        <v>935.51820119188847</v>
      </c>
      <c r="Y180" s="9">
        <f t="shared" si="66"/>
        <v>955.16408341691795</v>
      </c>
      <c r="Z180" s="9">
        <f t="shared" si="66"/>
        <v>975.22252916867319</v>
      </c>
      <c r="AA180" s="9">
        <f t="shared" si="66"/>
        <v>995.70220228121536</v>
      </c>
      <c r="AB180" s="9">
        <f t="shared" si="66"/>
        <v>1016.6119485291209</v>
      </c>
      <c r="AC180" s="9">
        <f t="shared" si="66"/>
        <v>1037.9607994482324</v>
      </c>
      <c r="AD180" s="9">
        <f t="shared" si="66"/>
        <v>1059.7579762366449</v>
      </c>
      <c r="AE180" s="9">
        <f t="shared" si="66"/>
        <v>1082.0128937376146</v>
      </c>
      <c r="AF180" s="9">
        <f t="shared" si="66"/>
        <v>1104.7351645061044</v>
      </c>
      <c r="AG180" s="9">
        <f t="shared" si="66"/>
        <v>1127.9346029607323</v>
      </c>
      <c r="AH180" s="9">
        <f t="shared" si="66"/>
        <v>1151.6212296229075</v>
      </c>
      <c r="AI180" s="9">
        <f t="shared" si="66"/>
        <v>1175.8052754449886</v>
      </c>
      <c r="AJ180" s="9">
        <f t="shared" si="66"/>
        <v>1200.4971862293335</v>
      </c>
      <c r="AK180" s="9">
        <f t="shared" si="66"/>
        <v>1225.7076271401493</v>
      </c>
    </row>
    <row r="181" spans="1:37">
      <c r="C181" s="1"/>
      <c r="D181" s="1"/>
      <c r="E181" s="3" t="s">
        <v>277</v>
      </c>
      <c r="F181" s="3" t="s">
        <v>278</v>
      </c>
      <c r="G181" s="3"/>
      <c r="H181" s="9">
        <f>H177/H176</f>
        <v>3724.7222281668646</v>
      </c>
      <c r="I181" s="9">
        <f t="shared" ref="I181:AK181" si="67">I177/I176</f>
        <v>3801.5368201463129</v>
      </c>
      <c r="J181" s="9">
        <f t="shared" si="67"/>
        <v>3880.2700313646187</v>
      </c>
      <c r="K181" s="9">
        <f t="shared" si="67"/>
        <v>3962.3339445095871</v>
      </c>
      <c r="L181" s="9">
        <f t="shared" si="67"/>
        <v>4046.1705498970928</v>
      </c>
      <c r="M181" s="9">
        <f t="shared" si="67"/>
        <v>4131.8125931504692</v>
      </c>
      <c r="N181" s="9">
        <f t="shared" si="67"/>
        <v>4219.2398260532791</v>
      </c>
      <c r="O181" s="9">
        <f t="shared" si="67"/>
        <v>4308.5258317369771</v>
      </c>
      <c r="P181" s="9">
        <f t="shared" si="67"/>
        <v>4399.6655714237959</v>
      </c>
      <c r="Q181" s="9">
        <f t="shared" si="67"/>
        <v>4492.7243562805452</v>
      </c>
      <c r="R181" s="9">
        <f t="shared" si="67"/>
        <v>4587.0715677624366</v>
      </c>
      <c r="S181" s="9">
        <f t="shared" si="67"/>
        <v>4683.4000706854467</v>
      </c>
      <c r="T181" s="9">
        <f t="shared" si="67"/>
        <v>4781.7514721698417</v>
      </c>
      <c r="U181" s="9">
        <f t="shared" si="67"/>
        <v>4882.1682530854087</v>
      </c>
      <c r="V181" s="9">
        <f t="shared" si="67"/>
        <v>4984.6937864001993</v>
      </c>
      <c r="W181" s="9">
        <f t="shared" si="67"/>
        <v>5089.3723559146056</v>
      </c>
      <c r="X181" s="9">
        <f t="shared" si="67"/>
        <v>5196.2491753888107</v>
      </c>
      <c r="Y181" s="9">
        <f t="shared" si="67"/>
        <v>5305.3704080719745</v>
      </c>
      <c r="Z181" s="9">
        <f t="shared" si="67"/>
        <v>5416.7831866414854</v>
      </c>
      <c r="AA181" s="9">
        <f t="shared" si="67"/>
        <v>5530.5356335609586</v>
      </c>
      <c r="AB181" s="9">
        <f t="shared" si="67"/>
        <v>5646.6768818657374</v>
      </c>
      <c r="AC181" s="9">
        <f t="shared" si="67"/>
        <v>5765.2570963849166</v>
      </c>
      <c r="AD181" s="9">
        <f t="shared" si="67"/>
        <v>5886.3274954089993</v>
      </c>
      <c r="AE181" s="9">
        <f t="shared" si="67"/>
        <v>6009.9403728125881</v>
      </c>
      <c r="AF181" s="9">
        <f t="shared" si="67"/>
        <v>6136.1491206416522</v>
      </c>
      <c r="AG181" s="9">
        <f t="shared" si="67"/>
        <v>6265.0082521751265</v>
      </c>
      <c r="AH181" s="9">
        <f t="shared" si="67"/>
        <v>6396.5734254708022</v>
      </c>
      <c r="AI181" s="9">
        <f t="shared" si="67"/>
        <v>6530.9014674056898</v>
      </c>
      <c r="AJ181" s="9">
        <f t="shared" si="67"/>
        <v>6668.0503982212085</v>
      </c>
      <c r="AK181" s="9">
        <f t="shared" si="67"/>
        <v>6808.0794565838542</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1"/>
      <c r="I184" s="17"/>
      <c r="J184" s="17"/>
      <c r="K184" s="17"/>
      <c r="L184" s="17"/>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2">
        <f>'Bulk charges'!D26</f>
        <v>260.27774017446001</v>
      </c>
      <c r="H185" s="2">
        <f>G185*(1+$G$14)*(1+H184)</f>
        <v>265.74357271812363</v>
      </c>
      <c r="I185" s="2">
        <f t="shared" ref="I185:AK185" si="68">H185*(1+$G$14)*(1+I184)</f>
        <v>271.3241877452042</v>
      </c>
      <c r="J185" s="2">
        <f t="shared" si="68"/>
        <v>277.02199568785346</v>
      </c>
      <c r="K185" s="2">
        <f t="shared" si="68"/>
        <v>282.83945759729835</v>
      </c>
      <c r="L185" s="2">
        <f t="shared" si="68"/>
        <v>288.77908620684161</v>
      </c>
      <c r="M185" s="2">
        <f t="shared" si="68"/>
        <v>294.84344701718527</v>
      </c>
      <c r="N185" s="2">
        <f t="shared" si="68"/>
        <v>301.03515940454611</v>
      </c>
      <c r="O185" s="2">
        <f t="shared" si="68"/>
        <v>307.35689775204156</v>
      </c>
      <c r="P185" s="2">
        <f t="shared" si="68"/>
        <v>313.8113926048344</v>
      </c>
      <c r="Q185" s="2">
        <f t="shared" si="68"/>
        <v>320.40143184953587</v>
      </c>
      <c r="R185" s="2">
        <f t="shared" si="68"/>
        <v>327.12986191837609</v>
      </c>
      <c r="S185" s="2">
        <f t="shared" si="68"/>
        <v>333.99958901866194</v>
      </c>
      <c r="T185" s="2">
        <f t="shared" si="68"/>
        <v>341.01358038805381</v>
      </c>
      <c r="U185" s="2">
        <f t="shared" si="68"/>
        <v>348.17486557620293</v>
      </c>
      <c r="V185" s="2">
        <f t="shared" si="68"/>
        <v>355.48653775330314</v>
      </c>
      <c r="W185" s="2">
        <f t="shared" si="68"/>
        <v>362.95175504612246</v>
      </c>
      <c r="X185" s="2">
        <f t="shared" si="68"/>
        <v>370.573741902091</v>
      </c>
      <c r="Y185" s="2">
        <f t="shared" si="68"/>
        <v>378.35579048203488</v>
      </c>
      <c r="Z185" s="2">
        <f t="shared" si="68"/>
        <v>386.30126208215756</v>
      </c>
      <c r="AA185" s="2">
        <f t="shared" si="68"/>
        <v>394.41358858588285</v>
      </c>
      <c r="AB185" s="2">
        <f t="shared" si="68"/>
        <v>402.69627394618635</v>
      </c>
      <c r="AC185" s="2">
        <f t="shared" si="68"/>
        <v>411.15289569905622</v>
      </c>
      <c r="AD185" s="2">
        <f t="shared" si="68"/>
        <v>419.78710650873637</v>
      </c>
      <c r="AE185" s="2">
        <f t="shared" si="68"/>
        <v>428.60263574541978</v>
      </c>
      <c r="AF185" s="2">
        <f t="shared" si="68"/>
        <v>437.60329109607358</v>
      </c>
      <c r="AG185" s="2">
        <f t="shared" si="68"/>
        <v>446.79296020909106</v>
      </c>
      <c r="AH185" s="2">
        <f t="shared" si="68"/>
        <v>456.17561237348195</v>
      </c>
      <c r="AI185" s="2">
        <f t="shared" si="68"/>
        <v>465.75530023332504</v>
      </c>
      <c r="AJ185" s="2">
        <f t="shared" si="68"/>
        <v>475.5361615382248</v>
      </c>
      <c r="AK185" s="2">
        <f t="shared" si="68"/>
        <v>485.52242093052746</v>
      </c>
    </row>
    <row r="186" spans="1:37">
      <c r="A186" s="14">
        <v>39</v>
      </c>
      <c r="E186" t="s">
        <v>281</v>
      </c>
      <c r="F186" t="s">
        <v>215</v>
      </c>
      <c r="G186" s="10">
        <f>AVERAGE('Bulk charges'!C22:G22)</f>
        <v>321.61977386240551</v>
      </c>
      <c r="H186" s="10">
        <f>$G186*(1+$G$14)^H2*(H154+H133+H112+H91)</f>
        <v>1078048.0367475096</v>
      </c>
      <c r="I186" s="10">
        <f t="shared" ref="I186:AK186" si="69">$G186*(1+$G$14)^I2*(I154+I133+I112+I91)</f>
        <v>2188131.5871404661</v>
      </c>
      <c r="J186" s="10">
        <f t="shared" si="69"/>
        <v>3246044.1624881513</v>
      </c>
      <c r="K186" s="10">
        <f t="shared" si="69"/>
        <v>5608844.3389824834</v>
      </c>
      <c r="L186" s="10">
        <f t="shared" si="69"/>
        <v>8055356.1932989163</v>
      </c>
      <c r="M186" s="10">
        <f t="shared" si="69"/>
        <v>9853030.7794841137</v>
      </c>
      <c r="N186" s="10">
        <f t="shared" si="69"/>
        <v>11710678.094809311</v>
      </c>
      <c r="O186" s="10">
        <f t="shared" si="69"/>
        <v>13629772.698386468</v>
      </c>
      <c r="P186" s="10">
        <f t="shared" si="69"/>
        <v>15467181.069502641</v>
      </c>
      <c r="Q186" s="10">
        <f t="shared" si="69"/>
        <v>17363002.151244082</v>
      </c>
      <c r="R186" s="10">
        <f t="shared" si="69"/>
        <v>20523911.832246188</v>
      </c>
      <c r="S186" s="10">
        <f t="shared" si="69"/>
        <v>23816941.36919881</v>
      </c>
      <c r="T186" s="10">
        <f t="shared" si="69"/>
        <v>27246393.228281751</v>
      </c>
      <c r="U186" s="10">
        <f t="shared" si="69"/>
        <v>30924081.421215575</v>
      </c>
      <c r="V186" s="10">
        <f t="shared" si="69"/>
        <v>34301229.389764093</v>
      </c>
      <c r="W186" s="10">
        <f t="shared" si="69"/>
        <v>37814207.19291427</v>
      </c>
      <c r="X186" s="10">
        <f t="shared" si="69"/>
        <v>41459603.221635863</v>
      </c>
      <c r="Y186" s="10">
        <f t="shared" si="69"/>
        <v>45241429.818191618</v>
      </c>
      <c r="Z186" s="10">
        <f t="shared" si="69"/>
        <v>49515612.277614392</v>
      </c>
      <c r="AA186" s="10">
        <f t="shared" si="69"/>
        <v>53949358.929783083</v>
      </c>
      <c r="AB186" s="10">
        <f t="shared" si="69"/>
        <v>58547486.556328438</v>
      </c>
      <c r="AC186" s="10">
        <f t="shared" si="69"/>
        <v>63328537.284325682</v>
      </c>
      <c r="AD186" s="10">
        <f t="shared" si="69"/>
        <v>68298451.57132937</v>
      </c>
      <c r="AE186" s="10">
        <f t="shared" si="69"/>
        <v>73312404.328990296</v>
      </c>
      <c r="AF186" s="10">
        <f t="shared" si="69"/>
        <v>78521291.388453707</v>
      </c>
      <c r="AG186" s="10">
        <f t="shared" si="69"/>
        <v>83931392.663194776</v>
      </c>
      <c r="AH186" s="10">
        <f t="shared" si="69"/>
        <v>89534090.301972702</v>
      </c>
      <c r="AI186" s="10">
        <f t="shared" si="69"/>
        <v>95335087.497414768</v>
      </c>
      <c r="AJ186" s="10">
        <f t="shared" si="69"/>
        <v>101282656.25000927</v>
      </c>
      <c r="AK186" s="10">
        <f t="shared" si="69"/>
        <v>107437980.11662644</v>
      </c>
    </row>
    <row r="187" spans="1:37">
      <c r="E187" t="s">
        <v>282</v>
      </c>
      <c r="F187" t="s">
        <v>215</v>
      </c>
      <c r="H187" s="2">
        <f>H186+H185*H176</f>
        <v>1235741.1894091344</v>
      </c>
      <c r="I187" s="2">
        <f t="shared" ref="I187:AK187" si="70">I186+I185*I176</f>
        <v>2509312.3628576007</v>
      </c>
      <c r="J187" s="2">
        <f t="shared" si="70"/>
        <v>3723776.5724776341</v>
      </c>
      <c r="K187" s="2">
        <f t="shared" si="70"/>
        <v>6433188.4447355745</v>
      </c>
      <c r="L187" s="2">
        <f t="shared" si="70"/>
        <v>9237548.5683406051</v>
      </c>
      <c r="M187" s="2">
        <f t="shared" si="70"/>
        <v>11296844.761648433</v>
      </c>
      <c r="N187" s="2">
        <f t="shared" si="70"/>
        <v>13424196.711706173</v>
      </c>
      <c r="O187" s="2">
        <f t="shared" si="70"/>
        <v>15621148.726436991</v>
      </c>
      <c r="P187" s="2">
        <f t="shared" si="70"/>
        <v>17723847.714931648</v>
      </c>
      <c r="Q187" s="2">
        <f t="shared" si="70"/>
        <v>19892774.125740718</v>
      </c>
      <c r="R187" s="2">
        <f t="shared" si="70"/>
        <v>23514225.172530841</v>
      </c>
      <c r="S187" s="2">
        <f t="shared" si="70"/>
        <v>27287045.805585787</v>
      </c>
      <c r="T187" s="2">
        <f t="shared" si="70"/>
        <v>31216165.35608647</v>
      </c>
      <c r="U187" s="2">
        <f t="shared" si="70"/>
        <v>35429689.024958104</v>
      </c>
      <c r="V187" s="2">
        <f t="shared" si="70"/>
        <v>39298884.060606144</v>
      </c>
      <c r="W187" s="2">
        <f t="shared" si="70"/>
        <v>43323699.201333411</v>
      </c>
      <c r="X187" s="2">
        <f t="shared" si="70"/>
        <v>47500225.770100497</v>
      </c>
      <c r="Y187" s="2">
        <f t="shared" si="70"/>
        <v>51833060.703407928</v>
      </c>
      <c r="Z187" s="2">
        <f t="shared" si="70"/>
        <v>56729987.254292905</v>
      </c>
      <c r="AA187" s="2">
        <f t="shared" si="70"/>
        <v>61809726.340544835</v>
      </c>
      <c r="AB187" s="2">
        <f t="shared" si="70"/>
        <v>67077796.544040211</v>
      </c>
      <c r="AC187" s="2">
        <f t="shared" si="70"/>
        <v>72555441.561145887</v>
      </c>
      <c r="AD187" s="2">
        <f t="shared" si="70"/>
        <v>78249467.368115693</v>
      </c>
      <c r="AE187" s="2">
        <f t="shared" si="70"/>
        <v>83993948.006686434</v>
      </c>
      <c r="AF187" s="2">
        <f t="shared" si="70"/>
        <v>89961764.679045424</v>
      </c>
      <c r="AG187" s="2">
        <f t="shared" si="70"/>
        <v>96160112.275753796</v>
      </c>
      <c r="AH187" s="2">
        <f t="shared" si="70"/>
        <v>102579117.3333005</v>
      </c>
      <c r="AI187" s="2">
        <f t="shared" si="70"/>
        <v>109225313.99375048</v>
      </c>
      <c r="AJ187" s="2">
        <f t="shared" si="70"/>
        <v>116039437.54001744</v>
      </c>
      <c r="AK187" s="2">
        <f t="shared" si="70"/>
        <v>123091585.91175641</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c r="A192" s="14">
        <v>41</v>
      </c>
      <c r="E192" t="s">
        <v>286</v>
      </c>
      <c r="F192" t="s">
        <v>276</v>
      </c>
      <c r="G192" s="10">
        <f>'Key Assumptions'!C11</f>
        <v>73.359556442843243</v>
      </c>
      <c r="H192" s="2">
        <f t="shared" ref="H192:W193" si="71">G192*(1+$G$14)*(1+H$191)</f>
        <v>74.900107128142949</v>
      </c>
      <c r="I192" s="2">
        <f t="shared" si="71"/>
        <v>76.473009377833947</v>
      </c>
      <c r="J192" s="2">
        <f t="shared" si="71"/>
        <v>78.078942574768448</v>
      </c>
      <c r="K192" s="2">
        <f t="shared" si="71"/>
        <v>79.71860036883858</v>
      </c>
      <c r="L192" s="2">
        <f t="shared" si="71"/>
        <v>81.392690976584177</v>
      </c>
      <c r="M192" s="2">
        <f t="shared" si="71"/>
        <v>83.101937487092442</v>
      </c>
      <c r="N192" s="2">
        <f t="shared" si="71"/>
        <v>84.847078174321382</v>
      </c>
      <c r="O192" s="2">
        <f t="shared" si="71"/>
        <v>86.628866815982121</v>
      </c>
      <c r="P192" s="2">
        <f t="shared" si="71"/>
        <v>88.448073019117743</v>
      </c>
      <c r="Q192" s="2">
        <f t="shared" si="71"/>
        <v>90.305482552519209</v>
      </c>
      <c r="R192" s="2">
        <f t="shared" si="71"/>
        <v>92.201897686122109</v>
      </c>
      <c r="S192" s="2">
        <f t="shared" si="71"/>
        <v>94.138137537530667</v>
      </c>
      <c r="T192" s="2">
        <f t="shared" si="71"/>
        <v>96.11503842581881</v>
      </c>
      <c r="U192" s="2">
        <f t="shared" si="71"/>
        <v>98.133454232760997</v>
      </c>
      <c r="V192" s="2">
        <f t="shared" si="71"/>
        <v>100.19425677164897</v>
      </c>
      <c r="W192" s="2">
        <f t="shared" si="71"/>
        <v>102.29833616385359</v>
      </c>
      <c r="X192" s="2">
        <f t="shared" ref="X192:AK193" si="72">W192*(1+$G$14)*(1+X$191)</f>
        <v>104.44660122329451</v>
      </c>
      <c r="Y192" s="2">
        <f t="shared" si="72"/>
        <v>106.63997984898369</v>
      </c>
      <c r="Z192" s="2">
        <f t="shared" si="72"/>
        <v>108.87941942581233</v>
      </c>
      <c r="AA192" s="2">
        <f t="shared" si="72"/>
        <v>111.16588723375438</v>
      </c>
      <c r="AB192" s="2">
        <f t="shared" si="72"/>
        <v>113.50037086566321</v>
      </c>
      <c r="AC192" s="2">
        <f t="shared" si="72"/>
        <v>115.88387865384213</v>
      </c>
      <c r="AD192" s="2">
        <f t="shared" si="72"/>
        <v>118.3174401055728</v>
      </c>
      <c r="AE192" s="2">
        <f t="shared" si="72"/>
        <v>120.80210634778982</v>
      </c>
      <c r="AF192" s="2">
        <f t="shared" si="72"/>
        <v>123.33895058109339</v>
      </c>
      <c r="AG192" s="2">
        <f t="shared" si="72"/>
        <v>125.92906854329634</v>
      </c>
      <c r="AH192" s="2">
        <f t="shared" si="72"/>
        <v>128.57357898270556</v>
      </c>
      <c r="AI192" s="2">
        <f t="shared" si="72"/>
        <v>131.27362414134237</v>
      </c>
      <c r="AJ192" s="2">
        <f t="shared" si="72"/>
        <v>134.03037024831053</v>
      </c>
      <c r="AK192" s="2">
        <f t="shared" si="72"/>
        <v>136.84500802352505</v>
      </c>
    </row>
    <row r="193" spans="1:39">
      <c r="A193" s="14">
        <v>42</v>
      </c>
      <c r="E193" t="s">
        <v>287</v>
      </c>
      <c r="F193" t="s">
        <v>278</v>
      </c>
      <c r="G193" s="10"/>
      <c r="H193" s="2">
        <f t="shared" si="71"/>
        <v>0</v>
      </c>
      <c r="I193" s="2">
        <f t="shared" si="71"/>
        <v>0</v>
      </c>
      <c r="J193" s="2">
        <f t="shared" si="71"/>
        <v>0</v>
      </c>
      <c r="K193" s="2">
        <f t="shared" si="71"/>
        <v>0</v>
      </c>
      <c r="L193" s="2">
        <f t="shared" si="71"/>
        <v>0</v>
      </c>
      <c r="M193" s="2">
        <f t="shared" si="71"/>
        <v>0</v>
      </c>
      <c r="N193" s="2">
        <f t="shared" si="71"/>
        <v>0</v>
      </c>
      <c r="O193" s="2">
        <f t="shared" si="71"/>
        <v>0</v>
      </c>
      <c r="P193" s="2">
        <f t="shared" si="71"/>
        <v>0</v>
      </c>
      <c r="Q193" s="2">
        <f t="shared" si="71"/>
        <v>0</v>
      </c>
      <c r="R193" s="2">
        <f t="shared" si="71"/>
        <v>0</v>
      </c>
      <c r="S193" s="2">
        <f t="shared" si="71"/>
        <v>0</v>
      </c>
      <c r="T193" s="2">
        <f t="shared" si="71"/>
        <v>0</v>
      </c>
      <c r="U193" s="2">
        <f t="shared" si="71"/>
        <v>0</v>
      </c>
      <c r="V193" s="2">
        <f t="shared" si="71"/>
        <v>0</v>
      </c>
      <c r="W193" s="2">
        <f t="shared" si="71"/>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 t="shared" ref="H200:AK200" si="73">H192*H175+(H193+H197)*H176+H194+H198</f>
        <v>245896.34166495391</v>
      </c>
      <c r="I200" s="2">
        <f t="shared" si="73"/>
        <v>499099.79334750923</v>
      </c>
      <c r="J200" s="2">
        <f t="shared" si="73"/>
        <v>740403.35609428922</v>
      </c>
      <c r="K200" s="2">
        <f t="shared" si="73"/>
        <v>1279344.0152120064</v>
      </c>
      <c r="L200" s="2">
        <f t="shared" si="73"/>
        <v>1837378.8098686123</v>
      </c>
      <c r="M200" s="2">
        <f t="shared" si="73"/>
        <v>2247417.6849271371</v>
      </c>
      <c r="N200" s="2">
        <f t="shared" si="73"/>
        <v>2671135.982601821</v>
      </c>
      <c r="O200" s="2">
        <f t="shared" si="73"/>
        <v>3108870.0410509263</v>
      </c>
      <c r="P200" s="2">
        <f t="shared" si="73"/>
        <v>3527971.9559944896</v>
      </c>
      <c r="Q200" s="2">
        <f t="shared" si="73"/>
        <v>3960397.4626147468</v>
      </c>
      <c r="R200" s="2">
        <f t="shared" si="73"/>
        <v>4681382.1501215771</v>
      </c>
      <c r="S200" s="2">
        <f t="shared" si="73"/>
        <v>5432502.5905189272</v>
      </c>
      <c r="T200" s="2">
        <f t="shared" si="73"/>
        <v>6214740.1507382216</v>
      </c>
      <c r="U200" s="2">
        <f t="shared" si="73"/>
        <v>7053598.9414422074</v>
      </c>
      <c r="V200" s="2">
        <f t="shared" si="73"/>
        <v>7823906.2954936381</v>
      </c>
      <c r="W200" s="2">
        <f t="shared" si="73"/>
        <v>8625195.6264876463</v>
      </c>
      <c r="X200" s="2">
        <f t="shared" si="73"/>
        <v>9456688.7667070888</v>
      </c>
      <c r="Y200" s="2">
        <f t="shared" si="73"/>
        <v>10319300.907544451</v>
      </c>
      <c r="Z200" s="2">
        <f t="shared" si="73"/>
        <v>11294216.490667704</v>
      </c>
      <c r="AA200" s="2">
        <f t="shared" si="73"/>
        <v>12305527.716581903</v>
      </c>
      <c r="AB200" s="2">
        <f t="shared" si="73"/>
        <v>13354333.264512116</v>
      </c>
      <c r="AC200" s="2">
        <f t="shared" si="73"/>
        <v>14444862.483299086</v>
      </c>
      <c r="AD200" s="2">
        <f t="shared" si="73"/>
        <v>15578470.355959052</v>
      </c>
      <c r="AE200" s="2">
        <f t="shared" si="73"/>
        <v>16722123.141700815</v>
      </c>
      <c r="AF200" s="2">
        <f t="shared" si="73"/>
        <v>17910239.281620063</v>
      </c>
      <c r="AG200" s="2">
        <f t="shared" si="73"/>
        <v>19144251.186608404</v>
      </c>
      <c r="AH200" s="2">
        <f t="shared" si="73"/>
        <v>20422193.176083066</v>
      </c>
      <c r="AI200" s="2">
        <f t="shared" si="73"/>
        <v>21745366.114342362</v>
      </c>
      <c r="AJ200" s="2">
        <f t="shared" si="73"/>
        <v>23101971.152533546</v>
      </c>
      <c r="AK200" s="2">
        <f t="shared" si="73"/>
        <v>24505963.895872347</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3282.9905202173054</v>
      </c>
      <c r="I217" s="2">
        <f t="shared" si="76"/>
        <v>3243.4924495005771</v>
      </c>
      <c r="J217" s="2">
        <f t="shared" si="76"/>
        <v>2956.2704037064364</v>
      </c>
      <c r="K217" s="2">
        <f t="shared" si="76"/>
        <v>6565.4964615300441</v>
      </c>
      <c r="L217" s="2">
        <f t="shared" si="76"/>
        <v>6525.9983908133154</v>
      </c>
      <c r="M217" s="2">
        <f t="shared" si="76"/>
        <v>4469.8587215127063</v>
      </c>
      <c r="N217" s="2">
        <f t="shared" si="76"/>
        <v>4437.6604874670493</v>
      </c>
      <c r="O217" s="2">
        <f t="shared" si="76"/>
        <v>4405.4622534212722</v>
      </c>
      <c r="P217" s="2">
        <f t="shared" si="76"/>
        <v>4000.2640193757279</v>
      </c>
      <c r="Q217" s="2">
        <f t="shared" si="76"/>
        <v>3968.0657853300718</v>
      </c>
      <c r="R217" s="2">
        <f t="shared" si="76"/>
        <v>6917.6053508486784</v>
      </c>
      <c r="S217" s="2">
        <f t="shared" si="76"/>
        <v>6934.611543430392</v>
      </c>
      <c r="T217" s="2">
        <f t="shared" si="76"/>
        <v>6951.6177360119955</v>
      </c>
      <c r="U217" s="2">
        <f t="shared" si="76"/>
        <v>7218.2239285938276</v>
      </c>
      <c r="V217" s="2">
        <f t="shared" si="76"/>
        <v>6209.7548934281713</v>
      </c>
      <c r="W217" s="2">
        <f t="shared" si="76"/>
        <v>6226.7610860098866</v>
      </c>
      <c r="X217" s="2">
        <f t="shared" si="76"/>
        <v>6226.7610860098821</v>
      </c>
      <c r="Y217" s="2">
        <f t="shared" si="76"/>
        <v>6226.7610860097448</v>
      </c>
      <c r="Z217" s="2">
        <f t="shared" si="76"/>
        <v>6963.7610860098757</v>
      </c>
      <c r="AA217" s="2">
        <f t="shared" si="76"/>
        <v>6963.7610860098684</v>
      </c>
      <c r="AB217" s="2">
        <f t="shared" si="76"/>
        <v>6963.7610860098712</v>
      </c>
      <c r="AC217" s="2">
        <f t="shared" si="76"/>
        <v>6990.5169695953873</v>
      </c>
      <c r="AD217" s="2">
        <f t="shared" si="76"/>
        <v>7017.2728531808452</v>
      </c>
      <c r="AE217" s="2">
        <f t="shared" si="76"/>
        <v>6759.0287367664268</v>
      </c>
      <c r="AF217" s="2">
        <f t="shared" si="76"/>
        <v>6785.784620351943</v>
      </c>
      <c r="AG217" s="2">
        <f t="shared" si="76"/>
        <v>6812.54050393746</v>
      </c>
      <c r="AH217" s="2">
        <f t="shared" si="76"/>
        <v>6812.5405039374527</v>
      </c>
      <c r="AI217" s="2">
        <f t="shared" si="76"/>
        <v>6812.5405039374091</v>
      </c>
      <c r="AJ217" s="2">
        <f t="shared" si="76"/>
        <v>6714.5405039373582</v>
      </c>
      <c r="AK217" s="2">
        <f t="shared" si="76"/>
        <v>6714.54050393735</v>
      </c>
    </row>
    <row r="218" spans="1:37">
      <c r="E218" t="s">
        <v>302</v>
      </c>
      <c r="F218" t="s">
        <v>276</v>
      </c>
      <c r="G218" s="8">
        <f ca="1">MAX(-5000,-G245/(NPV($G$16,H217:AK217)))</f>
        <v>-3516.3357946753999</v>
      </c>
      <c r="H218" s="2">
        <f ca="1">G218*(1+$G$14)</f>
        <v>-3590.178846363583</v>
      </c>
      <c r="I218" s="2">
        <f t="shared" ref="I218:AK218" ca="1" si="77">H218*(1+$G$14)</f>
        <v>-3665.5726021372179</v>
      </c>
      <c r="J218" s="2">
        <f t="shared" ca="1" si="77"/>
        <v>-3742.549626782099</v>
      </c>
      <c r="K218" s="2">
        <f t="shared" ca="1" si="77"/>
        <v>-3821.1431689445226</v>
      </c>
      <c r="L218" s="2">
        <f t="shared" ca="1" si="77"/>
        <v>-3901.3871754923571</v>
      </c>
      <c r="M218" s="2">
        <f t="shared" ca="1" si="77"/>
        <v>-3983.3163061776963</v>
      </c>
      <c r="N218" s="2">
        <f t="shared" ca="1" si="77"/>
        <v>-4066.9659486074274</v>
      </c>
      <c r="O218" s="2">
        <f t="shared" ca="1" si="77"/>
        <v>-4152.3722335281827</v>
      </c>
      <c r="P218" s="2">
        <f t="shared" ca="1" si="77"/>
        <v>-4239.5720504322744</v>
      </c>
      <c r="Q218" s="2">
        <f t="shared" ca="1" si="77"/>
        <v>-4328.6030634913513</v>
      </c>
      <c r="R218" s="2">
        <f t="shared" ca="1" si="77"/>
        <v>-4419.5037278246691</v>
      </c>
      <c r="S218" s="2">
        <f t="shared" ca="1" si="77"/>
        <v>-4512.3133061089866</v>
      </c>
      <c r="T218" s="2">
        <f t="shared" ca="1" si="77"/>
        <v>-4607.0718855372752</v>
      </c>
      <c r="U218" s="2">
        <f t="shared" ca="1" si="77"/>
        <v>-4703.8203951335572</v>
      </c>
      <c r="V218" s="2">
        <f t="shared" ca="1" si="77"/>
        <v>-4802.6006234313618</v>
      </c>
      <c r="W218" s="2">
        <f t="shared" ca="1" si="77"/>
        <v>-4903.4552365234204</v>
      </c>
      <c r="X218" s="2">
        <f t="shared" ca="1" si="77"/>
        <v>-5006.4277964904113</v>
      </c>
      <c r="Y218" s="2">
        <f t="shared" ca="1" si="77"/>
        <v>-5111.5627802167091</v>
      </c>
      <c r="Z218" s="2">
        <f t="shared" ca="1" si="77"/>
        <v>-5218.90559860126</v>
      </c>
      <c r="AA218" s="2">
        <f t="shared" ca="1" si="77"/>
        <v>-5328.5026161718861</v>
      </c>
      <c r="AB218" s="2">
        <f t="shared" ca="1" si="77"/>
        <v>-5440.4011711114954</v>
      </c>
      <c r="AC218" s="2">
        <f t="shared" ca="1" si="77"/>
        <v>-5554.6495957048364</v>
      </c>
      <c r="AD218" s="2">
        <f t="shared" ca="1" si="77"/>
        <v>-5671.2972372146378</v>
      </c>
      <c r="AE218" s="2">
        <f t="shared" ca="1" si="77"/>
        <v>-5790.3944791961449</v>
      </c>
      <c r="AF218" s="2">
        <f t="shared" ca="1" si="77"/>
        <v>-5911.9927632592635</v>
      </c>
      <c r="AG218" s="2">
        <f ca="1">AF218*(1+$G$14)</f>
        <v>-6036.1446112877074</v>
      </c>
      <c r="AH218" s="2">
        <f t="shared" ca="1" si="77"/>
        <v>-6162.9036481247485</v>
      </c>
      <c r="AI218" s="2">
        <f t="shared" ca="1" si="77"/>
        <v>-6292.3246247353673</v>
      </c>
      <c r="AJ218" s="2">
        <f t="shared" ca="1" si="77"/>
        <v>-6424.4634418548094</v>
      </c>
      <c r="AK218" s="2">
        <f t="shared" ca="1" si="77"/>
        <v>-6559.3771741337596</v>
      </c>
    </row>
    <row r="219" spans="1:37">
      <c r="E219" t="s">
        <v>303</v>
      </c>
      <c r="F219" t="s">
        <v>215</v>
      </c>
      <c r="H219" s="2">
        <f ca="1">H218*H217</f>
        <v>-11786523.118496345</v>
      </c>
      <c r="I219" s="2">
        <f t="shared" ref="I219:AK219" ca="1" si="78">I218*I217</f>
        <v>-11889257.058128249</v>
      </c>
      <c r="J219" s="2">
        <f t="shared" ca="1" si="78"/>
        <v>-11063988.696058489</v>
      </c>
      <c r="K219" s="2">
        <f t="shared" ca="1" si="78"/>
        <v>-25087701.954704963</v>
      </c>
      <c r="L219" s="2">
        <f t="shared" ca="1" si="78"/>
        <v>-25460446.429202829</v>
      </c>
      <c r="M219" s="2">
        <f t="shared" ca="1" si="78"/>
        <v>-17804861.131712154</v>
      </c>
      <c r="N219" s="2">
        <f t="shared" ca="1" si="78"/>
        <v>-18047814.094009127</v>
      </c>
      <c r="O219" s="2">
        <f t="shared" ca="1" si="78"/>
        <v>-18293119.136962987</v>
      </c>
      <c r="P219" s="2">
        <f t="shared" ca="1" si="78"/>
        <v>-16959407.530895207</v>
      </c>
      <c r="Q219" s="2">
        <f t="shared" ca="1" si="78"/>
        <v>-17176181.714514963</v>
      </c>
      <c r="R219" s="2">
        <f t="shared" ca="1" si="78"/>
        <v>-30572382.635695614</v>
      </c>
      <c r="S219" s="2">
        <f t="shared" ca="1" si="78"/>
        <v>-31291139.940117933</v>
      </c>
      <c r="T219" s="2">
        <f t="shared" ca="1" si="78"/>
        <v>-32026602.630583148</v>
      </c>
      <c r="U219" s="2">
        <f t="shared" ca="1" si="78"/>
        <v>-33953228.931960717</v>
      </c>
      <c r="V219" s="2">
        <f t="shared" ca="1" si="78"/>
        <v>-29822972.722534087</v>
      </c>
      <c r="W219" s="2">
        <f t="shared" ca="1" si="78"/>
        <v>-30532644.25377544</v>
      </c>
      <c r="X219" s="2">
        <f t="shared" ca="1" si="78"/>
        <v>-31173829.783104695</v>
      </c>
      <c r="Y219" s="2">
        <f t="shared" ca="1" si="78"/>
        <v>-31828480.208549187</v>
      </c>
      <c r="Z219" s="2">
        <f t="shared" ca="1" si="78"/>
        <v>-36343211.719098531</v>
      </c>
      <c r="AA219" s="2">
        <f t="shared" ca="1" si="78"/>
        <v>-37106419.165199555</v>
      </c>
      <c r="AB219" s="2">
        <f t="shared" ca="1" si="78"/>
        <v>-37885653.967668764</v>
      </c>
      <c r="AC219" s="2">
        <f t="shared" ca="1" si="78"/>
        <v>-38829872.258930817</v>
      </c>
      <c r="AD219" s="2">
        <f t="shared" ca="1" si="78"/>
        <v>-39797040.145025805</v>
      </c>
      <c r="AE219" s="2">
        <f t="shared" ca="1" si="78"/>
        <v>-39137442.682100408</v>
      </c>
      <c r="AF219" s="2">
        <f t="shared" ca="1" si="78"/>
        <v>-40117509.568556696</v>
      </c>
      <c r="AG219" s="2">
        <f t="shared" ca="1" si="78"/>
        <v>-41121479.652021341</v>
      </c>
      <c r="AH219" s="2">
        <f t="shared" ca="1" si="78"/>
        <v>-41985030.724713743</v>
      </c>
      <c r="AI219" s="2">
        <f t="shared" ca="1" si="78"/>
        <v>-42866716.36993245</v>
      </c>
      <c r="AJ219" s="2">
        <f t="shared" ca="1" si="78"/>
        <v>-43137319.996398926</v>
      </c>
      <c r="AK219" s="2">
        <f t="shared" ca="1" si="78"/>
        <v>-44043203.716323242</v>
      </c>
    </row>
    <row r="221" spans="1:37">
      <c r="D221" t="s">
        <v>304</v>
      </c>
    </row>
    <row r="222" spans="1:37">
      <c r="E222" t="s">
        <v>219</v>
      </c>
      <c r="F222" s="2">
        <f>NPV($G$15,H222:AQ222)+G222</f>
        <v>77719643.451721326</v>
      </c>
      <c r="G222" s="2">
        <f>G42</f>
        <v>0</v>
      </c>
      <c r="H222" s="2">
        <f>H42</f>
        <v>2851570.0328652207</v>
      </c>
      <c r="I222" s="2">
        <f t="shared" ref="I222:AK222" si="79">I42</f>
        <v>2887752.5592083083</v>
      </c>
      <c r="J222" s="2">
        <f t="shared" si="79"/>
        <v>2731392.3189395987</v>
      </c>
      <c r="K222" s="2">
        <f t="shared" si="79"/>
        <v>5632761.3264217293</v>
      </c>
      <c r="L222" s="2">
        <f t="shared" si="79"/>
        <v>5716467.810972061</v>
      </c>
      <c r="M222" s="2">
        <f t="shared" si="79"/>
        <v>4143058.9609294515</v>
      </c>
      <c r="N222" s="2">
        <f t="shared" si="79"/>
        <v>4200137.2283969205</v>
      </c>
      <c r="O222" s="2">
        <f t="shared" si="79"/>
        <v>4257755.1132758223</v>
      </c>
      <c r="P222" s="2">
        <f t="shared" si="79"/>
        <v>3989708.1718619638</v>
      </c>
      <c r="Q222" s="2">
        <f t="shared" si="79"/>
        <v>4041823.1647300762</v>
      </c>
      <c r="R222" s="2">
        <f t="shared" si="79"/>
        <v>6817262.4587535048</v>
      </c>
      <c r="S222" s="2">
        <f t="shared" si="79"/>
        <v>6976263.7403991707</v>
      </c>
      <c r="T222" s="2">
        <f t="shared" si="79"/>
        <v>7138936.6631295411</v>
      </c>
      <c r="U222" s="2">
        <f t="shared" si="79"/>
        <v>7547697.1256963257</v>
      </c>
      <c r="V222" s="2">
        <f t="shared" si="79"/>
        <v>6706534.5319518913</v>
      </c>
      <c r="W222" s="2">
        <f t="shared" si="79"/>
        <v>6864583.4830129063</v>
      </c>
      <c r="X222" s="2">
        <f t="shared" si="79"/>
        <v>7008739.7361561731</v>
      </c>
      <c r="Y222" s="2">
        <f t="shared" si="79"/>
        <v>7155923.2706153067</v>
      </c>
      <c r="Z222" s="2">
        <f t="shared" si="79"/>
        <v>8100090.7866160451</v>
      </c>
      <c r="AA222" s="2">
        <f t="shared" si="79"/>
        <v>8270192.6931349728</v>
      </c>
      <c r="AB222" s="2">
        <f t="shared" si="79"/>
        <v>8443866.7396908104</v>
      </c>
      <c r="AC222" s="2">
        <f t="shared" si="79"/>
        <v>8651863.400827378</v>
      </c>
      <c r="AD222" s="2">
        <f t="shared" si="79"/>
        <v>8864872.1764994115</v>
      </c>
      <c r="AE222" s="2">
        <f t="shared" si="79"/>
        <v>8742393.4330691807</v>
      </c>
      <c r="AF222" s="2">
        <f t="shared" si="79"/>
        <v>8958632.5764401741</v>
      </c>
      <c r="AG222" s="2">
        <f t="shared" si="79"/>
        <v>0</v>
      </c>
      <c r="AH222" s="2">
        <f t="shared" si="79"/>
        <v>0</v>
      </c>
      <c r="AI222" s="2">
        <f t="shared" si="79"/>
        <v>0</v>
      </c>
      <c r="AJ222" s="2">
        <f t="shared" si="79"/>
        <v>0</v>
      </c>
      <c r="AK222" s="2">
        <f t="shared" si="79"/>
        <v>0</v>
      </c>
    </row>
    <row r="223" spans="1:37">
      <c r="E223" t="s">
        <v>305</v>
      </c>
      <c r="F223" s="2">
        <f t="shared" ref="F223:F231" si="80">NPV($G$15,H223:AQ223)+G223</f>
        <v>913472557.8856144</v>
      </c>
      <c r="G223" s="2">
        <f t="shared" ref="G223:AK223" si="81">G177</f>
        <v>0</v>
      </c>
      <c r="H223" s="2">
        <f t="shared" si="81"/>
        <v>2210263.0176176871</v>
      </c>
      <c r="I223" s="2">
        <f t="shared" si="81"/>
        <v>4500079.9779724851</v>
      </c>
      <c r="J223" s="2">
        <f t="shared" si="81"/>
        <v>6691637.4235587986</v>
      </c>
      <c r="K223" s="2">
        <f t="shared" si="81"/>
        <v>11548341.451115394</v>
      </c>
      <c r="L223" s="2">
        <f t="shared" si="81"/>
        <v>16564052.594793666</v>
      </c>
      <c r="M223" s="2">
        <f t="shared" si="81"/>
        <v>20233004.511460468</v>
      </c>
      <c r="N223" s="2">
        <f t="shared" si="81"/>
        <v>24016284.361586083</v>
      </c>
      <c r="O223" s="2">
        <f t="shared" si="81"/>
        <v>27915088.681299869</v>
      </c>
      <c r="P223" s="2">
        <f t="shared" si="81"/>
        <v>31638681.004092656</v>
      </c>
      <c r="Q223" s="2">
        <f t="shared" si="81"/>
        <v>35472900.667292796</v>
      </c>
      <c r="R223" s="2">
        <f t="shared" si="81"/>
        <v>41930691.443091206</v>
      </c>
      <c r="S223" s="2">
        <f t="shared" si="81"/>
        <v>48658405.270530418</v>
      </c>
      <c r="T223" s="2">
        <f t="shared" si="81"/>
        <v>55664832.159200437</v>
      </c>
      <c r="U223" s="2">
        <f t="shared" si="81"/>
        <v>63178409.985018387</v>
      </c>
      <c r="V223" s="2">
        <f t="shared" si="81"/>
        <v>70077979.159954399</v>
      </c>
      <c r="W223" s="2">
        <f t="shared" si="81"/>
        <v>77255050.934297413</v>
      </c>
      <c r="X223" s="2">
        <f t="shared" si="81"/>
        <v>84702655.334353253</v>
      </c>
      <c r="Y223" s="2">
        <f t="shared" si="81"/>
        <v>92428989.641749293</v>
      </c>
      <c r="Z223" s="2">
        <f t="shared" si="81"/>
        <v>101161215.12305096</v>
      </c>
      <c r="AA223" s="2">
        <f t="shared" si="81"/>
        <v>110219432.89013529</v>
      </c>
      <c r="AB223" s="2">
        <f t="shared" si="81"/>
        <v>119613483.70756789</v>
      </c>
      <c r="AC223" s="2">
        <f t="shared" si="81"/>
        <v>129381249.44774446</v>
      </c>
      <c r="AD223" s="2">
        <f t="shared" si="81"/>
        <v>139534866.56373435</v>
      </c>
      <c r="AE223" s="2">
        <f t="shared" si="81"/>
        <v>149778455.0038971</v>
      </c>
      <c r="AF223" s="2">
        <f t="shared" si="81"/>
        <v>160420297.44784644</v>
      </c>
      <c r="AG223" s="2">
        <f t="shared" si="81"/>
        <v>171473223.86271378</v>
      </c>
      <c r="AH223" s="2">
        <f t="shared" si="81"/>
        <v>182919627.83583105</v>
      </c>
      <c r="AI223" s="2">
        <f t="shared" si="81"/>
        <v>194771161.08409581</v>
      </c>
      <c r="AJ223" s="2">
        <f t="shared" si="81"/>
        <v>206922142.44866151</v>
      </c>
      <c r="AK223" s="2">
        <f t="shared" si="81"/>
        <v>219497570.94850087</v>
      </c>
    </row>
    <row r="224" spans="1:37">
      <c r="E224" t="s">
        <v>282</v>
      </c>
      <c r="F224" s="2">
        <f t="shared" si="80"/>
        <v>-512046359.91020495</v>
      </c>
      <c r="G224" s="2">
        <f t="shared" ref="G224:AK224" si="82">-G187</f>
        <v>0</v>
      </c>
      <c r="H224" s="2">
        <f t="shared" si="82"/>
        <v>-1235741.1894091344</v>
      </c>
      <c r="I224" s="2">
        <f t="shared" si="82"/>
        <v>-2509312.3628576007</v>
      </c>
      <c r="J224" s="2">
        <f t="shared" si="82"/>
        <v>-3723776.5724776341</v>
      </c>
      <c r="K224" s="2">
        <f t="shared" si="82"/>
        <v>-6433188.4447355745</v>
      </c>
      <c r="L224" s="2">
        <f t="shared" si="82"/>
        <v>-9237548.5683406051</v>
      </c>
      <c r="M224" s="2">
        <f t="shared" si="82"/>
        <v>-11296844.761648433</v>
      </c>
      <c r="N224" s="2">
        <f t="shared" si="82"/>
        <v>-13424196.711706173</v>
      </c>
      <c r="O224" s="2">
        <f t="shared" si="82"/>
        <v>-15621148.726436991</v>
      </c>
      <c r="P224" s="2">
        <f t="shared" si="82"/>
        <v>-17723847.714931648</v>
      </c>
      <c r="Q224" s="2">
        <f t="shared" si="82"/>
        <v>-19892774.125740718</v>
      </c>
      <c r="R224" s="2">
        <f t="shared" si="82"/>
        <v>-23514225.172530841</v>
      </c>
      <c r="S224" s="2">
        <f t="shared" si="82"/>
        <v>-27287045.805585787</v>
      </c>
      <c r="T224" s="2">
        <f t="shared" si="82"/>
        <v>-31216165.35608647</v>
      </c>
      <c r="U224" s="2">
        <f t="shared" si="82"/>
        <v>-35429689.024958104</v>
      </c>
      <c r="V224" s="2">
        <f t="shared" si="82"/>
        <v>-39298884.060606144</v>
      </c>
      <c r="W224" s="2">
        <f t="shared" si="82"/>
        <v>-43323699.201333411</v>
      </c>
      <c r="X224" s="2">
        <f t="shared" si="82"/>
        <v>-47500225.770100497</v>
      </c>
      <c r="Y224" s="2">
        <f t="shared" si="82"/>
        <v>-51833060.703407928</v>
      </c>
      <c r="Z224" s="2">
        <f t="shared" si="82"/>
        <v>-56729987.254292905</v>
      </c>
      <c r="AA224" s="2">
        <f t="shared" si="82"/>
        <v>-61809726.340544835</v>
      </c>
      <c r="AB224" s="2">
        <f t="shared" si="82"/>
        <v>-67077796.544040211</v>
      </c>
      <c r="AC224" s="2">
        <f t="shared" si="82"/>
        <v>-72555441.561145887</v>
      </c>
      <c r="AD224" s="2">
        <f t="shared" si="82"/>
        <v>-78249467.368115693</v>
      </c>
      <c r="AE224" s="2">
        <f t="shared" si="82"/>
        <v>-83993948.006686434</v>
      </c>
      <c r="AF224" s="2">
        <f t="shared" si="82"/>
        <v>-89961764.679045424</v>
      </c>
      <c r="AG224" s="2">
        <f t="shared" si="82"/>
        <v>-96160112.275753796</v>
      </c>
      <c r="AH224" s="2">
        <f t="shared" si="82"/>
        <v>-102579117.3333005</v>
      </c>
      <c r="AI224" s="2">
        <f t="shared" si="82"/>
        <v>-109225313.99375048</v>
      </c>
      <c r="AJ224" s="2">
        <f t="shared" si="82"/>
        <v>-116039437.54001744</v>
      </c>
      <c r="AK224" s="2">
        <f t="shared" si="82"/>
        <v>-123091585.91175641</v>
      </c>
    </row>
    <row r="225" spans="4:38">
      <c r="E225" t="s">
        <v>283</v>
      </c>
      <c r="F225" s="2">
        <f t="shared" si="80"/>
        <v>-101934684.44659518</v>
      </c>
      <c r="G225" s="2">
        <f t="shared" ref="G225:AK225" si="83">-G200</f>
        <v>0</v>
      </c>
      <c r="H225" s="2">
        <f t="shared" si="83"/>
        <v>-245896.34166495391</v>
      </c>
      <c r="I225" s="2">
        <f t="shared" si="83"/>
        <v>-499099.79334750923</v>
      </c>
      <c r="J225" s="2">
        <f t="shared" si="83"/>
        <v>-740403.35609428922</v>
      </c>
      <c r="K225" s="2">
        <f t="shared" si="83"/>
        <v>-1279344.0152120064</v>
      </c>
      <c r="L225" s="2">
        <f t="shared" si="83"/>
        <v>-1837378.8098686123</v>
      </c>
      <c r="M225" s="2">
        <f t="shared" si="83"/>
        <v>-2247417.6849271371</v>
      </c>
      <c r="N225" s="2">
        <f t="shared" si="83"/>
        <v>-2671135.982601821</v>
      </c>
      <c r="O225" s="2">
        <f t="shared" si="83"/>
        <v>-3108870.0410509263</v>
      </c>
      <c r="P225" s="2">
        <f t="shared" si="83"/>
        <v>-3527971.9559944896</v>
      </c>
      <c r="Q225" s="2">
        <f t="shared" si="83"/>
        <v>-3960397.4626147468</v>
      </c>
      <c r="R225" s="2">
        <f t="shared" si="83"/>
        <v>-4681382.1501215771</v>
      </c>
      <c r="S225" s="2">
        <f t="shared" si="83"/>
        <v>-5432502.5905189272</v>
      </c>
      <c r="T225" s="2">
        <f t="shared" si="83"/>
        <v>-6214740.1507382216</v>
      </c>
      <c r="U225" s="2">
        <f t="shared" si="83"/>
        <v>-7053598.9414422074</v>
      </c>
      <c r="V225" s="2">
        <f t="shared" si="83"/>
        <v>-7823906.2954936381</v>
      </c>
      <c r="W225" s="2">
        <f t="shared" si="83"/>
        <v>-8625195.6264876463</v>
      </c>
      <c r="X225" s="2">
        <f t="shared" si="83"/>
        <v>-9456688.7667070888</v>
      </c>
      <c r="Y225" s="2">
        <f t="shared" si="83"/>
        <v>-10319300.907544451</v>
      </c>
      <c r="Z225" s="2">
        <f t="shared" si="83"/>
        <v>-11294216.490667704</v>
      </c>
      <c r="AA225" s="2">
        <f t="shared" si="83"/>
        <v>-12305527.716581903</v>
      </c>
      <c r="AB225" s="2">
        <f t="shared" si="83"/>
        <v>-13354333.264512116</v>
      </c>
      <c r="AC225" s="2">
        <f t="shared" si="83"/>
        <v>-14444862.483299086</v>
      </c>
      <c r="AD225" s="2">
        <f t="shared" si="83"/>
        <v>-15578470.355959052</v>
      </c>
      <c r="AE225" s="2">
        <f t="shared" si="83"/>
        <v>-16722123.141700815</v>
      </c>
      <c r="AF225" s="2">
        <f t="shared" si="83"/>
        <v>-17910239.281620063</v>
      </c>
      <c r="AG225" s="2">
        <f t="shared" si="83"/>
        <v>-19144251.186608404</v>
      </c>
      <c r="AH225" s="2">
        <f t="shared" si="83"/>
        <v>-20422193.176083066</v>
      </c>
      <c r="AI225" s="2">
        <f t="shared" si="83"/>
        <v>-21745366.114342362</v>
      </c>
      <c r="AJ225" s="2">
        <f t="shared" si="83"/>
        <v>-23101971.152533546</v>
      </c>
      <c r="AK225" s="2">
        <f t="shared" si="83"/>
        <v>-24505963.895872347</v>
      </c>
    </row>
    <row r="226" spans="4:38">
      <c r="E226" t="s">
        <v>306</v>
      </c>
      <c r="F226" s="2">
        <f t="shared" si="80"/>
        <v>-68882364.117000639</v>
      </c>
      <c r="G226" s="2">
        <f t="shared" ref="G226:AK226" si="84">-G34-G50-G85</f>
        <v>0</v>
      </c>
      <c r="H226" s="2">
        <f t="shared" si="84"/>
        <v>-333487.95363635506</v>
      </c>
      <c r="I226" s="2">
        <f t="shared" si="84"/>
        <v>-665442.75963769061</v>
      </c>
      <c r="J226" s="2">
        <f t="shared" si="84"/>
        <v>-1024651.5791153379</v>
      </c>
      <c r="K226" s="2">
        <f t="shared" si="84"/>
        <v>-1434227.2910138655</v>
      </c>
      <c r="L226" s="2">
        <f t="shared" si="84"/>
        <v>-1871786.2653616692</v>
      </c>
      <c r="M226" s="2">
        <f t="shared" si="84"/>
        <v>-2371192.5462416774</v>
      </c>
      <c r="N226" s="2">
        <f t="shared" si="84"/>
        <v>-2686950.4603300425</v>
      </c>
      <c r="O226" s="2">
        <f t="shared" si="84"/>
        <v>-2994675.2624380519</v>
      </c>
      <c r="P226" s="2">
        <f t="shared" si="84"/>
        <v>-3332072.0694280174</v>
      </c>
      <c r="Q226" s="2">
        <f t="shared" si="84"/>
        <v>-3672735.5086461343</v>
      </c>
      <c r="R226" s="2">
        <f t="shared" si="84"/>
        <v>-4045022.7695735698</v>
      </c>
      <c r="S226" s="2">
        <f t="shared" si="84"/>
        <v>-4425326.04760563</v>
      </c>
      <c r="T226" s="2">
        <f t="shared" si="84"/>
        <v>-4813817.836778637</v>
      </c>
      <c r="U226" s="2">
        <f t="shared" si="84"/>
        <v>-5213703.488432291</v>
      </c>
      <c r="V226" s="2">
        <f t="shared" si="84"/>
        <v>-5609490.9358533714</v>
      </c>
      <c r="W226" s="2">
        <f t="shared" si="84"/>
        <v>-6013805.0662439186</v>
      </c>
      <c r="X226" s="2">
        <f t="shared" si="84"/>
        <v>-6426609.7933726683</v>
      </c>
      <c r="Y226" s="2">
        <f t="shared" si="84"/>
        <v>-6848083.41977112</v>
      </c>
      <c r="Z226" s="2">
        <f t="shared" si="84"/>
        <v>-7288331.6564154113</v>
      </c>
      <c r="AA226" s="2">
        <f t="shared" si="84"/>
        <v>-7737825.106029233</v>
      </c>
      <c r="AB226" s="2">
        <f t="shared" si="84"/>
        <v>-8196757.9180849437</v>
      </c>
      <c r="AC226" s="2">
        <f t="shared" si="84"/>
        <v>-8665711.7624388635</v>
      </c>
      <c r="AD226" s="2">
        <f t="shared" si="84"/>
        <v>-9144905.1330773979</v>
      </c>
      <c r="AE226" s="2">
        <f t="shared" si="84"/>
        <v>-9630303.5512601342</v>
      </c>
      <c r="AF226" s="2">
        <f t="shared" si="84"/>
        <v>-10126303.447240664</v>
      </c>
      <c r="AG226" s="2">
        <f t="shared" si="84"/>
        <v>-10518384.792779965</v>
      </c>
      <c r="AH226" s="2">
        <f t="shared" si="84"/>
        <v>-10918699.846575594</v>
      </c>
      <c r="AI226" s="2">
        <f t="shared" si="84"/>
        <v>-11327421.516500929</v>
      </c>
      <c r="AJ226" s="2">
        <f t="shared" si="84"/>
        <v>-11744726.341494698</v>
      </c>
      <c r="AK226" s="2">
        <f t="shared" si="84"/>
        <v>-12170794.567813335</v>
      </c>
    </row>
    <row r="227" spans="4:38">
      <c r="E227" t="s">
        <v>290</v>
      </c>
      <c r="F227" s="2">
        <f t="shared" si="80"/>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80"/>
        <v>-394270505.53048867</v>
      </c>
      <c r="H228" s="2">
        <f t="shared" ref="H228:AK228" ca="1" si="86">H219</f>
        <v>-11786523.118496345</v>
      </c>
      <c r="I228" s="2">
        <f t="shared" ca="1" si="86"/>
        <v>-11889257.058128249</v>
      </c>
      <c r="J228" s="2">
        <f t="shared" ca="1" si="86"/>
        <v>-11063988.696058489</v>
      </c>
      <c r="K228" s="2">
        <f t="shared" ca="1" si="86"/>
        <v>-25087701.954704963</v>
      </c>
      <c r="L228" s="2">
        <f t="shared" ca="1" si="86"/>
        <v>-25460446.429202829</v>
      </c>
      <c r="M228" s="2">
        <f t="shared" ca="1" si="86"/>
        <v>-17804861.131712154</v>
      </c>
      <c r="N228" s="2">
        <f t="shared" ca="1" si="86"/>
        <v>-18047814.094009127</v>
      </c>
      <c r="O228" s="2">
        <f t="shared" ca="1" si="86"/>
        <v>-18293119.136962987</v>
      </c>
      <c r="P228" s="2">
        <f t="shared" ca="1" si="86"/>
        <v>-16959407.530895207</v>
      </c>
      <c r="Q228" s="2">
        <f t="shared" ca="1" si="86"/>
        <v>-17176181.714514963</v>
      </c>
      <c r="R228" s="2">
        <f t="shared" ca="1" si="86"/>
        <v>-30572382.635695614</v>
      </c>
      <c r="S228" s="2">
        <f t="shared" ca="1" si="86"/>
        <v>-31291139.940117933</v>
      </c>
      <c r="T228" s="2">
        <f t="shared" ca="1" si="86"/>
        <v>-32026602.630583148</v>
      </c>
      <c r="U228" s="2">
        <f t="shared" ca="1" si="86"/>
        <v>-33953228.931960717</v>
      </c>
      <c r="V228" s="2">
        <f t="shared" ca="1" si="86"/>
        <v>-29822972.722534087</v>
      </c>
      <c r="W228" s="2">
        <f t="shared" ca="1" si="86"/>
        <v>-30532644.25377544</v>
      </c>
      <c r="X228" s="2">
        <f t="shared" ca="1" si="86"/>
        <v>-31173829.783104695</v>
      </c>
      <c r="Y228" s="2">
        <f t="shared" ca="1" si="86"/>
        <v>-31828480.208549187</v>
      </c>
      <c r="Z228" s="2">
        <f t="shared" ca="1" si="86"/>
        <v>-36343211.719098531</v>
      </c>
      <c r="AA228" s="2">
        <f t="shared" ca="1" si="86"/>
        <v>-37106419.165199555</v>
      </c>
      <c r="AB228" s="2">
        <f t="shared" ca="1" si="86"/>
        <v>-37885653.967668764</v>
      </c>
      <c r="AC228" s="2">
        <f t="shared" ca="1" si="86"/>
        <v>-38829872.258930817</v>
      </c>
      <c r="AD228" s="2">
        <f t="shared" ca="1" si="86"/>
        <v>-39797040.145025805</v>
      </c>
      <c r="AE228" s="2">
        <f t="shared" ca="1" si="86"/>
        <v>-39137442.682100408</v>
      </c>
      <c r="AF228" s="2">
        <f t="shared" ca="1" si="86"/>
        <v>-40117509.568556696</v>
      </c>
      <c r="AG228" s="2">
        <f t="shared" ca="1" si="86"/>
        <v>-41121479.652021341</v>
      </c>
      <c r="AH228" s="2">
        <f t="shared" ca="1" si="86"/>
        <v>-41985030.724713743</v>
      </c>
      <c r="AI228" s="2">
        <f t="shared" ca="1" si="86"/>
        <v>-42866716.36993245</v>
      </c>
      <c r="AJ228" s="2">
        <f t="shared" ca="1" si="86"/>
        <v>-43137319.996398926</v>
      </c>
      <c r="AK228" s="2">
        <f t="shared" ca="1" si="86"/>
        <v>-44043203.716323242</v>
      </c>
    </row>
    <row r="229" spans="4:38">
      <c r="F229" s="2">
        <f t="shared" si="80"/>
        <v>0</v>
      </c>
    </row>
    <row r="230" spans="4:38">
      <c r="E230" t="s">
        <v>308</v>
      </c>
      <c r="F230" s="2">
        <f t="shared" ca="1" si="80"/>
        <v>-85941712.666953608</v>
      </c>
      <c r="G230" s="2">
        <f t="shared" ref="G230:AK230" si="87">SUM(G222:G228)</f>
        <v>0</v>
      </c>
      <c r="H230" s="2">
        <f t="shared" ca="1" si="87"/>
        <v>-8539815.5527238809</v>
      </c>
      <c r="I230" s="2">
        <f t="shared" ca="1" si="87"/>
        <v>-8175279.4367902558</v>
      </c>
      <c r="J230" s="2">
        <f t="shared" ca="1" si="87"/>
        <v>-7129790.4612473529</v>
      </c>
      <c r="K230" s="2">
        <f t="shared" ca="1" si="87"/>
        <v>-17053358.928129289</v>
      </c>
      <c r="L230" s="2">
        <f t="shared" ca="1" si="87"/>
        <v>-16126639.667007988</v>
      </c>
      <c r="M230" s="2">
        <f t="shared" ca="1" si="87"/>
        <v>-9344252.6521394812</v>
      </c>
      <c r="N230" s="2">
        <f t="shared" ca="1" si="87"/>
        <v>-8613675.6586641632</v>
      </c>
      <c r="O230" s="2">
        <f t="shared" ca="1" si="87"/>
        <v>-7844969.3723132648</v>
      </c>
      <c r="P230" s="2">
        <f t="shared" ca="1" si="87"/>
        <v>-5914910.0952947456</v>
      </c>
      <c r="Q230" s="2">
        <f t="shared" ca="1" si="87"/>
        <v>-5187364.9794936869</v>
      </c>
      <c r="R230" s="2">
        <f t="shared" ca="1" si="87"/>
        <v>-14065058.826076891</v>
      </c>
      <c r="S230" s="2">
        <f t="shared" ca="1" si="87"/>
        <v>-12801345.372898694</v>
      </c>
      <c r="T230" s="2">
        <f t="shared" ca="1" si="87"/>
        <v>-11467557.151856501</v>
      </c>
      <c r="U230" s="2">
        <f t="shared" ca="1" si="87"/>
        <v>-10924113.2760786</v>
      </c>
      <c r="V230" s="2">
        <f t="shared" ca="1" si="87"/>
        <v>-5770740.3225809522</v>
      </c>
      <c r="W230" s="2">
        <f t="shared" ca="1" si="87"/>
        <v>-4375709.7305301055</v>
      </c>
      <c r="X230" s="2">
        <f t="shared" ca="1" si="87"/>
        <v>-2845959.0427755117</v>
      </c>
      <c r="Y230" s="2">
        <f t="shared" ca="1" si="87"/>
        <v>-1244012.3269080818</v>
      </c>
      <c r="Z230" s="2">
        <f t="shared" ca="1" si="87"/>
        <v>-2394441.210807547</v>
      </c>
      <c r="AA230" s="2">
        <f t="shared" ca="1" si="87"/>
        <v>-469872.74508526176</v>
      </c>
      <c r="AB230" s="2">
        <f t="shared" ca="1" si="87"/>
        <v>1542808.7529526651</v>
      </c>
      <c r="AC230" s="2">
        <f t="shared" ca="1" si="87"/>
        <v>3537224.7827571854</v>
      </c>
      <c r="AD230" s="2">
        <f t="shared" ca="1" si="87"/>
        <v>5629855.7380558327</v>
      </c>
      <c r="AE230" s="2">
        <f t="shared" ca="1" si="87"/>
        <v>9037031.0552184731</v>
      </c>
      <c r="AF230" s="2">
        <f t="shared" ca="1" si="87"/>
        <v>11263113.047823779</v>
      </c>
      <c r="AG230" s="2">
        <f t="shared" ca="1" si="87"/>
        <v>4528995.9555502757</v>
      </c>
      <c r="AH230" s="2">
        <f t="shared" ca="1" si="87"/>
        <v>7014586.7551581413</v>
      </c>
      <c r="AI230" s="2">
        <f t="shared" ca="1" si="87"/>
        <v>9606343.0895695835</v>
      </c>
      <c r="AJ230" s="2">
        <f t="shared" ca="1" si="87"/>
        <v>12898687.418216899</v>
      </c>
      <c r="AK230" s="2">
        <f t="shared" ca="1" si="87"/>
        <v>15686022.856735542</v>
      </c>
    </row>
    <row r="231" spans="4:38">
      <c r="E231" t="s">
        <v>309</v>
      </c>
      <c r="F231" s="2">
        <f t="shared" ca="1" si="80"/>
        <v>25782513.80008607</v>
      </c>
      <c r="G231" s="2">
        <f>-G230*G$18</f>
        <v>0</v>
      </c>
      <c r="H231" s="2">
        <f t="shared" ref="H231:AK231" ca="1" si="88">-H230*H$18</f>
        <v>2561944.6658171644</v>
      </c>
      <c r="I231" s="2">
        <f t="shared" ca="1" si="88"/>
        <v>2452583.8310370767</v>
      </c>
      <c r="J231" s="2">
        <f t="shared" ca="1" si="88"/>
        <v>2138937.1383742057</v>
      </c>
      <c r="K231" s="2">
        <f t="shared" ca="1" si="88"/>
        <v>5116007.6784387864</v>
      </c>
      <c r="L231" s="2">
        <f t="shared" ca="1" si="88"/>
        <v>4837991.9001023965</v>
      </c>
      <c r="M231" s="2">
        <f t="shared" ca="1" si="88"/>
        <v>2803275.7956418442</v>
      </c>
      <c r="N231" s="2">
        <f t="shared" ca="1" si="88"/>
        <v>2584102.697599249</v>
      </c>
      <c r="O231" s="2">
        <f t="shared" ca="1" si="88"/>
        <v>2353490.8116939794</v>
      </c>
      <c r="P231" s="2">
        <f t="shared" ca="1" si="88"/>
        <v>1774473.0285884237</v>
      </c>
      <c r="Q231" s="2">
        <f t="shared" ca="1" si="88"/>
        <v>1556209.4938481061</v>
      </c>
      <c r="R231" s="2">
        <f t="shared" ca="1" si="88"/>
        <v>4219517.6478230674</v>
      </c>
      <c r="S231" s="2">
        <f t="shared" ca="1" si="88"/>
        <v>3840403.6118696081</v>
      </c>
      <c r="T231" s="2">
        <f t="shared" ca="1" si="88"/>
        <v>3440267.14555695</v>
      </c>
      <c r="U231" s="2">
        <f t="shared" ca="1" si="88"/>
        <v>3277233.98282358</v>
      </c>
      <c r="V231" s="2">
        <f t="shared" ca="1" si="88"/>
        <v>1731222.0967742857</v>
      </c>
      <c r="W231" s="2">
        <f t="shared" ca="1" si="88"/>
        <v>1312712.9191590317</v>
      </c>
      <c r="X231" s="2">
        <f t="shared" ca="1" si="88"/>
        <v>853787.71283265355</v>
      </c>
      <c r="Y231" s="2">
        <f t="shared" ca="1" si="88"/>
        <v>373203.69807242451</v>
      </c>
      <c r="Z231" s="2">
        <f t="shared" ca="1" si="88"/>
        <v>718332.36324226402</v>
      </c>
      <c r="AA231" s="2">
        <f t="shared" ca="1" si="88"/>
        <v>140961.82352557851</v>
      </c>
      <c r="AB231" s="2">
        <f t="shared" ca="1" si="88"/>
        <v>-462842.62588579953</v>
      </c>
      <c r="AC231" s="2">
        <f t="shared" ca="1" si="88"/>
        <v>-1061167.4348271557</v>
      </c>
      <c r="AD231" s="2">
        <f t="shared" ca="1" si="88"/>
        <v>-1688956.7214167498</v>
      </c>
      <c r="AE231" s="2">
        <f t="shared" ca="1" si="88"/>
        <v>-2711109.316565542</v>
      </c>
      <c r="AF231" s="2">
        <f t="shared" ca="1" si="88"/>
        <v>-3378933.9143471336</v>
      </c>
      <c r="AG231" s="2">
        <f t="shared" ca="1" si="88"/>
        <v>-1358698.7866650827</v>
      </c>
      <c r="AH231" s="2">
        <f t="shared" ca="1" si="88"/>
        <v>-2104376.0265474422</v>
      </c>
      <c r="AI231" s="2">
        <f t="shared" ca="1" si="88"/>
        <v>-2881902.9268708751</v>
      </c>
      <c r="AJ231" s="2">
        <f t="shared" ca="1" si="88"/>
        <v>-3869606.2254650695</v>
      </c>
      <c r="AK231" s="2">
        <f t="shared" ca="1" si="88"/>
        <v>-4705806.8570206622</v>
      </c>
    </row>
    <row r="233" spans="4:38">
      <c r="D233" t="s">
        <v>310</v>
      </c>
    </row>
    <row r="234" spans="4:38">
      <c r="E234" t="s">
        <v>214</v>
      </c>
      <c r="F234" s="2">
        <f>NPV($G$15,H234:AQ234)+G234</f>
        <v>-416125968.47493166</v>
      </c>
      <c r="G234" s="2">
        <f>-G26</f>
        <v>-18787753.651485577</v>
      </c>
      <c r="H234" s="2">
        <f t="shared" ref="H234:AK234" si="89">-H26</f>
        <v>-23827466.258043185</v>
      </c>
      <c r="I234" s="2">
        <f t="shared" si="89"/>
        <v>-23668631.920898538</v>
      </c>
      <c r="J234" s="2">
        <f t="shared" si="89"/>
        <v>-26005313.239272192</v>
      </c>
      <c r="K234" s="2">
        <f t="shared" si="89"/>
        <v>-27133295.625460468</v>
      </c>
      <c r="L234" s="2">
        <f t="shared" si="89"/>
        <v>-29288250.136852235</v>
      </c>
      <c r="M234" s="2">
        <f t="shared" si="89"/>
        <v>-35809443.509471215</v>
      </c>
      <c r="N234" s="2">
        <f t="shared" si="89"/>
        <v>-21060495.89867229</v>
      </c>
      <c r="O234" s="2">
        <f t="shared" si="89"/>
        <v>-20360229.055364911</v>
      </c>
      <c r="P234" s="2">
        <f t="shared" si="89"/>
        <v>-23002036.387335278</v>
      </c>
      <c r="Q234" s="2">
        <f t="shared" si="89"/>
        <v>-23211251.972719286</v>
      </c>
      <c r="R234" s="23">
        <f t="shared" si="89"/>
        <v>-22965718.415441323</v>
      </c>
      <c r="S234" s="23">
        <f t="shared" si="89"/>
        <v>-23447998.502165586</v>
      </c>
      <c r="T234" s="23">
        <f t="shared" si="89"/>
        <v>-23940406.47071106</v>
      </c>
      <c r="U234" s="23">
        <f t="shared" si="89"/>
        <v>-24443155.006595992</v>
      </c>
      <c r="V234" s="23">
        <f t="shared" si="89"/>
        <v>-24956461.261734504</v>
      </c>
      <c r="W234" s="23">
        <f t="shared" si="89"/>
        <v>-25480546.94823093</v>
      </c>
      <c r="X234" s="23">
        <f t="shared" si="89"/>
        <v>-26015638.434143778</v>
      </c>
      <c r="Y234" s="23">
        <f t="shared" si="89"/>
        <v>-26561966.841260787</v>
      </c>
      <c r="Z234" s="23">
        <f t="shared" si="89"/>
        <v>-27119768.144927263</v>
      </c>
      <c r="AA234" s="23">
        <f t="shared" si="89"/>
        <v>-27689283.275970731</v>
      </c>
      <c r="AB234" s="23">
        <f t="shared" si="89"/>
        <v>-28270758.224766113</v>
      </c>
      <c r="AC234" s="23">
        <f t="shared" si="89"/>
        <v>-28864444.147486199</v>
      </c>
      <c r="AD234" s="23">
        <f t="shared" si="89"/>
        <v>-29470597.47458341</v>
      </c>
      <c r="AE234" s="23">
        <f t="shared" si="89"/>
        <v>-30089480.02154965</v>
      </c>
      <c r="AF234" s="23">
        <f t="shared" si="89"/>
        <v>-30721359.102002192</v>
      </c>
      <c r="AG234" s="23">
        <f t="shared" si="89"/>
        <v>-31366507.643144231</v>
      </c>
      <c r="AH234" s="23">
        <f t="shared" si="89"/>
        <v>-32025204.303650267</v>
      </c>
      <c r="AI234" s="23">
        <f t="shared" si="89"/>
        <v>-32697733.594026908</v>
      </c>
      <c r="AJ234" s="23">
        <f t="shared" si="89"/>
        <v>-33384385.999501467</v>
      </c>
      <c r="AK234" s="23">
        <f t="shared" si="89"/>
        <v>-34085458.105491005</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2485252982.8663664</v>
      </c>
      <c r="G237" s="2">
        <f t="shared" ref="G237:AK237" si="93">G177</f>
        <v>0</v>
      </c>
      <c r="H237" s="2">
        <f t="shared" si="93"/>
        <v>2210263.0176176871</v>
      </c>
      <c r="I237" s="2">
        <f t="shared" si="93"/>
        <v>4500079.9779724851</v>
      </c>
      <c r="J237" s="2">
        <f t="shared" si="93"/>
        <v>6691637.4235587986</v>
      </c>
      <c r="K237" s="2">
        <f t="shared" si="93"/>
        <v>11548341.451115394</v>
      </c>
      <c r="L237" s="2">
        <f t="shared" si="93"/>
        <v>16564052.594793666</v>
      </c>
      <c r="M237" s="2">
        <f t="shared" si="93"/>
        <v>20233004.511460468</v>
      </c>
      <c r="N237" s="2">
        <f t="shared" si="93"/>
        <v>24016284.361586083</v>
      </c>
      <c r="O237" s="2">
        <f t="shared" si="93"/>
        <v>27915088.681299869</v>
      </c>
      <c r="P237" s="2">
        <f t="shared" si="93"/>
        <v>31638681.004092656</v>
      </c>
      <c r="Q237" s="2">
        <f t="shared" si="93"/>
        <v>35472900.667292796</v>
      </c>
      <c r="R237" s="2">
        <f t="shared" si="93"/>
        <v>41930691.443091206</v>
      </c>
      <c r="S237" s="2">
        <f t="shared" si="93"/>
        <v>48658405.270530418</v>
      </c>
      <c r="T237" s="2">
        <f t="shared" si="93"/>
        <v>55664832.159200437</v>
      </c>
      <c r="U237" s="2">
        <f t="shared" si="93"/>
        <v>63178409.985018387</v>
      </c>
      <c r="V237" s="2">
        <f t="shared" si="93"/>
        <v>70077979.159954399</v>
      </c>
      <c r="W237" s="2">
        <f t="shared" si="93"/>
        <v>77255050.934297413</v>
      </c>
      <c r="X237" s="2">
        <f t="shared" si="93"/>
        <v>84702655.334353253</v>
      </c>
      <c r="Y237" s="2">
        <f t="shared" si="93"/>
        <v>92428989.641749293</v>
      </c>
      <c r="Z237" s="2">
        <f t="shared" si="93"/>
        <v>101161215.12305096</v>
      </c>
      <c r="AA237" s="2">
        <f t="shared" si="93"/>
        <v>110219432.89013529</v>
      </c>
      <c r="AB237" s="2">
        <f t="shared" si="93"/>
        <v>119613483.70756789</v>
      </c>
      <c r="AC237" s="2">
        <f t="shared" si="93"/>
        <v>129381249.44774446</v>
      </c>
      <c r="AD237" s="2">
        <f t="shared" si="93"/>
        <v>139534866.56373435</v>
      </c>
      <c r="AE237" s="2">
        <f t="shared" si="93"/>
        <v>149778455.0038971</v>
      </c>
      <c r="AF237" s="2">
        <f t="shared" si="93"/>
        <v>160420297.44784644</v>
      </c>
      <c r="AG237" s="2">
        <f t="shared" si="93"/>
        <v>171473223.86271378</v>
      </c>
      <c r="AH237" s="2">
        <f t="shared" si="93"/>
        <v>182919627.83583105</v>
      </c>
      <c r="AI237" s="2">
        <f t="shared" si="93"/>
        <v>194771161.08409581</v>
      </c>
      <c r="AJ237" s="2">
        <f t="shared" si="93"/>
        <v>206922142.44866151</v>
      </c>
      <c r="AK237" s="2">
        <f t="shared" si="93"/>
        <v>219497570.94850087</v>
      </c>
      <c r="AL237" s="2">
        <f>IF(AF237=0,0,IF($G$15&gt;(AK237/AF237)^(1/5)-1+2%,AK237*(AK237/AF237)^(1/5)/($G$15-((AK237/AF237)^(1/5)-1)),AK237*(1+$G$14)/$G$16))</f>
        <v>7477557756.7688036</v>
      </c>
    </row>
    <row r="238" spans="4:38">
      <c r="E238" t="s">
        <v>282</v>
      </c>
      <c r="F238" s="2">
        <f t="shared" si="90"/>
        <v>-1393481832.6577752</v>
      </c>
      <c r="G238" s="2">
        <f t="shared" ref="G238:AK238" si="94">G224</f>
        <v>0</v>
      </c>
      <c r="H238" s="2">
        <f t="shared" si="94"/>
        <v>-1235741.1894091344</v>
      </c>
      <c r="I238" s="2">
        <f t="shared" si="94"/>
        <v>-2509312.3628576007</v>
      </c>
      <c r="J238" s="2">
        <f t="shared" si="94"/>
        <v>-3723776.5724776341</v>
      </c>
      <c r="K238" s="2">
        <f t="shared" si="94"/>
        <v>-6433188.4447355745</v>
      </c>
      <c r="L238" s="2">
        <f t="shared" si="94"/>
        <v>-9237548.5683406051</v>
      </c>
      <c r="M238" s="2">
        <f t="shared" si="94"/>
        <v>-11296844.761648433</v>
      </c>
      <c r="N238" s="2">
        <f t="shared" si="94"/>
        <v>-13424196.711706173</v>
      </c>
      <c r="O238" s="2">
        <f t="shared" si="94"/>
        <v>-15621148.726436991</v>
      </c>
      <c r="P238" s="2">
        <f t="shared" si="94"/>
        <v>-17723847.714931648</v>
      </c>
      <c r="Q238" s="2">
        <f t="shared" si="94"/>
        <v>-19892774.125740718</v>
      </c>
      <c r="R238" s="2">
        <f t="shared" si="94"/>
        <v>-23514225.172530841</v>
      </c>
      <c r="S238" s="2">
        <f t="shared" si="94"/>
        <v>-27287045.805585787</v>
      </c>
      <c r="T238" s="2">
        <f t="shared" si="94"/>
        <v>-31216165.35608647</v>
      </c>
      <c r="U238" s="2">
        <f t="shared" si="94"/>
        <v>-35429689.024958104</v>
      </c>
      <c r="V238" s="2">
        <f t="shared" si="94"/>
        <v>-39298884.060606144</v>
      </c>
      <c r="W238" s="2">
        <f t="shared" si="94"/>
        <v>-43323699.201333411</v>
      </c>
      <c r="X238" s="2">
        <f t="shared" si="94"/>
        <v>-47500225.770100497</v>
      </c>
      <c r="Y238" s="2">
        <f t="shared" si="94"/>
        <v>-51833060.703407928</v>
      </c>
      <c r="Z238" s="2">
        <f t="shared" si="94"/>
        <v>-56729987.254292905</v>
      </c>
      <c r="AA238" s="2">
        <f t="shared" si="94"/>
        <v>-61809726.340544835</v>
      </c>
      <c r="AB238" s="2">
        <f t="shared" si="94"/>
        <v>-67077796.544040211</v>
      </c>
      <c r="AC238" s="2">
        <f t="shared" si="94"/>
        <v>-72555441.561145887</v>
      </c>
      <c r="AD238" s="2">
        <f t="shared" si="94"/>
        <v>-78249467.368115693</v>
      </c>
      <c r="AE238" s="2">
        <f t="shared" si="94"/>
        <v>-83993948.006686434</v>
      </c>
      <c r="AF238" s="2">
        <f t="shared" si="94"/>
        <v>-89961764.679045424</v>
      </c>
      <c r="AG238" s="2">
        <f t="shared" si="94"/>
        <v>-96160112.275753796</v>
      </c>
      <c r="AH238" s="2">
        <f t="shared" si="94"/>
        <v>-102579117.3333005</v>
      </c>
      <c r="AI238" s="2">
        <f t="shared" si="94"/>
        <v>-109225313.99375048</v>
      </c>
      <c r="AJ238" s="2">
        <f t="shared" si="94"/>
        <v>-116039437.54001744</v>
      </c>
      <c r="AK238" s="2">
        <f t="shared" si="94"/>
        <v>-123091585.91175641</v>
      </c>
      <c r="AL238" s="2">
        <f t="shared" ref="AL238:AL243" si="95">IF(AF238=0,0,IF($G$15&gt;(AK238/AF238)^(1/5)-1+2%,AK238*(AK238/AF238)^(1/5)/($G$15-((AK238/AF238)^(1/5)-1)),AK238*(1+$G$14)/$G$16))</f>
        <v>-4193324049.3280001</v>
      </c>
    </row>
    <row r="239" spans="4:38">
      <c r="E239" t="s">
        <v>283</v>
      </c>
      <c r="F239" s="2">
        <f t="shared" si="90"/>
        <v>-277417238.44649518</v>
      </c>
      <c r="G239" s="2">
        <f t="shared" ref="G239:AK239" si="96">-G200</f>
        <v>0</v>
      </c>
      <c r="H239" s="2">
        <f t="shared" si="96"/>
        <v>-245896.34166495391</v>
      </c>
      <c r="I239" s="2">
        <f t="shared" si="96"/>
        <v>-499099.79334750923</v>
      </c>
      <c r="J239" s="2">
        <f t="shared" si="96"/>
        <v>-740403.35609428922</v>
      </c>
      <c r="K239" s="2">
        <f t="shared" si="96"/>
        <v>-1279344.0152120064</v>
      </c>
      <c r="L239" s="2">
        <f t="shared" si="96"/>
        <v>-1837378.8098686123</v>
      </c>
      <c r="M239" s="2">
        <f t="shared" si="96"/>
        <v>-2247417.6849271371</v>
      </c>
      <c r="N239" s="2">
        <f t="shared" si="96"/>
        <v>-2671135.982601821</v>
      </c>
      <c r="O239" s="2">
        <f t="shared" si="96"/>
        <v>-3108870.0410509263</v>
      </c>
      <c r="P239" s="2">
        <f t="shared" si="96"/>
        <v>-3527971.9559944896</v>
      </c>
      <c r="Q239" s="2">
        <f t="shared" si="96"/>
        <v>-3960397.4626147468</v>
      </c>
      <c r="R239" s="2">
        <f t="shared" si="96"/>
        <v>-4681382.1501215771</v>
      </c>
      <c r="S239" s="2">
        <f t="shared" si="96"/>
        <v>-5432502.5905189272</v>
      </c>
      <c r="T239" s="2">
        <f t="shared" si="96"/>
        <v>-6214740.1507382216</v>
      </c>
      <c r="U239" s="2">
        <f t="shared" si="96"/>
        <v>-7053598.9414422074</v>
      </c>
      <c r="V239" s="2">
        <f t="shared" si="96"/>
        <v>-7823906.2954936381</v>
      </c>
      <c r="W239" s="2">
        <f t="shared" si="96"/>
        <v>-8625195.6264876463</v>
      </c>
      <c r="X239" s="2">
        <f t="shared" si="96"/>
        <v>-9456688.7667070888</v>
      </c>
      <c r="Y239" s="2">
        <f t="shared" si="96"/>
        <v>-10319300.907544451</v>
      </c>
      <c r="Z239" s="2">
        <f t="shared" si="96"/>
        <v>-11294216.490667704</v>
      </c>
      <c r="AA239" s="2">
        <f t="shared" si="96"/>
        <v>-12305527.716581903</v>
      </c>
      <c r="AB239" s="2">
        <f t="shared" si="96"/>
        <v>-13354333.264512116</v>
      </c>
      <c r="AC239" s="2">
        <f t="shared" si="96"/>
        <v>-14444862.483299086</v>
      </c>
      <c r="AD239" s="2">
        <f t="shared" si="96"/>
        <v>-15578470.355959052</v>
      </c>
      <c r="AE239" s="2">
        <f t="shared" si="96"/>
        <v>-16722123.141700815</v>
      </c>
      <c r="AF239" s="2">
        <f t="shared" si="96"/>
        <v>-17910239.281620063</v>
      </c>
      <c r="AG239" s="2">
        <f t="shared" si="96"/>
        <v>-19144251.186608404</v>
      </c>
      <c r="AH239" s="2">
        <f t="shared" si="96"/>
        <v>-20422193.176083066</v>
      </c>
      <c r="AI239" s="2">
        <f t="shared" si="96"/>
        <v>-21745366.114342362</v>
      </c>
      <c r="AJ239" s="2">
        <f t="shared" si="96"/>
        <v>-23101971.152533546</v>
      </c>
      <c r="AK239" s="2">
        <f t="shared" si="96"/>
        <v>-24505963.895872347</v>
      </c>
      <c r="AL239" s="2">
        <f t="shared" si="95"/>
        <v>-834837304.23454165</v>
      </c>
    </row>
    <row r="240" spans="4:38">
      <c r="E240" t="s">
        <v>290</v>
      </c>
      <c r="F240" s="2">
        <f t="shared" si="90"/>
        <v>0</v>
      </c>
      <c r="G240" s="2">
        <f t="shared" ref="G240:AK240" si="97">G207</f>
        <v>0</v>
      </c>
      <c r="H240" s="2">
        <f>H207</f>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5"/>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5"/>
        <v>0</v>
      </c>
    </row>
    <row r="242" spans="3:40">
      <c r="E242" t="s">
        <v>312</v>
      </c>
      <c r="F242" s="2">
        <f t="shared" ca="1" si="90"/>
        <v>-7914875.5133503731</v>
      </c>
      <c r="G242" s="2">
        <f t="shared" ref="G242:AK242" si="99">G231</f>
        <v>0</v>
      </c>
      <c r="H242" s="2">
        <f t="shared" ca="1" si="99"/>
        <v>2561944.6658171644</v>
      </c>
      <c r="I242" s="2">
        <f t="shared" ca="1" si="99"/>
        <v>2452583.8310370767</v>
      </c>
      <c r="J242" s="2">
        <f t="shared" ca="1" si="99"/>
        <v>2138937.1383742057</v>
      </c>
      <c r="K242" s="2">
        <f t="shared" ca="1" si="99"/>
        <v>5116007.6784387864</v>
      </c>
      <c r="L242" s="2">
        <f t="shared" ca="1" si="99"/>
        <v>4837991.9001023965</v>
      </c>
      <c r="M242" s="2">
        <f t="shared" ca="1" si="99"/>
        <v>2803275.7956418442</v>
      </c>
      <c r="N242" s="2">
        <f t="shared" ca="1" si="99"/>
        <v>2584102.697599249</v>
      </c>
      <c r="O242" s="2">
        <f t="shared" ca="1" si="99"/>
        <v>2353490.8116939794</v>
      </c>
      <c r="P242" s="2">
        <f t="shared" ca="1" si="99"/>
        <v>1774473.0285884237</v>
      </c>
      <c r="Q242" s="2">
        <f t="shared" ca="1" si="99"/>
        <v>1556209.4938481061</v>
      </c>
      <c r="R242" s="2">
        <f t="shared" ca="1" si="99"/>
        <v>4219517.6478230674</v>
      </c>
      <c r="S242" s="2">
        <f t="shared" ca="1" si="99"/>
        <v>3840403.6118696081</v>
      </c>
      <c r="T242" s="2">
        <f t="shared" ca="1" si="99"/>
        <v>3440267.14555695</v>
      </c>
      <c r="U242" s="2">
        <f t="shared" ca="1" si="99"/>
        <v>3277233.98282358</v>
      </c>
      <c r="V242" s="2">
        <f t="shared" ca="1" si="99"/>
        <v>1731222.0967742857</v>
      </c>
      <c r="W242" s="2">
        <f t="shared" ca="1" si="99"/>
        <v>1312712.9191590317</v>
      </c>
      <c r="X242" s="2">
        <f t="shared" ca="1" si="99"/>
        <v>853787.71283265355</v>
      </c>
      <c r="Y242" s="2">
        <f t="shared" ca="1" si="99"/>
        <v>373203.69807242451</v>
      </c>
      <c r="Z242" s="2">
        <f t="shared" ca="1" si="99"/>
        <v>718332.36324226402</v>
      </c>
      <c r="AA242" s="2">
        <f t="shared" ca="1" si="99"/>
        <v>140961.82352557851</v>
      </c>
      <c r="AB242" s="2">
        <f t="shared" ca="1" si="99"/>
        <v>-462842.62588579953</v>
      </c>
      <c r="AC242" s="2">
        <f t="shared" ca="1" si="99"/>
        <v>-1061167.4348271557</v>
      </c>
      <c r="AD242" s="2">
        <f t="shared" ca="1" si="99"/>
        <v>-1688956.7214167498</v>
      </c>
      <c r="AE242" s="2">
        <f t="shared" ca="1" si="99"/>
        <v>-2711109.316565542</v>
      </c>
      <c r="AF242" s="2">
        <f t="shared" ca="1" si="99"/>
        <v>-3378933.9143471336</v>
      </c>
      <c r="AG242" s="2">
        <f t="shared" ca="1" si="99"/>
        <v>-1358698.7866650827</v>
      </c>
      <c r="AH242" s="2">
        <f t="shared" ca="1" si="99"/>
        <v>-2104376.0265474422</v>
      </c>
      <c r="AI242" s="2">
        <f t="shared" ca="1" si="99"/>
        <v>-2881902.9268708751</v>
      </c>
      <c r="AJ242" s="2">
        <f t="shared" ca="1" si="99"/>
        <v>-3869606.2254650695</v>
      </c>
      <c r="AK242" s="2">
        <f t="shared" ca="1" si="99"/>
        <v>-4705806.8570206622</v>
      </c>
      <c r="AL242" s="2">
        <f t="shared" ca="1" si="95"/>
        <v>-160311307.38037446</v>
      </c>
      <c r="AN242" s="18"/>
    </row>
    <row r="243" spans="3:40">
      <c r="E243" t="s">
        <v>313</v>
      </c>
      <c r="F243" s="2">
        <f t="shared" ca="1" si="90"/>
        <v>3957437.7566751866</v>
      </c>
      <c r="G243" s="2">
        <f>-$G$17*G242</f>
        <v>0</v>
      </c>
      <c r="H243" s="2">
        <f ca="1">-$G$17*H242</f>
        <v>-1280972.3329085822</v>
      </c>
      <c r="I243" s="2">
        <f t="shared" ref="I243:AK243" ca="1" si="100">-$G$17*I242</f>
        <v>-1226291.9155185383</v>
      </c>
      <c r="J243" s="2">
        <f t="shared" ca="1" si="100"/>
        <v>-1069468.5691871028</v>
      </c>
      <c r="K243" s="2">
        <f t="shared" ca="1" si="100"/>
        <v>-2558003.8392193932</v>
      </c>
      <c r="L243" s="2">
        <f t="shared" ca="1" si="100"/>
        <v>-2418995.9500511982</v>
      </c>
      <c r="M243" s="2">
        <f t="shared" ca="1" si="100"/>
        <v>-1401637.8978209221</v>
      </c>
      <c r="N243" s="2">
        <f t="shared" ca="1" si="100"/>
        <v>-1292051.3487996245</v>
      </c>
      <c r="O243" s="2">
        <f t="shared" ca="1" si="100"/>
        <v>-1176745.4058469897</v>
      </c>
      <c r="P243" s="2">
        <f t="shared" ca="1" si="100"/>
        <v>-887236.51429421187</v>
      </c>
      <c r="Q243" s="2">
        <f t="shared" ca="1" si="100"/>
        <v>-778104.74692405306</v>
      </c>
      <c r="R243" s="2">
        <f t="shared" ca="1" si="100"/>
        <v>-2109758.8239115337</v>
      </c>
      <c r="S243" s="2">
        <f t="shared" ca="1" si="100"/>
        <v>-1920201.805934804</v>
      </c>
      <c r="T243" s="2">
        <f t="shared" ca="1" si="100"/>
        <v>-1720133.572778475</v>
      </c>
      <c r="U243" s="2">
        <f t="shared" ca="1" si="100"/>
        <v>-1638616.99141179</v>
      </c>
      <c r="V243" s="2">
        <f t="shared" ca="1" si="100"/>
        <v>-865611.04838714283</v>
      </c>
      <c r="W243" s="2">
        <f t="shared" ca="1" si="100"/>
        <v>-656356.45957951585</v>
      </c>
      <c r="X243" s="2">
        <f t="shared" ca="1" si="100"/>
        <v>-426893.85641632677</v>
      </c>
      <c r="Y243" s="2">
        <f t="shared" ca="1" si="100"/>
        <v>-186601.84903621225</v>
      </c>
      <c r="Z243" s="2">
        <f t="shared" ca="1" si="100"/>
        <v>-359166.18162113201</v>
      </c>
      <c r="AA243" s="2">
        <f t="shared" ca="1" si="100"/>
        <v>-70480.911762789256</v>
      </c>
      <c r="AB243" s="2">
        <f t="shared" ca="1" si="100"/>
        <v>231421.31294289976</v>
      </c>
      <c r="AC243" s="2">
        <f t="shared" ca="1" si="100"/>
        <v>530583.71741357783</v>
      </c>
      <c r="AD243" s="2">
        <f t="shared" ca="1" si="100"/>
        <v>844478.36070837488</v>
      </c>
      <c r="AE243" s="2">
        <f t="shared" ca="1" si="100"/>
        <v>1355554.658282771</v>
      </c>
      <c r="AF243" s="2">
        <f t="shared" ca="1" si="100"/>
        <v>1689466.9571735668</v>
      </c>
      <c r="AG243" s="2">
        <f t="shared" ca="1" si="100"/>
        <v>679349.39333254134</v>
      </c>
      <c r="AH243" s="2">
        <f t="shared" ca="1" si="100"/>
        <v>1052188.0132737211</v>
      </c>
      <c r="AI243" s="2">
        <f t="shared" ca="1" si="100"/>
        <v>1440951.4634354375</v>
      </c>
      <c r="AJ243" s="2">
        <f t="shared" ca="1" si="100"/>
        <v>1934803.1127325348</v>
      </c>
      <c r="AK243" s="2">
        <f t="shared" ca="1" si="100"/>
        <v>2352903.4285103311</v>
      </c>
      <c r="AL243" s="2">
        <f t="shared" ca="1" si="95"/>
        <v>80155653.690187231</v>
      </c>
    </row>
    <row r="244" spans="3:40">
      <c r="E244" t="s">
        <v>314</v>
      </c>
      <c r="F244" s="2">
        <f t="shared" ca="1" si="90"/>
        <v>394270505.53048915</v>
      </c>
      <c r="G244" s="2">
        <f>SUM(G234:G243)</f>
        <v>-18787753.651485577</v>
      </c>
      <c r="H244" s="2">
        <f ca="1">SUM(H234:H243)</f>
        <v>-21817868.438591003</v>
      </c>
      <c r="I244" s="2">
        <f t="shared" ref="I244:AL244" ca="1" si="101">SUM(I234:I243)</f>
        <v>-20950672.183612619</v>
      </c>
      <c r="J244" s="2">
        <f t="shared" ca="1" si="101"/>
        <v>-22708387.175098218</v>
      </c>
      <c r="K244" s="2">
        <f t="shared" ca="1" si="101"/>
        <v>-20739482.795073263</v>
      </c>
      <c r="L244" s="2">
        <f t="shared" ca="1" si="101"/>
        <v>-21380128.970216587</v>
      </c>
      <c r="M244" s="2">
        <f t="shared" ca="1" si="101"/>
        <v>-27719063.546765395</v>
      </c>
      <c r="N244" s="2">
        <f t="shared" ca="1" si="101"/>
        <v>-11847492.882594578</v>
      </c>
      <c r="O244" s="2">
        <f t="shared" ca="1" si="101"/>
        <v>-9998413.735705968</v>
      </c>
      <c r="P244" s="2">
        <f t="shared" ca="1" si="101"/>
        <v>-11727938.53987455</v>
      </c>
      <c r="Q244" s="2">
        <f t="shared" ca="1" si="101"/>
        <v>-10813418.146857902</v>
      </c>
      <c r="R244" s="2">
        <f t="shared" ca="1" si="101"/>
        <v>-7120875.4710910013</v>
      </c>
      <c r="S244" s="2">
        <f t="shared" ca="1" si="101"/>
        <v>-5588939.8218050785</v>
      </c>
      <c r="T244" s="2">
        <f t="shared" ca="1" si="101"/>
        <v>-3986346.2455568393</v>
      </c>
      <c r="U244" s="2">
        <f t="shared" ca="1" si="101"/>
        <v>-2109415.9965661252</v>
      </c>
      <c r="V244" s="2">
        <f t="shared" ca="1" si="101"/>
        <v>-1135661.4094927413</v>
      </c>
      <c r="W244" s="2">
        <f t="shared" ca="1" si="101"/>
        <v>481965.61782494152</v>
      </c>
      <c r="X244" s="2">
        <f t="shared" ca="1" si="101"/>
        <v>2156996.2198182126</v>
      </c>
      <c r="Y244" s="2">
        <f t="shared" ca="1" si="101"/>
        <v>3901263.0385723352</v>
      </c>
      <c r="Z244" s="2">
        <f t="shared" ca="1" si="101"/>
        <v>6376409.4147842163</v>
      </c>
      <c r="AA244" s="2">
        <f t="shared" ca="1" si="101"/>
        <v>8485376.4688006118</v>
      </c>
      <c r="AB244" s="2">
        <f t="shared" ca="1" si="101"/>
        <v>10679174.361306539</v>
      </c>
      <c r="AC244" s="2">
        <f t="shared" ca="1" si="101"/>
        <v>12985917.538399713</v>
      </c>
      <c r="AD244" s="2">
        <f t="shared" ca="1" si="101"/>
        <v>15391853.004367815</v>
      </c>
      <c r="AE244" s="2">
        <f t="shared" ca="1" si="101"/>
        <v>17617349.175677437</v>
      </c>
      <c r="AF244" s="2">
        <f t="shared" ca="1" si="101"/>
        <v>20137467.4280052</v>
      </c>
      <c r="AG244" s="2">
        <f t="shared" ca="1" si="101"/>
        <v>24123003.363874823</v>
      </c>
      <c r="AH244" s="2">
        <f t="shared" ca="1" si="101"/>
        <v>26840925.009523496</v>
      </c>
      <c r="AI244" s="2">
        <f t="shared" ca="1" si="101"/>
        <v>29661795.91854063</v>
      </c>
      <c r="AJ244" s="2">
        <f t="shared" ca="1" si="101"/>
        <v>32461544.643876515</v>
      </c>
      <c r="AK244" s="2">
        <f t="shared" ca="1" si="101"/>
        <v>35461659.60687077</v>
      </c>
      <c r="AL244" s="2">
        <f t="shared" ca="1" si="101"/>
        <v>2369240749.5160747</v>
      </c>
    </row>
    <row r="245" spans="3:40">
      <c r="E245" t="s">
        <v>315</v>
      </c>
      <c r="F245" s="2">
        <f t="shared" ca="1" si="90"/>
        <v>394270505.53048915</v>
      </c>
      <c r="G245" s="2">
        <f ca="1">NPV($G$15,H244:AL244)+G244</f>
        <v>394270505.53048915</v>
      </c>
    </row>
    <row r="247" spans="3:40">
      <c r="E247" t="s">
        <v>307</v>
      </c>
      <c r="F247" t="s">
        <v>215</v>
      </c>
      <c r="H247" s="2">
        <f t="shared" ref="H247:AK247" ca="1" si="102">H219</f>
        <v>-11786523.118496345</v>
      </c>
      <c r="I247" s="2">
        <f t="shared" ca="1" si="102"/>
        <v>-11889257.058128249</v>
      </c>
      <c r="J247" s="2">
        <f t="shared" ca="1" si="102"/>
        <v>-11063988.696058489</v>
      </c>
      <c r="K247" s="2">
        <f t="shared" ca="1" si="102"/>
        <v>-25087701.954704963</v>
      </c>
      <c r="L247" s="2">
        <f t="shared" ca="1" si="102"/>
        <v>-25460446.429202829</v>
      </c>
      <c r="M247" s="2">
        <f t="shared" ca="1" si="102"/>
        <v>-17804861.131712154</v>
      </c>
      <c r="N247" s="2">
        <f t="shared" ca="1" si="102"/>
        <v>-18047814.094009127</v>
      </c>
      <c r="O247" s="2">
        <f t="shared" ca="1" si="102"/>
        <v>-18293119.136962987</v>
      </c>
      <c r="P247" s="2">
        <f t="shared" ca="1" si="102"/>
        <v>-16959407.530895207</v>
      </c>
      <c r="Q247" s="2">
        <f t="shared" ca="1" si="102"/>
        <v>-17176181.714514963</v>
      </c>
      <c r="R247" s="2">
        <f t="shared" ca="1" si="102"/>
        <v>-30572382.635695614</v>
      </c>
      <c r="S247" s="2">
        <f t="shared" ca="1" si="102"/>
        <v>-31291139.940117933</v>
      </c>
      <c r="T247" s="2">
        <f t="shared" ca="1" si="102"/>
        <v>-32026602.630583148</v>
      </c>
      <c r="U247" s="2">
        <f t="shared" ca="1" si="102"/>
        <v>-33953228.931960717</v>
      </c>
      <c r="V247" s="2">
        <f t="shared" ca="1" si="102"/>
        <v>-29822972.722534087</v>
      </c>
      <c r="W247" s="2">
        <f t="shared" ca="1" si="102"/>
        <v>-30532644.25377544</v>
      </c>
      <c r="X247" s="2">
        <f t="shared" ca="1" si="102"/>
        <v>-31173829.783104695</v>
      </c>
      <c r="Y247" s="2">
        <f t="shared" ca="1" si="102"/>
        <v>-31828480.208549187</v>
      </c>
      <c r="Z247" s="2">
        <f t="shared" ca="1" si="102"/>
        <v>-36343211.719098531</v>
      </c>
      <c r="AA247" s="2">
        <f t="shared" ca="1" si="102"/>
        <v>-37106419.165199555</v>
      </c>
      <c r="AB247" s="2">
        <f t="shared" ca="1" si="102"/>
        <v>-37885653.967668764</v>
      </c>
      <c r="AC247" s="2">
        <f t="shared" ca="1" si="102"/>
        <v>-38829872.258930817</v>
      </c>
      <c r="AD247" s="2">
        <f t="shared" ca="1" si="102"/>
        <v>-39797040.145025805</v>
      </c>
      <c r="AE247" s="2">
        <f t="shared" ca="1" si="102"/>
        <v>-39137442.682100408</v>
      </c>
      <c r="AF247" s="2">
        <f t="shared" ca="1" si="102"/>
        <v>-40117509.568556696</v>
      </c>
      <c r="AG247" s="2">
        <f t="shared" ca="1" si="102"/>
        <v>-41121479.652021341</v>
      </c>
      <c r="AH247" s="2">
        <f t="shared" ca="1" si="102"/>
        <v>-41985030.724713743</v>
      </c>
      <c r="AI247" s="2">
        <f t="shared" ca="1" si="102"/>
        <v>-42866716.36993245</v>
      </c>
      <c r="AJ247" s="2">
        <f t="shared" ca="1" si="102"/>
        <v>-43137319.996398926</v>
      </c>
      <c r="AK247" s="2">
        <f t="shared" ca="1" si="102"/>
        <v>-44043203.716323242</v>
      </c>
    </row>
    <row r="248" spans="3:40">
      <c r="E248" t="s">
        <v>316</v>
      </c>
      <c r="F248" t="s">
        <v>215</v>
      </c>
      <c r="G248" s="23">
        <f ca="1">NPV($G$15,H247:AL247)+G247</f>
        <v>-394270505.53048867</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03">G222</f>
        <v>0</v>
      </c>
      <c r="H256" s="2">
        <f t="shared" si="103"/>
        <v>2851570.0328652207</v>
      </c>
      <c r="I256" s="2">
        <f t="shared" si="103"/>
        <v>2887752.5592083083</v>
      </c>
      <c r="J256" s="2">
        <f t="shared" si="103"/>
        <v>2731392.3189395987</v>
      </c>
      <c r="K256" s="2">
        <f t="shared" si="103"/>
        <v>5632761.3264217293</v>
      </c>
      <c r="L256" s="2">
        <f t="shared" si="103"/>
        <v>5716467.810972061</v>
      </c>
      <c r="M256" s="2">
        <f t="shared" si="103"/>
        <v>4143058.9609294515</v>
      </c>
      <c r="N256" s="2">
        <f t="shared" si="103"/>
        <v>4200137.2283969205</v>
      </c>
      <c r="O256" s="2">
        <f t="shared" si="103"/>
        <v>4257755.1132758223</v>
      </c>
      <c r="P256" s="2">
        <f t="shared" si="103"/>
        <v>3989708.1718619638</v>
      </c>
      <c r="Q256" s="2">
        <f t="shared" si="103"/>
        <v>4041823.1647300762</v>
      </c>
      <c r="R256" s="2">
        <f t="shared" si="103"/>
        <v>6817262.4587535048</v>
      </c>
      <c r="S256" s="2">
        <f t="shared" si="103"/>
        <v>6976263.7403991707</v>
      </c>
      <c r="T256" s="2">
        <f t="shared" si="103"/>
        <v>7138936.6631295411</v>
      </c>
      <c r="U256" s="2">
        <f t="shared" si="103"/>
        <v>7547697.1256963257</v>
      </c>
      <c r="V256" s="2">
        <f t="shared" si="103"/>
        <v>6706534.5319518913</v>
      </c>
      <c r="W256" s="2">
        <f t="shared" si="103"/>
        <v>6864583.4830129063</v>
      </c>
      <c r="X256" s="2">
        <f t="shared" si="103"/>
        <v>7008739.7361561731</v>
      </c>
      <c r="Y256" s="2">
        <f t="shared" si="103"/>
        <v>7155923.2706153067</v>
      </c>
      <c r="Z256" s="2">
        <f t="shared" si="103"/>
        <v>8100090.7866160451</v>
      </c>
      <c r="AA256" s="2">
        <f t="shared" si="103"/>
        <v>8270192.6931349728</v>
      </c>
      <c r="AB256" s="2">
        <f t="shared" si="103"/>
        <v>8443866.7396908104</v>
      </c>
      <c r="AC256" s="2">
        <f t="shared" si="103"/>
        <v>8651863.400827378</v>
      </c>
      <c r="AD256" s="2">
        <f t="shared" si="103"/>
        <v>8864872.1764994115</v>
      </c>
      <c r="AE256" s="2">
        <f t="shared" si="103"/>
        <v>8742393.4330691807</v>
      </c>
      <c r="AF256" s="2">
        <f t="shared" si="103"/>
        <v>8958632.5764401741</v>
      </c>
      <c r="AG256" s="2">
        <f t="shared" si="103"/>
        <v>0</v>
      </c>
      <c r="AH256" s="2">
        <f t="shared" si="103"/>
        <v>0</v>
      </c>
      <c r="AI256" s="2">
        <f t="shared" si="103"/>
        <v>0</v>
      </c>
      <c r="AJ256" s="2">
        <f t="shared" si="103"/>
        <v>0</v>
      </c>
      <c r="AK256" s="2">
        <f t="shared" si="103"/>
        <v>0</v>
      </c>
    </row>
    <row r="257" spans="4:38">
      <c r="E257" t="s">
        <v>305</v>
      </c>
      <c r="F257" t="s">
        <v>215</v>
      </c>
      <c r="G257" s="2">
        <f t="shared" si="103"/>
        <v>0</v>
      </c>
      <c r="H257" s="2">
        <f t="shared" si="103"/>
        <v>2210263.0176176871</v>
      </c>
      <c r="I257" s="2">
        <f t="shared" si="103"/>
        <v>4500079.9779724851</v>
      </c>
      <c r="J257" s="2">
        <f t="shared" si="103"/>
        <v>6691637.4235587986</v>
      </c>
      <c r="K257" s="2">
        <f t="shared" si="103"/>
        <v>11548341.451115394</v>
      </c>
      <c r="L257" s="2">
        <f t="shared" si="103"/>
        <v>16564052.594793666</v>
      </c>
      <c r="M257" s="2">
        <f t="shared" si="103"/>
        <v>20233004.511460468</v>
      </c>
      <c r="N257" s="2">
        <f t="shared" si="103"/>
        <v>24016284.361586083</v>
      </c>
      <c r="O257" s="2">
        <f t="shared" si="103"/>
        <v>27915088.681299869</v>
      </c>
      <c r="P257" s="2">
        <f t="shared" si="103"/>
        <v>31638681.004092656</v>
      </c>
      <c r="Q257" s="2">
        <f t="shared" si="103"/>
        <v>35472900.667292796</v>
      </c>
      <c r="R257" s="2">
        <f t="shared" si="103"/>
        <v>41930691.443091206</v>
      </c>
      <c r="S257" s="2">
        <f t="shared" si="103"/>
        <v>48658405.270530418</v>
      </c>
      <c r="T257" s="2">
        <f t="shared" si="103"/>
        <v>55664832.159200437</v>
      </c>
      <c r="U257" s="2">
        <f t="shared" si="103"/>
        <v>63178409.985018387</v>
      </c>
      <c r="V257" s="2">
        <f t="shared" si="103"/>
        <v>70077979.159954399</v>
      </c>
      <c r="W257" s="2">
        <f t="shared" si="103"/>
        <v>77255050.934297413</v>
      </c>
      <c r="X257" s="2">
        <f t="shared" si="103"/>
        <v>84702655.334353253</v>
      </c>
      <c r="Y257" s="2">
        <f t="shared" si="103"/>
        <v>92428989.641749293</v>
      </c>
      <c r="Z257" s="2">
        <f t="shared" si="103"/>
        <v>101161215.12305096</v>
      </c>
      <c r="AA257" s="2">
        <f t="shared" si="103"/>
        <v>110219432.89013529</v>
      </c>
      <c r="AB257" s="2">
        <f t="shared" si="103"/>
        <v>119613483.70756789</v>
      </c>
      <c r="AC257" s="2">
        <f t="shared" si="103"/>
        <v>129381249.44774446</v>
      </c>
      <c r="AD257" s="2">
        <f t="shared" si="103"/>
        <v>139534866.56373435</v>
      </c>
      <c r="AE257" s="2">
        <f t="shared" si="103"/>
        <v>149778455.0038971</v>
      </c>
      <c r="AF257" s="2">
        <f t="shared" si="103"/>
        <v>160420297.44784644</v>
      </c>
      <c r="AG257" s="2">
        <f t="shared" si="103"/>
        <v>171473223.86271378</v>
      </c>
      <c r="AH257" s="2">
        <f t="shared" si="103"/>
        <v>182919627.83583105</v>
      </c>
      <c r="AI257" s="2">
        <f t="shared" si="103"/>
        <v>194771161.08409581</v>
      </c>
      <c r="AJ257" s="2">
        <f t="shared" si="103"/>
        <v>206922142.44866151</v>
      </c>
      <c r="AK257" s="2">
        <f t="shared" si="103"/>
        <v>219497570.94850087</v>
      </c>
    </row>
    <row r="258" spans="4:38">
      <c r="E258" t="s">
        <v>282</v>
      </c>
      <c r="F258" t="s">
        <v>215</v>
      </c>
      <c r="G258" s="2">
        <f t="shared" si="103"/>
        <v>0</v>
      </c>
      <c r="H258" s="2">
        <f t="shared" si="103"/>
        <v>-1235741.1894091344</v>
      </c>
      <c r="I258" s="2">
        <f t="shared" si="103"/>
        <v>-2509312.3628576007</v>
      </c>
      <c r="J258" s="2">
        <f t="shared" si="103"/>
        <v>-3723776.5724776341</v>
      </c>
      <c r="K258" s="2">
        <f t="shared" si="103"/>
        <v>-6433188.4447355745</v>
      </c>
      <c r="L258" s="2">
        <f t="shared" si="103"/>
        <v>-9237548.5683406051</v>
      </c>
      <c r="M258" s="2">
        <f t="shared" si="103"/>
        <v>-11296844.761648433</v>
      </c>
      <c r="N258" s="2">
        <f t="shared" si="103"/>
        <v>-13424196.711706173</v>
      </c>
      <c r="O258" s="2">
        <f t="shared" si="103"/>
        <v>-15621148.726436991</v>
      </c>
      <c r="P258" s="2">
        <f t="shared" si="103"/>
        <v>-17723847.714931648</v>
      </c>
      <c r="Q258" s="2">
        <f t="shared" si="103"/>
        <v>-19892774.125740718</v>
      </c>
      <c r="R258" s="2">
        <f t="shared" si="103"/>
        <v>-23514225.172530841</v>
      </c>
      <c r="S258" s="2">
        <f t="shared" si="103"/>
        <v>-27287045.805585787</v>
      </c>
      <c r="T258" s="2">
        <f t="shared" si="103"/>
        <v>-31216165.35608647</v>
      </c>
      <c r="U258" s="2">
        <f t="shared" si="103"/>
        <v>-35429689.024958104</v>
      </c>
      <c r="V258" s="2">
        <f t="shared" si="103"/>
        <v>-39298884.060606144</v>
      </c>
      <c r="W258" s="2">
        <f t="shared" si="103"/>
        <v>-43323699.201333411</v>
      </c>
      <c r="X258" s="2">
        <f t="shared" si="103"/>
        <v>-47500225.770100497</v>
      </c>
      <c r="Y258" s="2">
        <f t="shared" si="103"/>
        <v>-51833060.703407928</v>
      </c>
      <c r="Z258" s="2">
        <f t="shared" si="103"/>
        <v>-56729987.254292905</v>
      </c>
      <c r="AA258" s="2">
        <f t="shared" si="103"/>
        <v>-61809726.340544835</v>
      </c>
      <c r="AB258" s="2">
        <f t="shared" si="103"/>
        <v>-67077796.544040211</v>
      </c>
      <c r="AC258" s="2">
        <f t="shared" si="103"/>
        <v>-72555441.561145887</v>
      </c>
      <c r="AD258" s="2">
        <f t="shared" si="103"/>
        <v>-78249467.368115693</v>
      </c>
      <c r="AE258" s="2">
        <f t="shared" si="103"/>
        <v>-83993948.006686434</v>
      </c>
      <c r="AF258" s="2">
        <f t="shared" si="103"/>
        <v>-89961764.679045424</v>
      </c>
      <c r="AG258" s="2">
        <f t="shared" si="103"/>
        <v>-96160112.275753796</v>
      </c>
      <c r="AH258" s="2">
        <f t="shared" si="103"/>
        <v>-102579117.3333005</v>
      </c>
      <c r="AI258" s="2">
        <f t="shared" si="103"/>
        <v>-109225313.99375048</v>
      </c>
      <c r="AJ258" s="2">
        <f t="shared" si="103"/>
        <v>-116039437.54001744</v>
      </c>
      <c r="AK258" s="2">
        <f t="shared" si="103"/>
        <v>-123091585.91175641</v>
      </c>
    </row>
    <row r="259" spans="4:38">
      <c r="E259" t="s">
        <v>283</v>
      </c>
      <c r="F259" t="s">
        <v>215</v>
      </c>
      <c r="G259" s="2">
        <f t="shared" si="103"/>
        <v>0</v>
      </c>
      <c r="H259" s="2">
        <f t="shared" si="103"/>
        <v>-245896.34166495391</v>
      </c>
      <c r="I259" s="2">
        <f t="shared" si="103"/>
        <v>-499099.79334750923</v>
      </c>
      <c r="J259" s="2">
        <f t="shared" si="103"/>
        <v>-740403.35609428922</v>
      </c>
      <c r="K259" s="2">
        <f t="shared" si="103"/>
        <v>-1279344.0152120064</v>
      </c>
      <c r="L259" s="2">
        <f t="shared" si="103"/>
        <v>-1837378.8098686123</v>
      </c>
      <c r="M259" s="2">
        <f t="shared" si="103"/>
        <v>-2247417.6849271371</v>
      </c>
      <c r="N259" s="2">
        <f t="shared" si="103"/>
        <v>-2671135.982601821</v>
      </c>
      <c r="O259" s="2">
        <f t="shared" si="103"/>
        <v>-3108870.0410509263</v>
      </c>
      <c r="P259" s="2">
        <f t="shared" si="103"/>
        <v>-3527971.9559944896</v>
      </c>
      <c r="Q259" s="2">
        <f t="shared" si="103"/>
        <v>-3960397.4626147468</v>
      </c>
      <c r="R259" s="2">
        <f t="shared" si="103"/>
        <v>-4681382.1501215771</v>
      </c>
      <c r="S259" s="2">
        <f t="shared" si="103"/>
        <v>-5432502.5905189272</v>
      </c>
      <c r="T259" s="2">
        <f t="shared" si="103"/>
        <v>-6214740.1507382216</v>
      </c>
      <c r="U259" s="2">
        <f t="shared" si="103"/>
        <v>-7053598.9414422074</v>
      </c>
      <c r="V259" s="2">
        <f t="shared" si="103"/>
        <v>-7823906.2954936381</v>
      </c>
      <c r="W259" s="2">
        <f t="shared" si="103"/>
        <v>-8625195.6264876463</v>
      </c>
      <c r="X259" s="2">
        <f t="shared" si="103"/>
        <v>-9456688.7667070888</v>
      </c>
      <c r="Y259" s="2">
        <f t="shared" si="103"/>
        <v>-10319300.907544451</v>
      </c>
      <c r="Z259" s="2">
        <f t="shared" si="103"/>
        <v>-11294216.490667704</v>
      </c>
      <c r="AA259" s="2">
        <f t="shared" si="103"/>
        <v>-12305527.716581903</v>
      </c>
      <c r="AB259" s="2">
        <f t="shared" si="103"/>
        <v>-13354333.264512116</v>
      </c>
      <c r="AC259" s="2">
        <f t="shared" si="103"/>
        <v>-14444862.483299086</v>
      </c>
      <c r="AD259" s="2">
        <f t="shared" si="103"/>
        <v>-15578470.355959052</v>
      </c>
      <c r="AE259" s="2">
        <f t="shared" si="103"/>
        <v>-16722123.141700815</v>
      </c>
      <c r="AF259" s="2">
        <f t="shared" si="103"/>
        <v>-17910239.281620063</v>
      </c>
      <c r="AG259" s="2">
        <f t="shared" si="103"/>
        <v>-19144251.186608404</v>
      </c>
      <c r="AH259" s="2">
        <f t="shared" si="103"/>
        <v>-20422193.176083066</v>
      </c>
      <c r="AI259" s="2">
        <f t="shared" si="103"/>
        <v>-21745366.114342362</v>
      </c>
      <c r="AJ259" s="2">
        <f t="shared" si="103"/>
        <v>-23101971.152533546</v>
      </c>
      <c r="AK259" s="2">
        <f t="shared" si="103"/>
        <v>-24505963.895872347</v>
      </c>
    </row>
    <row r="260" spans="4:38">
      <c r="E260" t="s">
        <v>306</v>
      </c>
      <c r="F260" t="s">
        <v>215</v>
      </c>
      <c r="G260" s="2">
        <f t="shared" si="103"/>
        <v>0</v>
      </c>
      <c r="H260" s="2">
        <f t="shared" si="103"/>
        <v>-333487.95363635506</v>
      </c>
      <c r="I260" s="2">
        <f t="shared" si="103"/>
        <v>-665442.75963769061</v>
      </c>
      <c r="J260" s="2">
        <f t="shared" si="103"/>
        <v>-1024651.5791153379</v>
      </c>
      <c r="K260" s="2">
        <f t="shared" si="103"/>
        <v>-1434227.2910138655</v>
      </c>
      <c r="L260" s="2">
        <f t="shared" si="103"/>
        <v>-1871786.2653616692</v>
      </c>
      <c r="M260" s="2">
        <f t="shared" si="103"/>
        <v>-2371192.5462416774</v>
      </c>
      <c r="N260" s="2">
        <f t="shared" si="103"/>
        <v>-2686950.4603300425</v>
      </c>
      <c r="O260" s="2">
        <f t="shared" si="103"/>
        <v>-2994675.2624380519</v>
      </c>
      <c r="P260" s="2">
        <f t="shared" si="103"/>
        <v>-3332072.0694280174</v>
      </c>
      <c r="Q260" s="2">
        <f t="shared" si="103"/>
        <v>-3672735.5086461343</v>
      </c>
      <c r="R260" s="2">
        <f t="shared" si="103"/>
        <v>-4045022.7695735698</v>
      </c>
      <c r="S260" s="2">
        <f t="shared" si="103"/>
        <v>-4425326.04760563</v>
      </c>
      <c r="T260" s="2">
        <f t="shared" si="103"/>
        <v>-4813817.836778637</v>
      </c>
      <c r="U260" s="2">
        <f t="shared" si="103"/>
        <v>-5213703.488432291</v>
      </c>
      <c r="V260" s="2">
        <f t="shared" si="103"/>
        <v>-5609490.9358533714</v>
      </c>
      <c r="W260" s="2">
        <f t="shared" si="103"/>
        <v>-6013805.0662439186</v>
      </c>
      <c r="X260" s="2">
        <f t="shared" si="103"/>
        <v>-6426609.7933726683</v>
      </c>
      <c r="Y260" s="2">
        <f t="shared" si="103"/>
        <v>-6848083.41977112</v>
      </c>
      <c r="Z260" s="2">
        <f t="shared" si="103"/>
        <v>-7288331.6564154113</v>
      </c>
      <c r="AA260" s="2">
        <f t="shared" si="103"/>
        <v>-7737825.106029233</v>
      </c>
      <c r="AB260" s="2">
        <f t="shared" si="103"/>
        <v>-8196757.9180849437</v>
      </c>
      <c r="AC260" s="2">
        <f t="shared" si="103"/>
        <v>-8665711.7624388635</v>
      </c>
      <c r="AD260" s="2">
        <f t="shared" si="103"/>
        <v>-9144905.1330773979</v>
      </c>
      <c r="AE260" s="2">
        <f t="shared" si="103"/>
        <v>-9630303.5512601342</v>
      </c>
      <c r="AF260" s="2">
        <f t="shared" si="103"/>
        <v>-10126303.447240664</v>
      </c>
      <c r="AG260" s="2">
        <f t="shared" si="103"/>
        <v>-10518384.792779965</v>
      </c>
      <c r="AH260" s="2">
        <f t="shared" si="103"/>
        <v>-10918699.846575594</v>
      </c>
      <c r="AI260" s="2">
        <f t="shared" si="103"/>
        <v>-11327421.516500929</v>
      </c>
      <c r="AJ260" s="2">
        <f t="shared" si="103"/>
        <v>-11744726.341494698</v>
      </c>
      <c r="AK260" s="2">
        <f t="shared" si="103"/>
        <v>-12170794.567813335</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0</v>
      </c>
      <c r="H264" s="2">
        <f t="shared" si="104"/>
        <v>3246707.5657724645</v>
      </c>
      <c r="I264" s="2">
        <f t="shared" si="104"/>
        <v>3713977.6213379926</v>
      </c>
      <c r="J264" s="2">
        <f t="shared" si="104"/>
        <v>3934198.2348111365</v>
      </c>
      <c r="K264" s="2">
        <f t="shared" si="104"/>
        <v>8034343.0265756743</v>
      </c>
      <c r="L264" s="2">
        <f t="shared" si="104"/>
        <v>9333806.7621948402</v>
      </c>
      <c r="M264" s="2">
        <f t="shared" si="104"/>
        <v>8460608.4795726724</v>
      </c>
      <c r="N264" s="2">
        <f t="shared" si="104"/>
        <v>9434138.4353449643</v>
      </c>
      <c r="O264" s="2">
        <f t="shared" si="104"/>
        <v>10448149.764649723</v>
      </c>
      <c r="P264" s="2">
        <f t="shared" si="104"/>
        <v>11044497.435600461</v>
      </c>
      <c r="Q264" s="2">
        <f t="shared" si="104"/>
        <v>11988816.735021276</v>
      </c>
      <c r="R264" s="2">
        <f t="shared" si="104"/>
        <v>16507323.809618723</v>
      </c>
      <c r="S264" s="2">
        <f t="shared" si="104"/>
        <v>18489794.567219239</v>
      </c>
      <c r="T264" s="2">
        <f t="shared" si="104"/>
        <v>20559045.478726648</v>
      </c>
      <c r="U264" s="2">
        <f t="shared" si="104"/>
        <v>23029115.655882116</v>
      </c>
      <c r="V264" s="2">
        <f t="shared" si="104"/>
        <v>24052232.399953134</v>
      </c>
      <c r="W264" s="2">
        <f t="shared" si="104"/>
        <v>26156934.523245335</v>
      </c>
      <c r="X264" s="2">
        <f t="shared" si="104"/>
        <v>28327870.740329184</v>
      </c>
      <c r="Y264" s="2">
        <f t="shared" si="104"/>
        <v>30584467.881641105</v>
      </c>
      <c r="Z264" s="2">
        <f t="shared" si="104"/>
        <v>33948770.508290984</v>
      </c>
      <c r="AA264" s="2">
        <f t="shared" si="104"/>
        <v>36636546.420114294</v>
      </c>
      <c r="AB264" s="2">
        <f t="shared" si="104"/>
        <v>39428462.720621429</v>
      </c>
      <c r="AC264" s="2">
        <f t="shared" si="104"/>
        <v>42367097.041688003</v>
      </c>
      <c r="AD264" s="2">
        <f t="shared" si="104"/>
        <v>45426895.883081637</v>
      </c>
      <c r="AE264" s="2">
        <f t="shared" si="104"/>
        <v>48174473.737318881</v>
      </c>
      <c r="AF264" s="2">
        <f t="shared" si="104"/>
        <v>51380622.616380475</v>
      </c>
      <c r="AG264" s="2">
        <f t="shared" si="104"/>
        <v>45650475.607571617</v>
      </c>
      <c r="AH264" s="2">
        <f t="shared" si="104"/>
        <v>48999617.479871884</v>
      </c>
      <c r="AI264" s="2">
        <f t="shared" si="104"/>
        <v>52473059.459502034</v>
      </c>
      <c r="AJ264" s="2">
        <f t="shared" si="104"/>
        <v>56036007.414615825</v>
      </c>
      <c r="AK264" s="2">
        <f t="shared" si="104"/>
        <v>59729226.573058784</v>
      </c>
    </row>
    <row r="265" spans="4:38">
      <c r="E265" t="s">
        <v>309</v>
      </c>
      <c r="F265" t="s">
        <v>215</v>
      </c>
      <c r="G265" s="2">
        <f ca="1">-G264*G$18</f>
        <v>0</v>
      </c>
      <c r="H265" s="2">
        <f t="shared" ref="H265:AK265" si="105">-H264*H$18</f>
        <v>-974012.2697317393</v>
      </c>
      <c r="I265" s="2">
        <f t="shared" si="105"/>
        <v>-1114193.2864013978</v>
      </c>
      <c r="J265" s="2">
        <f t="shared" si="105"/>
        <v>-1180259.4704433409</v>
      </c>
      <c r="K265" s="2">
        <f t="shared" si="105"/>
        <v>-2410302.9079727023</v>
      </c>
      <c r="L265" s="2">
        <f t="shared" si="105"/>
        <v>-2800142.028658452</v>
      </c>
      <c r="M265" s="2">
        <f t="shared" si="105"/>
        <v>-2538182.5438718018</v>
      </c>
      <c r="N265" s="2">
        <f t="shared" si="105"/>
        <v>-2830241.5306034894</v>
      </c>
      <c r="O265" s="2">
        <f t="shared" si="105"/>
        <v>-3134444.9293949166</v>
      </c>
      <c r="P265" s="2">
        <f t="shared" si="105"/>
        <v>-3313349.2306801383</v>
      </c>
      <c r="Q265" s="2">
        <f t="shared" si="105"/>
        <v>-3596645.0205063829</v>
      </c>
      <c r="R265" s="2">
        <f t="shared" si="105"/>
        <v>-4952197.142885617</v>
      </c>
      <c r="S265" s="2">
        <f t="shared" si="105"/>
        <v>-5546938.3701657718</v>
      </c>
      <c r="T265" s="2">
        <f t="shared" si="105"/>
        <v>-6167713.6436179942</v>
      </c>
      <c r="U265" s="2">
        <f t="shared" si="105"/>
        <v>-6908734.6967646349</v>
      </c>
      <c r="V265" s="2">
        <f t="shared" si="105"/>
        <v>-7215669.7199859405</v>
      </c>
      <c r="W265" s="2">
        <f t="shared" si="105"/>
        <v>-7847080.3569735996</v>
      </c>
      <c r="X265" s="2">
        <f t="shared" si="105"/>
        <v>-8498361.2220987547</v>
      </c>
      <c r="Y265" s="2">
        <f t="shared" si="105"/>
        <v>-9175340.3644923307</v>
      </c>
      <c r="Z265" s="2">
        <f t="shared" si="105"/>
        <v>-10184631.152487295</v>
      </c>
      <c r="AA265" s="2">
        <f t="shared" si="105"/>
        <v>-10990963.926034288</v>
      </c>
      <c r="AB265" s="2">
        <f t="shared" si="105"/>
        <v>-11828538.816186428</v>
      </c>
      <c r="AC265" s="2">
        <f t="shared" si="105"/>
        <v>-12710129.112506401</v>
      </c>
      <c r="AD265" s="2">
        <f t="shared" si="105"/>
        <v>-13628068.764924491</v>
      </c>
      <c r="AE265" s="2">
        <f t="shared" si="105"/>
        <v>-14452342.121195665</v>
      </c>
      <c r="AF265" s="2">
        <f t="shared" si="105"/>
        <v>-15414186.784914142</v>
      </c>
      <c r="AG265" s="2">
        <f t="shared" si="105"/>
        <v>-13695142.682271484</v>
      </c>
      <c r="AH265" s="2">
        <f t="shared" si="105"/>
        <v>-14699885.243961565</v>
      </c>
      <c r="AI265" s="2">
        <f t="shared" si="105"/>
        <v>-15741917.83785061</v>
      </c>
      <c r="AJ265" s="2">
        <f t="shared" si="105"/>
        <v>-16810802.224384747</v>
      </c>
      <c r="AK265" s="2">
        <f t="shared" si="105"/>
        <v>-17918767.971917633</v>
      </c>
    </row>
    <row r="267" spans="4:38">
      <c r="D267" t="s">
        <v>310</v>
      </c>
    </row>
    <row r="268" spans="4:38">
      <c r="E268" t="s">
        <v>214</v>
      </c>
      <c r="F268" t="s">
        <v>215</v>
      </c>
      <c r="G268" s="2">
        <f t="shared" ref="G268:AK275" si="106">G234</f>
        <v>-18787753.651485577</v>
      </c>
      <c r="H268" s="2">
        <f t="shared" si="106"/>
        <v>-23827466.258043185</v>
      </c>
      <c r="I268" s="2">
        <f t="shared" si="106"/>
        <v>-23668631.920898538</v>
      </c>
      <c r="J268" s="2">
        <f t="shared" si="106"/>
        <v>-26005313.239272192</v>
      </c>
      <c r="K268" s="2">
        <f t="shared" si="106"/>
        <v>-27133295.625460468</v>
      </c>
      <c r="L268" s="2">
        <f t="shared" si="106"/>
        <v>-29288250.136852235</v>
      </c>
      <c r="M268" s="2">
        <f t="shared" si="106"/>
        <v>-35809443.509471215</v>
      </c>
      <c r="N268" s="2">
        <f t="shared" si="106"/>
        <v>-21060495.89867229</v>
      </c>
      <c r="O268" s="2">
        <f t="shared" si="106"/>
        <v>-20360229.055364911</v>
      </c>
      <c r="P268" s="2">
        <f t="shared" si="106"/>
        <v>-23002036.387335278</v>
      </c>
      <c r="Q268" s="2">
        <f t="shared" si="106"/>
        <v>-23211251.972719286</v>
      </c>
      <c r="R268" s="2">
        <f t="shared" si="106"/>
        <v>-22965718.415441323</v>
      </c>
      <c r="S268" s="2">
        <f t="shared" si="106"/>
        <v>-23447998.502165586</v>
      </c>
      <c r="T268" s="2">
        <f t="shared" si="106"/>
        <v>-23940406.47071106</v>
      </c>
      <c r="U268" s="2">
        <f t="shared" si="106"/>
        <v>-24443155.006595992</v>
      </c>
      <c r="V268" s="2">
        <f t="shared" si="106"/>
        <v>-24956461.261734504</v>
      </c>
      <c r="W268" s="2">
        <f t="shared" si="106"/>
        <v>-25480546.94823093</v>
      </c>
      <c r="X268" s="2">
        <f t="shared" si="106"/>
        <v>-26015638.434143778</v>
      </c>
      <c r="Y268" s="2">
        <f t="shared" si="106"/>
        <v>-26561966.841260787</v>
      </c>
      <c r="Z268" s="2">
        <f t="shared" si="106"/>
        <v>-27119768.144927263</v>
      </c>
      <c r="AA268" s="2">
        <f t="shared" si="106"/>
        <v>-27689283.275970731</v>
      </c>
      <c r="AB268" s="2">
        <f t="shared" si="106"/>
        <v>-28270758.224766113</v>
      </c>
      <c r="AC268" s="2">
        <f t="shared" si="106"/>
        <v>-28864444.147486199</v>
      </c>
      <c r="AD268" s="2">
        <f t="shared" si="106"/>
        <v>-29470597.47458341</v>
      </c>
      <c r="AE268" s="2">
        <f t="shared" si="106"/>
        <v>-30089480.02154965</v>
      </c>
      <c r="AF268" s="2">
        <f t="shared" si="106"/>
        <v>-30721359.102002192</v>
      </c>
      <c r="AG268" s="2">
        <f t="shared" si="106"/>
        <v>-31366507.643144231</v>
      </c>
      <c r="AH268" s="2">
        <f t="shared" si="106"/>
        <v>-32025204.303650267</v>
      </c>
      <c r="AI268" s="2">
        <f t="shared" si="106"/>
        <v>-32697733.594026908</v>
      </c>
      <c r="AJ268" s="2">
        <f t="shared" si="106"/>
        <v>-33384385.999501467</v>
      </c>
      <c r="AK268" s="2">
        <f t="shared" si="106"/>
        <v>-34085458.105491005</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2210263.0176176871</v>
      </c>
      <c r="I271" s="2">
        <f t="shared" si="106"/>
        <v>4500079.9779724851</v>
      </c>
      <c r="J271" s="2">
        <f t="shared" si="106"/>
        <v>6691637.4235587986</v>
      </c>
      <c r="K271" s="2">
        <f t="shared" si="106"/>
        <v>11548341.451115394</v>
      </c>
      <c r="L271" s="2">
        <f t="shared" si="106"/>
        <v>16564052.594793666</v>
      </c>
      <c r="M271" s="2">
        <f t="shared" si="106"/>
        <v>20233004.511460468</v>
      </c>
      <c r="N271" s="2">
        <f t="shared" si="106"/>
        <v>24016284.361586083</v>
      </c>
      <c r="O271" s="2">
        <f t="shared" si="106"/>
        <v>27915088.681299869</v>
      </c>
      <c r="P271" s="2">
        <f t="shared" si="106"/>
        <v>31638681.004092656</v>
      </c>
      <c r="Q271" s="2">
        <f t="shared" si="106"/>
        <v>35472900.667292796</v>
      </c>
      <c r="R271" s="2">
        <f t="shared" si="106"/>
        <v>41930691.443091206</v>
      </c>
      <c r="S271" s="2">
        <f t="shared" si="106"/>
        <v>48658405.270530418</v>
      </c>
      <c r="T271" s="2">
        <f t="shared" si="106"/>
        <v>55664832.159200437</v>
      </c>
      <c r="U271" s="2">
        <f t="shared" si="106"/>
        <v>63178409.985018387</v>
      </c>
      <c r="V271" s="2">
        <f t="shared" si="106"/>
        <v>70077979.159954399</v>
      </c>
      <c r="W271" s="2">
        <f t="shared" si="106"/>
        <v>77255050.934297413</v>
      </c>
      <c r="X271" s="2">
        <f t="shared" si="106"/>
        <v>84702655.334353253</v>
      </c>
      <c r="Y271" s="2">
        <f t="shared" si="106"/>
        <v>92428989.641749293</v>
      </c>
      <c r="Z271" s="2">
        <f t="shared" si="106"/>
        <v>101161215.12305096</v>
      </c>
      <c r="AA271" s="2">
        <f t="shared" si="106"/>
        <v>110219432.89013529</v>
      </c>
      <c r="AB271" s="2">
        <f t="shared" si="106"/>
        <v>119613483.70756789</v>
      </c>
      <c r="AC271" s="2">
        <f t="shared" si="106"/>
        <v>129381249.44774446</v>
      </c>
      <c r="AD271" s="2">
        <f t="shared" si="106"/>
        <v>139534866.56373435</v>
      </c>
      <c r="AE271" s="2">
        <f t="shared" si="106"/>
        <v>149778455.0038971</v>
      </c>
      <c r="AF271" s="2">
        <f t="shared" si="106"/>
        <v>160420297.44784644</v>
      </c>
      <c r="AG271" s="2">
        <f t="shared" si="106"/>
        <v>171473223.86271378</v>
      </c>
      <c r="AH271" s="2">
        <f t="shared" si="106"/>
        <v>182919627.83583105</v>
      </c>
      <c r="AI271" s="2">
        <f t="shared" si="106"/>
        <v>194771161.08409581</v>
      </c>
      <c r="AJ271" s="2">
        <f t="shared" si="106"/>
        <v>206922142.44866151</v>
      </c>
      <c r="AK271" s="2">
        <f t="shared" si="106"/>
        <v>219497570.94850087</v>
      </c>
      <c r="AL271" s="2">
        <f t="shared" ref="AL271:AL277" si="107">IF(AF271=0,0,IF($G$15&gt;(AK271/AF271)^(1/5)-1+2%,AK271*(AK271/AF271)^(1/5)/($G$15-((AK271/AF271)^(1/5)-1)),AK271*(1+$G$14)/$G$16))</f>
        <v>7477557756.7688036</v>
      </c>
    </row>
    <row r="272" spans="4:38">
      <c r="E272" t="s">
        <v>282</v>
      </c>
      <c r="F272" t="s">
        <v>215</v>
      </c>
      <c r="G272" s="2">
        <f t="shared" si="106"/>
        <v>0</v>
      </c>
      <c r="H272" s="2">
        <f t="shared" si="106"/>
        <v>-1235741.1894091344</v>
      </c>
      <c r="I272" s="2">
        <f t="shared" si="106"/>
        <v>-2509312.3628576007</v>
      </c>
      <c r="J272" s="2">
        <f t="shared" si="106"/>
        <v>-3723776.5724776341</v>
      </c>
      <c r="K272" s="2">
        <f t="shared" si="106"/>
        <v>-6433188.4447355745</v>
      </c>
      <c r="L272" s="2">
        <f t="shared" si="106"/>
        <v>-9237548.5683406051</v>
      </c>
      <c r="M272" s="2">
        <f t="shared" si="106"/>
        <v>-11296844.761648433</v>
      </c>
      <c r="N272" s="2">
        <f t="shared" si="106"/>
        <v>-13424196.711706173</v>
      </c>
      <c r="O272" s="2">
        <f t="shared" si="106"/>
        <v>-15621148.726436991</v>
      </c>
      <c r="P272" s="2">
        <f t="shared" si="106"/>
        <v>-17723847.714931648</v>
      </c>
      <c r="Q272" s="2">
        <f t="shared" si="106"/>
        <v>-19892774.125740718</v>
      </c>
      <c r="R272" s="2">
        <f t="shared" si="106"/>
        <v>-23514225.172530841</v>
      </c>
      <c r="S272" s="2">
        <f t="shared" si="106"/>
        <v>-27287045.805585787</v>
      </c>
      <c r="T272" s="2">
        <f t="shared" si="106"/>
        <v>-31216165.35608647</v>
      </c>
      <c r="U272" s="2">
        <f t="shared" si="106"/>
        <v>-35429689.024958104</v>
      </c>
      <c r="V272" s="2">
        <f t="shared" si="106"/>
        <v>-39298884.060606144</v>
      </c>
      <c r="W272" s="2">
        <f t="shared" si="106"/>
        <v>-43323699.201333411</v>
      </c>
      <c r="X272" s="2">
        <f t="shared" si="106"/>
        <v>-47500225.770100497</v>
      </c>
      <c r="Y272" s="2">
        <f t="shared" si="106"/>
        <v>-51833060.703407928</v>
      </c>
      <c r="Z272" s="2">
        <f t="shared" si="106"/>
        <v>-56729987.254292905</v>
      </c>
      <c r="AA272" s="2">
        <f t="shared" si="106"/>
        <v>-61809726.340544835</v>
      </c>
      <c r="AB272" s="2">
        <f t="shared" si="106"/>
        <v>-67077796.544040211</v>
      </c>
      <c r="AC272" s="2">
        <f t="shared" si="106"/>
        <v>-72555441.561145887</v>
      </c>
      <c r="AD272" s="2">
        <f t="shared" si="106"/>
        <v>-78249467.368115693</v>
      </c>
      <c r="AE272" s="2">
        <f t="shared" si="106"/>
        <v>-83993948.006686434</v>
      </c>
      <c r="AF272" s="2">
        <f t="shared" si="106"/>
        <v>-89961764.679045424</v>
      </c>
      <c r="AG272" s="2">
        <f t="shared" si="106"/>
        <v>-96160112.275753796</v>
      </c>
      <c r="AH272" s="2">
        <f t="shared" si="106"/>
        <v>-102579117.3333005</v>
      </c>
      <c r="AI272" s="2">
        <f t="shared" si="106"/>
        <v>-109225313.99375048</v>
      </c>
      <c r="AJ272" s="2">
        <f t="shared" si="106"/>
        <v>-116039437.54001744</v>
      </c>
      <c r="AK272" s="2">
        <f t="shared" si="106"/>
        <v>-123091585.91175641</v>
      </c>
      <c r="AL272" s="2">
        <f t="shared" si="107"/>
        <v>-4193324049.3280001</v>
      </c>
    </row>
    <row r="273" spans="1:38">
      <c r="E273" t="s">
        <v>283</v>
      </c>
      <c r="F273" t="s">
        <v>215</v>
      </c>
      <c r="G273" s="2">
        <f t="shared" si="106"/>
        <v>0</v>
      </c>
      <c r="H273" s="2">
        <f t="shared" si="106"/>
        <v>-245896.34166495391</v>
      </c>
      <c r="I273" s="2">
        <f t="shared" si="106"/>
        <v>-499099.79334750923</v>
      </c>
      <c r="J273" s="2">
        <f t="shared" si="106"/>
        <v>-740403.35609428922</v>
      </c>
      <c r="K273" s="2">
        <f t="shared" si="106"/>
        <v>-1279344.0152120064</v>
      </c>
      <c r="L273" s="2">
        <f t="shared" si="106"/>
        <v>-1837378.8098686123</v>
      </c>
      <c r="M273" s="2">
        <f t="shared" si="106"/>
        <v>-2247417.6849271371</v>
      </c>
      <c r="N273" s="2">
        <f t="shared" si="106"/>
        <v>-2671135.982601821</v>
      </c>
      <c r="O273" s="2">
        <f t="shared" si="106"/>
        <v>-3108870.0410509263</v>
      </c>
      <c r="P273" s="2">
        <f t="shared" si="106"/>
        <v>-3527971.9559944896</v>
      </c>
      <c r="Q273" s="2">
        <f t="shared" si="106"/>
        <v>-3960397.4626147468</v>
      </c>
      <c r="R273" s="2">
        <f t="shared" si="106"/>
        <v>-4681382.1501215771</v>
      </c>
      <c r="S273" s="2">
        <f t="shared" si="106"/>
        <v>-5432502.5905189272</v>
      </c>
      <c r="T273" s="2">
        <f t="shared" si="106"/>
        <v>-6214740.1507382216</v>
      </c>
      <c r="U273" s="2">
        <f t="shared" si="106"/>
        <v>-7053598.9414422074</v>
      </c>
      <c r="V273" s="2">
        <f t="shared" si="106"/>
        <v>-7823906.2954936381</v>
      </c>
      <c r="W273" s="2">
        <f t="shared" si="106"/>
        <v>-8625195.6264876463</v>
      </c>
      <c r="X273" s="2">
        <f t="shared" si="106"/>
        <v>-9456688.7667070888</v>
      </c>
      <c r="Y273" s="2">
        <f t="shared" si="106"/>
        <v>-10319300.907544451</v>
      </c>
      <c r="Z273" s="2">
        <f t="shared" si="106"/>
        <v>-11294216.490667704</v>
      </c>
      <c r="AA273" s="2">
        <f t="shared" si="106"/>
        <v>-12305527.716581903</v>
      </c>
      <c r="AB273" s="2">
        <f t="shared" si="106"/>
        <v>-13354333.264512116</v>
      </c>
      <c r="AC273" s="2">
        <f t="shared" si="106"/>
        <v>-14444862.483299086</v>
      </c>
      <c r="AD273" s="2">
        <f t="shared" si="106"/>
        <v>-15578470.355959052</v>
      </c>
      <c r="AE273" s="2">
        <f t="shared" si="106"/>
        <v>-16722123.141700815</v>
      </c>
      <c r="AF273" s="2">
        <f t="shared" si="106"/>
        <v>-17910239.281620063</v>
      </c>
      <c r="AG273" s="2">
        <f t="shared" si="106"/>
        <v>-19144251.186608404</v>
      </c>
      <c r="AH273" s="2">
        <f t="shared" si="106"/>
        <v>-20422193.176083066</v>
      </c>
      <c r="AI273" s="2">
        <f t="shared" si="106"/>
        <v>-21745366.114342362</v>
      </c>
      <c r="AJ273" s="2">
        <f t="shared" si="106"/>
        <v>-23101971.152533546</v>
      </c>
      <c r="AK273" s="2">
        <f t="shared" si="106"/>
        <v>-24505963.895872347</v>
      </c>
      <c r="AL273" s="2">
        <f t="shared" si="107"/>
        <v>-834837304.23454165</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0</v>
      </c>
      <c r="H276" s="2">
        <f t="shared" si="108"/>
        <v>-974012.2697317393</v>
      </c>
      <c r="I276" s="2">
        <f t="shared" si="108"/>
        <v>-1114193.2864013978</v>
      </c>
      <c r="J276" s="2">
        <f t="shared" si="108"/>
        <v>-1180259.4704433409</v>
      </c>
      <c r="K276" s="2">
        <f t="shared" si="108"/>
        <v>-2410302.9079727023</v>
      </c>
      <c r="L276" s="2">
        <f t="shared" si="108"/>
        <v>-2800142.028658452</v>
      </c>
      <c r="M276" s="2">
        <f t="shared" si="108"/>
        <v>-2538182.5438718018</v>
      </c>
      <c r="N276" s="2">
        <f t="shared" si="108"/>
        <v>-2830241.5306034894</v>
      </c>
      <c r="O276" s="2">
        <f t="shared" si="108"/>
        <v>-3134444.9293949166</v>
      </c>
      <c r="P276" s="2">
        <f t="shared" si="108"/>
        <v>-3313349.2306801383</v>
      </c>
      <c r="Q276" s="2">
        <f t="shared" si="108"/>
        <v>-3596645.0205063829</v>
      </c>
      <c r="R276" s="2">
        <f t="shared" si="108"/>
        <v>-4952197.142885617</v>
      </c>
      <c r="S276" s="2">
        <f t="shared" si="108"/>
        <v>-5546938.3701657718</v>
      </c>
      <c r="T276" s="2">
        <f t="shared" si="108"/>
        <v>-6167713.6436179942</v>
      </c>
      <c r="U276" s="2">
        <f t="shared" si="108"/>
        <v>-6908734.6967646349</v>
      </c>
      <c r="V276" s="2">
        <f t="shared" si="108"/>
        <v>-7215669.7199859405</v>
      </c>
      <c r="W276" s="2">
        <f t="shared" si="108"/>
        <v>-7847080.3569735996</v>
      </c>
      <c r="X276" s="2">
        <f t="shared" si="108"/>
        <v>-8498361.2220987547</v>
      </c>
      <c r="Y276" s="2">
        <f t="shared" si="108"/>
        <v>-9175340.3644923307</v>
      </c>
      <c r="Z276" s="2">
        <f t="shared" si="108"/>
        <v>-10184631.152487295</v>
      </c>
      <c r="AA276" s="2">
        <f t="shared" si="108"/>
        <v>-10990963.926034288</v>
      </c>
      <c r="AB276" s="2">
        <f t="shared" si="108"/>
        <v>-11828538.816186428</v>
      </c>
      <c r="AC276" s="2">
        <f t="shared" si="108"/>
        <v>-12710129.112506401</v>
      </c>
      <c r="AD276" s="2">
        <f t="shared" si="108"/>
        <v>-13628068.764924491</v>
      </c>
      <c r="AE276" s="2">
        <f t="shared" si="108"/>
        <v>-14452342.121195665</v>
      </c>
      <c r="AF276" s="2">
        <f t="shared" si="108"/>
        <v>-15414186.784914142</v>
      </c>
      <c r="AG276" s="2">
        <f t="shared" si="108"/>
        <v>-13695142.682271484</v>
      </c>
      <c r="AH276" s="2">
        <f t="shared" si="108"/>
        <v>-14699885.243961565</v>
      </c>
      <c r="AI276" s="2">
        <f t="shared" si="108"/>
        <v>-15741917.83785061</v>
      </c>
      <c r="AJ276" s="2">
        <f t="shared" si="108"/>
        <v>-16810802.224384747</v>
      </c>
      <c r="AK276" s="2">
        <f t="shared" si="108"/>
        <v>-17918767.971917633</v>
      </c>
      <c r="AL276" s="2">
        <f t="shared" si="107"/>
        <v>-878105822.58978701</v>
      </c>
    </row>
    <row r="277" spans="1:38">
      <c r="E277" t="s">
        <v>313</v>
      </c>
      <c r="F277" t="s">
        <v>215</v>
      </c>
      <c r="G277" s="2">
        <f ca="1">-$G$17*G276</f>
        <v>0</v>
      </c>
      <c r="H277" s="2">
        <f t="shared" ref="H277:AK277" si="109">-$G$17*H276</f>
        <v>487006.13486586965</v>
      </c>
      <c r="I277" s="2">
        <f t="shared" si="109"/>
        <v>557096.64320069889</v>
      </c>
      <c r="J277" s="2">
        <f t="shared" si="109"/>
        <v>590129.73522167047</v>
      </c>
      <c r="K277" s="2">
        <f t="shared" si="109"/>
        <v>1205151.4539863511</v>
      </c>
      <c r="L277" s="2">
        <f t="shared" si="109"/>
        <v>1400071.014329226</v>
      </c>
      <c r="M277" s="2">
        <f t="shared" si="109"/>
        <v>1269091.2719359009</v>
      </c>
      <c r="N277" s="2">
        <f t="shared" si="109"/>
        <v>1415120.7653017447</v>
      </c>
      <c r="O277" s="2">
        <f t="shared" si="109"/>
        <v>1567222.4646974583</v>
      </c>
      <c r="P277" s="2">
        <f t="shared" si="109"/>
        <v>1656674.6153400692</v>
      </c>
      <c r="Q277" s="2">
        <f t="shared" si="109"/>
        <v>1798322.5102531915</v>
      </c>
      <c r="R277" s="2">
        <f t="shared" si="109"/>
        <v>2476098.5714428085</v>
      </c>
      <c r="S277" s="2">
        <f t="shared" si="109"/>
        <v>2773469.1850828859</v>
      </c>
      <c r="T277" s="2">
        <f t="shared" si="109"/>
        <v>3083856.8218089971</v>
      </c>
      <c r="U277" s="2">
        <f t="shared" si="109"/>
        <v>3454367.3483823175</v>
      </c>
      <c r="V277" s="2">
        <f t="shared" si="109"/>
        <v>3607834.8599929702</v>
      </c>
      <c r="W277" s="2">
        <f t="shared" si="109"/>
        <v>3923540.1784867998</v>
      </c>
      <c r="X277" s="2">
        <f t="shared" si="109"/>
        <v>4249180.6110493774</v>
      </c>
      <c r="Y277" s="2">
        <f t="shared" si="109"/>
        <v>4587670.1822461654</v>
      </c>
      <c r="Z277" s="2">
        <f t="shared" si="109"/>
        <v>5092315.5762436474</v>
      </c>
      <c r="AA277" s="2">
        <f t="shared" si="109"/>
        <v>5495481.9630171442</v>
      </c>
      <c r="AB277" s="2">
        <f t="shared" si="109"/>
        <v>5914269.408093214</v>
      </c>
      <c r="AC277" s="2">
        <f t="shared" si="109"/>
        <v>6355064.5562532004</v>
      </c>
      <c r="AD277" s="2">
        <f t="shared" si="109"/>
        <v>6814034.3824622454</v>
      </c>
      <c r="AE277" s="2">
        <f t="shared" si="109"/>
        <v>7226171.0605978323</v>
      </c>
      <c r="AF277" s="2">
        <f t="shared" si="109"/>
        <v>7707093.3924570708</v>
      </c>
      <c r="AG277" s="2">
        <f t="shared" si="109"/>
        <v>6847571.3411357421</v>
      </c>
      <c r="AH277" s="2">
        <f t="shared" si="109"/>
        <v>7349942.6219807826</v>
      </c>
      <c r="AI277" s="2">
        <f t="shared" si="109"/>
        <v>7870958.9189253049</v>
      </c>
      <c r="AJ277" s="2">
        <f t="shared" si="109"/>
        <v>8405401.1121923737</v>
      </c>
      <c r="AK277" s="2">
        <f t="shared" si="109"/>
        <v>8959383.9859588165</v>
      </c>
      <c r="AL277" s="2">
        <f t="shared" si="107"/>
        <v>439052911.2948935</v>
      </c>
    </row>
    <row r="278" spans="1:38">
      <c r="E278" t="s">
        <v>314</v>
      </c>
      <c r="F278" t="s">
        <v>215</v>
      </c>
      <c r="G278" s="2">
        <f t="shared" ref="G278:AL278" ca="1" si="110">SUM(G268:G277)</f>
        <v>-18787753.651485577</v>
      </c>
      <c r="H278" s="2">
        <f t="shared" si="110"/>
        <v>-23585846.906365454</v>
      </c>
      <c r="I278" s="2">
        <f t="shared" si="110"/>
        <v>-22734060.742331859</v>
      </c>
      <c r="J278" s="2">
        <f t="shared" si="110"/>
        <v>-24367985.479506992</v>
      </c>
      <c r="K278" s="2">
        <f t="shared" si="110"/>
        <v>-24502638.088279005</v>
      </c>
      <c r="L278" s="2">
        <f t="shared" si="110"/>
        <v>-25199195.934597012</v>
      </c>
      <c r="M278" s="2">
        <f t="shared" si="110"/>
        <v>-30389792.716522213</v>
      </c>
      <c r="N278" s="2">
        <f t="shared" si="110"/>
        <v>-14554664.996695945</v>
      </c>
      <c r="O278" s="2">
        <f t="shared" si="110"/>
        <v>-12742381.606250416</v>
      </c>
      <c r="P278" s="2">
        <f t="shared" si="110"/>
        <v>-14271849.66950883</v>
      </c>
      <c r="Q278" s="2">
        <f t="shared" si="110"/>
        <v>-13389845.404035147</v>
      </c>
      <c r="R278" s="2">
        <f t="shared" si="110"/>
        <v>-11706732.866445344</v>
      </c>
      <c r="S278" s="2">
        <f t="shared" si="110"/>
        <v>-10282610.812822767</v>
      </c>
      <c r="T278" s="2">
        <f t="shared" si="110"/>
        <v>-8790336.6401443109</v>
      </c>
      <c r="U278" s="2">
        <f t="shared" si="110"/>
        <v>-7202400.3363602338</v>
      </c>
      <c r="V278" s="2">
        <f t="shared" si="110"/>
        <v>-5609107.3178728558</v>
      </c>
      <c r="W278" s="2">
        <f t="shared" si="110"/>
        <v>-4097931.0202413741</v>
      </c>
      <c r="X278" s="2">
        <f t="shared" si="110"/>
        <v>-2519078.2476474913</v>
      </c>
      <c r="Y278" s="2">
        <f t="shared" si="110"/>
        <v>-873008.99271004274</v>
      </c>
      <c r="Z278" s="2">
        <f t="shared" si="110"/>
        <v>924927.65691943746</v>
      </c>
      <c r="AA278" s="2">
        <f t="shared" si="110"/>
        <v>2919413.5940206787</v>
      </c>
      <c r="AB278" s="2">
        <f t="shared" si="110"/>
        <v>4996326.2661562245</v>
      </c>
      <c r="AC278" s="2">
        <f t="shared" si="110"/>
        <v>7161436.6995600909</v>
      </c>
      <c r="AD278" s="2">
        <f t="shared" si="110"/>
        <v>9422296.9826139435</v>
      </c>
      <c r="AE278" s="2">
        <f t="shared" si="110"/>
        <v>11746732.773362376</v>
      </c>
      <c r="AF278" s="2">
        <f t="shared" si="110"/>
        <v>14119840.992721695</v>
      </c>
      <c r="AG278" s="2">
        <f t="shared" si="110"/>
        <v>17954781.416071624</v>
      </c>
      <c r="AH278" s="2">
        <f t="shared" si="110"/>
        <v>20543170.400816437</v>
      </c>
      <c r="AI278" s="2">
        <f t="shared" si="110"/>
        <v>23231788.463050764</v>
      </c>
      <c r="AJ278" s="2">
        <f t="shared" si="110"/>
        <v>25990946.644416679</v>
      </c>
      <c r="AK278" s="2">
        <f t="shared" si="110"/>
        <v>28855179.049422286</v>
      </c>
      <c r="AL278" s="2">
        <f t="shared" si="110"/>
        <v>2010343491.9113681</v>
      </c>
    </row>
    <row r="279" spans="1:38">
      <c r="E279" t="s">
        <v>315</v>
      </c>
      <c r="F279" t="s">
        <v>215</v>
      </c>
      <c r="G279" s="2">
        <f ca="1">NPV($G$15,H278:AL278)+G278</f>
        <v>259689832.48846531</v>
      </c>
    </row>
    <row r="280" spans="1:38">
      <c r="E280" s="3" t="s">
        <v>317</v>
      </c>
      <c r="F280" s="3"/>
      <c r="G280" s="4" t="str">
        <f ca="1">IF(G279&gt;0,"N/A",IF(ABS(G279+G253)&gt;1,"Error","OK"))</f>
        <v>N/A</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#VALUE!</v>
      </c>
      <c r="H284" s="2" t="e">
        <f t="shared" ref="H284:AK284" ca="1" si="111">G284*(1+$G$14)</f>
        <v>#VALUE!</v>
      </c>
      <c r="I284" s="2" t="e">
        <f t="shared" ca="1" si="111"/>
        <v>#VALUE!</v>
      </c>
      <c r="J284" s="2" t="e">
        <f t="shared" ca="1" si="111"/>
        <v>#VALUE!</v>
      </c>
      <c r="K284" s="2" t="e">
        <f t="shared" ca="1" si="111"/>
        <v>#VALUE!</v>
      </c>
      <c r="L284" s="2" t="e">
        <f t="shared" ca="1" si="111"/>
        <v>#VALUE!</v>
      </c>
      <c r="M284" s="2" t="e">
        <f t="shared" ca="1" si="111"/>
        <v>#VALUE!</v>
      </c>
      <c r="N284" s="2" t="e">
        <f t="shared" ca="1" si="111"/>
        <v>#VALUE!</v>
      </c>
      <c r="O284" s="2" t="e">
        <f t="shared" ca="1" si="111"/>
        <v>#VALUE!</v>
      </c>
      <c r="P284" s="2" t="e">
        <f t="shared" ca="1" si="111"/>
        <v>#VALUE!</v>
      </c>
      <c r="Q284" s="2" t="e">
        <f t="shared" ca="1" si="111"/>
        <v>#VALUE!</v>
      </c>
      <c r="R284" s="2" t="e">
        <f t="shared" ca="1" si="111"/>
        <v>#VALUE!</v>
      </c>
      <c r="S284" s="2" t="e">
        <f t="shared" ca="1" si="111"/>
        <v>#VALUE!</v>
      </c>
      <c r="T284" s="2" t="e">
        <f t="shared" ca="1" si="111"/>
        <v>#VALUE!</v>
      </c>
      <c r="U284" s="2" t="e">
        <f t="shared" ca="1" si="111"/>
        <v>#VALUE!</v>
      </c>
      <c r="V284" s="2" t="e">
        <f t="shared" ca="1" si="111"/>
        <v>#VALUE!</v>
      </c>
      <c r="W284" s="2" t="e">
        <f t="shared" ca="1" si="111"/>
        <v>#VALUE!</v>
      </c>
      <c r="X284" s="2" t="e">
        <f t="shared" ca="1" si="111"/>
        <v>#VALUE!</v>
      </c>
      <c r="Y284" s="2" t="e">
        <f t="shared" ca="1" si="111"/>
        <v>#VALUE!</v>
      </c>
      <c r="Z284" s="2" t="e">
        <f t="shared" ca="1" si="111"/>
        <v>#VALUE!</v>
      </c>
      <c r="AA284" s="2" t="e">
        <f t="shared" ca="1" si="111"/>
        <v>#VALUE!</v>
      </c>
      <c r="AB284" s="2" t="e">
        <f t="shared" ca="1" si="111"/>
        <v>#VALUE!</v>
      </c>
      <c r="AC284" s="2" t="e">
        <f t="shared" ca="1" si="111"/>
        <v>#VALUE!</v>
      </c>
      <c r="AD284" s="2" t="e">
        <f t="shared" ca="1" si="111"/>
        <v>#VALUE!</v>
      </c>
      <c r="AE284" s="2" t="e">
        <f t="shared" ca="1" si="111"/>
        <v>#VALUE!</v>
      </c>
      <c r="AF284" s="2" t="e">
        <f t="shared" ca="1" si="111"/>
        <v>#VALUE!</v>
      </c>
      <c r="AG284" s="2" t="e">
        <f ca="1">AF284*(1+$G$14)</f>
        <v>#VALUE!</v>
      </c>
      <c r="AH284" s="2" t="e">
        <f t="shared" ca="1" si="111"/>
        <v>#VALUE!</v>
      </c>
      <c r="AI284" s="2" t="e">
        <f t="shared" ca="1" si="111"/>
        <v>#VALUE!</v>
      </c>
      <c r="AJ284" s="2" t="e">
        <f t="shared" ca="1" si="111"/>
        <v>#VALUE!</v>
      </c>
      <c r="AK284" s="2" t="e">
        <f t="shared" ca="1" si="111"/>
        <v>#VALUE!</v>
      </c>
    </row>
    <row r="285" spans="1:38">
      <c r="E285" t="s">
        <v>303</v>
      </c>
      <c r="F285" t="s">
        <v>215</v>
      </c>
      <c r="G285" s="2" t="e">
        <f ca="1">G283*G284</f>
        <v>#VALUE!</v>
      </c>
      <c r="H285" s="2" t="e">
        <f t="shared" ref="H285:AK285" ca="1" si="112">H283*H284</f>
        <v>#VALUE!</v>
      </c>
      <c r="I285" s="2" t="e">
        <f t="shared" ca="1" si="112"/>
        <v>#VALUE!</v>
      </c>
      <c r="J285" s="2" t="e">
        <f t="shared" ca="1" si="112"/>
        <v>#VALUE!</v>
      </c>
      <c r="K285" s="2" t="e">
        <f t="shared" ca="1" si="112"/>
        <v>#VALUE!</v>
      </c>
      <c r="L285" s="2" t="e">
        <f t="shared" ca="1" si="112"/>
        <v>#VALUE!</v>
      </c>
      <c r="M285" s="2" t="e">
        <f t="shared" ca="1" si="112"/>
        <v>#VALUE!</v>
      </c>
      <c r="N285" s="2" t="e">
        <f t="shared" ca="1" si="112"/>
        <v>#VALUE!</v>
      </c>
      <c r="O285" s="2" t="e">
        <f t="shared" ca="1" si="112"/>
        <v>#VALUE!</v>
      </c>
      <c r="P285" s="2" t="e">
        <f t="shared" ca="1" si="112"/>
        <v>#VALUE!</v>
      </c>
      <c r="Q285" s="2" t="e">
        <f t="shared" ca="1" si="112"/>
        <v>#VALUE!</v>
      </c>
      <c r="R285" s="2" t="e">
        <f t="shared" ca="1" si="112"/>
        <v>#VALUE!</v>
      </c>
      <c r="S285" s="2" t="e">
        <f t="shared" ca="1" si="112"/>
        <v>#VALUE!</v>
      </c>
      <c r="T285" s="2" t="e">
        <f t="shared" ca="1" si="112"/>
        <v>#VALUE!</v>
      </c>
      <c r="U285" s="2" t="e">
        <f t="shared" ca="1" si="112"/>
        <v>#VALUE!</v>
      </c>
      <c r="V285" s="2" t="e">
        <f t="shared" ca="1" si="112"/>
        <v>#VALUE!</v>
      </c>
      <c r="W285" s="2" t="e">
        <f t="shared" ca="1" si="112"/>
        <v>#VALUE!</v>
      </c>
      <c r="X285" s="2" t="e">
        <f t="shared" ca="1" si="112"/>
        <v>#VALUE!</v>
      </c>
      <c r="Y285" s="2" t="e">
        <f t="shared" ca="1" si="112"/>
        <v>#VALUE!</v>
      </c>
      <c r="Z285" s="2" t="e">
        <f t="shared" ca="1" si="112"/>
        <v>#VALUE!</v>
      </c>
      <c r="AA285" s="2" t="e">
        <f t="shared" ca="1" si="112"/>
        <v>#VALUE!</v>
      </c>
      <c r="AB285" s="2" t="e">
        <f t="shared" ca="1" si="112"/>
        <v>#VALUE!</v>
      </c>
      <c r="AC285" s="2" t="e">
        <f t="shared" ca="1" si="112"/>
        <v>#VALUE!</v>
      </c>
      <c r="AD285" s="2" t="e">
        <f t="shared" ca="1" si="112"/>
        <v>#VALUE!</v>
      </c>
      <c r="AE285" s="2" t="e">
        <f t="shared" ca="1" si="112"/>
        <v>#VALUE!</v>
      </c>
      <c r="AF285" s="2" t="e">
        <f t="shared" ca="1" si="112"/>
        <v>#VALUE!</v>
      </c>
      <c r="AG285" s="2" t="e">
        <f t="shared" ca="1" si="112"/>
        <v>#VALUE!</v>
      </c>
      <c r="AH285" s="2" t="e">
        <f t="shared" ca="1" si="112"/>
        <v>#VALUE!</v>
      </c>
      <c r="AI285" s="2" t="e">
        <f t="shared" ca="1" si="112"/>
        <v>#VALUE!</v>
      </c>
      <c r="AJ285" s="2" t="e">
        <f t="shared" ca="1" si="112"/>
        <v>#VALUE!</v>
      </c>
      <c r="AK285" s="2" t="e">
        <f t="shared" ca="1" si="112"/>
        <v>#VALUE!</v>
      </c>
    </row>
    <row r="287" spans="1:38">
      <c r="D287" t="s">
        <v>304</v>
      </c>
    </row>
    <row r="288" spans="1:38">
      <c r="E288" t="s">
        <v>219</v>
      </c>
      <c r="F288" t="s">
        <v>215</v>
      </c>
      <c r="G288" s="2">
        <f t="shared" ref="G288:AK293" si="113">G222</f>
        <v>0</v>
      </c>
      <c r="H288" s="2">
        <f t="shared" si="113"/>
        <v>2851570.0328652207</v>
      </c>
      <c r="I288" s="2">
        <f t="shared" si="113"/>
        <v>2887752.5592083083</v>
      </c>
      <c r="J288" s="2">
        <f t="shared" si="113"/>
        <v>2731392.3189395987</v>
      </c>
      <c r="K288" s="2">
        <f t="shared" si="113"/>
        <v>5632761.3264217293</v>
      </c>
      <c r="L288" s="2">
        <f t="shared" si="113"/>
        <v>5716467.810972061</v>
      </c>
      <c r="M288" s="2">
        <f t="shared" si="113"/>
        <v>4143058.9609294515</v>
      </c>
      <c r="N288" s="2">
        <f t="shared" si="113"/>
        <v>4200137.2283969205</v>
      </c>
      <c r="O288" s="2">
        <f t="shared" si="113"/>
        <v>4257755.1132758223</v>
      </c>
      <c r="P288" s="2">
        <f t="shared" si="113"/>
        <v>3989708.1718619638</v>
      </c>
      <c r="Q288" s="2">
        <f t="shared" si="113"/>
        <v>4041823.1647300762</v>
      </c>
      <c r="R288" s="2">
        <f t="shared" si="113"/>
        <v>6817262.4587535048</v>
      </c>
      <c r="S288" s="2">
        <f t="shared" si="113"/>
        <v>6976263.7403991707</v>
      </c>
      <c r="T288" s="2">
        <f t="shared" si="113"/>
        <v>7138936.6631295411</v>
      </c>
      <c r="U288" s="2">
        <f t="shared" si="113"/>
        <v>7547697.1256963257</v>
      </c>
      <c r="V288" s="2">
        <f t="shared" si="113"/>
        <v>6706534.5319518913</v>
      </c>
      <c r="W288" s="2">
        <f t="shared" si="113"/>
        <v>6864583.4830129063</v>
      </c>
      <c r="X288" s="2">
        <f t="shared" si="113"/>
        <v>7008739.7361561731</v>
      </c>
      <c r="Y288" s="2">
        <f t="shared" si="113"/>
        <v>7155923.2706153067</v>
      </c>
      <c r="Z288" s="2">
        <f t="shared" si="113"/>
        <v>8100090.7866160451</v>
      </c>
      <c r="AA288" s="2">
        <f t="shared" si="113"/>
        <v>8270192.6931349728</v>
      </c>
      <c r="AB288" s="2">
        <f t="shared" si="113"/>
        <v>8443866.7396908104</v>
      </c>
      <c r="AC288" s="2">
        <f t="shared" si="113"/>
        <v>8651863.400827378</v>
      </c>
      <c r="AD288" s="2">
        <f t="shared" si="113"/>
        <v>8864872.1764994115</v>
      </c>
      <c r="AE288" s="2">
        <f t="shared" si="113"/>
        <v>8742393.4330691807</v>
      </c>
      <c r="AF288" s="2">
        <f t="shared" si="113"/>
        <v>8958632.5764401741</v>
      </c>
      <c r="AG288" s="2">
        <f t="shared" si="113"/>
        <v>0</v>
      </c>
      <c r="AH288" s="2">
        <f t="shared" si="113"/>
        <v>0</v>
      </c>
      <c r="AI288" s="2">
        <f t="shared" si="113"/>
        <v>0</v>
      </c>
      <c r="AJ288" s="2">
        <f t="shared" si="113"/>
        <v>0</v>
      </c>
      <c r="AK288" s="2">
        <f t="shared" si="113"/>
        <v>0</v>
      </c>
    </row>
    <row r="289" spans="4:38">
      <c r="E289" t="s">
        <v>305</v>
      </c>
      <c r="F289" t="s">
        <v>215</v>
      </c>
      <c r="G289" s="2">
        <f t="shared" si="113"/>
        <v>0</v>
      </c>
      <c r="H289" s="2">
        <f t="shared" si="113"/>
        <v>2210263.0176176871</v>
      </c>
      <c r="I289" s="2">
        <f t="shared" si="113"/>
        <v>4500079.9779724851</v>
      </c>
      <c r="J289" s="2">
        <f t="shared" si="113"/>
        <v>6691637.4235587986</v>
      </c>
      <c r="K289" s="2">
        <f t="shared" si="113"/>
        <v>11548341.451115394</v>
      </c>
      <c r="L289" s="2">
        <f t="shared" si="113"/>
        <v>16564052.594793666</v>
      </c>
      <c r="M289" s="2">
        <f t="shared" si="113"/>
        <v>20233004.511460468</v>
      </c>
      <c r="N289" s="2">
        <f t="shared" si="113"/>
        <v>24016284.361586083</v>
      </c>
      <c r="O289" s="2">
        <f t="shared" si="113"/>
        <v>27915088.681299869</v>
      </c>
      <c r="P289" s="2">
        <f t="shared" si="113"/>
        <v>31638681.004092656</v>
      </c>
      <c r="Q289" s="2">
        <f t="shared" si="113"/>
        <v>35472900.667292796</v>
      </c>
      <c r="R289" s="2">
        <f t="shared" si="113"/>
        <v>41930691.443091206</v>
      </c>
      <c r="S289" s="2">
        <f t="shared" si="113"/>
        <v>48658405.270530418</v>
      </c>
      <c r="T289" s="2">
        <f t="shared" si="113"/>
        <v>55664832.159200437</v>
      </c>
      <c r="U289" s="2">
        <f t="shared" si="113"/>
        <v>63178409.985018387</v>
      </c>
      <c r="V289" s="2">
        <f t="shared" si="113"/>
        <v>70077979.159954399</v>
      </c>
      <c r="W289" s="2">
        <f t="shared" si="113"/>
        <v>77255050.934297413</v>
      </c>
      <c r="X289" s="2">
        <f t="shared" si="113"/>
        <v>84702655.334353253</v>
      </c>
      <c r="Y289" s="2">
        <f t="shared" si="113"/>
        <v>92428989.641749293</v>
      </c>
      <c r="Z289" s="2">
        <f t="shared" si="113"/>
        <v>101161215.12305096</v>
      </c>
      <c r="AA289" s="2">
        <f t="shared" si="113"/>
        <v>110219432.89013529</v>
      </c>
      <c r="AB289" s="2">
        <f t="shared" si="113"/>
        <v>119613483.70756789</v>
      </c>
      <c r="AC289" s="2">
        <f t="shared" si="113"/>
        <v>129381249.44774446</v>
      </c>
      <c r="AD289" s="2">
        <f t="shared" si="113"/>
        <v>139534866.56373435</v>
      </c>
      <c r="AE289" s="2">
        <f t="shared" si="113"/>
        <v>149778455.0038971</v>
      </c>
      <c r="AF289" s="2">
        <f t="shared" si="113"/>
        <v>160420297.44784644</v>
      </c>
      <c r="AG289" s="2">
        <f t="shared" si="113"/>
        <v>171473223.86271378</v>
      </c>
      <c r="AH289" s="2">
        <f t="shared" si="113"/>
        <v>182919627.83583105</v>
      </c>
      <c r="AI289" s="2">
        <f t="shared" si="113"/>
        <v>194771161.08409581</v>
      </c>
      <c r="AJ289" s="2">
        <f t="shared" si="113"/>
        <v>206922142.44866151</v>
      </c>
      <c r="AK289" s="2">
        <f t="shared" si="113"/>
        <v>219497570.94850087</v>
      </c>
    </row>
    <row r="290" spans="4:38">
      <c r="E290" t="s">
        <v>282</v>
      </c>
      <c r="F290" t="s">
        <v>215</v>
      </c>
      <c r="G290" s="2">
        <f t="shared" si="113"/>
        <v>0</v>
      </c>
      <c r="H290" s="2">
        <f t="shared" si="113"/>
        <v>-1235741.1894091344</v>
      </c>
      <c r="I290" s="2">
        <f t="shared" si="113"/>
        <v>-2509312.3628576007</v>
      </c>
      <c r="J290" s="2">
        <f t="shared" si="113"/>
        <v>-3723776.5724776341</v>
      </c>
      <c r="K290" s="2">
        <f t="shared" si="113"/>
        <v>-6433188.4447355745</v>
      </c>
      <c r="L290" s="2">
        <f t="shared" si="113"/>
        <v>-9237548.5683406051</v>
      </c>
      <c r="M290" s="2">
        <f t="shared" si="113"/>
        <v>-11296844.761648433</v>
      </c>
      <c r="N290" s="2">
        <f t="shared" si="113"/>
        <v>-13424196.711706173</v>
      </c>
      <c r="O290" s="2">
        <f t="shared" si="113"/>
        <v>-15621148.726436991</v>
      </c>
      <c r="P290" s="2">
        <f t="shared" si="113"/>
        <v>-17723847.714931648</v>
      </c>
      <c r="Q290" s="2">
        <f t="shared" si="113"/>
        <v>-19892774.125740718</v>
      </c>
      <c r="R290" s="2">
        <f t="shared" si="113"/>
        <v>-23514225.172530841</v>
      </c>
      <c r="S290" s="2">
        <f t="shared" si="113"/>
        <v>-27287045.805585787</v>
      </c>
      <c r="T290" s="2">
        <f t="shared" si="113"/>
        <v>-31216165.35608647</v>
      </c>
      <c r="U290" s="2">
        <f t="shared" si="113"/>
        <v>-35429689.024958104</v>
      </c>
      <c r="V290" s="2">
        <f t="shared" si="113"/>
        <v>-39298884.060606144</v>
      </c>
      <c r="W290" s="2">
        <f t="shared" si="113"/>
        <v>-43323699.201333411</v>
      </c>
      <c r="X290" s="2">
        <f t="shared" si="113"/>
        <v>-47500225.770100497</v>
      </c>
      <c r="Y290" s="2">
        <f t="shared" si="113"/>
        <v>-51833060.703407928</v>
      </c>
      <c r="Z290" s="2">
        <f t="shared" si="113"/>
        <v>-56729987.254292905</v>
      </c>
      <c r="AA290" s="2">
        <f t="shared" si="113"/>
        <v>-61809726.340544835</v>
      </c>
      <c r="AB290" s="2">
        <f t="shared" si="113"/>
        <v>-67077796.544040211</v>
      </c>
      <c r="AC290" s="2">
        <f t="shared" si="113"/>
        <v>-72555441.561145887</v>
      </c>
      <c r="AD290" s="2">
        <f t="shared" si="113"/>
        <v>-78249467.368115693</v>
      </c>
      <c r="AE290" s="2">
        <f t="shared" si="113"/>
        <v>-83993948.006686434</v>
      </c>
      <c r="AF290" s="2">
        <f t="shared" si="113"/>
        <v>-89961764.679045424</v>
      </c>
      <c r="AG290" s="2">
        <f t="shared" si="113"/>
        <v>-96160112.275753796</v>
      </c>
      <c r="AH290" s="2">
        <f t="shared" si="113"/>
        <v>-102579117.3333005</v>
      </c>
      <c r="AI290" s="2">
        <f t="shared" si="113"/>
        <v>-109225313.99375048</v>
      </c>
      <c r="AJ290" s="2">
        <f t="shared" si="113"/>
        <v>-116039437.54001744</v>
      </c>
      <c r="AK290" s="2">
        <f t="shared" si="113"/>
        <v>-123091585.91175641</v>
      </c>
    </row>
    <row r="291" spans="4:38">
      <c r="E291" t="s">
        <v>283</v>
      </c>
      <c r="F291" t="s">
        <v>215</v>
      </c>
      <c r="G291" s="2">
        <f t="shared" si="113"/>
        <v>0</v>
      </c>
      <c r="H291" s="2">
        <f t="shared" si="113"/>
        <v>-245896.34166495391</v>
      </c>
      <c r="I291" s="2">
        <f t="shared" si="113"/>
        <v>-499099.79334750923</v>
      </c>
      <c r="J291" s="2">
        <f t="shared" si="113"/>
        <v>-740403.35609428922</v>
      </c>
      <c r="K291" s="2">
        <f t="shared" si="113"/>
        <v>-1279344.0152120064</v>
      </c>
      <c r="L291" s="2">
        <f t="shared" si="113"/>
        <v>-1837378.8098686123</v>
      </c>
      <c r="M291" s="2">
        <f t="shared" si="113"/>
        <v>-2247417.6849271371</v>
      </c>
      <c r="N291" s="2">
        <f t="shared" si="113"/>
        <v>-2671135.982601821</v>
      </c>
      <c r="O291" s="2">
        <f t="shared" si="113"/>
        <v>-3108870.0410509263</v>
      </c>
      <c r="P291" s="2">
        <f t="shared" si="113"/>
        <v>-3527971.9559944896</v>
      </c>
      <c r="Q291" s="2">
        <f t="shared" si="113"/>
        <v>-3960397.4626147468</v>
      </c>
      <c r="R291" s="2">
        <f t="shared" si="113"/>
        <v>-4681382.1501215771</v>
      </c>
      <c r="S291" s="2">
        <f t="shared" si="113"/>
        <v>-5432502.5905189272</v>
      </c>
      <c r="T291" s="2">
        <f t="shared" si="113"/>
        <v>-6214740.1507382216</v>
      </c>
      <c r="U291" s="2">
        <f t="shared" si="113"/>
        <v>-7053598.9414422074</v>
      </c>
      <c r="V291" s="2">
        <f t="shared" si="113"/>
        <v>-7823906.2954936381</v>
      </c>
      <c r="W291" s="2">
        <f t="shared" si="113"/>
        <v>-8625195.6264876463</v>
      </c>
      <c r="X291" s="2">
        <f t="shared" si="113"/>
        <v>-9456688.7667070888</v>
      </c>
      <c r="Y291" s="2">
        <f t="shared" si="113"/>
        <v>-10319300.907544451</v>
      </c>
      <c r="Z291" s="2">
        <f t="shared" si="113"/>
        <v>-11294216.490667704</v>
      </c>
      <c r="AA291" s="2">
        <f t="shared" si="113"/>
        <v>-12305527.716581903</v>
      </c>
      <c r="AB291" s="2">
        <f t="shared" si="113"/>
        <v>-13354333.264512116</v>
      </c>
      <c r="AC291" s="2">
        <f t="shared" si="113"/>
        <v>-14444862.483299086</v>
      </c>
      <c r="AD291" s="2">
        <f t="shared" si="113"/>
        <v>-15578470.355959052</v>
      </c>
      <c r="AE291" s="2">
        <f t="shared" si="113"/>
        <v>-16722123.141700815</v>
      </c>
      <c r="AF291" s="2">
        <f t="shared" si="113"/>
        <v>-17910239.281620063</v>
      </c>
      <c r="AG291" s="2">
        <f t="shared" si="113"/>
        <v>-19144251.186608404</v>
      </c>
      <c r="AH291" s="2">
        <f t="shared" si="113"/>
        <v>-20422193.176083066</v>
      </c>
      <c r="AI291" s="2">
        <f t="shared" si="113"/>
        <v>-21745366.114342362</v>
      </c>
      <c r="AJ291" s="2">
        <f t="shared" si="113"/>
        <v>-23101971.152533546</v>
      </c>
      <c r="AK291" s="2">
        <f t="shared" si="113"/>
        <v>-24505963.895872347</v>
      </c>
    </row>
    <row r="292" spans="4:38">
      <c r="E292" t="s">
        <v>306</v>
      </c>
      <c r="F292" t="s">
        <v>215</v>
      </c>
      <c r="G292" s="2">
        <f t="shared" si="113"/>
        <v>0</v>
      </c>
      <c r="H292" s="2">
        <f t="shared" si="113"/>
        <v>-333487.95363635506</v>
      </c>
      <c r="I292" s="2">
        <f t="shared" si="113"/>
        <v>-665442.75963769061</v>
      </c>
      <c r="J292" s="2">
        <f t="shared" si="113"/>
        <v>-1024651.5791153379</v>
      </c>
      <c r="K292" s="2">
        <f t="shared" si="113"/>
        <v>-1434227.2910138655</v>
      </c>
      <c r="L292" s="2">
        <f t="shared" si="113"/>
        <v>-1871786.2653616692</v>
      </c>
      <c r="M292" s="2">
        <f t="shared" si="113"/>
        <v>-2371192.5462416774</v>
      </c>
      <c r="N292" s="2">
        <f t="shared" si="113"/>
        <v>-2686950.4603300425</v>
      </c>
      <c r="O292" s="2">
        <f t="shared" si="113"/>
        <v>-2994675.2624380519</v>
      </c>
      <c r="P292" s="2">
        <f t="shared" si="113"/>
        <v>-3332072.0694280174</v>
      </c>
      <c r="Q292" s="2">
        <f t="shared" si="113"/>
        <v>-3672735.5086461343</v>
      </c>
      <c r="R292" s="2">
        <f t="shared" si="113"/>
        <v>-4045022.7695735698</v>
      </c>
      <c r="S292" s="2">
        <f t="shared" si="113"/>
        <v>-4425326.04760563</v>
      </c>
      <c r="T292" s="2">
        <f t="shared" si="113"/>
        <v>-4813817.836778637</v>
      </c>
      <c r="U292" s="2">
        <f t="shared" si="113"/>
        <v>-5213703.488432291</v>
      </c>
      <c r="V292" s="2">
        <f t="shared" si="113"/>
        <v>-5609490.9358533714</v>
      </c>
      <c r="W292" s="2">
        <f t="shared" si="113"/>
        <v>-6013805.0662439186</v>
      </c>
      <c r="X292" s="2">
        <f t="shared" si="113"/>
        <v>-6426609.7933726683</v>
      </c>
      <c r="Y292" s="2">
        <f t="shared" si="113"/>
        <v>-6848083.41977112</v>
      </c>
      <c r="Z292" s="2">
        <f t="shared" si="113"/>
        <v>-7288331.6564154113</v>
      </c>
      <c r="AA292" s="2">
        <f t="shared" si="113"/>
        <v>-7737825.106029233</v>
      </c>
      <c r="AB292" s="2">
        <f t="shared" si="113"/>
        <v>-8196757.9180849437</v>
      </c>
      <c r="AC292" s="2">
        <f t="shared" si="113"/>
        <v>-8665711.7624388635</v>
      </c>
      <c r="AD292" s="2">
        <f t="shared" si="113"/>
        <v>-9144905.1330773979</v>
      </c>
      <c r="AE292" s="2">
        <f t="shared" si="113"/>
        <v>-9630303.5512601342</v>
      </c>
      <c r="AF292" s="2">
        <f t="shared" si="113"/>
        <v>-10126303.447240664</v>
      </c>
      <c r="AG292" s="2">
        <f t="shared" si="113"/>
        <v>-10518384.792779965</v>
      </c>
      <c r="AH292" s="2">
        <f t="shared" si="113"/>
        <v>-10918699.846575594</v>
      </c>
      <c r="AI292" s="2">
        <f t="shared" si="113"/>
        <v>-11327421.516500929</v>
      </c>
      <c r="AJ292" s="2">
        <f t="shared" si="113"/>
        <v>-11744726.341494698</v>
      </c>
      <c r="AK292" s="2">
        <f t="shared" si="113"/>
        <v>-12170794.567813335</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t="e">
        <f t="shared" ref="G294:AK294" ca="1" si="114">G285</f>
        <v>#VALUE!</v>
      </c>
      <c r="H294" s="2" t="e">
        <f t="shared" ca="1" si="114"/>
        <v>#VALUE!</v>
      </c>
      <c r="I294" s="2" t="e">
        <f t="shared" ca="1" si="114"/>
        <v>#VALUE!</v>
      </c>
      <c r="J294" s="2" t="e">
        <f t="shared" ca="1" si="114"/>
        <v>#VALUE!</v>
      </c>
      <c r="K294" s="2" t="e">
        <f t="shared" ca="1" si="114"/>
        <v>#VALUE!</v>
      </c>
      <c r="L294" s="2" t="e">
        <f t="shared" ca="1" si="114"/>
        <v>#VALUE!</v>
      </c>
      <c r="M294" s="2" t="e">
        <f t="shared" ca="1" si="114"/>
        <v>#VALUE!</v>
      </c>
      <c r="N294" s="2" t="e">
        <f t="shared" ca="1" si="114"/>
        <v>#VALUE!</v>
      </c>
      <c r="O294" s="2" t="e">
        <f t="shared" ca="1" si="114"/>
        <v>#VALUE!</v>
      </c>
      <c r="P294" s="2" t="e">
        <f t="shared" ca="1" si="114"/>
        <v>#VALUE!</v>
      </c>
      <c r="Q294" s="2" t="e">
        <f t="shared" ca="1" si="114"/>
        <v>#VALUE!</v>
      </c>
      <c r="R294" s="2" t="e">
        <f t="shared" ca="1" si="114"/>
        <v>#VALUE!</v>
      </c>
      <c r="S294" s="2" t="e">
        <f t="shared" ca="1" si="114"/>
        <v>#VALUE!</v>
      </c>
      <c r="T294" s="2" t="e">
        <f t="shared" ca="1" si="114"/>
        <v>#VALUE!</v>
      </c>
      <c r="U294" s="2" t="e">
        <f t="shared" ca="1" si="114"/>
        <v>#VALUE!</v>
      </c>
      <c r="V294" s="2" t="e">
        <f t="shared" ca="1" si="114"/>
        <v>#VALUE!</v>
      </c>
      <c r="W294" s="2" t="e">
        <f t="shared" ca="1" si="114"/>
        <v>#VALUE!</v>
      </c>
      <c r="X294" s="2" t="e">
        <f t="shared" ca="1" si="114"/>
        <v>#VALUE!</v>
      </c>
      <c r="Y294" s="2" t="e">
        <f t="shared" ca="1" si="114"/>
        <v>#VALUE!</v>
      </c>
      <c r="Z294" s="2" t="e">
        <f t="shared" ca="1" si="114"/>
        <v>#VALUE!</v>
      </c>
      <c r="AA294" s="2" t="e">
        <f t="shared" ca="1" si="114"/>
        <v>#VALUE!</v>
      </c>
      <c r="AB294" s="2" t="e">
        <f t="shared" ca="1" si="114"/>
        <v>#VALUE!</v>
      </c>
      <c r="AC294" s="2" t="e">
        <f t="shared" ca="1" si="114"/>
        <v>#VALUE!</v>
      </c>
      <c r="AD294" s="2" t="e">
        <f t="shared" ca="1" si="114"/>
        <v>#VALUE!</v>
      </c>
      <c r="AE294" s="2" t="e">
        <f t="shared" ca="1" si="114"/>
        <v>#VALUE!</v>
      </c>
      <c r="AF294" s="2" t="e">
        <f t="shared" ca="1" si="114"/>
        <v>#VALUE!</v>
      </c>
      <c r="AG294" s="2" t="e">
        <f t="shared" ca="1" si="114"/>
        <v>#VALUE!</v>
      </c>
      <c r="AH294" s="2" t="e">
        <f t="shared" ca="1" si="114"/>
        <v>#VALUE!</v>
      </c>
      <c r="AI294" s="2" t="e">
        <f t="shared" ca="1" si="114"/>
        <v>#VALUE!</v>
      </c>
      <c r="AJ294" s="2" t="e">
        <f t="shared" ca="1" si="114"/>
        <v>#VALUE!</v>
      </c>
      <c r="AK294" s="2" t="e">
        <f t="shared" ca="1" si="114"/>
        <v>#VALUE!</v>
      </c>
    </row>
    <row r="296" spans="4:38">
      <c r="E296" t="s">
        <v>308</v>
      </c>
      <c r="F296" t="s">
        <v>215</v>
      </c>
      <c r="G296" s="2" t="e">
        <f t="shared" ref="G296:AK296" ca="1" si="115">SUM(G288:G294)</f>
        <v>#VALUE!</v>
      </c>
      <c r="H296" s="2" t="e">
        <f t="shared" ca="1" si="115"/>
        <v>#VALUE!</v>
      </c>
      <c r="I296" s="2" t="e">
        <f t="shared" ca="1" si="115"/>
        <v>#VALUE!</v>
      </c>
      <c r="J296" s="2" t="e">
        <f t="shared" ca="1" si="115"/>
        <v>#VALUE!</v>
      </c>
      <c r="K296" s="2" t="e">
        <f t="shared" ca="1" si="115"/>
        <v>#VALUE!</v>
      </c>
      <c r="L296" s="2" t="e">
        <f t="shared" ca="1" si="115"/>
        <v>#VALUE!</v>
      </c>
      <c r="M296" s="2" t="e">
        <f t="shared" ca="1" si="115"/>
        <v>#VALUE!</v>
      </c>
      <c r="N296" s="2" t="e">
        <f t="shared" ca="1" si="115"/>
        <v>#VALUE!</v>
      </c>
      <c r="O296" s="2" t="e">
        <f t="shared" ca="1" si="115"/>
        <v>#VALUE!</v>
      </c>
      <c r="P296" s="2" t="e">
        <f t="shared" ca="1" si="115"/>
        <v>#VALUE!</v>
      </c>
      <c r="Q296" s="2" t="e">
        <f t="shared" ca="1" si="115"/>
        <v>#VALUE!</v>
      </c>
      <c r="R296" s="2" t="e">
        <f t="shared" ca="1" si="115"/>
        <v>#VALUE!</v>
      </c>
      <c r="S296" s="2" t="e">
        <f t="shared" ca="1" si="115"/>
        <v>#VALUE!</v>
      </c>
      <c r="T296" s="2" t="e">
        <f t="shared" ca="1" si="115"/>
        <v>#VALUE!</v>
      </c>
      <c r="U296" s="2" t="e">
        <f t="shared" ca="1" si="115"/>
        <v>#VALUE!</v>
      </c>
      <c r="V296" s="2" t="e">
        <f t="shared" ca="1" si="115"/>
        <v>#VALUE!</v>
      </c>
      <c r="W296" s="2" t="e">
        <f t="shared" ca="1" si="115"/>
        <v>#VALUE!</v>
      </c>
      <c r="X296" s="2" t="e">
        <f t="shared" ca="1" si="115"/>
        <v>#VALUE!</v>
      </c>
      <c r="Y296" s="2" t="e">
        <f t="shared" ca="1" si="115"/>
        <v>#VALUE!</v>
      </c>
      <c r="Z296" s="2" t="e">
        <f t="shared" ca="1" si="115"/>
        <v>#VALUE!</v>
      </c>
      <c r="AA296" s="2" t="e">
        <f t="shared" ca="1" si="115"/>
        <v>#VALUE!</v>
      </c>
      <c r="AB296" s="2" t="e">
        <f t="shared" ca="1" si="115"/>
        <v>#VALUE!</v>
      </c>
      <c r="AC296" s="2" t="e">
        <f t="shared" ca="1" si="115"/>
        <v>#VALUE!</v>
      </c>
      <c r="AD296" s="2" t="e">
        <f t="shared" ca="1" si="115"/>
        <v>#VALUE!</v>
      </c>
      <c r="AE296" s="2" t="e">
        <f t="shared" ca="1" si="115"/>
        <v>#VALUE!</v>
      </c>
      <c r="AF296" s="2" t="e">
        <f t="shared" ca="1" si="115"/>
        <v>#VALUE!</v>
      </c>
      <c r="AG296" s="2" t="e">
        <f t="shared" ca="1" si="115"/>
        <v>#VALUE!</v>
      </c>
      <c r="AH296" s="2" t="e">
        <f t="shared" ca="1" si="115"/>
        <v>#VALUE!</v>
      </c>
      <c r="AI296" s="2" t="e">
        <f t="shared" ca="1" si="115"/>
        <v>#VALUE!</v>
      </c>
      <c r="AJ296" s="2" t="e">
        <f t="shared" ca="1" si="115"/>
        <v>#VALUE!</v>
      </c>
      <c r="AK296" s="2" t="e">
        <f t="shared" ca="1" si="115"/>
        <v>#VALUE!</v>
      </c>
    </row>
    <row r="297" spans="4:38">
      <c r="E297" t="s">
        <v>309</v>
      </c>
      <c r="F297" t="s">
        <v>215</v>
      </c>
      <c r="G297" s="2" t="e">
        <f t="shared" ref="G297:AK297" ca="1" si="116">-G296*G$18</f>
        <v>#VALUE!</v>
      </c>
      <c r="H297" s="2" t="e">
        <f t="shared" ca="1" si="116"/>
        <v>#VALUE!</v>
      </c>
      <c r="I297" s="2" t="e">
        <f t="shared" ca="1" si="116"/>
        <v>#VALUE!</v>
      </c>
      <c r="J297" s="2" t="e">
        <f t="shared" ca="1" si="116"/>
        <v>#VALUE!</v>
      </c>
      <c r="K297" s="2" t="e">
        <f t="shared" ca="1" si="116"/>
        <v>#VALUE!</v>
      </c>
      <c r="L297" s="2" t="e">
        <f t="shared" ca="1" si="116"/>
        <v>#VALUE!</v>
      </c>
      <c r="M297" s="2" t="e">
        <f t="shared" ca="1" si="116"/>
        <v>#VALUE!</v>
      </c>
      <c r="N297" s="2" t="e">
        <f t="shared" ca="1" si="116"/>
        <v>#VALUE!</v>
      </c>
      <c r="O297" s="2" t="e">
        <f t="shared" ca="1" si="116"/>
        <v>#VALUE!</v>
      </c>
      <c r="P297" s="2" t="e">
        <f t="shared" ca="1" si="116"/>
        <v>#VALUE!</v>
      </c>
      <c r="Q297" s="2" t="e">
        <f t="shared" ca="1" si="116"/>
        <v>#VALUE!</v>
      </c>
      <c r="R297" s="2" t="e">
        <f t="shared" ca="1" si="116"/>
        <v>#VALUE!</v>
      </c>
      <c r="S297" s="2" t="e">
        <f t="shared" ca="1" si="116"/>
        <v>#VALUE!</v>
      </c>
      <c r="T297" s="2" t="e">
        <f t="shared" ca="1" si="116"/>
        <v>#VALUE!</v>
      </c>
      <c r="U297" s="2" t="e">
        <f t="shared" ca="1" si="116"/>
        <v>#VALUE!</v>
      </c>
      <c r="V297" s="2" t="e">
        <f t="shared" ca="1" si="116"/>
        <v>#VALUE!</v>
      </c>
      <c r="W297" s="2" t="e">
        <f t="shared" ca="1" si="116"/>
        <v>#VALUE!</v>
      </c>
      <c r="X297" s="2" t="e">
        <f t="shared" ca="1" si="116"/>
        <v>#VALUE!</v>
      </c>
      <c r="Y297" s="2" t="e">
        <f t="shared" ca="1" si="116"/>
        <v>#VALUE!</v>
      </c>
      <c r="Z297" s="2" t="e">
        <f t="shared" ca="1" si="116"/>
        <v>#VALUE!</v>
      </c>
      <c r="AA297" s="2" t="e">
        <f t="shared" ca="1" si="116"/>
        <v>#VALUE!</v>
      </c>
      <c r="AB297" s="2" t="e">
        <f t="shared" ca="1" si="116"/>
        <v>#VALUE!</v>
      </c>
      <c r="AC297" s="2" t="e">
        <f t="shared" ca="1" si="116"/>
        <v>#VALUE!</v>
      </c>
      <c r="AD297" s="2" t="e">
        <f t="shared" ca="1" si="116"/>
        <v>#VALUE!</v>
      </c>
      <c r="AE297" s="2" t="e">
        <f t="shared" ca="1" si="116"/>
        <v>#VALUE!</v>
      </c>
      <c r="AF297" s="2" t="e">
        <f t="shared" ca="1" si="116"/>
        <v>#VALUE!</v>
      </c>
      <c r="AG297" s="2" t="e">
        <f t="shared" ca="1" si="116"/>
        <v>#VALUE!</v>
      </c>
      <c r="AH297" s="2" t="e">
        <f t="shared" ca="1" si="116"/>
        <v>#VALUE!</v>
      </c>
      <c r="AI297" s="2" t="e">
        <f t="shared" ca="1" si="116"/>
        <v>#VALUE!</v>
      </c>
      <c r="AJ297" s="2" t="e">
        <f t="shared" ca="1" si="116"/>
        <v>#VALUE!</v>
      </c>
      <c r="AK297" s="2" t="e">
        <f t="shared" ca="1" si="116"/>
        <v>#VALUE!</v>
      </c>
    </row>
    <row r="299" spans="4:38">
      <c r="D299" t="s">
        <v>310</v>
      </c>
    </row>
    <row r="300" spans="4:38">
      <c r="E300" t="s">
        <v>214</v>
      </c>
      <c r="F300" t="s">
        <v>215</v>
      </c>
      <c r="G300" s="2">
        <f t="shared" ref="G300:AK307" si="117">G234</f>
        <v>-18787753.651485577</v>
      </c>
      <c r="H300" s="2">
        <f t="shared" si="117"/>
        <v>-23827466.258043185</v>
      </c>
      <c r="I300" s="2">
        <f t="shared" si="117"/>
        <v>-23668631.920898538</v>
      </c>
      <c r="J300" s="2">
        <f t="shared" si="117"/>
        <v>-26005313.239272192</v>
      </c>
      <c r="K300" s="2">
        <f t="shared" si="117"/>
        <v>-27133295.625460468</v>
      </c>
      <c r="L300" s="2">
        <f t="shared" si="117"/>
        <v>-29288250.136852235</v>
      </c>
      <c r="M300" s="2">
        <f t="shared" si="117"/>
        <v>-35809443.509471215</v>
      </c>
      <c r="N300" s="2">
        <f t="shared" si="117"/>
        <v>-21060495.89867229</v>
      </c>
      <c r="O300" s="2">
        <f t="shared" si="117"/>
        <v>-20360229.055364911</v>
      </c>
      <c r="P300" s="2">
        <f t="shared" si="117"/>
        <v>-23002036.387335278</v>
      </c>
      <c r="Q300" s="2">
        <f t="shared" si="117"/>
        <v>-23211251.972719286</v>
      </c>
      <c r="R300" s="2">
        <f t="shared" si="117"/>
        <v>-22965718.415441323</v>
      </c>
      <c r="S300" s="2">
        <f t="shared" si="117"/>
        <v>-23447998.502165586</v>
      </c>
      <c r="T300" s="2">
        <f t="shared" si="117"/>
        <v>-23940406.47071106</v>
      </c>
      <c r="U300" s="2">
        <f t="shared" si="117"/>
        <v>-24443155.006595992</v>
      </c>
      <c r="V300" s="2">
        <f t="shared" si="117"/>
        <v>-24956461.261734504</v>
      </c>
      <c r="W300" s="2">
        <f t="shared" si="117"/>
        <v>-25480546.94823093</v>
      </c>
      <c r="X300" s="2">
        <f t="shared" si="117"/>
        <v>-26015638.434143778</v>
      </c>
      <c r="Y300" s="2">
        <f t="shared" si="117"/>
        <v>-26561966.841260787</v>
      </c>
      <c r="Z300" s="2">
        <f t="shared" si="117"/>
        <v>-27119768.144927263</v>
      </c>
      <c r="AA300" s="2">
        <f t="shared" si="117"/>
        <v>-27689283.275970731</v>
      </c>
      <c r="AB300" s="2">
        <f t="shared" si="117"/>
        <v>-28270758.224766113</v>
      </c>
      <c r="AC300" s="2">
        <f t="shared" si="117"/>
        <v>-28864444.147486199</v>
      </c>
      <c r="AD300" s="2">
        <f t="shared" si="117"/>
        <v>-29470597.47458341</v>
      </c>
      <c r="AE300" s="2">
        <f t="shared" si="117"/>
        <v>-30089480.02154965</v>
      </c>
      <c r="AF300" s="2">
        <f t="shared" si="117"/>
        <v>-30721359.102002192</v>
      </c>
      <c r="AG300" s="2">
        <f t="shared" si="117"/>
        <v>-31366507.643144231</v>
      </c>
      <c r="AH300" s="2">
        <f t="shared" si="117"/>
        <v>-32025204.303650267</v>
      </c>
      <c r="AI300" s="2">
        <f t="shared" si="117"/>
        <v>-32697733.594026908</v>
      </c>
      <c r="AJ300" s="2">
        <f t="shared" si="117"/>
        <v>-33384385.999501467</v>
      </c>
      <c r="AK300" s="2">
        <f t="shared" si="117"/>
        <v>-34085458.105491005</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2210263.0176176871</v>
      </c>
      <c r="I303" s="2">
        <f t="shared" si="117"/>
        <v>4500079.9779724851</v>
      </c>
      <c r="J303" s="2">
        <f t="shared" si="117"/>
        <v>6691637.4235587986</v>
      </c>
      <c r="K303" s="2">
        <f t="shared" si="117"/>
        <v>11548341.451115394</v>
      </c>
      <c r="L303" s="2">
        <f t="shared" si="117"/>
        <v>16564052.594793666</v>
      </c>
      <c r="M303" s="2">
        <f t="shared" si="117"/>
        <v>20233004.511460468</v>
      </c>
      <c r="N303" s="2">
        <f t="shared" si="117"/>
        <v>24016284.361586083</v>
      </c>
      <c r="O303" s="2">
        <f t="shared" si="117"/>
        <v>27915088.681299869</v>
      </c>
      <c r="P303" s="2">
        <f t="shared" si="117"/>
        <v>31638681.004092656</v>
      </c>
      <c r="Q303" s="2">
        <f t="shared" si="117"/>
        <v>35472900.667292796</v>
      </c>
      <c r="R303" s="2">
        <f t="shared" si="117"/>
        <v>41930691.443091206</v>
      </c>
      <c r="S303" s="2">
        <f t="shared" si="117"/>
        <v>48658405.270530418</v>
      </c>
      <c r="T303" s="2">
        <f t="shared" si="117"/>
        <v>55664832.159200437</v>
      </c>
      <c r="U303" s="2">
        <f t="shared" si="117"/>
        <v>63178409.985018387</v>
      </c>
      <c r="V303" s="2">
        <f t="shared" si="117"/>
        <v>70077979.159954399</v>
      </c>
      <c r="W303" s="2">
        <f t="shared" si="117"/>
        <v>77255050.934297413</v>
      </c>
      <c r="X303" s="2">
        <f t="shared" si="117"/>
        <v>84702655.334353253</v>
      </c>
      <c r="Y303" s="2">
        <f t="shared" si="117"/>
        <v>92428989.641749293</v>
      </c>
      <c r="Z303" s="2">
        <f t="shared" si="117"/>
        <v>101161215.12305096</v>
      </c>
      <c r="AA303" s="2">
        <f t="shared" si="117"/>
        <v>110219432.89013529</v>
      </c>
      <c r="AB303" s="2">
        <f t="shared" si="117"/>
        <v>119613483.70756789</v>
      </c>
      <c r="AC303" s="2">
        <f t="shared" si="117"/>
        <v>129381249.44774446</v>
      </c>
      <c r="AD303" s="2">
        <f t="shared" si="117"/>
        <v>139534866.56373435</v>
      </c>
      <c r="AE303" s="2">
        <f t="shared" si="117"/>
        <v>149778455.0038971</v>
      </c>
      <c r="AF303" s="2">
        <f t="shared" si="117"/>
        <v>160420297.44784644</v>
      </c>
      <c r="AG303" s="2">
        <f t="shared" si="117"/>
        <v>171473223.86271378</v>
      </c>
      <c r="AH303" s="2">
        <f t="shared" si="117"/>
        <v>182919627.83583105</v>
      </c>
      <c r="AI303" s="2">
        <f t="shared" si="117"/>
        <v>194771161.08409581</v>
      </c>
      <c r="AJ303" s="2">
        <f t="shared" si="117"/>
        <v>206922142.44866151</v>
      </c>
      <c r="AK303" s="2">
        <f t="shared" si="117"/>
        <v>219497570.94850087</v>
      </c>
      <c r="AL303" s="2">
        <f t="shared" ref="AL303:AL309" si="118">IF(AF303=0,0,IF($G$15&gt;(AK303/AF303)^(1/5)-1+2%,AK303*(AK303/AF303)^(1/5)/($G$15-((AK303/AF303)^(1/5)-1)),AK303*(1+$G$14)/$G$16))</f>
        <v>7477557756.7688036</v>
      </c>
    </row>
    <row r="304" spans="4:38">
      <c r="E304" t="s">
        <v>282</v>
      </c>
      <c r="F304" t="s">
        <v>215</v>
      </c>
      <c r="G304" s="2">
        <f t="shared" si="117"/>
        <v>0</v>
      </c>
      <c r="H304" s="2">
        <f t="shared" si="117"/>
        <v>-1235741.1894091344</v>
      </c>
      <c r="I304" s="2">
        <f t="shared" si="117"/>
        <v>-2509312.3628576007</v>
      </c>
      <c r="J304" s="2">
        <f t="shared" si="117"/>
        <v>-3723776.5724776341</v>
      </c>
      <c r="K304" s="2">
        <f t="shared" si="117"/>
        <v>-6433188.4447355745</v>
      </c>
      <c r="L304" s="2">
        <f t="shared" si="117"/>
        <v>-9237548.5683406051</v>
      </c>
      <c r="M304" s="2">
        <f t="shared" si="117"/>
        <v>-11296844.761648433</v>
      </c>
      <c r="N304" s="2">
        <f t="shared" si="117"/>
        <v>-13424196.711706173</v>
      </c>
      <c r="O304" s="2">
        <f t="shared" si="117"/>
        <v>-15621148.726436991</v>
      </c>
      <c r="P304" s="2">
        <f t="shared" si="117"/>
        <v>-17723847.714931648</v>
      </c>
      <c r="Q304" s="2">
        <f t="shared" si="117"/>
        <v>-19892774.125740718</v>
      </c>
      <c r="R304" s="2">
        <f t="shared" si="117"/>
        <v>-23514225.172530841</v>
      </c>
      <c r="S304" s="2">
        <f t="shared" si="117"/>
        <v>-27287045.805585787</v>
      </c>
      <c r="T304" s="2">
        <f t="shared" si="117"/>
        <v>-31216165.35608647</v>
      </c>
      <c r="U304" s="2">
        <f t="shared" si="117"/>
        <v>-35429689.024958104</v>
      </c>
      <c r="V304" s="2">
        <f t="shared" si="117"/>
        <v>-39298884.060606144</v>
      </c>
      <c r="W304" s="2">
        <f t="shared" si="117"/>
        <v>-43323699.201333411</v>
      </c>
      <c r="X304" s="2">
        <f t="shared" si="117"/>
        <v>-47500225.770100497</v>
      </c>
      <c r="Y304" s="2">
        <f t="shared" si="117"/>
        <v>-51833060.703407928</v>
      </c>
      <c r="Z304" s="2">
        <f t="shared" si="117"/>
        <v>-56729987.254292905</v>
      </c>
      <c r="AA304" s="2">
        <f t="shared" si="117"/>
        <v>-61809726.340544835</v>
      </c>
      <c r="AB304" s="2">
        <f t="shared" si="117"/>
        <v>-67077796.544040211</v>
      </c>
      <c r="AC304" s="2">
        <f t="shared" si="117"/>
        <v>-72555441.561145887</v>
      </c>
      <c r="AD304" s="2">
        <f t="shared" si="117"/>
        <v>-78249467.368115693</v>
      </c>
      <c r="AE304" s="2">
        <f t="shared" si="117"/>
        <v>-83993948.006686434</v>
      </c>
      <c r="AF304" s="2">
        <f t="shared" si="117"/>
        <v>-89961764.679045424</v>
      </c>
      <c r="AG304" s="2">
        <f t="shared" si="117"/>
        <v>-96160112.275753796</v>
      </c>
      <c r="AH304" s="2">
        <f t="shared" si="117"/>
        <v>-102579117.3333005</v>
      </c>
      <c r="AI304" s="2">
        <f t="shared" si="117"/>
        <v>-109225313.99375048</v>
      </c>
      <c r="AJ304" s="2">
        <f t="shared" si="117"/>
        <v>-116039437.54001744</v>
      </c>
      <c r="AK304" s="2">
        <f t="shared" si="117"/>
        <v>-123091585.91175641</v>
      </c>
      <c r="AL304" s="2">
        <f t="shared" si="118"/>
        <v>-4193324049.3280001</v>
      </c>
    </row>
    <row r="305" spans="1:38">
      <c r="E305" t="s">
        <v>283</v>
      </c>
      <c r="F305" t="s">
        <v>215</v>
      </c>
      <c r="G305" s="2">
        <f t="shared" si="117"/>
        <v>0</v>
      </c>
      <c r="H305" s="2">
        <f t="shared" si="117"/>
        <v>-245896.34166495391</v>
      </c>
      <c r="I305" s="2">
        <f t="shared" si="117"/>
        <v>-499099.79334750923</v>
      </c>
      <c r="J305" s="2">
        <f t="shared" si="117"/>
        <v>-740403.35609428922</v>
      </c>
      <c r="K305" s="2">
        <f t="shared" si="117"/>
        <v>-1279344.0152120064</v>
      </c>
      <c r="L305" s="2">
        <f t="shared" si="117"/>
        <v>-1837378.8098686123</v>
      </c>
      <c r="M305" s="2">
        <f t="shared" si="117"/>
        <v>-2247417.6849271371</v>
      </c>
      <c r="N305" s="2">
        <f t="shared" si="117"/>
        <v>-2671135.982601821</v>
      </c>
      <c r="O305" s="2">
        <f t="shared" si="117"/>
        <v>-3108870.0410509263</v>
      </c>
      <c r="P305" s="2">
        <f t="shared" si="117"/>
        <v>-3527971.9559944896</v>
      </c>
      <c r="Q305" s="2">
        <f t="shared" si="117"/>
        <v>-3960397.4626147468</v>
      </c>
      <c r="R305" s="2">
        <f t="shared" si="117"/>
        <v>-4681382.1501215771</v>
      </c>
      <c r="S305" s="2">
        <f t="shared" si="117"/>
        <v>-5432502.5905189272</v>
      </c>
      <c r="T305" s="2">
        <f t="shared" si="117"/>
        <v>-6214740.1507382216</v>
      </c>
      <c r="U305" s="2">
        <f t="shared" si="117"/>
        <v>-7053598.9414422074</v>
      </c>
      <c r="V305" s="2">
        <f t="shared" si="117"/>
        <v>-7823906.2954936381</v>
      </c>
      <c r="W305" s="2">
        <f t="shared" si="117"/>
        <v>-8625195.6264876463</v>
      </c>
      <c r="X305" s="2">
        <f t="shared" si="117"/>
        <v>-9456688.7667070888</v>
      </c>
      <c r="Y305" s="2">
        <f t="shared" si="117"/>
        <v>-10319300.907544451</v>
      </c>
      <c r="Z305" s="2">
        <f t="shared" si="117"/>
        <v>-11294216.490667704</v>
      </c>
      <c r="AA305" s="2">
        <f t="shared" si="117"/>
        <v>-12305527.716581903</v>
      </c>
      <c r="AB305" s="2">
        <f t="shared" si="117"/>
        <v>-13354333.264512116</v>
      </c>
      <c r="AC305" s="2">
        <f t="shared" si="117"/>
        <v>-14444862.483299086</v>
      </c>
      <c r="AD305" s="2">
        <f t="shared" si="117"/>
        <v>-15578470.355959052</v>
      </c>
      <c r="AE305" s="2">
        <f t="shared" si="117"/>
        <v>-16722123.141700815</v>
      </c>
      <c r="AF305" s="2">
        <f t="shared" si="117"/>
        <v>-17910239.281620063</v>
      </c>
      <c r="AG305" s="2">
        <f t="shared" si="117"/>
        <v>-19144251.186608404</v>
      </c>
      <c r="AH305" s="2">
        <f t="shared" si="117"/>
        <v>-20422193.176083066</v>
      </c>
      <c r="AI305" s="2">
        <f t="shared" si="117"/>
        <v>-21745366.114342362</v>
      </c>
      <c r="AJ305" s="2">
        <f t="shared" si="117"/>
        <v>-23101971.152533546</v>
      </c>
      <c r="AK305" s="2">
        <f t="shared" si="117"/>
        <v>-24505963.895872347</v>
      </c>
      <c r="AL305" s="2">
        <f t="shared" si="118"/>
        <v>-834837304.23454165</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t="e">
        <f t="shared" ref="G308:AK308" ca="1" si="119">G297</f>
        <v>#VALUE!</v>
      </c>
      <c r="H308" s="2" t="e">
        <f t="shared" ca="1" si="119"/>
        <v>#VALUE!</v>
      </c>
      <c r="I308" s="2" t="e">
        <f t="shared" ca="1" si="119"/>
        <v>#VALUE!</v>
      </c>
      <c r="J308" s="2" t="e">
        <f t="shared" ca="1" si="119"/>
        <v>#VALUE!</v>
      </c>
      <c r="K308" s="2" t="e">
        <f t="shared" ca="1" si="119"/>
        <v>#VALUE!</v>
      </c>
      <c r="L308" s="2" t="e">
        <f t="shared" ca="1" si="119"/>
        <v>#VALUE!</v>
      </c>
      <c r="M308" s="2" t="e">
        <f t="shared" ca="1" si="119"/>
        <v>#VALUE!</v>
      </c>
      <c r="N308" s="2" t="e">
        <f t="shared" ca="1" si="119"/>
        <v>#VALUE!</v>
      </c>
      <c r="O308" s="2" t="e">
        <f t="shared" ca="1" si="119"/>
        <v>#VALUE!</v>
      </c>
      <c r="P308" s="2" t="e">
        <f t="shared" ca="1" si="119"/>
        <v>#VALUE!</v>
      </c>
      <c r="Q308" s="2" t="e">
        <f t="shared" ca="1" si="119"/>
        <v>#VALUE!</v>
      </c>
      <c r="R308" s="2" t="e">
        <f t="shared" ca="1" si="119"/>
        <v>#VALUE!</v>
      </c>
      <c r="S308" s="2" t="e">
        <f t="shared" ca="1" si="119"/>
        <v>#VALUE!</v>
      </c>
      <c r="T308" s="2" t="e">
        <f t="shared" ca="1" si="119"/>
        <v>#VALUE!</v>
      </c>
      <c r="U308" s="2" t="e">
        <f t="shared" ca="1" si="119"/>
        <v>#VALUE!</v>
      </c>
      <c r="V308" s="2" t="e">
        <f t="shared" ca="1" si="119"/>
        <v>#VALUE!</v>
      </c>
      <c r="W308" s="2" t="e">
        <f t="shared" ca="1" si="119"/>
        <v>#VALUE!</v>
      </c>
      <c r="X308" s="2" t="e">
        <f t="shared" ca="1" si="119"/>
        <v>#VALUE!</v>
      </c>
      <c r="Y308" s="2" t="e">
        <f t="shared" ca="1" si="119"/>
        <v>#VALUE!</v>
      </c>
      <c r="Z308" s="2" t="e">
        <f t="shared" ca="1" si="119"/>
        <v>#VALUE!</v>
      </c>
      <c r="AA308" s="2" t="e">
        <f t="shared" ca="1" si="119"/>
        <v>#VALUE!</v>
      </c>
      <c r="AB308" s="2" t="e">
        <f t="shared" ca="1" si="119"/>
        <v>#VALUE!</v>
      </c>
      <c r="AC308" s="2" t="e">
        <f t="shared" ca="1" si="119"/>
        <v>#VALUE!</v>
      </c>
      <c r="AD308" s="2" t="e">
        <f t="shared" ca="1" si="119"/>
        <v>#VALUE!</v>
      </c>
      <c r="AE308" s="2" t="e">
        <f t="shared" ca="1" si="119"/>
        <v>#VALUE!</v>
      </c>
      <c r="AF308" s="2" t="e">
        <f t="shared" ca="1" si="119"/>
        <v>#VALUE!</v>
      </c>
      <c r="AG308" s="2" t="e">
        <f t="shared" ca="1" si="119"/>
        <v>#VALUE!</v>
      </c>
      <c r="AH308" s="2" t="e">
        <f t="shared" ca="1" si="119"/>
        <v>#VALUE!</v>
      </c>
      <c r="AI308" s="2" t="e">
        <f t="shared" ca="1" si="119"/>
        <v>#VALUE!</v>
      </c>
      <c r="AJ308" s="2" t="e">
        <f t="shared" ca="1" si="119"/>
        <v>#VALUE!</v>
      </c>
      <c r="AK308" s="2" t="e">
        <f t="shared" ca="1" si="119"/>
        <v>#VALUE!</v>
      </c>
      <c r="AL308" s="2" t="e">
        <f t="shared" ca="1" si="118"/>
        <v>#VALUE!</v>
      </c>
    </row>
    <row r="309" spans="1:38">
      <c r="E309" t="s">
        <v>313</v>
      </c>
      <c r="F309" t="s">
        <v>215</v>
      </c>
      <c r="G309" s="2" t="e">
        <f ca="1">-$G$17*G308</f>
        <v>#VALUE!</v>
      </c>
      <c r="H309" s="2" t="e">
        <f t="shared" ref="H309:AK309" ca="1" si="120">-$G$17*H308</f>
        <v>#VALUE!</v>
      </c>
      <c r="I309" s="2" t="e">
        <f t="shared" ca="1" si="120"/>
        <v>#VALUE!</v>
      </c>
      <c r="J309" s="2" t="e">
        <f t="shared" ca="1" si="120"/>
        <v>#VALUE!</v>
      </c>
      <c r="K309" s="2" t="e">
        <f t="shared" ca="1" si="120"/>
        <v>#VALUE!</v>
      </c>
      <c r="L309" s="2" t="e">
        <f t="shared" ca="1" si="120"/>
        <v>#VALUE!</v>
      </c>
      <c r="M309" s="2" t="e">
        <f t="shared" ca="1" si="120"/>
        <v>#VALUE!</v>
      </c>
      <c r="N309" s="2" t="e">
        <f t="shared" ca="1" si="120"/>
        <v>#VALUE!</v>
      </c>
      <c r="O309" s="2" t="e">
        <f t="shared" ca="1" si="120"/>
        <v>#VALUE!</v>
      </c>
      <c r="P309" s="2" t="e">
        <f t="shared" ca="1" si="120"/>
        <v>#VALUE!</v>
      </c>
      <c r="Q309" s="2" t="e">
        <f t="shared" ca="1" si="120"/>
        <v>#VALUE!</v>
      </c>
      <c r="R309" s="2" t="e">
        <f t="shared" ca="1" si="120"/>
        <v>#VALUE!</v>
      </c>
      <c r="S309" s="2" t="e">
        <f t="shared" ca="1" si="120"/>
        <v>#VALUE!</v>
      </c>
      <c r="T309" s="2" t="e">
        <f t="shared" ca="1" si="120"/>
        <v>#VALUE!</v>
      </c>
      <c r="U309" s="2" t="e">
        <f t="shared" ca="1" si="120"/>
        <v>#VALUE!</v>
      </c>
      <c r="V309" s="2" t="e">
        <f t="shared" ca="1" si="120"/>
        <v>#VALUE!</v>
      </c>
      <c r="W309" s="2" t="e">
        <f t="shared" ca="1" si="120"/>
        <v>#VALUE!</v>
      </c>
      <c r="X309" s="2" t="e">
        <f t="shared" ca="1" si="120"/>
        <v>#VALUE!</v>
      </c>
      <c r="Y309" s="2" t="e">
        <f t="shared" ca="1" si="120"/>
        <v>#VALUE!</v>
      </c>
      <c r="Z309" s="2" t="e">
        <f t="shared" ca="1" si="120"/>
        <v>#VALUE!</v>
      </c>
      <c r="AA309" s="2" t="e">
        <f t="shared" ca="1" si="120"/>
        <v>#VALUE!</v>
      </c>
      <c r="AB309" s="2" t="e">
        <f t="shared" ca="1" si="120"/>
        <v>#VALUE!</v>
      </c>
      <c r="AC309" s="2" t="e">
        <f t="shared" ca="1" si="120"/>
        <v>#VALUE!</v>
      </c>
      <c r="AD309" s="2" t="e">
        <f t="shared" ca="1" si="120"/>
        <v>#VALUE!</v>
      </c>
      <c r="AE309" s="2" t="e">
        <f t="shared" ca="1" si="120"/>
        <v>#VALUE!</v>
      </c>
      <c r="AF309" s="2" t="e">
        <f t="shared" ca="1" si="120"/>
        <v>#VALUE!</v>
      </c>
      <c r="AG309" s="2" t="e">
        <f t="shared" ca="1" si="120"/>
        <v>#VALUE!</v>
      </c>
      <c r="AH309" s="2" t="e">
        <f t="shared" ca="1" si="120"/>
        <v>#VALUE!</v>
      </c>
      <c r="AI309" s="2" t="e">
        <f t="shared" ca="1" si="120"/>
        <v>#VALUE!</v>
      </c>
      <c r="AJ309" s="2" t="e">
        <f t="shared" ca="1" si="120"/>
        <v>#VALUE!</v>
      </c>
      <c r="AK309" s="2" t="e">
        <f t="shared" ca="1" si="120"/>
        <v>#VALUE!</v>
      </c>
      <c r="AL309" s="2" t="e">
        <f t="shared" ca="1" si="118"/>
        <v>#VALUE!</v>
      </c>
    </row>
    <row r="310" spans="1:38">
      <c r="E310" t="s">
        <v>314</v>
      </c>
      <c r="F310" t="s">
        <v>215</v>
      </c>
      <c r="G310" s="2" t="e">
        <f t="shared" ref="G310:AL310" ca="1" si="121">SUM(G300:G309)</f>
        <v>#VALUE!</v>
      </c>
      <c r="H310" s="2" t="e">
        <f t="shared" ca="1" si="121"/>
        <v>#VALUE!</v>
      </c>
      <c r="I310" s="2" t="e">
        <f t="shared" ca="1" si="121"/>
        <v>#VALUE!</v>
      </c>
      <c r="J310" s="2" t="e">
        <f t="shared" ca="1" si="121"/>
        <v>#VALUE!</v>
      </c>
      <c r="K310" s="2" t="e">
        <f t="shared" ca="1" si="121"/>
        <v>#VALUE!</v>
      </c>
      <c r="L310" s="2" t="e">
        <f t="shared" ca="1" si="121"/>
        <v>#VALUE!</v>
      </c>
      <c r="M310" s="2" t="e">
        <f t="shared" ca="1" si="121"/>
        <v>#VALUE!</v>
      </c>
      <c r="N310" s="2" t="e">
        <f t="shared" ca="1" si="121"/>
        <v>#VALUE!</v>
      </c>
      <c r="O310" s="2" t="e">
        <f t="shared" ca="1" si="121"/>
        <v>#VALUE!</v>
      </c>
      <c r="P310" s="2" t="e">
        <f t="shared" ca="1" si="121"/>
        <v>#VALUE!</v>
      </c>
      <c r="Q310" s="2" t="e">
        <f t="shared" ca="1" si="121"/>
        <v>#VALUE!</v>
      </c>
      <c r="R310" s="2" t="e">
        <f t="shared" ca="1" si="121"/>
        <v>#VALUE!</v>
      </c>
      <c r="S310" s="2" t="e">
        <f t="shared" ca="1" si="121"/>
        <v>#VALUE!</v>
      </c>
      <c r="T310" s="2" t="e">
        <f t="shared" ca="1" si="121"/>
        <v>#VALUE!</v>
      </c>
      <c r="U310" s="2" t="e">
        <f t="shared" ca="1" si="121"/>
        <v>#VALUE!</v>
      </c>
      <c r="V310" s="2" t="e">
        <f t="shared" ca="1" si="121"/>
        <v>#VALUE!</v>
      </c>
      <c r="W310" s="2" t="e">
        <f t="shared" ca="1" si="121"/>
        <v>#VALUE!</v>
      </c>
      <c r="X310" s="2" t="e">
        <f t="shared" ca="1" si="121"/>
        <v>#VALUE!</v>
      </c>
      <c r="Y310" s="2" t="e">
        <f t="shared" ca="1" si="121"/>
        <v>#VALUE!</v>
      </c>
      <c r="Z310" s="2" t="e">
        <f t="shared" ca="1" si="121"/>
        <v>#VALUE!</v>
      </c>
      <c r="AA310" s="2" t="e">
        <f t="shared" ca="1" si="121"/>
        <v>#VALUE!</v>
      </c>
      <c r="AB310" s="2" t="e">
        <f t="shared" ca="1" si="121"/>
        <v>#VALUE!</v>
      </c>
      <c r="AC310" s="2" t="e">
        <f t="shared" ca="1" si="121"/>
        <v>#VALUE!</v>
      </c>
      <c r="AD310" s="2" t="e">
        <f t="shared" ca="1" si="121"/>
        <v>#VALUE!</v>
      </c>
      <c r="AE310" s="2" t="e">
        <f t="shared" ca="1" si="121"/>
        <v>#VALUE!</v>
      </c>
      <c r="AF310" s="2" t="e">
        <f t="shared" ca="1" si="121"/>
        <v>#VALUE!</v>
      </c>
      <c r="AG310" s="2" t="e">
        <f t="shared" ca="1" si="121"/>
        <v>#VALUE!</v>
      </c>
      <c r="AH310" s="2" t="e">
        <f t="shared" ca="1" si="121"/>
        <v>#VALUE!</v>
      </c>
      <c r="AI310" s="2" t="e">
        <f t="shared" ca="1" si="121"/>
        <v>#VALUE!</v>
      </c>
      <c r="AJ310" s="2" t="e">
        <f t="shared" ca="1" si="121"/>
        <v>#VALUE!</v>
      </c>
      <c r="AK310" s="2" t="e">
        <f t="shared" ca="1" si="121"/>
        <v>#VALUE!</v>
      </c>
      <c r="AL310" s="2" t="e">
        <f t="shared" ca="1" si="121"/>
        <v>#VALUE!</v>
      </c>
    </row>
    <row r="311" spans="1:38">
      <c r="E311" t="s">
        <v>315</v>
      </c>
      <c r="F311" t="s">
        <v>215</v>
      </c>
      <c r="G311" s="2" t="e">
        <f ca="1">NPV($G$15,H310:AL310)+G310</f>
        <v>#VALUE!</v>
      </c>
    </row>
    <row r="313" spans="1:38">
      <c r="E313" t="s">
        <v>307</v>
      </c>
      <c r="F313" t="s">
        <v>215</v>
      </c>
      <c r="G313" s="2" t="e">
        <f t="shared" ref="G313:AK313" ca="1" si="122">G285</f>
        <v>#VALUE!</v>
      </c>
      <c r="H313" s="2" t="e">
        <f t="shared" ca="1" si="122"/>
        <v>#VALUE!</v>
      </c>
      <c r="I313" s="2" t="e">
        <f t="shared" ca="1" si="122"/>
        <v>#VALUE!</v>
      </c>
      <c r="J313" s="2" t="e">
        <f t="shared" ca="1" si="122"/>
        <v>#VALUE!</v>
      </c>
      <c r="K313" s="2" t="e">
        <f t="shared" ca="1" si="122"/>
        <v>#VALUE!</v>
      </c>
      <c r="L313" s="2" t="e">
        <f t="shared" ca="1" si="122"/>
        <v>#VALUE!</v>
      </c>
      <c r="M313" s="2" t="e">
        <f t="shared" ca="1" si="122"/>
        <v>#VALUE!</v>
      </c>
      <c r="N313" s="2" t="e">
        <f t="shared" ca="1" si="122"/>
        <v>#VALUE!</v>
      </c>
      <c r="O313" s="2" t="e">
        <f t="shared" ca="1" si="122"/>
        <v>#VALUE!</v>
      </c>
      <c r="P313" s="2" t="e">
        <f t="shared" ca="1" si="122"/>
        <v>#VALUE!</v>
      </c>
      <c r="Q313" s="2" t="e">
        <f t="shared" ca="1" si="122"/>
        <v>#VALUE!</v>
      </c>
      <c r="R313" s="2" t="e">
        <f t="shared" ca="1" si="122"/>
        <v>#VALUE!</v>
      </c>
      <c r="S313" s="2" t="e">
        <f t="shared" ca="1" si="122"/>
        <v>#VALUE!</v>
      </c>
      <c r="T313" s="2" t="e">
        <f t="shared" ca="1" si="122"/>
        <v>#VALUE!</v>
      </c>
      <c r="U313" s="2" t="e">
        <f t="shared" ca="1" si="122"/>
        <v>#VALUE!</v>
      </c>
      <c r="V313" s="2" t="e">
        <f t="shared" ca="1" si="122"/>
        <v>#VALUE!</v>
      </c>
      <c r="W313" s="2" t="e">
        <f t="shared" ca="1" si="122"/>
        <v>#VALUE!</v>
      </c>
      <c r="X313" s="2" t="e">
        <f t="shared" ca="1" si="122"/>
        <v>#VALUE!</v>
      </c>
      <c r="Y313" s="2" t="e">
        <f t="shared" ca="1" si="122"/>
        <v>#VALUE!</v>
      </c>
      <c r="Z313" s="2" t="e">
        <f t="shared" ca="1" si="122"/>
        <v>#VALUE!</v>
      </c>
      <c r="AA313" s="2" t="e">
        <f t="shared" ca="1" si="122"/>
        <v>#VALUE!</v>
      </c>
      <c r="AB313" s="2" t="e">
        <f t="shared" ca="1" si="122"/>
        <v>#VALUE!</v>
      </c>
      <c r="AC313" s="2" t="e">
        <f t="shared" ca="1" si="122"/>
        <v>#VALUE!</v>
      </c>
      <c r="AD313" s="2" t="e">
        <f t="shared" ca="1" si="122"/>
        <v>#VALUE!</v>
      </c>
      <c r="AE313" s="2" t="e">
        <f t="shared" ca="1" si="122"/>
        <v>#VALUE!</v>
      </c>
      <c r="AF313" s="2" t="e">
        <f t="shared" ca="1" si="122"/>
        <v>#VALUE!</v>
      </c>
      <c r="AG313" s="2" t="e">
        <f t="shared" ca="1" si="122"/>
        <v>#VALUE!</v>
      </c>
      <c r="AH313" s="2" t="e">
        <f t="shared" ca="1" si="122"/>
        <v>#VALUE!</v>
      </c>
      <c r="AI313" s="2" t="e">
        <f t="shared" ca="1" si="122"/>
        <v>#VALUE!</v>
      </c>
      <c r="AJ313" s="2" t="e">
        <f t="shared" ca="1" si="122"/>
        <v>#VALUE!</v>
      </c>
      <c r="AK313" s="2" t="e">
        <f t="shared" ca="1" si="122"/>
        <v>#VALUE!</v>
      </c>
    </row>
    <row r="314" spans="1:38">
      <c r="E314" t="s">
        <v>316</v>
      </c>
      <c r="F314" t="s">
        <v>215</v>
      </c>
      <c r="G314" t="e">
        <f ca="1">NPV($G$15,H313:AK313)+G313</f>
        <v>#VALUE!</v>
      </c>
    </row>
    <row r="315" spans="1:38">
      <c r="E315" s="3" t="s">
        <v>317</v>
      </c>
      <c r="F315" s="3"/>
      <c r="G315" s="4" t="e">
        <f ca="1">IF(G311&gt;0,"N/A",IF(ABS(G311+G314)&gt;1,"Error","OK"))</f>
        <v>#VALUE!</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19705581-D936-4845-81B9-28333801130F}">
      <formula1>$E$320:$E$322</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N322"/>
  <sheetViews>
    <sheetView workbookViewId="0">
      <pane xSplit="5" ySplit="2" topLeftCell="F159" activePane="bottomRight" state="frozenSplit"/>
      <selection pane="bottomRight" activeCell="H184" sqref="H184:L184"/>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9" max="9" width="13.2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327</v>
      </c>
      <c r="H4" s="206"/>
    </row>
    <row r="6" spans="1:37">
      <c r="C6" s="1" t="s">
        <v>200</v>
      </c>
      <c r="G6" t="s">
        <v>201</v>
      </c>
      <c r="H6" s="26">
        <v>716</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c r="G20" s="33">
        <v>0</v>
      </c>
    </row>
    <row r="21" spans="1:37">
      <c r="E21" s="2" t="str">
        <f>E7</f>
        <v>Pipes</v>
      </c>
      <c r="F21" t="s">
        <v>215</v>
      </c>
      <c r="G21" s="10">
        <v>36520802.877599999</v>
      </c>
      <c r="H21" s="10">
        <v>19628935.595827498</v>
      </c>
      <c r="I21" s="10">
        <v>16820057.140224285</v>
      </c>
      <c r="J21" s="10">
        <v>22803676.231795512</v>
      </c>
      <c r="K21" s="10">
        <v>26362405.576883204</v>
      </c>
      <c r="L21" s="10">
        <v>21899847.878660183</v>
      </c>
      <c r="M21" s="10">
        <v>17022339.497488447</v>
      </c>
      <c r="N21" s="10">
        <v>20134512.034507632</v>
      </c>
      <c r="O21" s="10">
        <v>22618120.696635239</v>
      </c>
      <c r="P21" s="10">
        <v>21439255.582350969</v>
      </c>
      <c r="Q21" s="10">
        <v>17651706.620927498</v>
      </c>
      <c r="R21" s="10" t="e">
        <v>#REF!</v>
      </c>
      <c r="S21" s="10" t="e">
        <v>#REF!</v>
      </c>
      <c r="T21" s="10"/>
      <c r="U21" s="10"/>
      <c r="V21" s="10"/>
      <c r="W21" s="10"/>
      <c r="X21" s="10"/>
      <c r="Y21" s="10"/>
      <c r="Z21" s="10"/>
      <c r="AA21" s="10"/>
      <c r="AB21" s="10"/>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36520802.877599999</v>
      </c>
      <c r="H26" s="2">
        <f t="shared" ref="H26:AK26" si="1">SUM(H21:H25)</f>
        <v>19628935.595827498</v>
      </c>
      <c r="I26" s="2">
        <f t="shared" si="1"/>
        <v>16820057.140224285</v>
      </c>
      <c r="J26" s="2">
        <f t="shared" si="1"/>
        <v>22803676.231795512</v>
      </c>
      <c r="K26" s="2">
        <f t="shared" si="1"/>
        <v>26362405.576883204</v>
      </c>
      <c r="L26" s="2">
        <f t="shared" si="1"/>
        <v>21899847.878660183</v>
      </c>
      <c r="M26" s="2">
        <f t="shared" si="1"/>
        <v>17022339.497488447</v>
      </c>
      <c r="N26" s="2">
        <f t="shared" si="1"/>
        <v>20134512.034507632</v>
      </c>
      <c r="O26" s="2">
        <f t="shared" si="1"/>
        <v>22618120.696635239</v>
      </c>
      <c r="P26" s="2">
        <f t="shared" si="1"/>
        <v>21439255.582350969</v>
      </c>
      <c r="Q26" s="2">
        <f t="shared" si="1"/>
        <v>17651706.620927498</v>
      </c>
      <c r="R26" s="2" t="e">
        <f t="shared" si="1"/>
        <v>#REF!</v>
      </c>
      <c r="S26" s="2" t="e">
        <f t="shared" si="1"/>
        <v>#REF!</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2">G21/$G7+IF((G$2-$G7+1)&gt;0,-INDEX($G21:$AK21,1,(G$2-$G7+1))/$G7,0)</f>
        <v>456510.03596999997</v>
      </c>
      <c r="H29" s="2">
        <f t="shared" si="2"/>
        <v>245361.69494784373</v>
      </c>
      <c r="I29" s="2">
        <f t="shared" si="2"/>
        <v>210250.71425280356</v>
      </c>
      <c r="J29" s="2">
        <f t="shared" si="2"/>
        <v>285045.9528974439</v>
      </c>
      <c r="K29" s="2">
        <f t="shared" si="2"/>
        <v>329530.06971104007</v>
      </c>
      <c r="L29" s="2">
        <f t="shared" si="2"/>
        <v>273748.09848325228</v>
      </c>
      <c r="M29" s="2">
        <f t="shared" si="2"/>
        <v>212779.24371860558</v>
      </c>
      <c r="N29" s="2">
        <f t="shared" si="2"/>
        <v>251681.40043134539</v>
      </c>
      <c r="O29" s="2">
        <f t="shared" si="2"/>
        <v>282726.50870794046</v>
      </c>
      <c r="P29" s="2">
        <f t="shared" si="2"/>
        <v>267990.69477938709</v>
      </c>
      <c r="Q29" s="2">
        <f t="shared" si="2"/>
        <v>220646.33276159372</v>
      </c>
      <c r="R29" s="2" t="e">
        <f t="shared" si="2"/>
        <v>#REF!</v>
      </c>
      <c r="S29" s="2" t="e">
        <f t="shared" si="2"/>
        <v>#REF!</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456510.03596999997</v>
      </c>
      <c r="H34" s="2">
        <f>SUM($G$29:H32)</f>
        <v>701871.73091784376</v>
      </c>
      <c r="I34" s="2">
        <f>SUM($G$29:I32)</f>
        <v>912122.44517064735</v>
      </c>
      <c r="J34" s="2">
        <f>SUM($G$29:J32)</f>
        <v>1197168.3980680914</v>
      </c>
      <c r="K34" s="2">
        <f>SUM($G$29:K32)</f>
        <v>1526698.4677791314</v>
      </c>
      <c r="L34" s="2">
        <f>SUM($G$29:L32)</f>
        <v>1800446.5662623837</v>
      </c>
      <c r="M34" s="2">
        <f>SUM($G$29:M32)</f>
        <v>2013225.8099809892</v>
      </c>
      <c r="N34" s="2">
        <f>SUM($G$29:N32)</f>
        <v>2264907.2104123347</v>
      </c>
      <c r="O34" s="2">
        <f>SUM($G$29:O32)</f>
        <v>2547633.7191202752</v>
      </c>
      <c r="P34" s="2">
        <f>SUM($G$29:P32)</f>
        <v>2815624.4138996624</v>
      </c>
      <c r="Q34" s="2">
        <f>SUM($G$29:Q32)</f>
        <v>3036270.7466612561</v>
      </c>
      <c r="R34" s="2" t="e">
        <f>SUM($G$29:R32)</f>
        <v>#REF!</v>
      </c>
      <c r="S34" s="2" t="e">
        <f>SUM($G$29:S32)</f>
        <v>#REF!</v>
      </c>
      <c r="T34" s="2" t="e">
        <f>SUM($G$29:T32)</f>
        <v>#REF!</v>
      </c>
      <c r="U34" s="2" t="e">
        <f>SUM($G$29:U32)</f>
        <v>#REF!</v>
      </c>
      <c r="V34" s="2" t="e">
        <f>SUM($G$29:V32)</f>
        <v>#REF!</v>
      </c>
      <c r="W34" s="2" t="e">
        <f>SUM($G$29:W32)</f>
        <v>#REF!</v>
      </c>
      <c r="X34" s="2" t="e">
        <f>SUM($G$29:X32)</f>
        <v>#REF!</v>
      </c>
      <c r="Y34" s="2" t="e">
        <f>SUM($G$29:Y32)</f>
        <v>#REF!</v>
      </c>
      <c r="Z34" s="2" t="e">
        <f>SUM($G$29:Z32)</f>
        <v>#REF!</v>
      </c>
      <c r="AA34" s="2" t="e">
        <f>SUM($G$29:AA32)</f>
        <v>#REF!</v>
      </c>
      <c r="AB34" s="2" t="e">
        <f>SUM($G$29:AB32)</f>
        <v>#REF!</v>
      </c>
      <c r="AC34" s="2" t="e">
        <f>SUM($G$29:AC32)</f>
        <v>#REF!</v>
      </c>
      <c r="AD34" s="2" t="e">
        <f>SUM($G$29:AD32)</f>
        <v>#REF!</v>
      </c>
      <c r="AE34" s="2" t="e">
        <f>SUM($G$29:AE32)</f>
        <v>#REF!</v>
      </c>
      <c r="AF34" s="2" t="e">
        <f>SUM($G$29:AF32)</f>
        <v>#REF!</v>
      </c>
      <c r="AG34" s="2" t="e">
        <f>SUM($G$29:AG32)</f>
        <v>#REF!</v>
      </c>
      <c r="AH34" s="2" t="e">
        <f>SUM($G$29:AH32)</f>
        <v>#REF!</v>
      </c>
      <c r="AI34" s="2" t="e">
        <f>SUM($G$29:AI32)</f>
        <v>#REF!</v>
      </c>
      <c r="AJ34" s="2" t="e">
        <f>SUM($G$29:AJ32)</f>
        <v>#REF!</v>
      </c>
      <c r="AK34" s="2" t="e">
        <f>SUM($G$29:AK32)</f>
        <v>#REF!</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7490979.3006825987</v>
      </c>
      <c r="I37" s="10">
        <f>((I90+I116)*($H$6))*(I14/$G$13)</f>
        <v>7579719.858288087</v>
      </c>
      <c r="J37" s="10">
        <f t="shared" ref="J37:AF37" si="3">((J90+J116)*($H$6))*(J14/$G$13)</f>
        <v>7744275.4609848633</v>
      </c>
      <c r="K37" s="10">
        <f t="shared" si="3"/>
        <v>8139796.7110919207</v>
      </c>
      <c r="L37" s="10">
        <f t="shared" si="3"/>
        <v>8331156.4012011597</v>
      </c>
      <c r="M37" s="10">
        <f t="shared" si="3"/>
        <v>8484800.738431152</v>
      </c>
      <c r="N37" s="10">
        <f t="shared" si="3"/>
        <v>8634662.6132933553</v>
      </c>
      <c r="O37" s="10">
        <f t="shared" si="3"/>
        <v>8798918.5709342211</v>
      </c>
      <c r="P37" s="10">
        <f t="shared" si="3"/>
        <v>8788030.179362474</v>
      </c>
      <c r="Q37" s="10">
        <f t="shared" si="3"/>
        <v>8901406.4903807081</v>
      </c>
      <c r="R37" s="10">
        <f t="shared" si="3"/>
        <v>8992202.7380192913</v>
      </c>
      <c r="S37" s="10">
        <f t="shared" si="3"/>
        <v>9077473.5894926004</v>
      </c>
      <c r="T37" s="10">
        <f t="shared" si="3"/>
        <v>9142843.2417374179</v>
      </c>
      <c r="U37" s="10">
        <f t="shared" si="3"/>
        <v>9418108.7264002077</v>
      </c>
      <c r="V37" s="10">
        <f t="shared" si="3"/>
        <v>9536770.8302421831</v>
      </c>
      <c r="W37" s="10">
        <f t="shared" si="3"/>
        <v>9704290.2999355942</v>
      </c>
      <c r="X37" s="10">
        <f t="shared" si="3"/>
        <v>9864262.2851237282</v>
      </c>
      <c r="Y37" s="10">
        <f t="shared" si="3"/>
        <v>10070022.979874426</v>
      </c>
      <c r="Z37" s="10">
        <f t="shared" si="3"/>
        <v>10343818.382004011</v>
      </c>
      <c r="AA37" s="10">
        <f t="shared" si="3"/>
        <v>10558788.394612879</v>
      </c>
      <c r="AB37" s="10">
        <f t="shared" si="3"/>
        <v>10761791.863765372</v>
      </c>
      <c r="AC37" s="10">
        <f t="shared" si="3"/>
        <v>10980728.888878519</v>
      </c>
      <c r="AD37" s="10">
        <f t="shared" si="3"/>
        <v>11209227.428089777</v>
      </c>
      <c r="AE37" s="10">
        <f t="shared" si="3"/>
        <v>11450570.217579583</v>
      </c>
      <c r="AF37" s="10">
        <f t="shared" si="3"/>
        <v>11698386.173782228</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7490979.3006825987</v>
      </c>
      <c r="I42" s="2">
        <f t="shared" si="4"/>
        <v>7579719.858288087</v>
      </c>
      <c r="J42" s="2">
        <f t="shared" si="4"/>
        <v>7744275.4609848633</v>
      </c>
      <c r="K42" s="2">
        <f t="shared" si="4"/>
        <v>8139796.7110919207</v>
      </c>
      <c r="L42" s="2">
        <f t="shared" si="4"/>
        <v>8331156.4012011597</v>
      </c>
      <c r="M42" s="2">
        <f t="shared" si="4"/>
        <v>8484800.738431152</v>
      </c>
      <c r="N42" s="2">
        <f t="shared" si="4"/>
        <v>8634662.6132933553</v>
      </c>
      <c r="O42" s="2">
        <f t="shared" si="4"/>
        <v>8798918.5709342211</v>
      </c>
      <c r="P42" s="2">
        <f t="shared" si="4"/>
        <v>8788030.179362474</v>
      </c>
      <c r="Q42" s="2">
        <f t="shared" si="4"/>
        <v>8901406.4903807081</v>
      </c>
      <c r="R42" s="2">
        <f t="shared" si="4"/>
        <v>8992202.7380192913</v>
      </c>
      <c r="S42" s="2">
        <f t="shared" si="4"/>
        <v>9077473.5894926004</v>
      </c>
      <c r="T42" s="2">
        <f t="shared" si="4"/>
        <v>9142843.2417374179</v>
      </c>
      <c r="U42" s="2">
        <f t="shared" si="4"/>
        <v>9418108.7264002077</v>
      </c>
      <c r="V42" s="2">
        <f t="shared" si="4"/>
        <v>9536770.8302421831</v>
      </c>
      <c r="W42" s="2">
        <f t="shared" si="4"/>
        <v>9704290.2999355942</v>
      </c>
      <c r="X42" s="2">
        <f t="shared" si="4"/>
        <v>9864262.2851237282</v>
      </c>
      <c r="Y42" s="2">
        <f t="shared" si="4"/>
        <v>10070022.979874426</v>
      </c>
      <c r="Z42" s="2">
        <f t="shared" si="4"/>
        <v>10343818.382004011</v>
      </c>
      <c r="AA42" s="2">
        <f t="shared" si="4"/>
        <v>10558788.394612879</v>
      </c>
      <c r="AB42" s="2">
        <f t="shared" si="4"/>
        <v>10761791.863765372</v>
      </c>
      <c r="AC42" s="2">
        <f t="shared" si="4"/>
        <v>10980728.888878519</v>
      </c>
      <c r="AD42" s="2">
        <f t="shared" si="4"/>
        <v>11209227.428089777</v>
      </c>
      <c r="AE42" s="2">
        <f t="shared" si="4"/>
        <v>11450570.217579583</v>
      </c>
      <c r="AF42" s="2">
        <f t="shared" si="4"/>
        <v>11698386.173782228</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93637.241258532478</v>
      </c>
      <c r="I45" s="2">
        <f t="shared" si="5"/>
        <v>94746.498228601093</v>
      </c>
      <c r="J45" s="2">
        <f t="shared" si="5"/>
        <v>96803.443262310786</v>
      </c>
      <c r="K45" s="2">
        <f t="shared" si="5"/>
        <v>101747.45888864901</v>
      </c>
      <c r="L45" s="2">
        <f t="shared" si="5"/>
        <v>104139.45501501449</v>
      </c>
      <c r="M45" s="2">
        <f t="shared" si="5"/>
        <v>106060.00923038941</v>
      </c>
      <c r="N45" s="2">
        <f t="shared" si="5"/>
        <v>107933.28266616694</v>
      </c>
      <c r="O45" s="2">
        <f t="shared" si="5"/>
        <v>109986.48213667776</v>
      </c>
      <c r="P45" s="2">
        <f t="shared" si="5"/>
        <v>109850.37724203093</v>
      </c>
      <c r="Q45" s="2">
        <f t="shared" si="5"/>
        <v>111267.58112975885</v>
      </c>
      <c r="R45" s="2">
        <f t="shared" si="5"/>
        <v>112402.53422524114</v>
      </c>
      <c r="S45" s="2">
        <f t="shared" si="5"/>
        <v>113468.41986865751</v>
      </c>
      <c r="T45" s="2">
        <f t="shared" si="5"/>
        <v>114285.54052171772</v>
      </c>
      <c r="U45" s="2">
        <f t="shared" si="5"/>
        <v>117726.3590800026</v>
      </c>
      <c r="V45" s="2">
        <f t="shared" si="5"/>
        <v>119209.63537802729</v>
      </c>
      <c r="W45" s="2">
        <f t="shared" si="5"/>
        <v>121303.62874919493</v>
      </c>
      <c r="X45" s="2">
        <f t="shared" si="5"/>
        <v>123303.2785640466</v>
      </c>
      <c r="Y45" s="2">
        <f t="shared" si="5"/>
        <v>125875.28724843034</v>
      </c>
      <c r="Z45" s="2">
        <f t="shared" si="5"/>
        <v>129297.72977505015</v>
      </c>
      <c r="AA45" s="2">
        <f t="shared" si="5"/>
        <v>131984.85493266099</v>
      </c>
      <c r="AB45" s="2">
        <f t="shared" si="5"/>
        <v>134522.39829706715</v>
      </c>
      <c r="AC45" s="2">
        <f t="shared" si="5"/>
        <v>137259.1111109815</v>
      </c>
      <c r="AD45" s="2">
        <f t="shared" si="5"/>
        <v>140115.3428511222</v>
      </c>
      <c r="AE45" s="2">
        <f t="shared" si="5"/>
        <v>143132.12771974478</v>
      </c>
      <c r="AF45" s="2">
        <f t="shared" si="5"/>
        <v>146229.82717227784</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93637.241258532478</v>
      </c>
      <c r="I50" s="2">
        <f>SUM($G$45:I48)</f>
        <v>188383.73948713357</v>
      </c>
      <c r="J50" s="2">
        <f>SUM($G$45:J48)</f>
        <v>285187.18274944439</v>
      </c>
      <c r="K50" s="2">
        <f>SUM($G$45:K48)</f>
        <v>386934.6416380934</v>
      </c>
      <c r="L50" s="2">
        <f>SUM($G$45:L48)</f>
        <v>491074.0966531079</v>
      </c>
      <c r="M50" s="2">
        <f>SUM($G$45:M48)</f>
        <v>597134.10588349728</v>
      </c>
      <c r="N50" s="2">
        <f>SUM($G$45:N48)</f>
        <v>705067.38854966417</v>
      </c>
      <c r="O50" s="2">
        <f>SUM($G$45:O48)</f>
        <v>815053.87068634189</v>
      </c>
      <c r="P50" s="2">
        <f>SUM($G$45:P48)</f>
        <v>924904.24792837282</v>
      </c>
      <c r="Q50" s="2">
        <f>SUM($G$45:Q48)</f>
        <v>1036171.8290581317</v>
      </c>
      <c r="R50" s="2">
        <f>SUM($G$45:R48)</f>
        <v>1148574.3632833727</v>
      </c>
      <c r="S50" s="2">
        <f>SUM($G$45:S48)</f>
        <v>1262042.7831520303</v>
      </c>
      <c r="T50" s="2">
        <f>SUM($G$45:T48)</f>
        <v>1376328.3236737479</v>
      </c>
      <c r="U50" s="2">
        <f>SUM($G$45:U48)</f>
        <v>1494054.6827537506</v>
      </c>
      <c r="V50" s="2">
        <f>SUM($G$45:V48)</f>
        <v>1613264.3181317779</v>
      </c>
      <c r="W50" s="2">
        <f>SUM($G$45:W48)</f>
        <v>1734567.9468809729</v>
      </c>
      <c r="X50" s="2">
        <f>SUM($G$45:X48)</f>
        <v>1857871.2254450195</v>
      </c>
      <c r="Y50" s="2">
        <f>SUM($G$45:Y48)</f>
        <v>1983746.5126934499</v>
      </c>
      <c r="Z50" s="2">
        <f>SUM($G$45:Z48)</f>
        <v>2113044.2424685</v>
      </c>
      <c r="AA50" s="2">
        <f>SUM($G$45:AA48)</f>
        <v>2245029.0974011612</v>
      </c>
      <c r="AB50" s="2">
        <f>SUM($G$45:AB48)</f>
        <v>2379551.4956982285</v>
      </c>
      <c r="AC50" s="2">
        <f>SUM($G$45:AC48)</f>
        <v>2516810.60680921</v>
      </c>
      <c r="AD50" s="2">
        <f>SUM($G$45:AD48)</f>
        <v>2656925.9496603324</v>
      </c>
      <c r="AE50" s="2">
        <f>SUM($G$45:AE48)</f>
        <v>2800058.077380077</v>
      </c>
      <c r="AF50" s="2">
        <f>SUM($G$45:AF48)</f>
        <v>2946287.9045523549</v>
      </c>
      <c r="AG50" s="2">
        <f>SUM($G$45:AG48)</f>
        <v>2946287.9045523549</v>
      </c>
      <c r="AH50" s="2">
        <f>SUM($G$45:AH48)</f>
        <v>2946287.9045523549</v>
      </c>
      <c r="AI50" s="2">
        <f>SUM($G$45:AI48)</f>
        <v>2946287.9045523549</v>
      </c>
      <c r="AJ50" s="2">
        <f>SUM($G$45:AJ48)</f>
        <v>2946287.9045523549</v>
      </c>
      <c r="AK50" s="2">
        <f>SUM($G$45:AK48)</f>
        <v>2946287.9045523549</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Water Supply Service Revenue</v>
      </c>
      <c r="D87" s="1"/>
    </row>
    <row r="88" spans="1:37">
      <c r="C88" s="1"/>
      <c r="D88" s="1"/>
    </row>
    <row r="89" spans="1:37">
      <c r="C89" s="1"/>
      <c r="D89" t="s">
        <v>230</v>
      </c>
    </row>
    <row r="90" spans="1:37">
      <c r="A90" s="14">
        <f>'Notes &amp; Assumptions'!A28</f>
        <v>15</v>
      </c>
      <c r="C90" s="1"/>
      <c r="D90" s="1"/>
      <c r="E90" t="s">
        <v>231</v>
      </c>
      <c r="F90" t="s">
        <v>232</v>
      </c>
      <c r="H90" s="10">
        <v>9729.1413908788236</v>
      </c>
      <c r="I90" s="10">
        <v>9629.7828179257922</v>
      </c>
      <c r="J90" s="10">
        <v>9631.0695138160372</v>
      </c>
      <c r="K90" s="10">
        <v>9933.370514737675</v>
      </c>
      <c r="L90" s="10">
        <v>9962.2388649976347</v>
      </c>
      <c r="M90" s="10">
        <v>9939.2704773786245</v>
      </c>
      <c r="N90" s="10">
        <v>9908.2373154980596</v>
      </c>
      <c r="O90" s="10">
        <v>9891.2422166576143</v>
      </c>
      <c r="P90" s="10">
        <v>9667.6088856671704</v>
      </c>
      <c r="Q90" s="10">
        <v>9589.8357447499875</v>
      </c>
      <c r="R90" s="10">
        <v>9483.0095855302643</v>
      </c>
      <c r="S90" s="10">
        <v>9370.2917125787353</v>
      </c>
      <c r="T90" s="10">
        <v>9236.7689366445411</v>
      </c>
      <c r="U90" s="10">
        <v>9323.7036297590239</v>
      </c>
      <c r="V90" s="10">
        <v>9242.7983001496177</v>
      </c>
      <c r="W90" s="10">
        <v>9209.9946292034583</v>
      </c>
      <c r="X90" s="10">
        <v>9167.0110065977788</v>
      </c>
      <c r="Y90" s="10">
        <v>9165.6766636419343</v>
      </c>
      <c r="Z90" s="10">
        <v>9224.3255276660202</v>
      </c>
      <c r="AA90" s="10">
        <v>9222.2516261696583</v>
      </c>
      <c r="AB90" s="10">
        <v>9205.3429589048028</v>
      </c>
      <c r="AC90" s="10">
        <v>9199.1004020306282</v>
      </c>
      <c r="AD90" s="10">
        <v>9197.2846975018037</v>
      </c>
      <c r="AE90" s="10">
        <v>9202.3303126525134</v>
      </c>
      <c r="AF90" s="10">
        <v>9208.4392541541019</v>
      </c>
      <c r="AG90" s="10"/>
      <c r="AH90" s="10"/>
      <c r="AI90" s="10"/>
      <c r="AJ90" s="10"/>
      <c r="AK90" s="10"/>
    </row>
    <row r="91" spans="1:37">
      <c r="C91" s="1"/>
      <c r="D91" s="1"/>
      <c r="E91" t="s">
        <v>233</v>
      </c>
      <c r="F91" t="s">
        <v>232</v>
      </c>
      <c r="H91" s="2">
        <f>G91+H90</f>
        <v>9729.1413908788236</v>
      </c>
      <c r="I91" s="2">
        <f t="shared" ref="I91:AK91" si="12">H91+I90</f>
        <v>19358.924208804616</v>
      </c>
      <c r="J91" s="2">
        <f t="shared" si="12"/>
        <v>28989.993722620653</v>
      </c>
      <c r="K91" s="2">
        <f t="shared" si="12"/>
        <v>38923.364237358328</v>
      </c>
      <c r="L91" s="2">
        <f t="shared" si="12"/>
        <v>48885.603102355963</v>
      </c>
      <c r="M91" s="2">
        <f t="shared" si="12"/>
        <v>58824.873579734587</v>
      </c>
      <c r="N91" s="2">
        <f t="shared" si="12"/>
        <v>68733.110895232647</v>
      </c>
      <c r="O91" s="2">
        <f t="shared" si="12"/>
        <v>78624.353111890261</v>
      </c>
      <c r="P91" s="2">
        <f t="shared" si="12"/>
        <v>88291.961997557431</v>
      </c>
      <c r="Q91" s="2">
        <f t="shared" si="12"/>
        <v>97881.797742307419</v>
      </c>
      <c r="R91" s="2">
        <f t="shared" si="12"/>
        <v>107364.80732783768</v>
      </c>
      <c r="S91" s="2">
        <f t="shared" si="12"/>
        <v>116735.09904041642</v>
      </c>
      <c r="T91" s="2">
        <f t="shared" si="12"/>
        <v>125971.86797706096</v>
      </c>
      <c r="U91" s="2">
        <f t="shared" si="12"/>
        <v>135295.57160681998</v>
      </c>
      <c r="V91" s="2">
        <f t="shared" si="12"/>
        <v>144538.3699069696</v>
      </c>
      <c r="W91" s="2">
        <f t="shared" si="12"/>
        <v>153748.36453617306</v>
      </c>
      <c r="X91" s="2">
        <f t="shared" si="12"/>
        <v>162915.37554277084</v>
      </c>
      <c r="Y91" s="2">
        <f t="shared" si="12"/>
        <v>172081.05220641277</v>
      </c>
      <c r="Z91" s="2">
        <f t="shared" si="12"/>
        <v>181305.37773407879</v>
      </c>
      <c r="AA91" s="2">
        <f t="shared" si="12"/>
        <v>190527.62936024845</v>
      </c>
      <c r="AB91" s="2">
        <f t="shared" si="12"/>
        <v>199732.97231915325</v>
      </c>
      <c r="AC91" s="2">
        <f t="shared" si="12"/>
        <v>208932.07272118388</v>
      </c>
      <c r="AD91" s="2">
        <f t="shared" si="12"/>
        <v>218129.35741868569</v>
      </c>
      <c r="AE91" s="2">
        <f t="shared" si="12"/>
        <v>227331.6877313382</v>
      </c>
      <c r="AF91" s="2">
        <f t="shared" si="12"/>
        <v>236540.1269854923</v>
      </c>
      <c r="AG91" s="2">
        <f>AF91+AG90</f>
        <v>236540.1269854923</v>
      </c>
      <c r="AH91" s="2">
        <f t="shared" si="12"/>
        <v>236540.1269854923</v>
      </c>
      <c r="AI91" s="2">
        <f t="shared" si="12"/>
        <v>236540.1269854923</v>
      </c>
      <c r="AJ91" s="2">
        <f t="shared" si="12"/>
        <v>236540.1269854923</v>
      </c>
      <c r="AK91" s="2">
        <f t="shared" si="12"/>
        <v>236540.1269854923</v>
      </c>
    </row>
    <row r="92" spans="1:37">
      <c r="A92" s="14">
        <f>'Notes &amp; Assumptions'!A29</f>
        <v>16</v>
      </c>
      <c r="C92" s="1"/>
      <c r="D92" s="1"/>
      <c r="E92" t="s">
        <v>234</v>
      </c>
      <c r="F92" t="s">
        <v>232</v>
      </c>
      <c r="G92" s="10">
        <v>1</v>
      </c>
    </row>
    <row r="93" spans="1:37">
      <c r="C93" s="1"/>
      <c r="D93" s="1"/>
      <c r="E93" t="s">
        <v>235</v>
      </c>
      <c r="F93" t="s">
        <v>232</v>
      </c>
      <c r="H93">
        <f>H90*$G92</f>
        <v>9729.1413908788236</v>
      </c>
      <c r="I93">
        <f t="shared" ref="I93:AK93" si="13">I90*$G92</f>
        <v>9629.7828179257922</v>
      </c>
      <c r="J93">
        <f t="shared" si="13"/>
        <v>9631.0695138160372</v>
      </c>
      <c r="K93">
        <f t="shared" si="13"/>
        <v>9933.370514737675</v>
      </c>
      <c r="L93">
        <f t="shared" si="13"/>
        <v>9962.2388649976347</v>
      </c>
      <c r="M93">
        <f t="shared" si="13"/>
        <v>9939.2704773786245</v>
      </c>
      <c r="N93">
        <f t="shared" si="13"/>
        <v>9908.2373154980596</v>
      </c>
      <c r="O93">
        <f t="shared" si="13"/>
        <v>9891.2422166576143</v>
      </c>
      <c r="P93">
        <f t="shared" si="13"/>
        <v>9667.6088856671704</v>
      </c>
      <c r="Q93">
        <f t="shared" si="13"/>
        <v>9589.8357447499875</v>
      </c>
      <c r="R93">
        <f t="shared" si="13"/>
        <v>9483.0095855302643</v>
      </c>
      <c r="S93">
        <f t="shared" si="13"/>
        <v>9370.2917125787353</v>
      </c>
      <c r="T93">
        <f t="shared" si="13"/>
        <v>9236.7689366445411</v>
      </c>
      <c r="U93">
        <f t="shared" si="13"/>
        <v>9323.7036297590239</v>
      </c>
      <c r="V93">
        <f t="shared" si="13"/>
        <v>9242.7983001496177</v>
      </c>
      <c r="W93">
        <f t="shared" si="13"/>
        <v>9209.9946292034583</v>
      </c>
      <c r="X93">
        <f t="shared" si="13"/>
        <v>9167.0110065977788</v>
      </c>
      <c r="Y93">
        <f t="shared" si="13"/>
        <v>9165.6766636419343</v>
      </c>
      <c r="Z93">
        <f t="shared" si="13"/>
        <v>9224.3255276660202</v>
      </c>
      <c r="AA93">
        <f t="shared" si="13"/>
        <v>9222.2516261696583</v>
      </c>
      <c r="AB93">
        <f t="shared" si="13"/>
        <v>9205.3429589048028</v>
      </c>
      <c r="AC93">
        <f t="shared" si="13"/>
        <v>9199.1004020306282</v>
      </c>
      <c r="AD93">
        <f t="shared" si="13"/>
        <v>9197.2846975018037</v>
      </c>
      <c r="AE93">
        <f t="shared" si="13"/>
        <v>9202.3303126525134</v>
      </c>
      <c r="AF93">
        <f t="shared" si="13"/>
        <v>9208.4392541541019</v>
      </c>
      <c r="AG93">
        <f t="shared" si="13"/>
        <v>0</v>
      </c>
      <c r="AH93">
        <f t="shared" si="13"/>
        <v>0</v>
      </c>
      <c r="AI93">
        <f t="shared" si="13"/>
        <v>0</v>
      </c>
      <c r="AJ93">
        <f t="shared" si="13"/>
        <v>0</v>
      </c>
      <c r="AK93">
        <f t="shared" si="13"/>
        <v>0</v>
      </c>
    </row>
    <row r="94" spans="1:37">
      <c r="C94" s="1"/>
      <c r="D94" s="1"/>
      <c r="E94" t="s">
        <v>236</v>
      </c>
      <c r="F94" t="s">
        <v>232</v>
      </c>
      <c r="H94">
        <f>H91*$G92</f>
        <v>9729.1413908788236</v>
      </c>
      <c r="I94">
        <f t="shared" ref="I94:AK94" si="14">I91*$G92</f>
        <v>19358.924208804616</v>
      </c>
      <c r="J94">
        <f t="shared" si="14"/>
        <v>28989.993722620653</v>
      </c>
      <c r="K94">
        <f t="shared" si="14"/>
        <v>38923.364237358328</v>
      </c>
      <c r="L94">
        <f t="shared" si="14"/>
        <v>48885.603102355963</v>
      </c>
      <c r="M94">
        <f t="shared" si="14"/>
        <v>58824.873579734587</v>
      </c>
      <c r="N94">
        <f t="shared" si="14"/>
        <v>68733.110895232647</v>
      </c>
      <c r="O94">
        <f t="shared" si="14"/>
        <v>78624.353111890261</v>
      </c>
      <c r="P94">
        <f t="shared" si="14"/>
        <v>88291.961997557431</v>
      </c>
      <c r="Q94">
        <f t="shared" si="14"/>
        <v>97881.797742307419</v>
      </c>
      <c r="R94">
        <f t="shared" si="14"/>
        <v>107364.80732783768</v>
      </c>
      <c r="S94">
        <f t="shared" si="14"/>
        <v>116735.09904041642</v>
      </c>
      <c r="T94">
        <f t="shared" si="14"/>
        <v>125971.86797706096</v>
      </c>
      <c r="U94">
        <f t="shared" si="14"/>
        <v>135295.57160681998</v>
      </c>
      <c r="V94">
        <f t="shared" si="14"/>
        <v>144538.3699069696</v>
      </c>
      <c r="W94">
        <f t="shared" si="14"/>
        <v>153748.36453617306</v>
      </c>
      <c r="X94">
        <f t="shared" si="14"/>
        <v>162915.37554277084</v>
      </c>
      <c r="Y94">
        <f t="shared" si="14"/>
        <v>172081.05220641277</v>
      </c>
      <c r="Z94">
        <f t="shared" si="14"/>
        <v>181305.37773407879</v>
      </c>
      <c r="AA94">
        <f t="shared" si="14"/>
        <v>190527.62936024845</v>
      </c>
      <c r="AB94">
        <f t="shared" si="14"/>
        <v>199732.97231915325</v>
      </c>
      <c r="AC94">
        <f t="shared" si="14"/>
        <v>208932.07272118388</v>
      </c>
      <c r="AD94">
        <f t="shared" si="14"/>
        <v>218129.35741868569</v>
      </c>
      <c r="AE94">
        <f t="shared" si="14"/>
        <v>227331.6877313382</v>
      </c>
      <c r="AF94">
        <f t="shared" si="14"/>
        <v>236540.1269854923</v>
      </c>
      <c r="AG94">
        <f t="shared" si="14"/>
        <v>236540.1269854923</v>
      </c>
      <c r="AH94">
        <f t="shared" si="14"/>
        <v>236540.1269854923</v>
      </c>
      <c r="AI94">
        <f t="shared" si="14"/>
        <v>236540.1269854923</v>
      </c>
      <c r="AJ94">
        <f t="shared" si="14"/>
        <v>236540.1269854923</v>
      </c>
      <c r="AK94">
        <f t="shared" si="14"/>
        <v>236540.1269854923</v>
      </c>
    </row>
    <row r="95" spans="1:37">
      <c r="A95" s="14">
        <f>'Notes &amp; Assumptions'!A30</f>
        <v>17</v>
      </c>
      <c r="C95" s="1"/>
      <c r="D95" s="1"/>
      <c r="E95" t="s">
        <v>262</v>
      </c>
      <c r="F95" t="s">
        <v>238</v>
      </c>
      <c r="H95" s="10">
        <f>'30 Year Water Model - Cardinia'!H95</f>
        <v>117.5610388406775</v>
      </c>
      <c r="I95" s="10">
        <f>'30 Year Water Model - Cardinia'!I95</f>
        <v>117.5610388406775</v>
      </c>
      <c r="J95" s="10">
        <f>'30 Year Water Model - Cardinia'!J95</f>
        <v>117.5610388406775</v>
      </c>
      <c r="K95" s="10">
        <f>'30 Year Water Model - Cardinia'!K95</f>
        <v>117.5610388406775</v>
      </c>
      <c r="L95" s="10">
        <f>'30 Year Water Model - Cardinia'!L95</f>
        <v>117.5610388406775</v>
      </c>
      <c r="M95" s="10">
        <f>'30 Year Water Model - Cardinia'!M95</f>
        <v>117.5610388406775</v>
      </c>
      <c r="N95" s="10">
        <f>'30 Year Water Model - Cardinia'!N95</f>
        <v>117.5610388406775</v>
      </c>
      <c r="O95" s="10">
        <f>'30 Year Water Model - Cardinia'!O95</f>
        <v>117.5610388406775</v>
      </c>
      <c r="P95" s="10">
        <f>'30 Year Water Model - Cardinia'!P95</f>
        <v>117.5610388406775</v>
      </c>
      <c r="Q95" s="10">
        <f>'30 Year Water Model - Cardinia'!Q95</f>
        <v>117.5610388406775</v>
      </c>
      <c r="R95" s="10">
        <f>'30 Year Water Model - Cardinia'!R95</f>
        <v>117.5610388406775</v>
      </c>
      <c r="S95" s="10">
        <f>'30 Year Water Model - Cardinia'!S95</f>
        <v>117.5610388406775</v>
      </c>
      <c r="T95" s="10">
        <f>'30 Year Water Model - Cardinia'!T95</f>
        <v>117.5610388406775</v>
      </c>
      <c r="U95" s="10">
        <f>'30 Year Water Model - Cardinia'!U95</f>
        <v>117.5610388406775</v>
      </c>
      <c r="V95" s="10">
        <f>'30 Year Water Model - Cardinia'!V95</f>
        <v>117.5610388406775</v>
      </c>
      <c r="W95" s="10">
        <f>'30 Year Water Model - Cardinia'!W95</f>
        <v>117.5610388406775</v>
      </c>
      <c r="X95" s="10">
        <f>'30 Year Water Model - Cardinia'!X95</f>
        <v>117.5610388406775</v>
      </c>
      <c r="Y95" s="10">
        <f>'30 Year Water Model - Cardinia'!Y95</f>
        <v>117.5610388406775</v>
      </c>
      <c r="Z95" s="10">
        <f>'30 Year Water Model - Cardinia'!Z95</f>
        <v>117.5610388406775</v>
      </c>
      <c r="AA95" s="10">
        <f>'30 Year Water Model - Cardinia'!AA95</f>
        <v>117.5610388406775</v>
      </c>
      <c r="AB95" s="10">
        <f>'30 Year Water Model - Cardinia'!AB95</f>
        <v>117.5610388406775</v>
      </c>
      <c r="AC95" s="10">
        <f>'30 Year Water Model - Cardinia'!AC95</f>
        <v>117.5610388406775</v>
      </c>
      <c r="AD95" s="10">
        <f>'30 Year Water Model - Cardinia'!AD95</f>
        <v>117.5610388406775</v>
      </c>
      <c r="AE95" s="10">
        <f>'30 Year Water Model - Cardinia'!AE95</f>
        <v>117.5610388406775</v>
      </c>
      <c r="AF95" s="10">
        <f>'30 Year Water Model - Cardinia'!AF95</f>
        <v>117.5610388406775</v>
      </c>
      <c r="AG95" s="10">
        <f>'30 Year Water Model - Cardinia'!AG95</f>
        <v>117.5610388406775</v>
      </c>
      <c r="AH95" s="10">
        <f>'30 Year Water Model - Cardinia'!AH95</f>
        <v>117.5610388406775</v>
      </c>
      <c r="AI95" s="10">
        <f>'30 Year Water Model - Cardinia'!AI95</f>
        <v>117.5610388406775</v>
      </c>
      <c r="AJ95" s="10">
        <f>'30 Year Water Model - Cardinia'!AJ95</f>
        <v>117.5610388406775</v>
      </c>
      <c r="AK95" s="10">
        <f>'30 Year Water Model - Cardinia'!AK95</f>
        <v>117.5610388406775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1143767.9689395484</v>
      </c>
      <c r="I98" s="2">
        <f t="shared" ref="I98:AK98" si="15">I91*I95</f>
        <v>2275855.2408250114</v>
      </c>
      <c r="J98" s="2">
        <f t="shared" si="15"/>
        <v>3408093.7780160033</v>
      </c>
      <c r="K98" s="2">
        <f t="shared" si="15"/>
        <v>4575871.1349179195</v>
      </c>
      <c r="L98" s="2">
        <f t="shared" si="15"/>
        <v>5747042.2850660132</v>
      </c>
      <c r="M98" s="2">
        <f t="shared" si="15"/>
        <v>6915513.2477051215</v>
      </c>
      <c r="N98" s="2">
        <f t="shared" si="15"/>
        <v>8080335.9195950385</v>
      </c>
      <c r="O98" s="2">
        <f t="shared" si="15"/>
        <v>9243160.630010074</v>
      </c>
      <c r="P98" s="2">
        <f t="shared" si="15"/>
        <v>10379694.773714472</v>
      </c>
      <c r="Q98" s="2">
        <f t="shared" si="15"/>
        <v>11507085.826178741</v>
      </c>
      <c r="R98" s="2">
        <f t="shared" si="15"/>
        <v>12621918.284389783</v>
      </c>
      <c r="S98" s="2">
        <f t="shared" si="15"/>
        <v>13723499.512360729</v>
      </c>
      <c r="T98" s="2">
        <f t="shared" si="15"/>
        <v>14809383.664083961</v>
      </c>
      <c r="U98" s="2">
        <f t="shared" si="15"/>
        <v>15905487.948641028</v>
      </c>
      <c r="V98" s="2">
        <f t="shared" si="15"/>
        <v>16992080.918601464</v>
      </c>
      <c r="W98" s="2">
        <f t="shared" si="15"/>
        <v>18074817.454927683</v>
      </c>
      <c r="X98" s="2">
        <f t="shared" si="15"/>
        <v>19152500.791927245</v>
      </c>
      <c r="Y98" s="2">
        <f t="shared" si="15"/>
        <v>20230027.262182742</v>
      </c>
      <c r="Z98" s="2">
        <f t="shared" si="15"/>
        <v>21314448.553819742</v>
      </c>
      <c r="AA98" s="2">
        <f t="shared" si="15"/>
        <v>22398626.035442375</v>
      </c>
      <c r="AB98" s="2">
        <f t="shared" si="15"/>
        <v>23480815.716575939</v>
      </c>
      <c r="AC98" s="2">
        <f t="shared" si="15"/>
        <v>24562271.516238354</v>
      </c>
      <c r="AD98" s="2">
        <f t="shared" si="15"/>
        <v>25643513.859790131</v>
      </c>
      <c r="AE98" s="2">
        <f t="shared" si="15"/>
        <v>26725349.371100619</v>
      </c>
      <c r="AF98" s="2">
        <f t="shared" si="15"/>
        <v>27807903.055920247</v>
      </c>
      <c r="AG98" s="2">
        <f t="shared" si="15"/>
        <v>27807903.055920247</v>
      </c>
      <c r="AH98" s="2">
        <f t="shared" si="15"/>
        <v>27807903.055920247</v>
      </c>
      <c r="AI98" s="2">
        <f t="shared" si="15"/>
        <v>27807903.055920247</v>
      </c>
      <c r="AJ98" s="2">
        <f t="shared" si="15"/>
        <v>27807903.055920247</v>
      </c>
      <c r="AK98" s="2">
        <f t="shared" si="15"/>
        <v>27807903.055920247</v>
      </c>
    </row>
    <row r="99" spans="1:37">
      <c r="C99" s="1"/>
      <c r="D99" s="1"/>
      <c r="E99" t="s">
        <v>243</v>
      </c>
      <c r="F99" t="s">
        <v>242</v>
      </c>
      <c r="H99" s="2">
        <f>H91*H96</f>
        <v>0</v>
      </c>
      <c r="I99" s="2">
        <f t="shared" ref="I99:AK99" si="16">I91*I96</f>
        <v>0</v>
      </c>
      <c r="J99" s="2">
        <f t="shared" si="16"/>
        <v>0</v>
      </c>
      <c r="K99" s="2">
        <f t="shared" si="16"/>
        <v>0</v>
      </c>
      <c r="L99" s="2">
        <f t="shared" si="16"/>
        <v>0</v>
      </c>
      <c r="M99" s="2">
        <f t="shared" si="16"/>
        <v>0</v>
      </c>
      <c r="N99" s="2">
        <f t="shared" si="16"/>
        <v>0</v>
      </c>
      <c r="O99" s="2">
        <f t="shared" si="16"/>
        <v>0</v>
      </c>
      <c r="P99" s="2">
        <f t="shared" si="16"/>
        <v>0</v>
      </c>
      <c r="Q99" s="2">
        <f t="shared" si="16"/>
        <v>0</v>
      </c>
      <c r="R99" s="2">
        <f t="shared" si="16"/>
        <v>0</v>
      </c>
      <c r="S99" s="2">
        <f t="shared" si="16"/>
        <v>0</v>
      </c>
      <c r="T99" s="2">
        <f t="shared" si="16"/>
        <v>0</v>
      </c>
      <c r="U99" s="2">
        <f t="shared" si="16"/>
        <v>0</v>
      </c>
      <c r="V99" s="2">
        <f t="shared" si="16"/>
        <v>0</v>
      </c>
      <c r="W99" s="2">
        <f t="shared" si="16"/>
        <v>0</v>
      </c>
      <c r="X99" s="2">
        <f t="shared" si="16"/>
        <v>0</v>
      </c>
      <c r="Y99" s="2">
        <f t="shared" si="16"/>
        <v>0</v>
      </c>
      <c r="Z99" s="2">
        <f t="shared" si="16"/>
        <v>0</v>
      </c>
      <c r="AA99" s="2">
        <f t="shared" si="16"/>
        <v>0</v>
      </c>
      <c r="AB99" s="2">
        <f t="shared" si="16"/>
        <v>0</v>
      </c>
      <c r="AC99" s="2">
        <f t="shared" si="16"/>
        <v>0</v>
      </c>
      <c r="AD99" s="2">
        <f t="shared" si="16"/>
        <v>0</v>
      </c>
      <c r="AE99" s="2">
        <f t="shared" si="16"/>
        <v>0</v>
      </c>
      <c r="AF99" s="2">
        <f t="shared" si="16"/>
        <v>0</v>
      </c>
      <c r="AG99" s="2">
        <f t="shared" si="16"/>
        <v>0</v>
      </c>
      <c r="AH99" s="2">
        <f t="shared" si="16"/>
        <v>0</v>
      </c>
      <c r="AI99" s="2">
        <f t="shared" si="16"/>
        <v>0</v>
      </c>
      <c r="AJ99" s="2">
        <f t="shared" si="16"/>
        <v>0</v>
      </c>
      <c r="AK99" s="2">
        <f t="shared" si="16"/>
        <v>0</v>
      </c>
    </row>
    <row r="100" spans="1:37">
      <c r="C100" s="1"/>
      <c r="D100" s="1"/>
      <c r="E100" t="s">
        <v>244</v>
      </c>
      <c r="F100" t="s">
        <v>242</v>
      </c>
      <c r="G100">
        <v>86</v>
      </c>
      <c r="H100" s="2">
        <f>H91*H97</f>
        <v>0</v>
      </c>
      <c r="I100" s="2">
        <f t="shared" ref="I100:AK100" si="17">I91*I97</f>
        <v>0</v>
      </c>
      <c r="J100" s="2">
        <f t="shared" si="17"/>
        <v>0</v>
      </c>
      <c r="K100" s="2">
        <f t="shared" si="17"/>
        <v>0</v>
      </c>
      <c r="L100" s="2">
        <f t="shared" si="17"/>
        <v>0</v>
      </c>
      <c r="M100" s="2">
        <f t="shared" si="17"/>
        <v>0</v>
      </c>
      <c r="N100" s="2">
        <f t="shared" si="17"/>
        <v>0</v>
      </c>
      <c r="O100" s="2">
        <f t="shared" si="17"/>
        <v>0</v>
      </c>
      <c r="P100" s="2">
        <f t="shared" si="17"/>
        <v>0</v>
      </c>
      <c r="Q100" s="2">
        <f t="shared" si="17"/>
        <v>0</v>
      </c>
      <c r="R100" s="2">
        <f t="shared" si="17"/>
        <v>0</v>
      </c>
      <c r="S100" s="2">
        <f t="shared" si="17"/>
        <v>0</v>
      </c>
      <c r="T100" s="2">
        <f t="shared" si="17"/>
        <v>0</v>
      </c>
      <c r="U100" s="2">
        <f t="shared" si="17"/>
        <v>0</v>
      </c>
      <c r="V100" s="2">
        <f t="shared" si="17"/>
        <v>0</v>
      </c>
      <c r="W100" s="2">
        <f t="shared" si="17"/>
        <v>0</v>
      </c>
      <c r="X100" s="2">
        <f t="shared" si="17"/>
        <v>0</v>
      </c>
      <c r="Y100" s="2">
        <f t="shared" si="17"/>
        <v>0</v>
      </c>
      <c r="Z100" s="2">
        <f t="shared" si="17"/>
        <v>0</v>
      </c>
      <c r="AA100" s="2">
        <f t="shared" si="17"/>
        <v>0</v>
      </c>
      <c r="AB100" s="2">
        <f t="shared" si="17"/>
        <v>0</v>
      </c>
      <c r="AC100" s="2">
        <f t="shared" si="17"/>
        <v>0</v>
      </c>
      <c r="AD100" s="2">
        <f t="shared" si="17"/>
        <v>0</v>
      </c>
      <c r="AE100" s="2">
        <f t="shared" si="17"/>
        <v>0</v>
      </c>
      <c r="AF100" s="2">
        <f t="shared" si="17"/>
        <v>0</v>
      </c>
      <c r="AG100" s="2">
        <f t="shared" si="17"/>
        <v>0</v>
      </c>
      <c r="AH100" s="2">
        <f t="shared" si="17"/>
        <v>0</v>
      </c>
      <c r="AI100" s="2">
        <f t="shared" si="17"/>
        <v>0</v>
      </c>
      <c r="AJ100" s="2">
        <f t="shared" si="17"/>
        <v>0</v>
      </c>
      <c r="AK100" s="2">
        <f t="shared" si="17"/>
        <v>0</v>
      </c>
    </row>
    <row r="101" spans="1:37">
      <c r="A101" s="14">
        <f>'Notes &amp; Assumptions'!A31</f>
        <v>18</v>
      </c>
      <c r="C101" s="1"/>
      <c r="D101" s="1"/>
      <c r="E101" t="s">
        <v>245</v>
      </c>
      <c r="F101" t="s">
        <v>209</v>
      </c>
      <c r="H101" s="11">
        <v>0</v>
      </c>
      <c r="I101" s="11" t="e">
        <f>#REF!</f>
        <v>#REF!</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t="e">
        <f>#REF!</f>
        <v>#REF!</v>
      </c>
      <c r="H102" s="2" t="e">
        <f>#REF!</f>
        <v>#REF!</v>
      </c>
      <c r="I102" s="2" t="e">
        <f>H102*(1+$G$14)*(1+I101)</f>
        <v>#REF!</v>
      </c>
      <c r="J102" s="2" t="e">
        <f t="shared" ref="J102:AK102" si="18">I102*(1+$G$14)*(1+J101)</f>
        <v>#REF!</v>
      </c>
      <c r="K102" s="2" t="e">
        <f t="shared" si="18"/>
        <v>#REF!</v>
      </c>
      <c r="L102" s="2" t="e">
        <f t="shared" si="18"/>
        <v>#REF!</v>
      </c>
      <c r="M102" s="2" t="e">
        <f t="shared" si="18"/>
        <v>#REF!</v>
      </c>
      <c r="N102" s="2" t="e">
        <f t="shared" si="18"/>
        <v>#REF!</v>
      </c>
      <c r="O102" s="2" t="e">
        <f t="shared" si="18"/>
        <v>#REF!</v>
      </c>
      <c r="P102" s="2" t="e">
        <f t="shared" si="18"/>
        <v>#REF!</v>
      </c>
      <c r="Q102" s="2" t="e">
        <f t="shared" si="18"/>
        <v>#REF!</v>
      </c>
      <c r="R102" s="2" t="e">
        <f t="shared" si="18"/>
        <v>#REF!</v>
      </c>
      <c r="S102" s="2" t="e">
        <f t="shared" si="18"/>
        <v>#REF!</v>
      </c>
      <c r="T102" s="2" t="e">
        <f t="shared" si="18"/>
        <v>#REF!</v>
      </c>
      <c r="U102" s="2" t="e">
        <f t="shared" si="18"/>
        <v>#REF!</v>
      </c>
      <c r="V102" s="2" t="e">
        <f t="shared" si="18"/>
        <v>#REF!</v>
      </c>
      <c r="W102" s="2" t="e">
        <f t="shared" si="18"/>
        <v>#REF!</v>
      </c>
      <c r="X102" s="2" t="e">
        <f t="shared" si="18"/>
        <v>#REF!</v>
      </c>
      <c r="Y102" s="2" t="e">
        <f t="shared" si="18"/>
        <v>#REF!</v>
      </c>
      <c r="Z102" s="2" t="e">
        <f t="shared" si="18"/>
        <v>#REF!</v>
      </c>
      <c r="AA102" s="2" t="e">
        <f t="shared" si="18"/>
        <v>#REF!</v>
      </c>
      <c r="AB102" s="2" t="e">
        <f t="shared" si="18"/>
        <v>#REF!</v>
      </c>
      <c r="AC102" s="2" t="e">
        <f t="shared" si="18"/>
        <v>#REF!</v>
      </c>
      <c r="AD102" s="2" t="e">
        <f t="shared" si="18"/>
        <v>#REF!</v>
      </c>
      <c r="AE102" s="2" t="e">
        <f t="shared" si="18"/>
        <v>#REF!</v>
      </c>
      <c r="AF102" s="2" t="e">
        <f t="shared" si="18"/>
        <v>#REF!</v>
      </c>
      <c r="AG102" s="2" t="e">
        <f>AF102*(1+$G$14)*(1+AG101)</f>
        <v>#REF!</v>
      </c>
      <c r="AH102" s="2" t="e">
        <f t="shared" si="18"/>
        <v>#REF!</v>
      </c>
      <c r="AI102" s="2" t="e">
        <f t="shared" si="18"/>
        <v>#REF!</v>
      </c>
      <c r="AJ102" s="2" t="e">
        <f t="shared" si="18"/>
        <v>#REF!</v>
      </c>
      <c r="AK102" s="2" t="e">
        <f t="shared" si="18"/>
        <v>#REF!</v>
      </c>
    </row>
    <row r="103" spans="1:37">
      <c r="C103" s="1"/>
      <c r="D103" s="1"/>
      <c r="E103" t="s">
        <v>248</v>
      </c>
      <c r="F103" t="s">
        <v>249</v>
      </c>
      <c r="G103" s="20" t="e">
        <f>#REF!</f>
        <v>#REF!</v>
      </c>
      <c r="H103" s="21" t="e">
        <f>#REF!</f>
        <v>#REF!</v>
      </c>
      <c r="I103" s="21" t="e">
        <f>H103*(1+$G$14)*(1+I101)</f>
        <v>#REF!</v>
      </c>
      <c r="J103" s="21" t="e">
        <f t="shared" ref="J103:AK103" si="19">I103*(1+$G$14)*(1+J101)</f>
        <v>#REF!</v>
      </c>
      <c r="K103" s="21" t="e">
        <f t="shared" si="19"/>
        <v>#REF!</v>
      </c>
      <c r="L103" s="21" t="e">
        <f t="shared" si="19"/>
        <v>#REF!</v>
      </c>
      <c r="M103" s="21" t="e">
        <f t="shared" si="19"/>
        <v>#REF!</v>
      </c>
      <c r="N103" s="21" t="e">
        <f t="shared" si="19"/>
        <v>#REF!</v>
      </c>
      <c r="O103" s="21" t="e">
        <f t="shared" si="19"/>
        <v>#REF!</v>
      </c>
      <c r="P103" s="21" t="e">
        <f t="shared" si="19"/>
        <v>#REF!</v>
      </c>
      <c r="Q103" s="21" t="e">
        <f t="shared" si="19"/>
        <v>#REF!</v>
      </c>
      <c r="R103" s="21" t="e">
        <f t="shared" si="19"/>
        <v>#REF!</v>
      </c>
      <c r="S103" s="21" t="e">
        <f t="shared" si="19"/>
        <v>#REF!</v>
      </c>
      <c r="T103" s="21" t="e">
        <f t="shared" si="19"/>
        <v>#REF!</v>
      </c>
      <c r="U103" s="21" t="e">
        <f t="shared" si="19"/>
        <v>#REF!</v>
      </c>
      <c r="V103" s="21" t="e">
        <f t="shared" si="19"/>
        <v>#REF!</v>
      </c>
      <c r="W103" s="21" t="e">
        <f t="shared" si="19"/>
        <v>#REF!</v>
      </c>
      <c r="X103" s="21" t="e">
        <f t="shared" si="19"/>
        <v>#REF!</v>
      </c>
      <c r="Y103" s="21" t="e">
        <f t="shared" si="19"/>
        <v>#REF!</v>
      </c>
      <c r="Z103" s="21" t="e">
        <f t="shared" si="19"/>
        <v>#REF!</v>
      </c>
      <c r="AA103" s="21" t="e">
        <f t="shared" si="19"/>
        <v>#REF!</v>
      </c>
      <c r="AB103" s="21" t="e">
        <f t="shared" si="19"/>
        <v>#REF!</v>
      </c>
      <c r="AC103" s="21" t="e">
        <f t="shared" si="19"/>
        <v>#REF!</v>
      </c>
      <c r="AD103" s="21" t="e">
        <f t="shared" si="19"/>
        <v>#REF!</v>
      </c>
      <c r="AE103" s="21" t="e">
        <f t="shared" si="19"/>
        <v>#REF!</v>
      </c>
      <c r="AF103" s="21" t="e">
        <f t="shared" si="19"/>
        <v>#REF!</v>
      </c>
      <c r="AG103" s="21" t="e">
        <f>AF103*(1+$G$14)*(1+AG101)</f>
        <v>#REF!</v>
      </c>
      <c r="AH103" s="21" t="e">
        <f t="shared" si="19"/>
        <v>#REF!</v>
      </c>
      <c r="AI103" s="21" t="e">
        <f t="shared" si="19"/>
        <v>#REF!</v>
      </c>
      <c r="AJ103" s="21" t="e">
        <f t="shared" si="19"/>
        <v>#REF!</v>
      </c>
      <c r="AK103" s="21" t="e">
        <f t="shared" si="19"/>
        <v>#REF!</v>
      </c>
    </row>
    <row r="104" spans="1:37">
      <c r="C104" s="1"/>
      <c r="D104" s="1"/>
      <c r="E104" t="s">
        <v>250</v>
      </c>
      <c r="F104" t="s">
        <v>249</v>
      </c>
      <c r="G104" s="20">
        <v>0</v>
      </c>
      <c r="H104" s="21">
        <f>G104*(1+$G$14)*(1+H101)</f>
        <v>0</v>
      </c>
      <c r="I104" s="21" t="e">
        <f t="shared" ref="I104:AK104" si="20">H104*(1+$G$14)*(1+I101)</f>
        <v>#REF!</v>
      </c>
      <c r="J104" s="21" t="e">
        <f t="shared" si="20"/>
        <v>#REF!</v>
      </c>
      <c r="K104" s="21" t="e">
        <f t="shared" si="20"/>
        <v>#REF!</v>
      </c>
      <c r="L104" s="21" t="e">
        <f t="shared" si="20"/>
        <v>#REF!</v>
      </c>
      <c r="M104" s="21" t="e">
        <f t="shared" si="20"/>
        <v>#REF!</v>
      </c>
      <c r="N104" s="21" t="e">
        <f t="shared" si="20"/>
        <v>#REF!</v>
      </c>
      <c r="O104" s="21" t="e">
        <f t="shared" si="20"/>
        <v>#REF!</v>
      </c>
      <c r="P104" s="21" t="e">
        <f t="shared" si="20"/>
        <v>#REF!</v>
      </c>
      <c r="Q104" s="21" t="e">
        <f t="shared" si="20"/>
        <v>#REF!</v>
      </c>
      <c r="R104" s="21" t="e">
        <f t="shared" si="20"/>
        <v>#REF!</v>
      </c>
      <c r="S104" s="21" t="e">
        <f t="shared" si="20"/>
        <v>#REF!</v>
      </c>
      <c r="T104" s="21" t="e">
        <f t="shared" si="20"/>
        <v>#REF!</v>
      </c>
      <c r="U104" s="21" t="e">
        <f t="shared" si="20"/>
        <v>#REF!</v>
      </c>
      <c r="V104" s="21" t="e">
        <f t="shared" si="20"/>
        <v>#REF!</v>
      </c>
      <c r="W104" s="21" t="e">
        <f t="shared" si="20"/>
        <v>#REF!</v>
      </c>
      <c r="X104" s="21" t="e">
        <f t="shared" si="20"/>
        <v>#REF!</v>
      </c>
      <c r="Y104" s="21" t="e">
        <f t="shared" si="20"/>
        <v>#REF!</v>
      </c>
      <c r="Z104" s="21" t="e">
        <f t="shared" si="20"/>
        <v>#REF!</v>
      </c>
      <c r="AA104" s="21" t="e">
        <f t="shared" si="20"/>
        <v>#REF!</v>
      </c>
      <c r="AB104" s="21" t="e">
        <f t="shared" si="20"/>
        <v>#REF!</v>
      </c>
      <c r="AC104" s="21" t="e">
        <f t="shared" si="20"/>
        <v>#REF!</v>
      </c>
      <c r="AD104" s="21" t="e">
        <f t="shared" si="20"/>
        <v>#REF!</v>
      </c>
      <c r="AE104" s="21" t="e">
        <f t="shared" si="20"/>
        <v>#REF!</v>
      </c>
      <c r="AF104" s="21" t="e">
        <f t="shared" si="20"/>
        <v>#REF!</v>
      </c>
      <c r="AG104" s="21" t="e">
        <f>AF104*(1+$G$14)*(1+AG101)</f>
        <v>#REF!</v>
      </c>
      <c r="AH104" s="21" t="e">
        <f t="shared" si="20"/>
        <v>#REF!</v>
      </c>
      <c r="AI104" s="21" t="e">
        <f t="shared" si="20"/>
        <v>#REF!</v>
      </c>
      <c r="AJ104" s="21" t="e">
        <f t="shared" si="20"/>
        <v>#REF!</v>
      </c>
      <c r="AK104" s="21" t="e">
        <f t="shared" si="20"/>
        <v>#REF!</v>
      </c>
    </row>
    <row r="105" spans="1:37">
      <c r="C105" s="1"/>
      <c r="D105" s="1"/>
      <c r="E105" t="s">
        <v>251</v>
      </c>
      <c r="F105" t="s">
        <v>249</v>
      </c>
      <c r="G105" s="20">
        <v>0</v>
      </c>
      <c r="H105" s="21">
        <f>G105*(1+$G$14)*(1+H101)</f>
        <v>0</v>
      </c>
      <c r="I105" s="21" t="e">
        <f t="shared" ref="I105:AK105" si="21">H105*(1+$G$14)*(1+I101)</f>
        <v>#REF!</v>
      </c>
      <c r="J105" s="21" t="e">
        <f t="shared" si="21"/>
        <v>#REF!</v>
      </c>
      <c r="K105" s="21" t="e">
        <f t="shared" si="21"/>
        <v>#REF!</v>
      </c>
      <c r="L105" s="21" t="e">
        <f t="shared" si="21"/>
        <v>#REF!</v>
      </c>
      <c r="M105" s="21" t="e">
        <f t="shared" si="21"/>
        <v>#REF!</v>
      </c>
      <c r="N105" s="21" t="e">
        <f t="shared" si="21"/>
        <v>#REF!</v>
      </c>
      <c r="O105" s="21" t="e">
        <f t="shared" si="21"/>
        <v>#REF!</v>
      </c>
      <c r="P105" s="21" t="e">
        <f t="shared" si="21"/>
        <v>#REF!</v>
      </c>
      <c r="Q105" s="21" t="e">
        <f t="shared" si="21"/>
        <v>#REF!</v>
      </c>
      <c r="R105" s="21" t="e">
        <f t="shared" si="21"/>
        <v>#REF!</v>
      </c>
      <c r="S105" s="21" t="e">
        <f t="shared" si="21"/>
        <v>#REF!</v>
      </c>
      <c r="T105" s="21" t="e">
        <f t="shared" si="21"/>
        <v>#REF!</v>
      </c>
      <c r="U105" s="21" t="e">
        <f t="shared" si="21"/>
        <v>#REF!</v>
      </c>
      <c r="V105" s="21" t="e">
        <f t="shared" si="21"/>
        <v>#REF!</v>
      </c>
      <c r="W105" s="21" t="e">
        <f t="shared" si="21"/>
        <v>#REF!</v>
      </c>
      <c r="X105" s="21" t="e">
        <f t="shared" si="21"/>
        <v>#REF!</v>
      </c>
      <c r="Y105" s="21" t="e">
        <f t="shared" si="21"/>
        <v>#REF!</v>
      </c>
      <c r="Z105" s="21" t="e">
        <f t="shared" si="21"/>
        <v>#REF!</v>
      </c>
      <c r="AA105" s="21" t="e">
        <f t="shared" si="21"/>
        <v>#REF!</v>
      </c>
      <c r="AB105" s="21" t="e">
        <f t="shared" si="21"/>
        <v>#REF!</v>
      </c>
      <c r="AC105" s="21" t="e">
        <f t="shared" si="21"/>
        <v>#REF!</v>
      </c>
      <c r="AD105" s="21" t="e">
        <f t="shared" si="21"/>
        <v>#REF!</v>
      </c>
      <c r="AE105" s="21" t="e">
        <f t="shared" si="21"/>
        <v>#REF!</v>
      </c>
      <c r="AF105" s="21" t="e">
        <f t="shared" si="21"/>
        <v>#REF!</v>
      </c>
      <c r="AG105" s="21" t="e">
        <f>AF105*(1+$G$14)*(1+AG101)</f>
        <v>#REF!</v>
      </c>
      <c r="AH105" s="21" t="e">
        <f t="shared" si="21"/>
        <v>#REF!</v>
      </c>
      <c r="AI105" s="21" t="e">
        <f t="shared" si="21"/>
        <v>#REF!</v>
      </c>
      <c r="AJ105" s="21" t="e">
        <f t="shared" si="21"/>
        <v>#REF!</v>
      </c>
      <c r="AK105" s="21" t="e">
        <f t="shared" si="21"/>
        <v>#REF!</v>
      </c>
    </row>
    <row r="106" spans="1:37">
      <c r="C106" s="1"/>
      <c r="D106" s="1"/>
    </row>
    <row r="107" spans="1:37">
      <c r="C107" s="1"/>
      <c r="D107" s="1"/>
      <c r="E107" t="s">
        <v>252</v>
      </c>
      <c r="F107" t="s">
        <v>253</v>
      </c>
      <c r="H107" s="2">
        <f>SUM(H98:H100)/1000</f>
        <v>1143.7679689395484</v>
      </c>
      <c r="I107" s="2">
        <f t="shared" ref="I107:AK107" si="22">SUM(I98:I100)/1000</f>
        <v>2275.8552408250116</v>
      </c>
      <c r="J107" s="2">
        <f t="shared" si="22"/>
        <v>3408.0937780160034</v>
      </c>
      <c r="K107" s="2">
        <f t="shared" si="22"/>
        <v>4575.8711349179193</v>
      </c>
      <c r="L107" s="2">
        <f t="shared" si="22"/>
        <v>5747.0422850660134</v>
      </c>
      <c r="M107" s="2">
        <f t="shared" si="22"/>
        <v>6915.5132477051211</v>
      </c>
      <c r="N107" s="2">
        <f t="shared" si="22"/>
        <v>8080.3359195950388</v>
      </c>
      <c r="O107" s="2">
        <f t="shared" si="22"/>
        <v>9243.1606300100739</v>
      </c>
      <c r="P107" s="2">
        <f t="shared" si="22"/>
        <v>10379.694773714471</v>
      </c>
      <c r="Q107" s="2">
        <f t="shared" si="22"/>
        <v>11507.08582617874</v>
      </c>
      <c r="R107" s="2">
        <f t="shared" si="22"/>
        <v>12621.918284389783</v>
      </c>
      <c r="S107" s="2">
        <f t="shared" si="22"/>
        <v>13723.49951236073</v>
      </c>
      <c r="T107" s="2">
        <f t="shared" si="22"/>
        <v>14809.383664083962</v>
      </c>
      <c r="U107" s="2">
        <f t="shared" si="22"/>
        <v>15905.487948641028</v>
      </c>
      <c r="V107" s="2">
        <f t="shared" si="22"/>
        <v>16992.080918601463</v>
      </c>
      <c r="W107" s="2">
        <f t="shared" si="22"/>
        <v>18074.817454927685</v>
      </c>
      <c r="X107" s="2">
        <f t="shared" si="22"/>
        <v>19152.500791927243</v>
      </c>
      <c r="Y107" s="2">
        <f t="shared" si="22"/>
        <v>20230.027262182743</v>
      </c>
      <c r="Z107" s="2">
        <f t="shared" si="22"/>
        <v>21314.44855381974</v>
      </c>
      <c r="AA107" s="2">
        <f t="shared" si="22"/>
        <v>22398.626035442376</v>
      </c>
      <c r="AB107" s="2">
        <f t="shared" si="22"/>
        <v>23480.81571657594</v>
      </c>
      <c r="AC107" s="2">
        <f t="shared" si="22"/>
        <v>24562.271516238354</v>
      </c>
      <c r="AD107" s="2">
        <f t="shared" si="22"/>
        <v>25643.513859790131</v>
      </c>
      <c r="AE107" s="2">
        <f t="shared" si="22"/>
        <v>26725.349371100619</v>
      </c>
      <c r="AF107" s="2">
        <f t="shared" si="22"/>
        <v>27807.903055920247</v>
      </c>
      <c r="AG107" s="2">
        <f t="shared" si="22"/>
        <v>27807.903055920247</v>
      </c>
      <c r="AH107" s="2">
        <f t="shared" si="22"/>
        <v>27807.903055920247</v>
      </c>
      <c r="AI107" s="2">
        <f t="shared" si="22"/>
        <v>27807.903055920247</v>
      </c>
      <c r="AJ107" s="2">
        <f t="shared" si="22"/>
        <v>27807.903055920247</v>
      </c>
      <c r="AK107" s="2">
        <f t="shared" si="22"/>
        <v>27807.903055920247</v>
      </c>
    </row>
    <row r="108" spans="1:37">
      <c r="C108" s="1"/>
      <c r="D108" s="1"/>
      <c r="E108" t="s">
        <v>254</v>
      </c>
      <c r="F108" t="s">
        <v>215</v>
      </c>
      <c r="H108" s="2" t="e">
        <f>H91*H102+H98*H103+H99*H104+H100*H105</f>
        <v>#REF!</v>
      </c>
      <c r="I108" s="2" t="e">
        <f t="shared" ref="I108:AK108" si="23">I91*I102+I98*I103+I99*I104+I100*I105</f>
        <v>#REF!</v>
      </c>
      <c r="J108" s="2" t="e">
        <f t="shared" si="23"/>
        <v>#REF!</v>
      </c>
      <c r="K108" s="2" t="e">
        <f t="shared" si="23"/>
        <v>#REF!</v>
      </c>
      <c r="L108" s="2" t="e">
        <f t="shared" si="23"/>
        <v>#REF!</v>
      </c>
      <c r="M108" s="2" t="e">
        <f t="shared" si="23"/>
        <v>#REF!</v>
      </c>
      <c r="N108" s="2" t="e">
        <f t="shared" si="23"/>
        <v>#REF!</v>
      </c>
      <c r="O108" s="2" t="e">
        <f t="shared" si="23"/>
        <v>#REF!</v>
      </c>
      <c r="P108" s="2" t="e">
        <f t="shared" si="23"/>
        <v>#REF!</v>
      </c>
      <c r="Q108" s="2" t="e">
        <f t="shared" si="23"/>
        <v>#REF!</v>
      </c>
      <c r="R108" s="2" t="e">
        <f t="shared" si="23"/>
        <v>#REF!</v>
      </c>
      <c r="S108" s="2" t="e">
        <f t="shared" si="23"/>
        <v>#REF!</v>
      </c>
      <c r="T108" s="2" t="e">
        <f t="shared" si="23"/>
        <v>#REF!</v>
      </c>
      <c r="U108" s="2" t="e">
        <f t="shared" si="23"/>
        <v>#REF!</v>
      </c>
      <c r="V108" s="2" t="e">
        <f t="shared" si="23"/>
        <v>#REF!</v>
      </c>
      <c r="W108" s="2" t="e">
        <f t="shared" si="23"/>
        <v>#REF!</v>
      </c>
      <c r="X108" s="2" t="e">
        <f t="shared" si="23"/>
        <v>#REF!</v>
      </c>
      <c r="Y108" s="2" t="e">
        <f t="shared" si="23"/>
        <v>#REF!</v>
      </c>
      <c r="Z108" s="2" t="e">
        <f t="shared" si="23"/>
        <v>#REF!</v>
      </c>
      <c r="AA108" s="2" t="e">
        <f t="shared" si="23"/>
        <v>#REF!</v>
      </c>
      <c r="AB108" s="2" t="e">
        <f t="shared" si="23"/>
        <v>#REF!</v>
      </c>
      <c r="AC108" s="2" t="e">
        <f t="shared" si="23"/>
        <v>#REF!</v>
      </c>
      <c r="AD108" s="2" t="e">
        <f t="shared" si="23"/>
        <v>#REF!</v>
      </c>
      <c r="AE108" s="2" t="e">
        <f t="shared" si="23"/>
        <v>#REF!</v>
      </c>
      <c r="AF108" s="2" t="e">
        <f t="shared" si="23"/>
        <v>#REF!</v>
      </c>
      <c r="AG108" s="2" t="e">
        <f t="shared" si="23"/>
        <v>#REF!</v>
      </c>
      <c r="AH108" s="2" t="e">
        <f t="shared" si="23"/>
        <v>#REF!</v>
      </c>
      <c r="AI108" s="2" t="e">
        <f t="shared" si="23"/>
        <v>#REF!</v>
      </c>
      <c r="AJ108" s="2" t="e">
        <f t="shared" si="23"/>
        <v>#REF!</v>
      </c>
      <c r="AK108" s="2" t="e">
        <f t="shared" si="23"/>
        <v>#REF!</v>
      </c>
    </row>
    <row r="109" spans="1:37">
      <c r="C109" s="1"/>
      <c r="D109" s="1"/>
    </row>
    <row r="110" spans="1:37">
      <c r="C110" s="1"/>
      <c r="D110" t="s">
        <v>255</v>
      </c>
    </row>
    <row r="111" spans="1:37">
      <c r="A111" s="14">
        <f>'Notes &amp; Assumptions'!A33</f>
        <v>20</v>
      </c>
      <c r="C111" s="1"/>
      <c r="D111" s="1"/>
      <c r="E111" t="s">
        <v>231</v>
      </c>
      <c r="F111" t="s">
        <v>232</v>
      </c>
      <c r="H111" s="10">
        <f>H90*0.0912</f>
        <v>887.29769484814869</v>
      </c>
      <c r="I111" s="10">
        <f t="shared" ref="I111:AK111" si="24">I90*0.0912</f>
        <v>878.23619299483232</v>
      </c>
      <c r="J111" s="10">
        <f t="shared" si="24"/>
        <v>878.35353966002265</v>
      </c>
      <c r="K111" s="10">
        <f t="shared" si="24"/>
        <v>905.923390944076</v>
      </c>
      <c r="L111" s="10">
        <f t="shared" si="24"/>
        <v>908.55618448778432</v>
      </c>
      <c r="M111" s="10">
        <f t="shared" si="24"/>
        <v>906.46146753693063</v>
      </c>
      <c r="N111" s="10">
        <f t="shared" si="24"/>
        <v>903.63124317342306</v>
      </c>
      <c r="O111" s="10">
        <f t="shared" si="24"/>
        <v>902.0812901591745</v>
      </c>
      <c r="P111" s="10">
        <f t="shared" si="24"/>
        <v>881.68593037284597</v>
      </c>
      <c r="Q111" s="10">
        <f t="shared" si="24"/>
        <v>874.5930199211989</v>
      </c>
      <c r="R111" s="10">
        <f t="shared" si="24"/>
        <v>864.85047420036017</v>
      </c>
      <c r="S111" s="10">
        <f t="shared" si="24"/>
        <v>854.57060418718072</v>
      </c>
      <c r="T111" s="10">
        <f t="shared" si="24"/>
        <v>842.39332702198215</v>
      </c>
      <c r="U111" s="10">
        <f t="shared" si="24"/>
        <v>850.32177103402296</v>
      </c>
      <c r="V111" s="10">
        <f t="shared" si="24"/>
        <v>842.94320497364515</v>
      </c>
      <c r="W111" s="10">
        <f t="shared" si="24"/>
        <v>839.95151018335548</v>
      </c>
      <c r="X111" s="10">
        <f t="shared" si="24"/>
        <v>836.03140380171749</v>
      </c>
      <c r="Y111" s="10">
        <f t="shared" si="24"/>
        <v>835.90971172414447</v>
      </c>
      <c r="Z111" s="10">
        <f t="shared" si="24"/>
        <v>841.25848812314109</v>
      </c>
      <c r="AA111" s="10">
        <f t="shared" si="24"/>
        <v>841.06934830667285</v>
      </c>
      <c r="AB111" s="10">
        <f t="shared" si="24"/>
        <v>839.527277852118</v>
      </c>
      <c r="AC111" s="10">
        <f t="shared" si="24"/>
        <v>838.95795666519336</v>
      </c>
      <c r="AD111" s="10">
        <f t="shared" si="24"/>
        <v>838.79236441216449</v>
      </c>
      <c r="AE111" s="10">
        <f t="shared" si="24"/>
        <v>839.25252451390929</v>
      </c>
      <c r="AF111" s="10">
        <f t="shared" si="24"/>
        <v>839.80965997885414</v>
      </c>
      <c r="AG111" s="10">
        <f t="shared" si="24"/>
        <v>0</v>
      </c>
      <c r="AH111" s="10">
        <f t="shared" si="24"/>
        <v>0</v>
      </c>
      <c r="AI111" s="10">
        <f t="shared" si="24"/>
        <v>0</v>
      </c>
      <c r="AJ111" s="10">
        <f t="shared" si="24"/>
        <v>0</v>
      </c>
      <c r="AK111" s="10">
        <f t="shared" si="24"/>
        <v>0</v>
      </c>
    </row>
    <row r="112" spans="1:37">
      <c r="C112" s="1"/>
      <c r="D112" s="1"/>
      <c r="E112" t="s">
        <v>233</v>
      </c>
      <c r="F112" t="s">
        <v>232</v>
      </c>
      <c r="H112" s="2">
        <f>G112+H111</f>
        <v>887.29769484814869</v>
      </c>
      <c r="I112" s="2">
        <f t="shared" ref="I112:AK112" si="25">H112+I111</f>
        <v>1765.5338878429811</v>
      </c>
      <c r="J112" s="2">
        <f t="shared" si="25"/>
        <v>2643.8874275030039</v>
      </c>
      <c r="K112" s="2">
        <f t="shared" si="25"/>
        <v>3549.8108184470798</v>
      </c>
      <c r="L112" s="2">
        <f t="shared" si="25"/>
        <v>4458.3670029348641</v>
      </c>
      <c r="M112" s="2">
        <f t="shared" si="25"/>
        <v>5364.8284704717944</v>
      </c>
      <c r="N112" s="2">
        <f t="shared" si="25"/>
        <v>6268.4597136452176</v>
      </c>
      <c r="O112" s="2">
        <f t="shared" si="25"/>
        <v>7170.5410038043919</v>
      </c>
      <c r="P112" s="2">
        <f t="shared" si="25"/>
        <v>8052.226934177238</v>
      </c>
      <c r="Q112" s="2">
        <f t="shared" si="25"/>
        <v>8926.8199540984369</v>
      </c>
      <c r="R112" s="2">
        <f t="shared" si="25"/>
        <v>9791.6704282987976</v>
      </c>
      <c r="S112" s="2">
        <f t="shared" si="25"/>
        <v>10646.241032485977</v>
      </c>
      <c r="T112" s="2">
        <f t="shared" si="25"/>
        <v>11488.63435950796</v>
      </c>
      <c r="U112" s="2">
        <f t="shared" si="25"/>
        <v>12338.956130541983</v>
      </c>
      <c r="V112" s="2">
        <f t="shared" si="25"/>
        <v>13181.899335515627</v>
      </c>
      <c r="W112" s="2">
        <f t="shared" si="25"/>
        <v>14021.850845698982</v>
      </c>
      <c r="X112" s="2">
        <f t="shared" si="25"/>
        <v>14857.882249500699</v>
      </c>
      <c r="Y112" s="2">
        <f t="shared" si="25"/>
        <v>15693.791961224844</v>
      </c>
      <c r="Z112" s="2">
        <f t="shared" si="25"/>
        <v>16535.050449347986</v>
      </c>
      <c r="AA112" s="2">
        <f t="shared" si="25"/>
        <v>17376.119797654657</v>
      </c>
      <c r="AB112" s="2">
        <f t="shared" si="25"/>
        <v>18215.647075506775</v>
      </c>
      <c r="AC112" s="2">
        <f t="shared" si="25"/>
        <v>19054.605032171967</v>
      </c>
      <c r="AD112" s="2">
        <f t="shared" si="25"/>
        <v>19893.397396584132</v>
      </c>
      <c r="AE112" s="2">
        <f t="shared" si="25"/>
        <v>20732.64992109804</v>
      </c>
      <c r="AF112" s="2">
        <f t="shared" si="25"/>
        <v>21572.459581076895</v>
      </c>
      <c r="AG112" s="2">
        <f>AF112+AG111</f>
        <v>21572.459581076895</v>
      </c>
      <c r="AH112" s="2">
        <f t="shared" si="25"/>
        <v>21572.459581076895</v>
      </c>
      <c r="AI112" s="2">
        <f t="shared" si="25"/>
        <v>21572.459581076895</v>
      </c>
      <c r="AJ112" s="2">
        <f t="shared" si="25"/>
        <v>21572.459581076895</v>
      </c>
      <c r="AK112" s="2">
        <f t="shared" si="25"/>
        <v>21572.459581076895</v>
      </c>
    </row>
    <row r="113" spans="1:37">
      <c r="A113" s="14">
        <f>'Notes &amp; Assumptions'!A34</f>
        <v>21</v>
      </c>
      <c r="C113" s="1"/>
      <c r="D113" s="1"/>
      <c r="E113" t="s">
        <v>234</v>
      </c>
      <c r="F113" t="s">
        <v>232</v>
      </c>
      <c r="G113" s="10">
        <v>1</v>
      </c>
    </row>
    <row r="114" spans="1:37">
      <c r="C114" s="1"/>
      <c r="D114" s="1"/>
      <c r="E114" t="s">
        <v>235</v>
      </c>
      <c r="F114" t="s">
        <v>232</v>
      </c>
      <c r="H114">
        <f>H111*$G113</f>
        <v>887.29769484814869</v>
      </c>
      <c r="I114">
        <f t="shared" ref="I114:AK114" si="26">I111*$G113</f>
        <v>878.23619299483232</v>
      </c>
      <c r="J114">
        <f t="shared" si="26"/>
        <v>878.35353966002265</v>
      </c>
      <c r="K114">
        <f t="shared" si="26"/>
        <v>905.923390944076</v>
      </c>
      <c r="L114">
        <f t="shared" si="26"/>
        <v>908.55618448778432</v>
      </c>
      <c r="M114">
        <f t="shared" si="26"/>
        <v>906.46146753693063</v>
      </c>
      <c r="N114">
        <f t="shared" si="26"/>
        <v>903.63124317342306</v>
      </c>
      <c r="O114">
        <f t="shared" si="26"/>
        <v>902.0812901591745</v>
      </c>
      <c r="P114">
        <f t="shared" si="26"/>
        <v>881.68593037284597</v>
      </c>
      <c r="Q114">
        <f t="shared" si="26"/>
        <v>874.5930199211989</v>
      </c>
      <c r="R114">
        <f t="shared" si="26"/>
        <v>864.85047420036017</v>
      </c>
      <c r="S114">
        <f t="shared" si="26"/>
        <v>854.57060418718072</v>
      </c>
      <c r="T114">
        <f t="shared" si="26"/>
        <v>842.39332702198215</v>
      </c>
      <c r="U114">
        <f t="shared" si="26"/>
        <v>850.32177103402296</v>
      </c>
      <c r="V114">
        <f t="shared" si="26"/>
        <v>842.94320497364515</v>
      </c>
      <c r="W114">
        <f t="shared" si="26"/>
        <v>839.95151018335548</v>
      </c>
      <c r="X114">
        <f t="shared" si="26"/>
        <v>836.03140380171749</v>
      </c>
      <c r="Y114">
        <f t="shared" si="26"/>
        <v>835.90971172414447</v>
      </c>
      <c r="Z114">
        <f t="shared" si="26"/>
        <v>841.25848812314109</v>
      </c>
      <c r="AA114">
        <f t="shared" si="26"/>
        <v>841.06934830667285</v>
      </c>
      <c r="AB114">
        <f t="shared" si="26"/>
        <v>839.527277852118</v>
      </c>
      <c r="AC114">
        <f t="shared" si="26"/>
        <v>838.95795666519336</v>
      </c>
      <c r="AD114">
        <f t="shared" si="26"/>
        <v>838.79236441216449</v>
      </c>
      <c r="AE114">
        <f t="shared" si="26"/>
        <v>839.25252451390929</v>
      </c>
      <c r="AF114">
        <f t="shared" si="26"/>
        <v>839.80965997885414</v>
      </c>
      <c r="AG114">
        <f t="shared" si="26"/>
        <v>0</v>
      </c>
      <c r="AH114">
        <f t="shared" si="26"/>
        <v>0</v>
      </c>
      <c r="AI114">
        <f t="shared" si="26"/>
        <v>0</v>
      </c>
      <c r="AJ114">
        <f t="shared" si="26"/>
        <v>0</v>
      </c>
      <c r="AK114">
        <f t="shared" si="26"/>
        <v>0</v>
      </c>
    </row>
    <row r="115" spans="1:37">
      <c r="C115" s="1"/>
      <c r="D115" s="1"/>
      <c r="E115" t="s">
        <v>236</v>
      </c>
      <c r="F115" t="s">
        <v>232</v>
      </c>
      <c r="H115">
        <f>H112*$G113</f>
        <v>887.29769484814869</v>
      </c>
      <c r="I115">
        <f t="shared" ref="I115:AK115" si="27">I112*$G113</f>
        <v>1765.5338878429811</v>
      </c>
      <c r="J115">
        <f t="shared" si="27"/>
        <v>2643.8874275030039</v>
      </c>
      <c r="K115">
        <f t="shared" si="27"/>
        <v>3549.8108184470798</v>
      </c>
      <c r="L115">
        <f t="shared" si="27"/>
        <v>4458.3670029348641</v>
      </c>
      <c r="M115">
        <f t="shared" si="27"/>
        <v>5364.8284704717944</v>
      </c>
      <c r="N115">
        <f t="shared" si="27"/>
        <v>6268.4597136452176</v>
      </c>
      <c r="O115">
        <f t="shared" si="27"/>
        <v>7170.5410038043919</v>
      </c>
      <c r="P115">
        <f t="shared" si="27"/>
        <v>8052.226934177238</v>
      </c>
      <c r="Q115">
        <f t="shared" si="27"/>
        <v>8926.8199540984369</v>
      </c>
      <c r="R115">
        <f t="shared" si="27"/>
        <v>9791.6704282987976</v>
      </c>
      <c r="S115">
        <f t="shared" si="27"/>
        <v>10646.241032485977</v>
      </c>
      <c r="T115">
        <f t="shared" si="27"/>
        <v>11488.63435950796</v>
      </c>
      <c r="U115">
        <f t="shared" si="27"/>
        <v>12338.956130541983</v>
      </c>
      <c r="V115">
        <f t="shared" si="27"/>
        <v>13181.899335515627</v>
      </c>
      <c r="W115">
        <f t="shared" si="27"/>
        <v>14021.850845698982</v>
      </c>
      <c r="X115">
        <f t="shared" si="27"/>
        <v>14857.882249500699</v>
      </c>
      <c r="Y115">
        <f t="shared" si="27"/>
        <v>15693.791961224844</v>
      </c>
      <c r="Z115">
        <f t="shared" si="27"/>
        <v>16535.050449347986</v>
      </c>
      <c r="AA115">
        <f t="shared" si="27"/>
        <v>17376.119797654657</v>
      </c>
      <c r="AB115">
        <f t="shared" si="27"/>
        <v>18215.647075506775</v>
      </c>
      <c r="AC115">
        <f t="shared" si="27"/>
        <v>19054.605032171967</v>
      </c>
      <c r="AD115">
        <f t="shared" si="27"/>
        <v>19893.397396584132</v>
      </c>
      <c r="AE115">
        <f t="shared" si="27"/>
        <v>20732.64992109804</v>
      </c>
      <c r="AF115">
        <f t="shared" si="27"/>
        <v>21572.459581076895</v>
      </c>
      <c r="AG115">
        <f t="shared" si="27"/>
        <v>21572.459581076895</v>
      </c>
      <c r="AH115">
        <f t="shared" si="27"/>
        <v>21572.459581076895</v>
      </c>
      <c r="AI115">
        <f t="shared" si="27"/>
        <v>21572.459581076895</v>
      </c>
      <c r="AJ115">
        <f t="shared" si="27"/>
        <v>21572.459581076895</v>
      </c>
      <c r="AK115">
        <f t="shared" si="27"/>
        <v>21572.459581076895</v>
      </c>
    </row>
    <row r="116" spans="1:37">
      <c r="A116" s="14">
        <f>'Notes &amp; Assumptions'!A35</f>
        <v>22</v>
      </c>
      <c r="C116" s="1"/>
      <c r="D116" s="1"/>
      <c r="E116" t="s">
        <v>262</v>
      </c>
      <c r="F116" t="s">
        <v>238</v>
      </c>
      <c r="H116" s="10">
        <f>'30 Year Water Model - Cardinia'!H116</f>
        <v>517.93166801649818</v>
      </c>
      <c r="I116" s="10">
        <f>'30 Year Water Model - Cardinia'!I116</f>
        <v>525.42109231639074</v>
      </c>
      <c r="J116" s="10">
        <f>'30 Year Water Model - Cardinia'!J116</f>
        <v>531.19613994155236</v>
      </c>
      <c r="K116" s="10">
        <f>'30 Year Water Model - Cardinia'!K116</f>
        <v>528.21641158140733</v>
      </c>
      <c r="L116" s="10">
        <f>'30 Year Water Model - Cardinia'!L116</f>
        <v>525.05783188536122</v>
      </c>
      <c r="M116" s="10">
        <f>'30 Year Water Model - Cardinia'!M116</f>
        <v>521.75290293338458</v>
      </c>
      <c r="N116" s="10">
        <f>'30 Year Water Model - Cardinia'!N116</f>
        <v>518.58939726399262</v>
      </c>
      <c r="O116" s="10">
        <f>'30 Year Water Model - Cardinia'!O116</f>
        <v>515.39319267658823</v>
      </c>
      <c r="P116" s="10">
        <f>'30 Year Water Model - Cardinia'!P116</f>
        <v>512.36909429156719</v>
      </c>
      <c r="Q116" s="10">
        <f>'30 Year Water Model - Cardinia'!Q116</f>
        <v>509.39257633689493</v>
      </c>
      <c r="R116" s="10">
        <f>'30 Year Water Model - Cardinia'!R116</f>
        <v>509.39257633689493</v>
      </c>
      <c r="S116" s="10">
        <f>'30 Year Water Model - Cardinia'!S116</f>
        <v>509.39257633689493</v>
      </c>
      <c r="T116" s="10">
        <f>'30 Year Water Model - Cardinia'!T116</f>
        <v>509.39257633689493</v>
      </c>
      <c r="U116" s="10">
        <f>'30 Year Water Model - Cardinia'!U116</f>
        <v>509.39257633689493</v>
      </c>
      <c r="V116" s="10">
        <f>'30 Year Water Model - Cardinia'!V116</f>
        <v>509.39257633689493</v>
      </c>
      <c r="W116" s="10">
        <f>'30 Year Water Model - Cardinia'!W116</f>
        <v>509.39257633689493</v>
      </c>
      <c r="X116" s="10">
        <f>'30 Year Water Model - Cardinia'!X116</f>
        <v>509.39257633689493</v>
      </c>
      <c r="Y116" s="10">
        <f>'30 Year Water Model - Cardinia'!Y116</f>
        <v>509.39257633689493</v>
      </c>
      <c r="Z116" s="10">
        <f>'30 Year Water Model - Cardinia'!Z116</f>
        <v>509.39257633689493</v>
      </c>
      <c r="AA116" s="10">
        <f>'30 Year Water Model - Cardinia'!AA116</f>
        <v>509.39257633689493</v>
      </c>
      <c r="AB116" s="10">
        <f>'30 Year Water Model - Cardinia'!AB116</f>
        <v>509.39257633689493</v>
      </c>
      <c r="AC116" s="10">
        <f>'30 Year Water Model - Cardinia'!AC116</f>
        <v>509.39257633689493</v>
      </c>
      <c r="AD116" s="10">
        <f>'30 Year Water Model - Cardinia'!AD116</f>
        <v>509.39257633689493</v>
      </c>
      <c r="AE116" s="10">
        <f>'30 Year Water Model - Cardinia'!AE116</f>
        <v>509.39257633689493</v>
      </c>
      <c r="AF116" s="10">
        <f>'30 Year Water Model - Cardinia'!AF116</f>
        <v>509.39257633689493</v>
      </c>
      <c r="AG116" s="10">
        <f>'30 Year Water Model - Cardinia'!AG116</f>
        <v>509.39257633689493</v>
      </c>
      <c r="AH116" s="10">
        <f>'30 Year Water Model - Cardinia'!AH116</f>
        <v>509.39257633689493</v>
      </c>
      <c r="AI116" s="10">
        <f>'30 Year Water Model - Cardinia'!AI116</f>
        <v>509.39257633689493</v>
      </c>
      <c r="AJ116" s="10">
        <f>'30 Year Water Model - Cardinia'!AJ116</f>
        <v>509.39257633689493</v>
      </c>
      <c r="AK116" s="10">
        <f>'30 Year Water Model - Cardinia'!AK116</f>
        <v>509.39257633689493</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459559.57511989545</v>
      </c>
      <c r="I119" s="2">
        <f t="shared" ref="I119:AK119" si="28">I112*I116</f>
        <v>927648.74387206323</v>
      </c>
      <c r="J119" s="2">
        <f t="shared" si="28"/>
        <v>1404422.7959295965</v>
      </c>
      <c r="K119" s="2">
        <f t="shared" si="28"/>
        <v>1875068.3323129751</v>
      </c>
      <c r="L119" s="2">
        <f t="shared" si="28"/>
        <v>2340900.5123102157</v>
      </c>
      <c r="M119" s="2">
        <f t="shared" si="28"/>
        <v>2799114.8282083282</v>
      </c>
      <c r="N119" s="2">
        <f t="shared" si="28"/>
        <v>3250756.7446728931</v>
      </c>
      <c r="O119" s="2">
        <f t="shared" si="28"/>
        <v>3695648.0211691335</v>
      </c>
      <c r="P119" s="2">
        <f t="shared" si="28"/>
        <v>4125712.2212945544</v>
      </c>
      <c r="Q119" s="2">
        <f t="shared" si="28"/>
        <v>4547255.8149138046</v>
      </c>
      <c r="R119" s="2">
        <f t="shared" si="28"/>
        <v>4987804.2261129115</v>
      </c>
      <c r="S119" s="2">
        <f t="shared" si="28"/>
        <v>5423116.147841596</v>
      </c>
      <c r="T119" s="2">
        <f t="shared" si="28"/>
        <v>5852225.0549823325</v>
      </c>
      <c r="U119" s="2">
        <f t="shared" si="28"/>
        <v>6285372.652644705</v>
      </c>
      <c r="V119" s="2">
        <f t="shared" si="28"/>
        <v>6714761.6635319088</v>
      </c>
      <c r="W119" s="2">
        <f t="shared" si="28"/>
        <v>7142626.7273022737</v>
      </c>
      <c r="X119" s="2">
        <f t="shared" si="28"/>
        <v>7568494.9179833811</v>
      </c>
      <c r="Y119" s="2">
        <f t="shared" si="28"/>
        <v>7994301.1196235744</v>
      </c>
      <c r="Z119" s="2">
        <f t="shared" si="28"/>
        <v>8422831.9482539035</v>
      </c>
      <c r="AA119" s="2">
        <f t="shared" si="28"/>
        <v>8851266.4304658305</v>
      </c>
      <c r="AB119" s="2">
        <f t="shared" si="28"/>
        <v>9278915.3934360221</v>
      </c>
      <c r="AC119" s="2">
        <f t="shared" si="28"/>
        <v>9706274.3484200407</v>
      </c>
      <c r="AD119" s="2">
        <f t="shared" si="28"/>
        <v>10133548.95193967</v>
      </c>
      <c r="AE119" s="2">
        <f t="shared" si="28"/>
        <v>10561057.957599051</v>
      </c>
      <c r="AF119" s="2">
        <f t="shared" si="28"/>
        <v>10988850.763928292</v>
      </c>
      <c r="AG119" s="2">
        <f t="shared" si="28"/>
        <v>10988850.763928292</v>
      </c>
      <c r="AH119" s="2">
        <f t="shared" si="28"/>
        <v>10988850.763928292</v>
      </c>
      <c r="AI119" s="2">
        <f t="shared" si="28"/>
        <v>10988850.763928292</v>
      </c>
      <c r="AJ119" s="2">
        <f t="shared" si="28"/>
        <v>10988850.763928292</v>
      </c>
      <c r="AK119" s="2">
        <f t="shared" si="28"/>
        <v>10988850.763928292</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v>0</v>
      </c>
      <c r="I122" s="11" t="e">
        <f>#REF!</f>
        <v>#REF!</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t="e">
        <f>#REF!</f>
        <v>#REF!</v>
      </c>
      <c r="H123" s="2" t="e">
        <f>#REF!</f>
        <v>#REF!</v>
      </c>
      <c r="I123" s="2" t="e">
        <f>H123*(1+$G$14)*(1+I122)</f>
        <v>#REF!</v>
      </c>
      <c r="J123" s="2" t="e">
        <f t="shared" ref="J123:AK123" si="31">I123*(1+$G$14)*(1+J122)</f>
        <v>#REF!</v>
      </c>
      <c r="K123" s="2" t="e">
        <f t="shared" si="31"/>
        <v>#REF!</v>
      </c>
      <c r="L123" s="2" t="e">
        <f t="shared" si="31"/>
        <v>#REF!</v>
      </c>
      <c r="M123" s="2" t="e">
        <f t="shared" si="31"/>
        <v>#REF!</v>
      </c>
      <c r="N123" s="2" t="e">
        <f t="shared" si="31"/>
        <v>#REF!</v>
      </c>
      <c r="O123" s="2" t="e">
        <f t="shared" si="31"/>
        <v>#REF!</v>
      </c>
      <c r="P123" s="2" t="e">
        <f t="shared" si="31"/>
        <v>#REF!</v>
      </c>
      <c r="Q123" s="2" t="e">
        <f t="shared" si="31"/>
        <v>#REF!</v>
      </c>
      <c r="R123" s="2" t="e">
        <f t="shared" si="31"/>
        <v>#REF!</v>
      </c>
      <c r="S123" s="2" t="e">
        <f t="shared" si="31"/>
        <v>#REF!</v>
      </c>
      <c r="T123" s="2" t="e">
        <f t="shared" si="31"/>
        <v>#REF!</v>
      </c>
      <c r="U123" s="2" t="e">
        <f t="shared" si="31"/>
        <v>#REF!</v>
      </c>
      <c r="V123" s="2" t="e">
        <f t="shared" si="31"/>
        <v>#REF!</v>
      </c>
      <c r="W123" s="2" t="e">
        <f t="shared" si="31"/>
        <v>#REF!</v>
      </c>
      <c r="X123" s="2" t="e">
        <f t="shared" si="31"/>
        <v>#REF!</v>
      </c>
      <c r="Y123" s="2" t="e">
        <f t="shared" si="31"/>
        <v>#REF!</v>
      </c>
      <c r="Z123" s="2" t="e">
        <f t="shared" si="31"/>
        <v>#REF!</v>
      </c>
      <c r="AA123" s="2" t="e">
        <f t="shared" si="31"/>
        <v>#REF!</v>
      </c>
      <c r="AB123" s="2" t="e">
        <f t="shared" si="31"/>
        <v>#REF!</v>
      </c>
      <c r="AC123" s="2" t="e">
        <f t="shared" si="31"/>
        <v>#REF!</v>
      </c>
      <c r="AD123" s="2" t="e">
        <f t="shared" si="31"/>
        <v>#REF!</v>
      </c>
      <c r="AE123" s="2" t="e">
        <f t="shared" si="31"/>
        <v>#REF!</v>
      </c>
      <c r="AF123" s="2" t="e">
        <f t="shared" si="31"/>
        <v>#REF!</v>
      </c>
      <c r="AG123" s="2" t="e">
        <f>AF123*(1+$G$14)*(1+AG122)</f>
        <v>#REF!</v>
      </c>
      <c r="AH123" s="2" t="e">
        <f t="shared" si="31"/>
        <v>#REF!</v>
      </c>
      <c r="AI123" s="2" t="e">
        <f t="shared" si="31"/>
        <v>#REF!</v>
      </c>
      <c r="AJ123" s="2" t="e">
        <f t="shared" si="31"/>
        <v>#REF!</v>
      </c>
      <c r="AK123" s="2" t="e">
        <f t="shared" si="31"/>
        <v>#REF!</v>
      </c>
    </row>
    <row r="124" spans="1:37">
      <c r="C124" s="1"/>
      <c r="D124" s="1"/>
      <c r="E124" t="s">
        <v>248</v>
      </c>
      <c r="F124" t="s">
        <v>249</v>
      </c>
      <c r="G124" s="20" t="e">
        <f>#REF!</f>
        <v>#REF!</v>
      </c>
      <c r="H124" s="21" t="e">
        <f>#REF!</f>
        <v>#REF!</v>
      </c>
      <c r="I124" s="21" t="e">
        <f>H124*(1+$G$14)*(1+I122)</f>
        <v>#REF!</v>
      </c>
      <c r="J124" s="21" t="e">
        <f t="shared" ref="J124:AK124" si="32">I124*(1+$G$14)*(1+J122)</f>
        <v>#REF!</v>
      </c>
      <c r="K124" s="21" t="e">
        <f t="shared" si="32"/>
        <v>#REF!</v>
      </c>
      <c r="L124" s="21" t="e">
        <f t="shared" si="32"/>
        <v>#REF!</v>
      </c>
      <c r="M124" s="21" t="e">
        <f t="shared" si="32"/>
        <v>#REF!</v>
      </c>
      <c r="N124" s="21" t="e">
        <f t="shared" si="32"/>
        <v>#REF!</v>
      </c>
      <c r="O124" s="21" t="e">
        <f t="shared" si="32"/>
        <v>#REF!</v>
      </c>
      <c r="P124" s="21" t="e">
        <f t="shared" si="32"/>
        <v>#REF!</v>
      </c>
      <c r="Q124" s="21" t="e">
        <f t="shared" si="32"/>
        <v>#REF!</v>
      </c>
      <c r="R124" s="21" t="e">
        <f t="shared" si="32"/>
        <v>#REF!</v>
      </c>
      <c r="S124" s="21" t="e">
        <f t="shared" si="32"/>
        <v>#REF!</v>
      </c>
      <c r="T124" s="21" t="e">
        <f t="shared" si="32"/>
        <v>#REF!</v>
      </c>
      <c r="U124" s="21" t="e">
        <f t="shared" si="32"/>
        <v>#REF!</v>
      </c>
      <c r="V124" s="21" t="e">
        <f t="shared" si="32"/>
        <v>#REF!</v>
      </c>
      <c r="W124" s="21" t="e">
        <f t="shared" si="32"/>
        <v>#REF!</v>
      </c>
      <c r="X124" s="21" t="e">
        <f t="shared" si="32"/>
        <v>#REF!</v>
      </c>
      <c r="Y124" s="21" t="e">
        <f t="shared" si="32"/>
        <v>#REF!</v>
      </c>
      <c r="Z124" s="21" t="e">
        <f t="shared" si="32"/>
        <v>#REF!</v>
      </c>
      <c r="AA124" s="21" t="e">
        <f t="shared" si="32"/>
        <v>#REF!</v>
      </c>
      <c r="AB124" s="21" t="e">
        <f t="shared" si="32"/>
        <v>#REF!</v>
      </c>
      <c r="AC124" s="21" t="e">
        <f t="shared" si="32"/>
        <v>#REF!</v>
      </c>
      <c r="AD124" s="21" t="e">
        <f t="shared" si="32"/>
        <v>#REF!</v>
      </c>
      <c r="AE124" s="21" t="e">
        <f t="shared" si="32"/>
        <v>#REF!</v>
      </c>
      <c r="AF124" s="21" t="e">
        <f t="shared" si="32"/>
        <v>#REF!</v>
      </c>
      <c r="AG124" s="21" t="e">
        <f>AF124*(1+$G$14)*(1+AG122)</f>
        <v>#REF!</v>
      </c>
      <c r="AH124" s="21" t="e">
        <f t="shared" si="32"/>
        <v>#REF!</v>
      </c>
      <c r="AI124" s="21" t="e">
        <f t="shared" si="32"/>
        <v>#REF!</v>
      </c>
      <c r="AJ124" s="21" t="e">
        <f t="shared" si="32"/>
        <v>#REF!</v>
      </c>
      <c r="AK124" s="21" t="e">
        <f t="shared" si="32"/>
        <v>#REF!</v>
      </c>
    </row>
    <row r="125" spans="1:37">
      <c r="C125" s="1"/>
      <c r="D125" s="1"/>
      <c r="E125" t="s">
        <v>250</v>
      </c>
      <c r="F125" t="s">
        <v>249</v>
      </c>
      <c r="G125" s="20"/>
      <c r="H125" s="21">
        <f>G125*(1+$G$14)*(1+H122)</f>
        <v>0</v>
      </c>
      <c r="I125" s="21" t="e">
        <f t="shared" ref="I125:AK125" si="33">H125*(1+$G$14)*(1+I122)</f>
        <v>#REF!</v>
      </c>
      <c r="J125" s="21" t="e">
        <f t="shared" si="33"/>
        <v>#REF!</v>
      </c>
      <c r="K125" s="21" t="e">
        <f t="shared" si="33"/>
        <v>#REF!</v>
      </c>
      <c r="L125" s="21" t="e">
        <f t="shared" si="33"/>
        <v>#REF!</v>
      </c>
      <c r="M125" s="21" t="e">
        <f t="shared" si="33"/>
        <v>#REF!</v>
      </c>
      <c r="N125" s="21" t="e">
        <f t="shared" si="33"/>
        <v>#REF!</v>
      </c>
      <c r="O125" s="21" t="e">
        <f t="shared" si="33"/>
        <v>#REF!</v>
      </c>
      <c r="P125" s="21" t="e">
        <f t="shared" si="33"/>
        <v>#REF!</v>
      </c>
      <c r="Q125" s="21" t="e">
        <f t="shared" si="33"/>
        <v>#REF!</v>
      </c>
      <c r="R125" s="21" t="e">
        <f t="shared" si="33"/>
        <v>#REF!</v>
      </c>
      <c r="S125" s="21" t="e">
        <f t="shared" si="33"/>
        <v>#REF!</v>
      </c>
      <c r="T125" s="21" t="e">
        <f t="shared" si="33"/>
        <v>#REF!</v>
      </c>
      <c r="U125" s="21" t="e">
        <f t="shared" si="33"/>
        <v>#REF!</v>
      </c>
      <c r="V125" s="21" t="e">
        <f t="shared" si="33"/>
        <v>#REF!</v>
      </c>
      <c r="W125" s="21" t="e">
        <f t="shared" si="33"/>
        <v>#REF!</v>
      </c>
      <c r="X125" s="21" t="e">
        <f t="shared" si="33"/>
        <v>#REF!</v>
      </c>
      <c r="Y125" s="21" t="e">
        <f t="shared" si="33"/>
        <v>#REF!</v>
      </c>
      <c r="Z125" s="21" t="e">
        <f t="shared" si="33"/>
        <v>#REF!</v>
      </c>
      <c r="AA125" s="21" t="e">
        <f t="shared" si="33"/>
        <v>#REF!</v>
      </c>
      <c r="AB125" s="21" t="e">
        <f t="shared" si="33"/>
        <v>#REF!</v>
      </c>
      <c r="AC125" s="21" t="e">
        <f t="shared" si="33"/>
        <v>#REF!</v>
      </c>
      <c r="AD125" s="21" t="e">
        <f t="shared" si="33"/>
        <v>#REF!</v>
      </c>
      <c r="AE125" s="21" t="e">
        <f t="shared" si="33"/>
        <v>#REF!</v>
      </c>
      <c r="AF125" s="21" t="e">
        <f t="shared" si="33"/>
        <v>#REF!</v>
      </c>
      <c r="AG125" s="21" t="e">
        <f>AF125*(1+$G$14)*(1+AG122)</f>
        <v>#REF!</v>
      </c>
      <c r="AH125" s="21" t="e">
        <f t="shared" si="33"/>
        <v>#REF!</v>
      </c>
      <c r="AI125" s="21" t="e">
        <f t="shared" si="33"/>
        <v>#REF!</v>
      </c>
      <c r="AJ125" s="21" t="e">
        <f t="shared" si="33"/>
        <v>#REF!</v>
      </c>
      <c r="AK125" s="21" t="e">
        <f t="shared" si="33"/>
        <v>#REF!</v>
      </c>
    </row>
    <row r="126" spans="1:37">
      <c r="C126" s="1"/>
      <c r="D126" s="1"/>
      <c r="E126" t="s">
        <v>251</v>
      </c>
      <c r="F126" t="s">
        <v>249</v>
      </c>
      <c r="G126" s="20"/>
      <c r="H126" s="21">
        <f>G126*(1+$G$14)*(1+H122)</f>
        <v>0</v>
      </c>
      <c r="I126" s="21" t="e">
        <f t="shared" ref="I126:AK126" si="34">H126*(1+$G$14)*(1+I122)</f>
        <v>#REF!</v>
      </c>
      <c r="J126" s="21" t="e">
        <f t="shared" si="34"/>
        <v>#REF!</v>
      </c>
      <c r="K126" s="21" t="e">
        <f t="shared" si="34"/>
        <v>#REF!</v>
      </c>
      <c r="L126" s="21" t="e">
        <f t="shared" si="34"/>
        <v>#REF!</v>
      </c>
      <c r="M126" s="21" t="e">
        <f t="shared" si="34"/>
        <v>#REF!</v>
      </c>
      <c r="N126" s="21" t="e">
        <f t="shared" si="34"/>
        <v>#REF!</v>
      </c>
      <c r="O126" s="21" t="e">
        <f t="shared" si="34"/>
        <v>#REF!</v>
      </c>
      <c r="P126" s="21" t="e">
        <f t="shared" si="34"/>
        <v>#REF!</v>
      </c>
      <c r="Q126" s="21" t="e">
        <f t="shared" si="34"/>
        <v>#REF!</v>
      </c>
      <c r="R126" s="21" t="e">
        <f t="shared" si="34"/>
        <v>#REF!</v>
      </c>
      <c r="S126" s="21" t="e">
        <f t="shared" si="34"/>
        <v>#REF!</v>
      </c>
      <c r="T126" s="21" t="e">
        <f t="shared" si="34"/>
        <v>#REF!</v>
      </c>
      <c r="U126" s="21" t="e">
        <f t="shared" si="34"/>
        <v>#REF!</v>
      </c>
      <c r="V126" s="21" t="e">
        <f t="shared" si="34"/>
        <v>#REF!</v>
      </c>
      <c r="W126" s="21" t="e">
        <f t="shared" si="34"/>
        <v>#REF!</v>
      </c>
      <c r="X126" s="21" t="e">
        <f t="shared" si="34"/>
        <v>#REF!</v>
      </c>
      <c r="Y126" s="21" t="e">
        <f t="shared" si="34"/>
        <v>#REF!</v>
      </c>
      <c r="Z126" s="21" t="e">
        <f t="shared" si="34"/>
        <v>#REF!</v>
      </c>
      <c r="AA126" s="21" t="e">
        <f t="shared" si="34"/>
        <v>#REF!</v>
      </c>
      <c r="AB126" s="21" t="e">
        <f t="shared" si="34"/>
        <v>#REF!</v>
      </c>
      <c r="AC126" s="21" t="e">
        <f t="shared" si="34"/>
        <v>#REF!</v>
      </c>
      <c r="AD126" s="21" t="e">
        <f t="shared" si="34"/>
        <v>#REF!</v>
      </c>
      <c r="AE126" s="21" t="e">
        <f t="shared" si="34"/>
        <v>#REF!</v>
      </c>
      <c r="AF126" s="21" t="e">
        <f t="shared" si="34"/>
        <v>#REF!</v>
      </c>
      <c r="AG126" s="21" t="e">
        <f>AF126*(1+$G$14)*(1+AG122)</f>
        <v>#REF!</v>
      </c>
      <c r="AH126" s="21" t="e">
        <f t="shared" si="34"/>
        <v>#REF!</v>
      </c>
      <c r="AI126" s="21" t="e">
        <f t="shared" si="34"/>
        <v>#REF!</v>
      </c>
      <c r="AJ126" s="21" t="e">
        <f t="shared" si="34"/>
        <v>#REF!</v>
      </c>
      <c r="AK126" s="21" t="e">
        <f t="shared" si="34"/>
        <v>#REF!</v>
      </c>
    </row>
    <row r="127" spans="1:37">
      <c r="C127" s="1"/>
      <c r="D127" s="1"/>
    </row>
    <row r="128" spans="1:37">
      <c r="C128" s="1"/>
      <c r="D128" s="1"/>
      <c r="E128" t="s">
        <v>259</v>
      </c>
      <c r="F128" t="s">
        <v>253</v>
      </c>
      <c r="H128" s="2">
        <f>SUM(H119:H121)/1000</f>
        <v>459.55957511989544</v>
      </c>
      <c r="I128" s="2">
        <f t="shared" ref="I128:AK128" si="35">SUM(I119:I121)/1000</f>
        <v>927.64874387206328</v>
      </c>
      <c r="J128" s="2">
        <f t="shared" si="35"/>
        <v>1404.4227959295965</v>
      </c>
      <c r="K128" s="2">
        <f t="shared" si="35"/>
        <v>1875.0683323129751</v>
      </c>
      <c r="L128" s="2">
        <f t="shared" si="35"/>
        <v>2340.9005123102156</v>
      </c>
      <c r="M128" s="2">
        <f t="shared" si="35"/>
        <v>2799.1148282083282</v>
      </c>
      <c r="N128" s="2">
        <f t="shared" si="35"/>
        <v>3250.7567446728931</v>
      </c>
      <c r="O128" s="2">
        <f t="shared" si="35"/>
        <v>3695.6480211691337</v>
      </c>
      <c r="P128" s="2">
        <f t="shared" si="35"/>
        <v>4125.7122212945542</v>
      </c>
      <c r="Q128" s="2">
        <f t="shared" si="35"/>
        <v>4547.2558149138049</v>
      </c>
      <c r="R128" s="2">
        <f t="shared" si="35"/>
        <v>4987.8042261129112</v>
      </c>
      <c r="S128" s="2">
        <f t="shared" si="35"/>
        <v>5423.1161478415961</v>
      </c>
      <c r="T128" s="2">
        <f t="shared" si="35"/>
        <v>5852.2250549823329</v>
      </c>
      <c r="U128" s="2">
        <f t="shared" si="35"/>
        <v>6285.3726526447053</v>
      </c>
      <c r="V128" s="2">
        <f t="shared" si="35"/>
        <v>6714.7616635319091</v>
      </c>
      <c r="W128" s="2">
        <f t="shared" si="35"/>
        <v>7142.626727302274</v>
      </c>
      <c r="X128" s="2">
        <f t="shared" si="35"/>
        <v>7568.4949179833811</v>
      </c>
      <c r="Y128" s="2">
        <f t="shared" si="35"/>
        <v>7994.3011196235748</v>
      </c>
      <c r="Z128" s="2">
        <f t="shared" si="35"/>
        <v>8422.8319482539027</v>
      </c>
      <c r="AA128" s="2">
        <f t="shared" si="35"/>
        <v>8851.2664304658301</v>
      </c>
      <c r="AB128" s="2">
        <f t="shared" si="35"/>
        <v>9278.915393436022</v>
      </c>
      <c r="AC128" s="2">
        <f t="shared" si="35"/>
        <v>9706.27434842004</v>
      </c>
      <c r="AD128" s="2">
        <f t="shared" si="35"/>
        <v>10133.548951939671</v>
      </c>
      <c r="AE128" s="2">
        <f t="shared" si="35"/>
        <v>10561.05795759905</v>
      </c>
      <c r="AF128" s="2">
        <f t="shared" si="35"/>
        <v>10988.850763928293</v>
      </c>
      <c r="AG128" s="2">
        <f t="shared" si="35"/>
        <v>10988.850763928293</v>
      </c>
      <c r="AH128" s="2">
        <f t="shared" si="35"/>
        <v>10988.850763928293</v>
      </c>
      <c r="AI128" s="2">
        <f t="shared" si="35"/>
        <v>10988.850763928293</v>
      </c>
      <c r="AJ128" s="2">
        <f t="shared" si="35"/>
        <v>10988.850763928293</v>
      </c>
      <c r="AK128" s="2">
        <f t="shared" si="35"/>
        <v>10988.850763928293</v>
      </c>
    </row>
    <row r="129" spans="1:37">
      <c r="C129" s="1"/>
      <c r="D129" s="1"/>
      <c r="E129" t="s">
        <v>260</v>
      </c>
      <c r="F129" t="s">
        <v>215</v>
      </c>
      <c r="H129" s="2" t="e">
        <f>H112*H123+H119*H124+H120*H125+H121*H126</f>
        <v>#REF!</v>
      </c>
      <c r="I129" s="2" t="e">
        <f t="shared" ref="I129:AK129" si="36">I112*I123+I119*I124+I120*I125+I121*I126</f>
        <v>#REF!</v>
      </c>
      <c r="J129" s="2" t="e">
        <f t="shared" si="36"/>
        <v>#REF!</v>
      </c>
      <c r="K129" s="2" t="e">
        <f t="shared" si="36"/>
        <v>#REF!</v>
      </c>
      <c r="L129" s="2" t="e">
        <f t="shared" si="36"/>
        <v>#REF!</v>
      </c>
      <c r="M129" s="2" t="e">
        <f t="shared" si="36"/>
        <v>#REF!</v>
      </c>
      <c r="N129" s="2" t="e">
        <f t="shared" si="36"/>
        <v>#REF!</v>
      </c>
      <c r="O129" s="2" t="e">
        <f t="shared" si="36"/>
        <v>#REF!</v>
      </c>
      <c r="P129" s="2" t="e">
        <f t="shared" si="36"/>
        <v>#REF!</v>
      </c>
      <c r="Q129" s="2" t="e">
        <f t="shared" si="36"/>
        <v>#REF!</v>
      </c>
      <c r="R129" s="2" t="e">
        <f t="shared" si="36"/>
        <v>#REF!</v>
      </c>
      <c r="S129" s="2" t="e">
        <f t="shared" si="36"/>
        <v>#REF!</v>
      </c>
      <c r="T129" s="2" t="e">
        <f t="shared" si="36"/>
        <v>#REF!</v>
      </c>
      <c r="U129" s="2" t="e">
        <f t="shared" si="36"/>
        <v>#REF!</v>
      </c>
      <c r="V129" s="2" t="e">
        <f t="shared" si="36"/>
        <v>#REF!</v>
      </c>
      <c r="W129" s="2" t="e">
        <f t="shared" si="36"/>
        <v>#REF!</v>
      </c>
      <c r="X129" s="2" t="e">
        <f t="shared" si="36"/>
        <v>#REF!</v>
      </c>
      <c r="Y129" s="2" t="e">
        <f t="shared" si="36"/>
        <v>#REF!</v>
      </c>
      <c r="Z129" s="2" t="e">
        <f t="shared" si="36"/>
        <v>#REF!</v>
      </c>
      <c r="AA129" s="2" t="e">
        <f t="shared" si="36"/>
        <v>#REF!</v>
      </c>
      <c r="AB129" s="2" t="e">
        <f t="shared" si="36"/>
        <v>#REF!</v>
      </c>
      <c r="AC129" s="2" t="e">
        <f t="shared" si="36"/>
        <v>#REF!</v>
      </c>
      <c r="AD129" s="2" t="e">
        <f t="shared" si="36"/>
        <v>#REF!</v>
      </c>
      <c r="AE129" s="2" t="e">
        <f t="shared" si="36"/>
        <v>#REF!</v>
      </c>
      <c r="AF129" s="2" t="e">
        <f t="shared" si="36"/>
        <v>#REF!</v>
      </c>
      <c r="AG129" s="2" t="e">
        <f t="shared" si="36"/>
        <v>#REF!</v>
      </c>
      <c r="AH129" s="2" t="e">
        <f t="shared" si="36"/>
        <v>#REF!</v>
      </c>
      <c r="AI129" s="2" t="e">
        <f t="shared" si="36"/>
        <v>#REF!</v>
      </c>
      <c r="AJ129" s="2" t="e">
        <f t="shared" si="36"/>
        <v>#REF!</v>
      </c>
      <c r="AK129" s="2" t="e">
        <f t="shared" si="36"/>
        <v>#REF!</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10616.439085726972</v>
      </c>
      <c r="I174">
        <f t="shared" si="61"/>
        <v>10508.019010920625</v>
      </c>
      <c r="J174">
        <f t="shared" si="61"/>
        <v>10509.423053476059</v>
      </c>
      <c r="K174">
        <f t="shared" si="61"/>
        <v>10839.29390568175</v>
      </c>
      <c r="L174">
        <f t="shared" si="61"/>
        <v>10870.795049485419</v>
      </c>
      <c r="M174">
        <f t="shared" si="61"/>
        <v>10845.731944915555</v>
      </c>
      <c r="N174">
        <f t="shared" si="61"/>
        <v>10811.868558671482</v>
      </c>
      <c r="O174">
        <f t="shared" si="61"/>
        <v>10793.323506816789</v>
      </c>
      <c r="P174">
        <f t="shared" si="61"/>
        <v>10549.294816040016</v>
      </c>
      <c r="Q174">
        <f t="shared" si="61"/>
        <v>10464.428764671185</v>
      </c>
      <c r="R174">
        <f t="shared" si="61"/>
        <v>10347.860059730625</v>
      </c>
      <c r="S174">
        <f t="shared" si="61"/>
        <v>10224.862316765915</v>
      </c>
      <c r="T174">
        <f t="shared" si="61"/>
        <v>10079.162263666523</v>
      </c>
      <c r="U174">
        <f t="shared" si="61"/>
        <v>10174.025400793047</v>
      </c>
      <c r="V174">
        <f t="shared" si="61"/>
        <v>10085.741505123264</v>
      </c>
      <c r="W174">
        <f t="shared" si="61"/>
        <v>10049.946139386813</v>
      </c>
      <c r="X174">
        <f t="shared" si="61"/>
        <v>10003.042410399496</v>
      </c>
      <c r="Y174">
        <f t="shared" si="61"/>
        <v>10001.586375366078</v>
      </c>
      <c r="Z174">
        <f t="shared" si="61"/>
        <v>10065.584015789162</v>
      </c>
      <c r="AA174">
        <f t="shared" si="61"/>
        <v>10063.320974476332</v>
      </c>
      <c r="AB174">
        <f t="shared" si="61"/>
        <v>10044.87023675692</v>
      </c>
      <c r="AC174">
        <f t="shared" si="61"/>
        <v>10038.058358695822</v>
      </c>
      <c r="AD174">
        <f t="shared" si="61"/>
        <v>10036.077061913968</v>
      </c>
      <c r="AE174">
        <f t="shared" si="61"/>
        <v>10041.582837166423</v>
      </c>
      <c r="AF174">
        <f t="shared" si="61"/>
        <v>10048.248914132957</v>
      </c>
      <c r="AG174">
        <f t="shared" si="61"/>
        <v>0</v>
      </c>
      <c r="AH174">
        <f t="shared" si="61"/>
        <v>0</v>
      </c>
      <c r="AI174">
        <f t="shared" si="61"/>
        <v>0</v>
      </c>
      <c r="AJ174">
        <f t="shared" si="61"/>
        <v>0</v>
      </c>
      <c r="AK174">
        <f t="shared" si="61"/>
        <v>0</v>
      </c>
    </row>
    <row r="175" spans="1:37">
      <c r="C175" s="1"/>
      <c r="D175" s="1"/>
      <c r="E175" t="s">
        <v>270</v>
      </c>
      <c r="F175" t="s">
        <v>232</v>
      </c>
      <c r="H175">
        <f t="shared" si="61"/>
        <v>10616.439085726972</v>
      </c>
      <c r="I175">
        <f t="shared" si="61"/>
        <v>21124.458096647599</v>
      </c>
      <c r="J175">
        <f t="shared" si="61"/>
        <v>31633.881150123656</v>
      </c>
      <c r="K175">
        <f t="shared" si="61"/>
        <v>42473.175055805405</v>
      </c>
      <c r="L175">
        <f t="shared" si="61"/>
        <v>53343.970105290828</v>
      </c>
      <c r="M175">
        <f t="shared" si="61"/>
        <v>64189.702050206382</v>
      </c>
      <c r="N175">
        <f t="shared" si="61"/>
        <v>75001.570608877868</v>
      </c>
      <c r="O175">
        <f t="shared" si="61"/>
        <v>85794.894115694653</v>
      </c>
      <c r="P175">
        <f t="shared" si="61"/>
        <v>96344.188931734665</v>
      </c>
      <c r="Q175">
        <f t="shared" si="61"/>
        <v>106808.61769640585</v>
      </c>
      <c r="R175">
        <f t="shared" si="61"/>
        <v>117156.47775613648</v>
      </c>
      <c r="S175">
        <f t="shared" si="61"/>
        <v>127381.3400729024</v>
      </c>
      <c r="T175">
        <f t="shared" si="61"/>
        <v>137460.50233656893</v>
      </c>
      <c r="U175">
        <f t="shared" si="61"/>
        <v>147634.52773736196</v>
      </c>
      <c r="V175">
        <f t="shared" si="61"/>
        <v>157720.26924248523</v>
      </c>
      <c r="W175">
        <f t="shared" si="61"/>
        <v>167770.21538187205</v>
      </c>
      <c r="X175">
        <f t="shared" si="61"/>
        <v>177773.25779227153</v>
      </c>
      <c r="Y175">
        <f t="shared" si="61"/>
        <v>187774.84416763761</v>
      </c>
      <c r="Z175">
        <f t="shared" si="61"/>
        <v>197840.42818342679</v>
      </c>
      <c r="AA175">
        <f t="shared" si="61"/>
        <v>207903.7491579031</v>
      </c>
      <c r="AB175">
        <f t="shared" si="61"/>
        <v>217948.61939466003</v>
      </c>
      <c r="AC175">
        <f t="shared" si="61"/>
        <v>227986.67775335585</v>
      </c>
      <c r="AD175">
        <f t="shared" si="61"/>
        <v>238022.75481526981</v>
      </c>
      <c r="AE175">
        <f t="shared" si="61"/>
        <v>248064.33765243622</v>
      </c>
      <c r="AF175">
        <f t="shared" si="61"/>
        <v>258112.5865665692</v>
      </c>
      <c r="AG175">
        <f t="shared" si="61"/>
        <v>258112.5865665692</v>
      </c>
      <c r="AH175">
        <f t="shared" si="61"/>
        <v>258112.5865665692</v>
      </c>
      <c r="AI175">
        <f t="shared" si="61"/>
        <v>258112.5865665692</v>
      </c>
      <c r="AJ175">
        <f t="shared" si="61"/>
        <v>258112.5865665692</v>
      </c>
      <c r="AK175">
        <f t="shared" si="61"/>
        <v>258112.5865665692</v>
      </c>
    </row>
    <row r="176" spans="1:37">
      <c r="C176" s="1"/>
      <c r="D176" s="1"/>
      <c r="E176" t="s">
        <v>271</v>
      </c>
      <c r="F176" t="s">
        <v>253</v>
      </c>
      <c r="H176" s="2">
        <f t="shared" ref="H176:AK177" si="62">SUM(H107,H128,H149,H170)</f>
        <v>1603.3275440594439</v>
      </c>
      <c r="I176" s="2">
        <f t="shared" si="62"/>
        <v>3203.5039846970749</v>
      </c>
      <c r="J176" s="2">
        <f t="shared" si="62"/>
        <v>4812.5165739455997</v>
      </c>
      <c r="K176" s="2">
        <f t="shared" si="62"/>
        <v>6450.9394672308945</v>
      </c>
      <c r="L176" s="2">
        <f t="shared" si="62"/>
        <v>8087.9427973762286</v>
      </c>
      <c r="M176" s="2">
        <f t="shared" si="62"/>
        <v>9714.6280759134497</v>
      </c>
      <c r="N176" s="2">
        <f t="shared" si="62"/>
        <v>11331.092664267931</v>
      </c>
      <c r="O176" s="2">
        <f t="shared" si="62"/>
        <v>12938.808651179208</v>
      </c>
      <c r="P176" s="2">
        <f t="shared" si="62"/>
        <v>14505.406995009025</v>
      </c>
      <c r="Q176" s="2">
        <f t="shared" si="62"/>
        <v>16054.341641092546</v>
      </c>
      <c r="R176" s="2">
        <f t="shared" si="62"/>
        <v>17609.722510502696</v>
      </c>
      <c r="S176" s="2">
        <f t="shared" si="62"/>
        <v>19146.615660202326</v>
      </c>
      <c r="T176" s="2">
        <f t="shared" si="62"/>
        <v>20661.608719066295</v>
      </c>
      <c r="U176" s="2">
        <f t="shared" si="62"/>
        <v>22190.860601285734</v>
      </c>
      <c r="V176" s="2">
        <f t="shared" si="62"/>
        <v>23706.842582133373</v>
      </c>
      <c r="W176" s="2">
        <f t="shared" si="62"/>
        <v>25217.44418222996</v>
      </c>
      <c r="X176" s="2">
        <f t="shared" si="62"/>
        <v>26720.995709910625</v>
      </c>
      <c r="Y176" s="2">
        <f t="shared" si="62"/>
        <v>28224.328381806317</v>
      </c>
      <c r="Z176" s="2">
        <f t="shared" si="62"/>
        <v>29737.280502073641</v>
      </c>
      <c r="AA176" s="2">
        <f t="shared" si="62"/>
        <v>31249.892465908204</v>
      </c>
      <c r="AB176" s="2">
        <f t="shared" si="62"/>
        <v>32759.731110011962</v>
      </c>
      <c r="AC176" s="2">
        <f t="shared" si="62"/>
        <v>34268.545864658394</v>
      </c>
      <c r="AD176" s="2">
        <f t="shared" si="62"/>
        <v>35777.062811729804</v>
      </c>
      <c r="AE176" s="2">
        <f t="shared" si="62"/>
        <v>37286.407328699672</v>
      </c>
      <c r="AF176" s="2">
        <f t="shared" si="62"/>
        <v>38796.753819848542</v>
      </c>
      <c r="AG176" s="2">
        <f t="shared" si="62"/>
        <v>38796.753819848542</v>
      </c>
      <c r="AH176" s="2">
        <f t="shared" si="62"/>
        <v>38796.753819848542</v>
      </c>
      <c r="AI176" s="2">
        <f t="shared" si="62"/>
        <v>38796.753819848542</v>
      </c>
      <c r="AJ176" s="2">
        <f t="shared" si="62"/>
        <v>38796.753819848542</v>
      </c>
      <c r="AK176" s="2">
        <f t="shared" si="62"/>
        <v>38796.753819848542</v>
      </c>
    </row>
    <row r="177" spans="1:37">
      <c r="C177" s="1"/>
      <c r="D177" s="1"/>
      <c r="E177" t="s">
        <v>272</v>
      </c>
      <c r="F177" t="s">
        <v>215</v>
      </c>
      <c r="H177" s="2" t="e">
        <f t="shared" si="62"/>
        <v>#REF!</v>
      </c>
      <c r="I177" s="2" t="e">
        <f t="shared" si="62"/>
        <v>#REF!</v>
      </c>
      <c r="J177" s="2" t="e">
        <f t="shared" si="62"/>
        <v>#REF!</v>
      </c>
      <c r="K177" s="2" t="e">
        <f t="shared" si="62"/>
        <v>#REF!</v>
      </c>
      <c r="L177" s="2" t="e">
        <f t="shared" si="62"/>
        <v>#REF!</v>
      </c>
      <c r="M177" s="2" t="e">
        <f t="shared" si="62"/>
        <v>#REF!</v>
      </c>
      <c r="N177" s="2" t="e">
        <f t="shared" si="62"/>
        <v>#REF!</v>
      </c>
      <c r="O177" s="2" t="e">
        <f t="shared" si="62"/>
        <v>#REF!</v>
      </c>
      <c r="P177" s="2" t="e">
        <f t="shared" si="62"/>
        <v>#REF!</v>
      </c>
      <c r="Q177" s="2" t="e">
        <f t="shared" si="62"/>
        <v>#REF!</v>
      </c>
      <c r="R177" s="2" t="e">
        <f t="shared" si="62"/>
        <v>#REF!</v>
      </c>
      <c r="S177" s="2" t="e">
        <f t="shared" si="62"/>
        <v>#REF!</v>
      </c>
      <c r="T177" s="2" t="e">
        <f t="shared" si="62"/>
        <v>#REF!</v>
      </c>
      <c r="U177" s="2" t="e">
        <f t="shared" si="62"/>
        <v>#REF!</v>
      </c>
      <c r="V177" s="2" t="e">
        <f t="shared" si="62"/>
        <v>#REF!</v>
      </c>
      <c r="W177" s="2" t="e">
        <f t="shared" si="62"/>
        <v>#REF!</v>
      </c>
      <c r="X177" s="2" t="e">
        <f t="shared" si="62"/>
        <v>#REF!</v>
      </c>
      <c r="Y177" s="2" t="e">
        <f t="shared" si="62"/>
        <v>#REF!</v>
      </c>
      <c r="Z177" s="2" t="e">
        <f t="shared" si="62"/>
        <v>#REF!</v>
      </c>
      <c r="AA177" s="2" t="e">
        <f t="shared" si="62"/>
        <v>#REF!</v>
      </c>
      <c r="AB177" s="2" t="e">
        <f t="shared" si="62"/>
        <v>#REF!</v>
      </c>
      <c r="AC177" s="2" t="e">
        <f t="shared" si="62"/>
        <v>#REF!</v>
      </c>
      <c r="AD177" s="2" t="e">
        <f t="shared" si="62"/>
        <v>#REF!</v>
      </c>
      <c r="AE177" s="2" t="e">
        <f t="shared" si="62"/>
        <v>#REF!</v>
      </c>
      <c r="AF177" s="2" t="e">
        <f t="shared" si="62"/>
        <v>#REF!</v>
      </c>
      <c r="AG177" s="2" t="e">
        <f t="shared" si="62"/>
        <v>#REF!</v>
      </c>
      <c r="AH177" s="2" t="e">
        <f t="shared" si="62"/>
        <v>#REF!</v>
      </c>
      <c r="AI177" s="2" t="e">
        <f t="shared" si="62"/>
        <v>#REF!</v>
      </c>
      <c r="AJ177" s="2" t="e">
        <f t="shared" si="62"/>
        <v>#REF!</v>
      </c>
      <c r="AK177" s="2" t="e">
        <f t="shared" si="62"/>
        <v>#REF!</v>
      </c>
    </row>
    <row r="178" spans="1:37">
      <c r="C178" s="1"/>
      <c r="D178" s="1"/>
    </row>
    <row r="179" spans="1:37">
      <c r="C179" s="1"/>
      <c r="D179" s="1"/>
      <c r="E179" s="3" t="s">
        <v>273</v>
      </c>
      <c r="F179" s="3" t="s">
        <v>274</v>
      </c>
      <c r="G179" s="3"/>
      <c r="H179" s="9">
        <f>H176*1000/H175</f>
        <v>151.0231002234074</v>
      </c>
      <c r="I179" s="9">
        <f t="shared" ref="I179:AK179" si="63">I176*1000/I175</f>
        <v>151.64904917515796</v>
      </c>
      <c r="J179" s="9">
        <f t="shared" si="63"/>
        <v>152.13171444588258</v>
      </c>
      <c r="K179" s="9">
        <f t="shared" si="63"/>
        <v>151.88267556534259</v>
      </c>
      <c r="L179" s="9">
        <f t="shared" si="63"/>
        <v>151.61868869925075</v>
      </c>
      <c r="M179" s="9">
        <f t="shared" si="63"/>
        <v>151.3424702971061</v>
      </c>
      <c r="N179" s="9">
        <f t="shared" si="63"/>
        <v>151.07807172942961</v>
      </c>
      <c r="O179" s="9">
        <f t="shared" si="63"/>
        <v>150.81094026098089</v>
      </c>
      <c r="P179" s="9">
        <f t="shared" si="63"/>
        <v>150.55819303525334</v>
      </c>
      <c r="Q179" s="9">
        <f t="shared" si="63"/>
        <v>150.3094224730593</v>
      </c>
      <c r="R179" s="9">
        <f t="shared" si="63"/>
        <v>150.30942247305933</v>
      </c>
      <c r="S179" s="9">
        <f t="shared" si="63"/>
        <v>150.3094224730593</v>
      </c>
      <c r="T179" s="9">
        <f t="shared" si="63"/>
        <v>150.3094224730593</v>
      </c>
      <c r="U179" s="9">
        <f t="shared" si="63"/>
        <v>150.30942247305933</v>
      </c>
      <c r="V179" s="9">
        <f t="shared" si="63"/>
        <v>150.3094224730593</v>
      </c>
      <c r="W179" s="9">
        <f t="shared" si="63"/>
        <v>150.3094224730593</v>
      </c>
      <c r="X179" s="9">
        <f t="shared" si="63"/>
        <v>150.3094224730593</v>
      </c>
      <c r="Y179" s="9">
        <f t="shared" si="63"/>
        <v>150.3094224730593</v>
      </c>
      <c r="Z179" s="9">
        <f t="shared" si="63"/>
        <v>150.30942247305927</v>
      </c>
      <c r="AA179" s="9">
        <f t="shared" si="63"/>
        <v>150.3094224730593</v>
      </c>
      <c r="AB179" s="9">
        <f t="shared" si="63"/>
        <v>150.3094224730593</v>
      </c>
      <c r="AC179" s="9">
        <f t="shared" si="63"/>
        <v>150.3094224730593</v>
      </c>
      <c r="AD179" s="9">
        <f t="shared" si="63"/>
        <v>150.3094224730593</v>
      </c>
      <c r="AE179" s="9">
        <f t="shared" si="63"/>
        <v>150.3094224730593</v>
      </c>
      <c r="AF179" s="9">
        <f t="shared" si="63"/>
        <v>150.30942247305933</v>
      </c>
      <c r="AG179" s="9">
        <f t="shared" si="63"/>
        <v>150.30942247305933</v>
      </c>
      <c r="AH179" s="9">
        <f t="shared" si="63"/>
        <v>150.30942247305933</v>
      </c>
      <c r="AI179" s="9">
        <f t="shared" si="63"/>
        <v>150.30942247305933</v>
      </c>
      <c r="AJ179" s="9">
        <f t="shared" si="63"/>
        <v>150.30942247305933</v>
      </c>
      <c r="AK179" s="9">
        <f t="shared" si="63"/>
        <v>150.30942247305933</v>
      </c>
    </row>
    <row r="180" spans="1:37">
      <c r="C180" s="1"/>
      <c r="D180" s="1"/>
      <c r="E180" s="3" t="s">
        <v>275</v>
      </c>
      <c r="F180" s="3" t="s">
        <v>276</v>
      </c>
      <c r="G180" s="3"/>
      <c r="H180" s="9" t="e">
        <f>H177/H175</f>
        <v>#REF!</v>
      </c>
      <c r="I180" s="9" t="e">
        <f t="shared" ref="I180:AK180" si="64">I177/I175</f>
        <v>#REF!</v>
      </c>
      <c r="J180" s="9" t="e">
        <f t="shared" si="64"/>
        <v>#REF!</v>
      </c>
      <c r="K180" s="9" t="e">
        <f t="shared" si="64"/>
        <v>#REF!</v>
      </c>
      <c r="L180" s="9" t="e">
        <f t="shared" si="64"/>
        <v>#REF!</v>
      </c>
      <c r="M180" s="9" t="e">
        <f t="shared" si="64"/>
        <v>#REF!</v>
      </c>
      <c r="N180" s="9" t="e">
        <f t="shared" si="64"/>
        <v>#REF!</v>
      </c>
      <c r="O180" s="9" t="e">
        <f t="shared" si="64"/>
        <v>#REF!</v>
      </c>
      <c r="P180" s="9" t="e">
        <f t="shared" si="64"/>
        <v>#REF!</v>
      </c>
      <c r="Q180" s="9" t="e">
        <f t="shared" si="64"/>
        <v>#REF!</v>
      </c>
      <c r="R180" s="9" t="e">
        <f t="shared" si="64"/>
        <v>#REF!</v>
      </c>
      <c r="S180" s="9" t="e">
        <f t="shared" si="64"/>
        <v>#REF!</v>
      </c>
      <c r="T180" s="9" t="e">
        <f t="shared" si="64"/>
        <v>#REF!</v>
      </c>
      <c r="U180" s="9" t="e">
        <f t="shared" si="64"/>
        <v>#REF!</v>
      </c>
      <c r="V180" s="9" t="e">
        <f t="shared" si="64"/>
        <v>#REF!</v>
      </c>
      <c r="W180" s="9" t="e">
        <f t="shared" si="64"/>
        <v>#REF!</v>
      </c>
      <c r="X180" s="9" t="e">
        <f t="shared" si="64"/>
        <v>#REF!</v>
      </c>
      <c r="Y180" s="9" t="e">
        <f t="shared" si="64"/>
        <v>#REF!</v>
      </c>
      <c r="Z180" s="9" t="e">
        <f t="shared" si="64"/>
        <v>#REF!</v>
      </c>
      <c r="AA180" s="9" t="e">
        <f t="shared" si="64"/>
        <v>#REF!</v>
      </c>
      <c r="AB180" s="9" t="e">
        <f t="shared" si="64"/>
        <v>#REF!</v>
      </c>
      <c r="AC180" s="9" t="e">
        <f t="shared" si="64"/>
        <v>#REF!</v>
      </c>
      <c r="AD180" s="9" t="e">
        <f t="shared" si="64"/>
        <v>#REF!</v>
      </c>
      <c r="AE180" s="9" t="e">
        <f t="shared" si="64"/>
        <v>#REF!</v>
      </c>
      <c r="AF180" s="9" t="e">
        <f t="shared" si="64"/>
        <v>#REF!</v>
      </c>
      <c r="AG180" s="9" t="e">
        <f t="shared" si="64"/>
        <v>#REF!</v>
      </c>
      <c r="AH180" s="9" t="e">
        <f t="shared" si="64"/>
        <v>#REF!</v>
      </c>
      <c r="AI180" s="9" t="e">
        <f t="shared" si="64"/>
        <v>#REF!</v>
      </c>
      <c r="AJ180" s="9" t="e">
        <f t="shared" si="64"/>
        <v>#REF!</v>
      </c>
      <c r="AK180" s="9" t="e">
        <f t="shared" si="64"/>
        <v>#REF!</v>
      </c>
    </row>
    <row r="181" spans="1:37">
      <c r="C181" s="1"/>
      <c r="D181" s="1"/>
      <c r="E181" s="3" t="s">
        <v>277</v>
      </c>
      <c r="F181" s="3" t="s">
        <v>278</v>
      </c>
      <c r="G181" s="3"/>
      <c r="H181" s="9" t="e">
        <f>H177/H176</f>
        <v>#REF!</v>
      </c>
      <c r="I181" s="9" t="e">
        <f t="shared" ref="I181:AK181" si="65">I177/I176</f>
        <v>#REF!</v>
      </c>
      <c r="J181" s="9" t="e">
        <f t="shared" si="65"/>
        <v>#REF!</v>
      </c>
      <c r="K181" s="9" t="e">
        <f t="shared" si="65"/>
        <v>#REF!</v>
      </c>
      <c r="L181" s="9" t="e">
        <f t="shared" si="65"/>
        <v>#REF!</v>
      </c>
      <c r="M181" s="9" t="e">
        <f t="shared" si="65"/>
        <v>#REF!</v>
      </c>
      <c r="N181" s="9" t="e">
        <f t="shared" si="65"/>
        <v>#REF!</v>
      </c>
      <c r="O181" s="9" t="e">
        <f t="shared" si="65"/>
        <v>#REF!</v>
      </c>
      <c r="P181" s="9" t="e">
        <f t="shared" si="65"/>
        <v>#REF!</v>
      </c>
      <c r="Q181" s="9" t="e">
        <f t="shared" si="65"/>
        <v>#REF!</v>
      </c>
      <c r="R181" s="9" t="e">
        <f t="shared" si="65"/>
        <v>#REF!</v>
      </c>
      <c r="S181" s="9" t="e">
        <f t="shared" si="65"/>
        <v>#REF!</v>
      </c>
      <c r="T181" s="9" t="e">
        <f t="shared" si="65"/>
        <v>#REF!</v>
      </c>
      <c r="U181" s="9" t="e">
        <f t="shared" si="65"/>
        <v>#REF!</v>
      </c>
      <c r="V181" s="9" t="e">
        <f t="shared" si="65"/>
        <v>#REF!</v>
      </c>
      <c r="W181" s="9" t="e">
        <f t="shared" si="65"/>
        <v>#REF!</v>
      </c>
      <c r="X181" s="9" t="e">
        <f t="shared" si="65"/>
        <v>#REF!</v>
      </c>
      <c r="Y181" s="9" t="e">
        <f t="shared" si="65"/>
        <v>#REF!</v>
      </c>
      <c r="Z181" s="9" t="e">
        <f t="shared" si="65"/>
        <v>#REF!</v>
      </c>
      <c r="AA181" s="9" t="e">
        <f t="shared" si="65"/>
        <v>#REF!</v>
      </c>
      <c r="AB181" s="9" t="e">
        <f t="shared" si="65"/>
        <v>#REF!</v>
      </c>
      <c r="AC181" s="9" t="e">
        <f t="shared" si="65"/>
        <v>#REF!</v>
      </c>
      <c r="AD181" s="9" t="e">
        <f t="shared" si="65"/>
        <v>#REF!</v>
      </c>
      <c r="AE181" s="9" t="e">
        <f t="shared" si="65"/>
        <v>#REF!</v>
      </c>
      <c r="AF181" s="9" t="e">
        <f t="shared" si="65"/>
        <v>#REF!</v>
      </c>
      <c r="AG181" s="9" t="e">
        <f t="shared" si="65"/>
        <v>#REF!</v>
      </c>
      <c r="AH181" s="9" t="e">
        <f t="shared" si="65"/>
        <v>#REF!</v>
      </c>
      <c r="AI181" s="9" t="e">
        <f t="shared" si="65"/>
        <v>#REF!</v>
      </c>
      <c r="AJ181" s="9" t="e">
        <f t="shared" si="65"/>
        <v>#REF!</v>
      </c>
      <c r="AK181" s="9" t="e">
        <f t="shared" si="65"/>
        <v>#REF!</v>
      </c>
    </row>
    <row r="182" spans="1:37">
      <c r="C182" s="1"/>
      <c r="D182" s="1"/>
    </row>
    <row r="183" spans="1:37">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t="e">
        <f>#REF!</f>
        <v>#REF!</v>
      </c>
      <c r="I184" s="17">
        <v>-5.0000000000000001E-3</v>
      </c>
      <c r="J184" s="17">
        <v>-5.0000000000000001E-3</v>
      </c>
      <c r="K184" s="17">
        <v>-5.0000000000000001E-3</v>
      </c>
      <c r="L184" s="17">
        <v>-5.0000000000000001E-3</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917</v>
      </c>
      <c r="H185" s="2" t="e">
        <f t="shared" ref="H185:AK185" si="66">G185*(1+$G$14)*(1+H184)</f>
        <v>#REF!</v>
      </c>
      <c r="I185" s="2" t="e">
        <f t="shared" si="66"/>
        <v>#REF!</v>
      </c>
      <c r="J185" s="2" t="e">
        <f t="shared" si="66"/>
        <v>#REF!</v>
      </c>
      <c r="K185" s="2" t="e">
        <f t="shared" si="66"/>
        <v>#REF!</v>
      </c>
      <c r="L185" s="2" t="e">
        <f t="shared" si="66"/>
        <v>#REF!</v>
      </c>
      <c r="M185" s="2" t="e">
        <f t="shared" si="66"/>
        <v>#REF!</v>
      </c>
      <c r="N185" s="2" t="e">
        <f t="shared" si="66"/>
        <v>#REF!</v>
      </c>
      <c r="O185" s="2" t="e">
        <f t="shared" si="66"/>
        <v>#REF!</v>
      </c>
      <c r="P185" s="2" t="e">
        <f t="shared" si="66"/>
        <v>#REF!</v>
      </c>
      <c r="Q185" s="2" t="e">
        <f t="shared" si="66"/>
        <v>#REF!</v>
      </c>
      <c r="R185" s="2" t="e">
        <f t="shared" si="66"/>
        <v>#REF!</v>
      </c>
      <c r="S185" s="2" t="e">
        <f t="shared" si="66"/>
        <v>#REF!</v>
      </c>
      <c r="T185" s="2" t="e">
        <f t="shared" si="66"/>
        <v>#REF!</v>
      </c>
      <c r="U185" s="2" t="e">
        <f t="shared" si="66"/>
        <v>#REF!</v>
      </c>
      <c r="V185" s="2" t="e">
        <f t="shared" si="66"/>
        <v>#REF!</v>
      </c>
      <c r="W185" s="2" t="e">
        <f t="shared" si="66"/>
        <v>#REF!</v>
      </c>
      <c r="X185" s="2" t="e">
        <f t="shared" si="66"/>
        <v>#REF!</v>
      </c>
      <c r="Y185" s="2" t="e">
        <f t="shared" si="66"/>
        <v>#REF!</v>
      </c>
      <c r="Z185" s="2" t="e">
        <f t="shared" si="66"/>
        <v>#REF!</v>
      </c>
      <c r="AA185" s="2" t="e">
        <f t="shared" si="66"/>
        <v>#REF!</v>
      </c>
      <c r="AB185" s="2" t="e">
        <f t="shared" si="66"/>
        <v>#REF!</v>
      </c>
      <c r="AC185" s="2" t="e">
        <f t="shared" si="66"/>
        <v>#REF!</v>
      </c>
      <c r="AD185" s="2" t="e">
        <f t="shared" si="66"/>
        <v>#REF!</v>
      </c>
      <c r="AE185" s="2" t="e">
        <f t="shared" si="66"/>
        <v>#REF!</v>
      </c>
      <c r="AF185" s="2" t="e">
        <f t="shared" si="66"/>
        <v>#REF!</v>
      </c>
      <c r="AG185" s="2" t="e">
        <f>AF185*(1+$G$14)*(1+AG184)</f>
        <v>#REF!</v>
      </c>
      <c r="AH185" s="2" t="e">
        <f t="shared" si="66"/>
        <v>#REF!</v>
      </c>
      <c r="AI185" s="2" t="e">
        <f t="shared" si="66"/>
        <v>#REF!</v>
      </c>
      <c r="AJ185" s="2" t="e">
        <f t="shared" si="66"/>
        <v>#REF!</v>
      </c>
      <c r="AK185" s="2" t="e">
        <f t="shared" si="66"/>
        <v>#REF!</v>
      </c>
    </row>
    <row r="186" spans="1:37">
      <c r="A186" s="14">
        <f>'Notes &amp; Assumptions'!A52</f>
        <v>39</v>
      </c>
      <c r="E186" t="s">
        <v>281</v>
      </c>
      <c r="F186" t="s">
        <v>215</v>
      </c>
      <c r="G186" s="10">
        <f>(G189/658000)*G91</f>
        <v>0</v>
      </c>
      <c r="H186" s="10" t="e">
        <f>IF(#REF!="Y",((H189/658000)*H91),0)</f>
        <v>#REF!</v>
      </c>
      <c r="I186" s="10" t="e">
        <f>IF(#REF!="Y",((I189/658000)*I91),0)</f>
        <v>#REF!</v>
      </c>
      <c r="J186" s="10" t="e">
        <f>IF(#REF!="Y",((J189/658000)*J91),0)</f>
        <v>#REF!</v>
      </c>
      <c r="K186" s="10" t="e">
        <f>IF(#REF!="Y",((K189/658000)*K91),0)</f>
        <v>#REF!</v>
      </c>
      <c r="L186" s="10" t="e">
        <f>IF(#REF!="Y",((L189/658000)*L91),0)</f>
        <v>#REF!</v>
      </c>
      <c r="M186" s="10" t="e">
        <f>IF(#REF!="Y",((M189/658000)*M91),0)</f>
        <v>#REF!</v>
      </c>
      <c r="N186" s="10" t="e">
        <f>IF(#REF!="Y",((N189/658000)*N91),0)</f>
        <v>#REF!</v>
      </c>
      <c r="O186" s="10" t="e">
        <f>IF(#REF!="Y",((O189/658000)*O91),0)</f>
        <v>#REF!</v>
      </c>
      <c r="P186" s="10" t="e">
        <f>IF(#REF!="Y",((P189/658000)*P91),0)</f>
        <v>#REF!</v>
      </c>
      <c r="Q186" s="10" t="e">
        <f>IF(#REF!="Y",((Q189/658000)*Q91),0)</f>
        <v>#REF!</v>
      </c>
      <c r="R186" s="10" t="e">
        <f>IF(#REF!="Y",((R189/658000)*R91),0)</f>
        <v>#REF!</v>
      </c>
      <c r="S186" s="10" t="e">
        <f>IF(#REF!="Y",((S189/658000)*S91),0)</f>
        <v>#REF!</v>
      </c>
      <c r="T186" s="10" t="e">
        <f>IF(#REF!="Y",((T189/658000)*T91),0)</f>
        <v>#REF!</v>
      </c>
      <c r="U186" s="10" t="e">
        <f>IF(#REF!="Y",((U189/658000)*U91),0)</f>
        <v>#REF!</v>
      </c>
      <c r="V186" s="10" t="e">
        <f>IF(#REF!="Y",((V189/658000)*V91),0)</f>
        <v>#REF!</v>
      </c>
      <c r="W186" s="10" t="e">
        <f>IF(#REF!="Y",((W189/658000)*W91),0)</f>
        <v>#REF!</v>
      </c>
      <c r="X186" s="10" t="e">
        <f>IF(#REF!="Y",((X189/658000)*X91),0)</f>
        <v>#REF!</v>
      </c>
      <c r="Y186" s="10" t="e">
        <f>IF(#REF!="Y",((Y189/658000)*Y91),0)</f>
        <v>#REF!</v>
      </c>
      <c r="Z186" s="10" t="e">
        <f>IF(#REF!="Y",((Z189/658000)*Z91),0)</f>
        <v>#REF!</v>
      </c>
      <c r="AA186" s="10" t="e">
        <f>IF(#REF!="Y",((AA189/658000)*AA91),0)</f>
        <v>#REF!</v>
      </c>
      <c r="AB186" s="10" t="e">
        <f>IF(#REF!="Y",((AB189/658000)*AB91),0)</f>
        <v>#REF!</v>
      </c>
      <c r="AC186" s="10" t="e">
        <f>IF(#REF!="Y",((AC189/658000)*AC91),0)</f>
        <v>#REF!</v>
      </c>
      <c r="AD186" s="10" t="e">
        <f>IF(#REF!="Y",((AD189/658000)*AD91),0)</f>
        <v>#REF!</v>
      </c>
      <c r="AE186" s="10" t="e">
        <f>IF(#REF!="Y",((AE189/658000)*AE91),0)</f>
        <v>#REF!</v>
      </c>
      <c r="AF186" s="10" t="e">
        <f>IF(#REF!="Y",((AF189/658000)*AF91),0)</f>
        <v>#REF!</v>
      </c>
      <c r="AG186" s="10" t="e">
        <f>IF(#REF!="Y",((AG189/658000)*AG91),0)</f>
        <v>#REF!</v>
      </c>
      <c r="AH186" s="10" t="e">
        <f>IF(#REF!="Y",((AH189/658000)*AH91),0)</f>
        <v>#REF!</v>
      </c>
      <c r="AI186" s="10" t="e">
        <f>IF(#REF!="Y",((AI189/658000)*AI91),0)</f>
        <v>#REF!</v>
      </c>
      <c r="AJ186" s="10" t="e">
        <f>IF(#REF!="Y",((AJ189/658000)*AJ91),0)</f>
        <v>#REF!</v>
      </c>
      <c r="AK186" s="10" t="e">
        <f>IF(#REF!="Y",((AK189/658000)*AK91),0)</f>
        <v>#REF!</v>
      </c>
    </row>
    <row r="187" spans="1:37">
      <c r="E187" t="s">
        <v>282</v>
      </c>
      <c r="F187" t="s">
        <v>215</v>
      </c>
      <c r="H187" s="2" t="e">
        <f>H185*H176+H186</f>
        <v>#REF!</v>
      </c>
      <c r="I187" s="2" t="e">
        <f t="shared" ref="I187:AK187" si="67">I185*I176+I186</f>
        <v>#REF!</v>
      </c>
      <c r="J187" s="2" t="e">
        <f t="shared" si="67"/>
        <v>#REF!</v>
      </c>
      <c r="K187" s="2" t="e">
        <f t="shared" si="67"/>
        <v>#REF!</v>
      </c>
      <c r="L187" s="2" t="e">
        <f t="shared" si="67"/>
        <v>#REF!</v>
      </c>
      <c r="M187" s="2" t="e">
        <f t="shared" si="67"/>
        <v>#REF!</v>
      </c>
      <c r="N187" s="2" t="e">
        <f t="shared" si="67"/>
        <v>#REF!</v>
      </c>
      <c r="O187" s="2" t="e">
        <f t="shared" si="67"/>
        <v>#REF!</v>
      </c>
      <c r="P187" s="2" t="e">
        <f t="shared" si="67"/>
        <v>#REF!</v>
      </c>
      <c r="Q187" s="2" t="e">
        <f t="shared" si="67"/>
        <v>#REF!</v>
      </c>
      <c r="R187" s="2" t="e">
        <f t="shared" si="67"/>
        <v>#REF!</v>
      </c>
      <c r="S187" s="2" t="e">
        <f t="shared" si="67"/>
        <v>#REF!</v>
      </c>
      <c r="T187" s="2" t="e">
        <f t="shared" si="67"/>
        <v>#REF!</v>
      </c>
      <c r="U187" s="2" t="e">
        <f t="shared" si="67"/>
        <v>#REF!</v>
      </c>
      <c r="V187" s="2" t="e">
        <f t="shared" si="67"/>
        <v>#REF!</v>
      </c>
      <c r="W187" s="2" t="e">
        <f t="shared" si="67"/>
        <v>#REF!</v>
      </c>
      <c r="X187" s="2" t="e">
        <f t="shared" si="67"/>
        <v>#REF!</v>
      </c>
      <c r="Y187" s="2" t="e">
        <f t="shared" si="67"/>
        <v>#REF!</v>
      </c>
      <c r="Z187" s="2" t="e">
        <f t="shared" si="67"/>
        <v>#REF!</v>
      </c>
      <c r="AA187" s="2" t="e">
        <f t="shared" si="67"/>
        <v>#REF!</v>
      </c>
      <c r="AB187" s="2" t="e">
        <f t="shared" si="67"/>
        <v>#REF!</v>
      </c>
      <c r="AC187" s="2" t="e">
        <f t="shared" si="67"/>
        <v>#REF!</v>
      </c>
      <c r="AD187" s="2" t="e">
        <f t="shared" si="67"/>
        <v>#REF!</v>
      </c>
      <c r="AE187" s="2" t="e">
        <f t="shared" si="67"/>
        <v>#REF!</v>
      </c>
      <c r="AF187" s="2" t="e">
        <f t="shared" si="67"/>
        <v>#REF!</v>
      </c>
      <c r="AG187" s="2" t="e">
        <f t="shared" si="67"/>
        <v>#REF!</v>
      </c>
      <c r="AH187" s="2" t="e">
        <f t="shared" si="67"/>
        <v>#REF!</v>
      </c>
      <c r="AI187" s="2" t="e">
        <f t="shared" si="67"/>
        <v>#REF!</v>
      </c>
      <c r="AJ187" s="2" t="e">
        <f t="shared" si="67"/>
        <v>#REF!</v>
      </c>
      <c r="AK187" s="2" t="e">
        <f t="shared" si="67"/>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t="e">
        <f>(60746912.88*(1+H184))*(1+$G$14)</f>
        <v>#REF!</v>
      </c>
      <c r="I189" s="34" t="e">
        <f>(H189*(1+I184))*(1+$G$14)</f>
        <v>#REF!</v>
      </c>
      <c r="J189" s="34" t="e">
        <f t="shared" ref="J189:AK189" si="68">(I189*(1+J184))*(1+$G$14)</f>
        <v>#REF!</v>
      </c>
      <c r="K189" s="34" t="e">
        <f t="shared" si="68"/>
        <v>#REF!</v>
      </c>
      <c r="L189" s="34" t="e">
        <f t="shared" si="68"/>
        <v>#REF!</v>
      </c>
      <c r="M189" s="34" t="e">
        <f t="shared" si="68"/>
        <v>#REF!</v>
      </c>
      <c r="N189" s="34" t="e">
        <f t="shared" si="68"/>
        <v>#REF!</v>
      </c>
      <c r="O189" s="34" t="e">
        <f t="shared" si="68"/>
        <v>#REF!</v>
      </c>
      <c r="P189" s="34" t="e">
        <f t="shared" si="68"/>
        <v>#REF!</v>
      </c>
      <c r="Q189" s="34" t="e">
        <f t="shared" si="68"/>
        <v>#REF!</v>
      </c>
      <c r="R189" s="34" t="e">
        <f t="shared" si="68"/>
        <v>#REF!</v>
      </c>
      <c r="S189" s="34" t="e">
        <f t="shared" si="68"/>
        <v>#REF!</v>
      </c>
      <c r="T189" s="34" t="e">
        <f t="shared" si="68"/>
        <v>#REF!</v>
      </c>
      <c r="U189" s="34" t="e">
        <f t="shared" si="68"/>
        <v>#REF!</v>
      </c>
      <c r="V189" s="34" t="e">
        <f t="shared" si="68"/>
        <v>#REF!</v>
      </c>
      <c r="W189" s="34" t="e">
        <f t="shared" si="68"/>
        <v>#REF!</v>
      </c>
      <c r="X189" s="34" t="e">
        <f t="shared" si="68"/>
        <v>#REF!</v>
      </c>
      <c r="Y189" s="34" t="e">
        <f t="shared" si="68"/>
        <v>#REF!</v>
      </c>
      <c r="Z189" s="34" t="e">
        <f t="shared" si="68"/>
        <v>#REF!</v>
      </c>
      <c r="AA189" s="34" t="e">
        <f t="shared" si="68"/>
        <v>#REF!</v>
      </c>
      <c r="AB189" s="34" t="e">
        <f t="shared" si="68"/>
        <v>#REF!</v>
      </c>
      <c r="AC189" s="34" t="e">
        <f t="shared" si="68"/>
        <v>#REF!</v>
      </c>
      <c r="AD189" s="34" t="e">
        <f t="shared" si="68"/>
        <v>#REF!</v>
      </c>
      <c r="AE189" s="34" t="e">
        <f t="shared" si="68"/>
        <v>#REF!</v>
      </c>
      <c r="AF189" s="34" t="e">
        <f t="shared" si="68"/>
        <v>#REF!</v>
      </c>
      <c r="AG189" s="34" t="e">
        <f t="shared" si="68"/>
        <v>#REF!</v>
      </c>
      <c r="AH189" s="34" t="e">
        <f t="shared" si="68"/>
        <v>#REF!</v>
      </c>
      <c r="AI189" s="34" t="e">
        <f t="shared" si="68"/>
        <v>#REF!</v>
      </c>
      <c r="AJ189" s="34" t="e">
        <f t="shared" si="68"/>
        <v>#REF!</v>
      </c>
      <c r="AK189" s="34" t="e">
        <f t="shared" si="68"/>
        <v>#REF!</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69">G192*(1+$G$14)*(1+H$191)</f>
        <v>#REF!</v>
      </c>
      <c r="I192" s="2" t="e">
        <f t="shared" si="69"/>
        <v>#REF!</v>
      </c>
      <c r="J192" s="2" t="e">
        <f t="shared" si="69"/>
        <v>#REF!</v>
      </c>
      <c r="K192" s="2" t="e">
        <f t="shared" si="69"/>
        <v>#REF!</v>
      </c>
      <c r="L192" s="2" t="e">
        <f t="shared" si="69"/>
        <v>#REF!</v>
      </c>
      <c r="M192" s="2" t="e">
        <f t="shared" si="69"/>
        <v>#REF!</v>
      </c>
      <c r="N192" s="2" t="e">
        <f t="shared" si="69"/>
        <v>#REF!</v>
      </c>
      <c r="O192" s="2" t="e">
        <f t="shared" si="69"/>
        <v>#REF!</v>
      </c>
      <c r="P192" s="2" t="e">
        <f t="shared" si="69"/>
        <v>#REF!</v>
      </c>
      <c r="Q192" s="2" t="e">
        <f t="shared" si="69"/>
        <v>#REF!</v>
      </c>
      <c r="R192" s="2" t="e">
        <f t="shared" si="69"/>
        <v>#REF!</v>
      </c>
      <c r="S192" s="2" t="e">
        <f t="shared" si="69"/>
        <v>#REF!</v>
      </c>
      <c r="T192" s="2" t="e">
        <f t="shared" si="69"/>
        <v>#REF!</v>
      </c>
      <c r="U192" s="2" t="e">
        <f t="shared" si="69"/>
        <v>#REF!</v>
      </c>
      <c r="V192" s="2" t="e">
        <f t="shared" si="69"/>
        <v>#REF!</v>
      </c>
      <c r="W192" s="2" t="e">
        <f t="shared" si="69"/>
        <v>#REF!</v>
      </c>
      <c r="X192" s="2" t="e">
        <f t="shared" ref="X192:AK193" si="70">W192*(1+$G$14)*(1+X$191)</f>
        <v>#REF!</v>
      </c>
      <c r="Y192" s="2" t="e">
        <f t="shared" si="70"/>
        <v>#REF!</v>
      </c>
      <c r="Z192" s="2" t="e">
        <f t="shared" si="70"/>
        <v>#REF!</v>
      </c>
      <c r="AA192" s="2" t="e">
        <f t="shared" si="70"/>
        <v>#REF!</v>
      </c>
      <c r="AB192" s="2" t="e">
        <f t="shared" si="70"/>
        <v>#REF!</v>
      </c>
      <c r="AC192" s="2" t="e">
        <f t="shared" si="70"/>
        <v>#REF!</v>
      </c>
      <c r="AD192" s="2" t="e">
        <f t="shared" si="70"/>
        <v>#REF!</v>
      </c>
      <c r="AE192" s="2" t="e">
        <f t="shared" si="70"/>
        <v>#REF!</v>
      </c>
      <c r="AF192" s="2" t="e">
        <f t="shared" si="70"/>
        <v>#REF!</v>
      </c>
      <c r="AG192" s="2" t="e">
        <f>AF192*(1+$G$14)*(1+AG$191)</f>
        <v>#REF!</v>
      </c>
      <c r="AH192" s="2" t="e">
        <f t="shared" si="70"/>
        <v>#REF!</v>
      </c>
      <c r="AI192" s="2" t="e">
        <f t="shared" si="70"/>
        <v>#REF!</v>
      </c>
      <c r="AJ192" s="2" t="e">
        <f t="shared" si="70"/>
        <v>#REF!</v>
      </c>
      <c r="AK192" s="2" t="e">
        <f t="shared" si="70"/>
        <v>#REF!</v>
      </c>
    </row>
    <row r="193" spans="1:39">
      <c r="A193" s="14">
        <f>'Notes &amp; Assumptions'!A55</f>
        <v>42</v>
      </c>
      <c r="E193" t="s">
        <v>287</v>
      </c>
      <c r="F193" t="s">
        <v>278</v>
      </c>
      <c r="G193" s="10"/>
      <c r="H193" s="2" t="e">
        <f t="shared" si="69"/>
        <v>#REF!</v>
      </c>
      <c r="I193" s="2" t="e">
        <f t="shared" si="69"/>
        <v>#REF!</v>
      </c>
      <c r="J193" s="2" t="e">
        <f t="shared" si="69"/>
        <v>#REF!</v>
      </c>
      <c r="K193" s="2" t="e">
        <f t="shared" si="69"/>
        <v>#REF!</v>
      </c>
      <c r="L193" s="2" t="e">
        <f t="shared" si="69"/>
        <v>#REF!</v>
      </c>
      <c r="M193" s="2" t="e">
        <f t="shared" si="69"/>
        <v>#REF!</v>
      </c>
      <c r="N193" s="2" t="e">
        <f t="shared" si="69"/>
        <v>#REF!</v>
      </c>
      <c r="O193" s="2" t="e">
        <f t="shared" si="69"/>
        <v>#REF!</v>
      </c>
      <c r="P193" s="2" t="e">
        <f t="shared" si="69"/>
        <v>#REF!</v>
      </c>
      <c r="Q193" s="2" t="e">
        <f t="shared" si="69"/>
        <v>#REF!</v>
      </c>
      <c r="R193" s="2" t="e">
        <f t="shared" si="69"/>
        <v>#REF!</v>
      </c>
      <c r="S193" s="2" t="e">
        <f t="shared" si="69"/>
        <v>#REF!</v>
      </c>
      <c r="T193" s="2" t="e">
        <f t="shared" si="69"/>
        <v>#REF!</v>
      </c>
      <c r="U193" s="2" t="e">
        <f t="shared" si="69"/>
        <v>#REF!</v>
      </c>
      <c r="V193" s="2" t="e">
        <f t="shared" si="69"/>
        <v>#REF!</v>
      </c>
      <c r="W193" s="2" t="e">
        <f t="shared" si="69"/>
        <v>#REF!</v>
      </c>
      <c r="X193" s="2" t="e">
        <f t="shared" si="70"/>
        <v>#REF!</v>
      </c>
      <c r="Y193" s="2" t="e">
        <f t="shared" si="70"/>
        <v>#REF!</v>
      </c>
      <c r="Z193" s="2" t="e">
        <f t="shared" si="70"/>
        <v>#REF!</v>
      </c>
      <c r="AA193" s="2" t="e">
        <f t="shared" si="70"/>
        <v>#REF!</v>
      </c>
      <c r="AB193" s="2" t="e">
        <f t="shared" si="70"/>
        <v>#REF!</v>
      </c>
      <c r="AC193" s="2" t="e">
        <f t="shared" si="70"/>
        <v>#REF!</v>
      </c>
      <c r="AD193" s="2" t="e">
        <f t="shared" si="70"/>
        <v>#REF!</v>
      </c>
      <c r="AE193" s="2" t="e">
        <f t="shared" si="70"/>
        <v>#REF!</v>
      </c>
      <c r="AF193" s="2" t="e">
        <f t="shared" si="70"/>
        <v>#REF!</v>
      </c>
      <c r="AG193" s="2" t="e">
        <f>AF193*(1+$G$14)*(1+AG$191)</f>
        <v>#REF!</v>
      </c>
      <c r="AH193" s="2" t="e">
        <f t="shared" si="70"/>
        <v>#REF!</v>
      </c>
      <c r="AI193" s="2" t="e">
        <f t="shared" si="70"/>
        <v>#REF!</v>
      </c>
      <c r="AJ193" s="2" t="e">
        <f t="shared" si="70"/>
        <v>#REF!</v>
      </c>
      <c r="AK193" s="2" t="e">
        <f t="shared" si="70"/>
        <v>#REF!</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 t="shared" ref="I200:AK200" si="71">I192*I175+(I193+I197)*I176+I194+I198</f>
        <v>#REF!</v>
      </c>
      <c r="J200" s="2" t="e">
        <f t="shared" si="71"/>
        <v>#REF!</v>
      </c>
      <c r="K200" s="2" t="e">
        <f t="shared" si="71"/>
        <v>#REF!</v>
      </c>
      <c r="L200" s="2" t="e">
        <f t="shared" si="71"/>
        <v>#REF!</v>
      </c>
      <c r="M200" s="2" t="e">
        <f t="shared" si="71"/>
        <v>#REF!</v>
      </c>
      <c r="N200" s="2" t="e">
        <f t="shared" si="71"/>
        <v>#REF!</v>
      </c>
      <c r="O200" s="2" t="e">
        <f t="shared" si="71"/>
        <v>#REF!</v>
      </c>
      <c r="P200" s="2" t="e">
        <f t="shared" si="71"/>
        <v>#REF!</v>
      </c>
      <c r="Q200" s="2" t="e">
        <f t="shared" si="71"/>
        <v>#REF!</v>
      </c>
      <c r="R200" s="2" t="e">
        <f t="shared" si="71"/>
        <v>#REF!</v>
      </c>
      <c r="S200" s="2" t="e">
        <f t="shared" si="71"/>
        <v>#REF!</v>
      </c>
      <c r="T200" s="2" t="e">
        <f t="shared" si="71"/>
        <v>#REF!</v>
      </c>
      <c r="U200" s="2" t="e">
        <f t="shared" si="71"/>
        <v>#REF!</v>
      </c>
      <c r="V200" s="2" t="e">
        <f t="shared" si="71"/>
        <v>#REF!</v>
      </c>
      <c r="W200" s="2" t="e">
        <f t="shared" si="71"/>
        <v>#REF!</v>
      </c>
      <c r="X200" s="2" t="e">
        <f t="shared" si="71"/>
        <v>#REF!</v>
      </c>
      <c r="Y200" s="2" t="e">
        <f t="shared" si="71"/>
        <v>#REF!</v>
      </c>
      <c r="Z200" s="2" t="e">
        <f t="shared" si="71"/>
        <v>#REF!</v>
      </c>
      <c r="AA200" s="2" t="e">
        <f t="shared" si="71"/>
        <v>#REF!</v>
      </c>
      <c r="AB200" s="2" t="e">
        <f t="shared" si="71"/>
        <v>#REF!</v>
      </c>
      <c r="AC200" s="2" t="e">
        <f t="shared" si="71"/>
        <v>#REF!</v>
      </c>
      <c r="AD200" s="2" t="e">
        <f t="shared" si="71"/>
        <v>#REF!</v>
      </c>
      <c r="AE200" s="2" t="e">
        <f t="shared" si="71"/>
        <v>#REF!</v>
      </c>
      <c r="AF200" s="2" t="e">
        <f t="shared" si="71"/>
        <v>#REF!</v>
      </c>
      <c r="AG200" s="2" t="e">
        <f t="shared" si="71"/>
        <v>#REF!</v>
      </c>
      <c r="AH200" s="2" t="e">
        <f t="shared" si="71"/>
        <v>#REF!</v>
      </c>
      <c r="AI200" s="2" t="e">
        <f t="shared" si="71"/>
        <v>#REF!</v>
      </c>
      <c r="AJ200" s="2" t="e">
        <f t="shared" si="71"/>
        <v>#REF!</v>
      </c>
      <c r="AK200" s="2" t="e">
        <f t="shared" si="71"/>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2">SUM(I203:I206)</f>
        <v>0</v>
      </c>
      <c r="J207" s="2">
        <f t="shared" si="72"/>
        <v>0</v>
      </c>
      <c r="K207" s="2">
        <f t="shared" si="72"/>
        <v>0</v>
      </c>
      <c r="L207" s="2">
        <f t="shared" si="72"/>
        <v>0</v>
      </c>
      <c r="M207" s="2">
        <f t="shared" si="72"/>
        <v>0</v>
      </c>
      <c r="N207" s="2">
        <f t="shared" si="72"/>
        <v>0</v>
      </c>
      <c r="O207" s="2">
        <f t="shared" si="72"/>
        <v>0</v>
      </c>
      <c r="P207" s="2">
        <f t="shared" si="72"/>
        <v>0</v>
      </c>
      <c r="Q207" s="2">
        <f t="shared" si="72"/>
        <v>0</v>
      </c>
      <c r="R207" s="2">
        <f t="shared" si="72"/>
        <v>0</v>
      </c>
      <c r="S207" s="2">
        <f t="shared" si="72"/>
        <v>0</v>
      </c>
      <c r="T207" s="2">
        <f t="shared" si="72"/>
        <v>0</v>
      </c>
      <c r="U207" s="2">
        <f t="shared" si="72"/>
        <v>0</v>
      </c>
      <c r="V207" s="2">
        <f t="shared" si="72"/>
        <v>0</v>
      </c>
      <c r="W207" s="2">
        <f t="shared" si="72"/>
        <v>0</v>
      </c>
      <c r="X207" s="2">
        <f t="shared" si="72"/>
        <v>0</v>
      </c>
      <c r="Y207" s="2">
        <f t="shared" si="72"/>
        <v>0</v>
      </c>
      <c r="Z207" s="2">
        <f t="shared" si="72"/>
        <v>0</v>
      </c>
      <c r="AA207" s="2">
        <f t="shared" si="72"/>
        <v>0</v>
      </c>
      <c r="AB207" s="2">
        <f t="shared" si="72"/>
        <v>0</v>
      </c>
      <c r="AC207" s="2">
        <f t="shared" si="72"/>
        <v>0</v>
      </c>
      <c r="AD207" s="2">
        <f t="shared" si="72"/>
        <v>0</v>
      </c>
      <c r="AE207" s="2">
        <f t="shared" si="72"/>
        <v>0</v>
      </c>
      <c r="AF207" s="2">
        <f t="shared" si="72"/>
        <v>0</v>
      </c>
      <c r="AG207" s="2">
        <f t="shared" si="72"/>
        <v>0</v>
      </c>
      <c r="AH207" s="2">
        <f t="shared" si="72"/>
        <v>0</v>
      </c>
      <c r="AI207" s="2">
        <f t="shared" si="72"/>
        <v>0</v>
      </c>
      <c r="AJ207" s="2">
        <f t="shared" si="72"/>
        <v>0</v>
      </c>
      <c r="AK207" s="2">
        <f t="shared" si="72"/>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3">SUM(I210:I213)</f>
        <v>0</v>
      </c>
      <c r="J214" s="2">
        <f t="shared" si="73"/>
        <v>0</v>
      </c>
      <c r="K214" s="2">
        <f t="shared" si="73"/>
        <v>0</v>
      </c>
      <c r="L214" s="2">
        <f t="shared" si="73"/>
        <v>0</v>
      </c>
      <c r="M214" s="2">
        <f t="shared" si="73"/>
        <v>0</v>
      </c>
      <c r="N214" s="2">
        <f t="shared" si="73"/>
        <v>0</v>
      </c>
      <c r="O214" s="2">
        <f t="shared" si="73"/>
        <v>0</v>
      </c>
      <c r="P214" s="2">
        <f t="shared" si="73"/>
        <v>0</v>
      </c>
      <c r="Q214" s="2">
        <f t="shared" si="73"/>
        <v>0</v>
      </c>
      <c r="R214" s="2">
        <f t="shared" si="73"/>
        <v>0</v>
      </c>
      <c r="S214" s="2">
        <f t="shared" si="73"/>
        <v>0</v>
      </c>
      <c r="T214" s="2">
        <f t="shared" si="73"/>
        <v>0</v>
      </c>
      <c r="U214" s="2">
        <f t="shared" si="73"/>
        <v>0</v>
      </c>
      <c r="V214" s="2">
        <f t="shared" si="73"/>
        <v>0</v>
      </c>
      <c r="W214" s="2">
        <f t="shared" si="73"/>
        <v>0</v>
      </c>
      <c r="X214" s="2">
        <f t="shared" si="73"/>
        <v>0</v>
      </c>
      <c r="Y214" s="2">
        <f t="shared" si="73"/>
        <v>0</v>
      </c>
      <c r="Z214" s="2">
        <f t="shared" si="73"/>
        <v>0</v>
      </c>
      <c r="AA214" s="2">
        <f t="shared" si="73"/>
        <v>0</v>
      </c>
      <c r="AB214" s="2">
        <f t="shared" si="73"/>
        <v>0</v>
      </c>
      <c r="AC214" s="2">
        <f t="shared" si="73"/>
        <v>0</v>
      </c>
      <c r="AD214" s="2">
        <f t="shared" si="73"/>
        <v>0</v>
      </c>
      <c r="AE214" s="2">
        <f t="shared" si="73"/>
        <v>0</v>
      </c>
      <c r="AF214" s="2">
        <f t="shared" si="73"/>
        <v>0</v>
      </c>
      <c r="AG214" s="2">
        <f t="shared" si="73"/>
        <v>0</v>
      </c>
      <c r="AH214" s="2">
        <f t="shared" si="73"/>
        <v>0</v>
      </c>
      <c r="AI214" s="2">
        <f t="shared" si="73"/>
        <v>0</v>
      </c>
      <c r="AJ214" s="2">
        <f t="shared" si="73"/>
        <v>0</v>
      </c>
      <c r="AK214" s="2">
        <f t="shared" si="73"/>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4">H174</f>
        <v>10616.439085726972</v>
      </c>
      <c r="I217" s="2">
        <f t="shared" si="74"/>
        <v>10508.019010920625</v>
      </c>
      <c r="J217" s="2">
        <f t="shared" si="74"/>
        <v>10509.423053476059</v>
      </c>
      <c r="K217" s="2">
        <f t="shared" si="74"/>
        <v>10839.29390568175</v>
      </c>
      <c r="L217" s="2">
        <f t="shared" si="74"/>
        <v>10870.795049485419</v>
      </c>
      <c r="M217" s="2">
        <f t="shared" si="74"/>
        <v>10845.731944915555</v>
      </c>
      <c r="N217" s="2">
        <f t="shared" si="74"/>
        <v>10811.868558671482</v>
      </c>
      <c r="O217" s="2">
        <f t="shared" si="74"/>
        <v>10793.323506816789</v>
      </c>
      <c r="P217" s="2">
        <f t="shared" si="74"/>
        <v>10549.294816040016</v>
      </c>
      <c r="Q217" s="2">
        <f t="shared" si="74"/>
        <v>10464.428764671185</v>
      </c>
      <c r="R217" s="2">
        <f t="shared" si="74"/>
        <v>10347.860059730625</v>
      </c>
      <c r="S217" s="2">
        <f t="shared" si="74"/>
        <v>10224.862316765915</v>
      </c>
      <c r="T217" s="2">
        <f t="shared" si="74"/>
        <v>10079.162263666523</v>
      </c>
      <c r="U217" s="2">
        <f t="shared" si="74"/>
        <v>10174.025400793047</v>
      </c>
      <c r="V217" s="2">
        <f t="shared" si="74"/>
        <v>10085.741505123264</v>
      </c>
      <c r="W217" s="2">
        <f t="shared" si="74"/>
        <v>10049.946139386813</v>
      </c>
      <c r="X217" s="2">
        <f t="shared" si="74"/>
        <v>10003.042410399496</v>
      </c>
      <c r="Y217" s="2">
        <f t="shared" si="74"/>
        <v>10001.586375366078</v>
      </c>
      <c r="Z217" s="2">
        <f t="shared" si="74"/>
        <v>10065.584015789162</v>
      </c>
      <c r="AA217" s="2">
        <f t="shared" si="74"/>
        <v>10063.320974476332</v>
      </c>
      <c r="AB217" s="2">
        <f t="shared" si="74"/>
        <v>10044.87023675692</v>
      </c>
      <c r="AC217" s="2">
        <f t="shared" si="74"/>
        <v>10038.058358695822</v>
      </c>
      <c r="AD217" s="2">
        <f t="shared" si="74"/>
        <v>10036.077061913968</v>
      </c>
      <c r="AE217" s="2">
        <f t="shared" si="74"/>
        <v>10041.582837166423</v>
      </c>
      <c r="AF217" s="2">
        <f t="shared" si="74"/>
        <v>10048.248914132957</v>
      </c>
      <c r="AG217" s="2">
        <f t="shared" si="74"/>
        <v>0</v>
      </c>
      <c r="AH217" s="2">
        <f t="shared" si="74"/>
        <v>0</v>
      </c>
      <c r="AI217" s="2">
        <f t="shared" si="74"/>
        <v>0</v>
      </c>
      <c r="AJ217" s="2">
        <f t="shared" si="74"/>
        <v>0</v>
      </c>
      <c r="AK217" s="2">
        <f t="shared" si="74"/>
        <v>0</v>
      </c>
    </row>
    <row r="218" spans="1:37">
      <c r="E218" t="s">
        <v>302</v>
      </c>
      <c r="F218" t="s">
        <v>276</v>
      </c>
      <c r="G218" s="8" t="e">
        <f>MAX(-5000,-G245/(NPV($G$15,H217:AK217)))</f>
        <v>#REF!</v>
      </c>
      <c r="H218" s="2" t="e">
        <f>G218*(1+$G$14)</f>
        <v>#REF!</v>
      </c>
      <c r="I218" s="2" t="e">
        <f t="shared" ref="I218:AK218" si="75">H218*(1+$G$14)</f>
        <v>#REF!</v>
      </c>
      <c r="J218" s="2" t="e">
        <f t="shared" si="75"/>
        <v>#REF!</v>
      </c>
      <c r="K218" s="2" t="e">
        <f t="shared" si="75"/>
        <v>#REF!</v>
      </c>
      <c r="L218" s="2" t="e">
        <f t="shared" si="75"/>
        <v>#REF!</v>
      </c>
      <c r="M218" s="2" t="e">
        <f t="shared" si="75"/>
        <v>#REF!</v>
      </c>
      <c r="N218" s="2" t="e">
        <f t="shared" si="75"/>
        <v>#REF!</v>
      </c>
      <c r="O218" s="2" t="e">
        <f t="shared" si="75"/>
        <v>#REF!</v>
      </c>
      <c r="P218" s="2" t="e">
        <f t="shared" si="75"/>
        <v>#REF!</v>
      </c>
      <c r="Q218" s="2" t="e">
        <f t="shared" si="75"/>
        <v>#REF!</v>
      </c>
      <c r="R218" s="2" t="e">
        <f t="shared" si="75"/>
        <v>#REF!</v>
      </c>
      <c r="S218" s="2" t="e">
        <f t="shared" si="75"/>
        <v>#REF!</v>
      </c>
      <c r="T218" s="2" t="e">
        <f t="shared" si="75"/>
        <v>#REF!</v>
      </c>
      <c r="U218" s="2" t="e">
        <f t="shared" si="75"/>
        <v>#REF!</v>
      </c>
      <c r="V218" s="2" t="e">
        <f t="shared" si="75"/>
        <v>#REF!</v>
      </c>
      <c r="W218" s="2" t="e">
        <f t="shared" si="75"/>
        <v>#REF!</v>
      </c>
      <c r="X218" s="2" t="e">
        <f t="shared" si="75"/>
        <v>#REF!</v>
      </c>
      <c r="Y218" s="2" t="e">
        <f t="shared" si="75"/>
        <v>#REF!</v>
      </c>
      <c r="Z218" s="2" t="e">
        <f t="shared" si="75"/>
        <v>#REF!</v>
      </c>
      <c r="AA218" s="2" t="e">
        <f t="shared" si="75"/>
        <v>#REF!</v>
      </c>
      <c r="AB218" s="2" t="e">
        <f t="shared" si="75"/>
        <v>#REF!</v>
      </c>
      <c r="AC218" s="2" t="e">
        <f t="shared" si="75"/>
        <v>#REF!</v>
      </c>
      <c r="AD218" s="2" t="e">
        <f t="shared" si="75"/>
        <v>#REF!</v>
      </c>
      <c r="AE218" s="2" t="e">
        <f t="shared" si="75"/>
        <v>#REF!</v>
      </c>
      <c r="AF218" s="2" t="e">
        <f t="shared" si="75"/>
        <v>#REF!</v>
      </c>
      <c r="AG218" s="2" t="e">
        <f>AF218*(1+$G$14)</f>
        <v>#REF!</v>
      </c>
      <c r="AH218" s="2" t="e">
        <f t="shared" si="75"/>
        <v>#REF!</v>
      </c>
      <c r="AI218" s="2" t="e">
        <f t="shared" si="75"/>
        <v>#REF!</v>
      </c>
      <c r="AJ218" s="2" t="e">
        <f t="shared" si="75"/>
        <v>#REF!</v>
      </c>
      <c r="AK218" s="2" t="e">
        <f t="shared" si="75"/>
        <v>#REF!</v>
      </c>
    </row>
    <row r="219" spans="1:37">
      <c r="E219" t="s">
        <v>303</v>
      </c>
      <c r="F219" t="s">
        <v>215</v>
      </c>
      <c r="H219" s="2" t="e">
        <f>H218*H217</f>
        <v>#REF!</v>
      </c>
      <c r="I219" s="2" t="e">
        <f t="shared" ref="I219:AK219" si="76">I218*I217</f>
        <v>#REF!</v>
      </c>
      <c r="J219" s="2" t="e">
        <f t="shared" si="76"/>
        <v>#REF!</v>
      </c>
      <c r="K219" s="2" t="e">
        <f t="shared" si="76"/>
        <v>#REF!</v>
      </c>
      <c r="L219" s="2" t="e">
        <f t="shared" si="76"/>
        <v>#REF!</v>
      </c>
      <c r="M219" s="2" t="e">
        <f t="shared" si="76"/>
        <v>#REF!</v>
      </c>
      <c r="N219" s="2" t="e">
        <f t="shared" si="76"/>
        <v>#REF!</v>
      </c>
      <c r="O219" s="2" t="e">
        <f t="shared" si="76"/>
        <v>#REF!</v>
      </c>
      <c r="P219" s="2" t="e">
        <f t="shared" si="76"/>
        <v>#REF!</v>
      </c>
      <c r="Q219" s="2" t="e">
        <f t="shared" si="76"/>
        <v>#REF!</v>
      </c>
      <c r="R219" s="2" t="e">
        <f t="shared" si="76"/>
        <v>#REF!</v>
      </c>
      <c r="S219" s="2" t="e">
        <f t="shared" si="76"/>
        <v>#REF!</v>
      </c>
      <c r="T219" s="2" t="e">
        <f t="shared" si="76"/>
        <v>#REF!</v>
      </c>
      <c r="U219" s="2" t="e">
        <f t="shared" si="76"/>
        <v>#REF!</v>
      </c>
      <c r="V219" s="2" t="e">
        <f t="shared" si="76"/>
        <v>#REF!</v>
      </c>
      <c r="W219" s="2" t="e">
        <f t="shared" si="76"/>
        <v>#REF!</v>
      </c>
      <c r="X219" s="2" t="e">
        <f t="shared" si="76"/>
        <v>#REF!</v>
      </c>
      <c r="Y219" s="2" t="e">
        <f t="shared" si="76"/>
        <v>#REF!</v>
      </c>
      <c r="Z219" s="2" t="e">
        <f t="shared" si="76"/>
        <v>#REF!</v>
      </c>
      <c r="AA219" s="2" t="e">
        <f t="shared" si="76"/>
        <v>#REF!</v>
      </c>
      <c r="AB219" s="2" t="e">
        <f t="shared" si="76"/>
        <v>#REF!</v>
      </c>
      <c r="AC219" s="2" t="e">
        <f t="shared" si="76"/>
        <v>#REF!</v>
      </c>
      <c r="AD219" s="2" t="e">
        <f t="shared" si="76"/>
        <v>#REF!</v>
      </c>
      <c r="AE219" s="2" t="e">
        <f t="shared" si="76"/>
        <v>#REF!</v>
      </c>
      <c r="AF219" s="2" t="e">
        <f t="shared" si="76"/>
        <v>#REF!</v>
      </c>
      <c r="AG219" s="2" t="e">
        <f t="shared" si="76"/>
        <v>#REF!</v>
      </c>
      <c r="AH219" s="2" t="e">
        <f t="shared" si="76"/>
        <v>#REF!</v>
      </c>
      <c r="AI219" s="2" t="e">
        <f t="shared" si="76"/>
        <v>#REF!</v>
      </c>
      <c r="AJ219" s="2" t="e">
        <f t="shared" si="76"/>
        <v>#REF!</v>
      </c>
      <c r="AK219" s="2" t="e">
        <f t="shared" si="76"/>
        <v>#REF!</v>
      </c>
    </row>
    <row r="221" spans="1:37">
      <c r="D221" t="s">
        <v>304</v>
      </c>
    </row>
    <row r="222" spans="1:37">
      <c r="E222" t="s">
        <v>219</v>
      </c>
      <c r="F222" t="s">
        <v>215</v>
      </c>
      <c r="G222" s="2">
        <f t="shared" ref="G222:AK222" si="77">G42</f>
        <v>0</v>
      </c>
      <c r="H222" s="2">
        <f t="shared" si="77"/>
        <v>7490979.3006825987</v>
      </c>
      <c r="I222" s="2">
        <f t="shared" si="77"/>
        <v>7579719.858288087</v>
      </c>
      <c r="J222" s="2">
        <f t="shared" si="77"/>
        <v>7744275.4609848633</v>
      </c>
      <c r="K222" s="2">
        <f t="shared" si="77"/>
        <v>8139796.7110919207</v>
      </c>
      <c r="L222" s="2">
        <f t="shared" si="77"/>
        <v>8331156.4012011597</v>
      </c>
      <c r="M222" s="2">
        <f t="shared" si="77"/>
        <v>8484800.738431152</v>
      </c>
      <c r="N222" s="2">
        <f t="shared" si="77"/>
        <v>8634662.6132933553</v>
      </c>
      <c r="O222" s="2">
        <f t="shared" si="77"/>
        <v>8798918.5709342211</v>
      </c>
      <c r="P222" s="2">
        <f t="shared" si="77"/>
        <v>8788030.179362474</v>
      </c>
      <c r="Q222" s="2">
        <f t="shared" si="77"/>
        <v>8901406.4903807081</v>
      </c>
      <c r="R222" s="2">
        <f t="shared" si="77"/>
        <v>8992202.7380192913</v>
      </c>
      <c r="S222" s="2">
        <f t="shared" si="77"/>
        <v>9077473.5894926004</v>
      </c>
      <c r="T222" s="2">
        <f t="shared" si="77"/>
        <v>9142843.2417374179</v>
      </c>
      <c r="U222" s="2">
        <f t="shared" si="77"/>
        <v>9418108.7264002077</v>
      </c>
      <c r="V222" s="2">
        <f t="shared" si="77"/>
        <v>9536770.8302421831</v>
      </c>
      <c r="W222" s="2">
        <f t="shared" si="77"/>
        <v>9704290.2999355942</v>
      </c>
      <c r="X222" s="2">
        <f t="shared" si="77"/>
        <v>9864262.2851237282</v>
      </c>
      <c r="Y222" s="2">
        <f t="shared" si="77"/>
        <v>10070022.979874426</v>
      </c>
      <c r="Z222" s="2">
        <f t="shared" si="77"/>
        <v>10343818.382004011</v>
      </c>
      <c r="AA222" s="2">
        <f t="shared" si="77"/>
        <v>10558788.394612879</v>
      </c>
      <c r="AB222" s="2">
        <f t="shared" si="77"/>
        <v>10761791.863765372</v>
      </c>
      <c r="AC222" s="2">
        <f t="shared" si="77"/>
        <v>10980728.888878519</v>
      </c>
      <c r="AD222" s="2">
        <f t="shared" si="77"/>
        <v>11209227.428089777</v>
      </c>
      <c r="AE222" s="2">
        <f t="shared" si="77"/>
        <v>11450570.217579583</v>
      </c>
      <c r="AF222" s="2">
        <f t="shared" si="77"/>
        <v>11698386.173782228</v>
      </c>
      <c r="AG222" s="2">
        <f t="shared" si="77"/>
        <v>0</v>
      </c>
      <c r="AH222" s="2">
        <f t="shared" si="77"/>
        <v>0</v>
      </c>
      <c r="AI222" s="2">
        <f t="shared" si="77"/>
        <v>0</v>
      </c>
      <c r="AJ222" s="2">
        <f t="shared" si="77"/>
        <v>0</v>
      </c>
      <c r="AK222" s="2">
        <f t="shared" si="77"/>
        <v>0</v>
      </c>
    </row>
    <row r="223" spans="1:37">
      <c r="E223" t="s">
        <v>305</v>
      </c>
      <c r="F223" t="s">
        <v>215</v>
      </c>
      <c r="G223" s="2">
        <f t="shared" ref="G223:AK223" si="78">G177</f>
        <v>0</v>
      </c>
      <c r="H223" s="2" t="e">
        <f t="shared" si="78"/>
        <v>#REF!</v>
      </c>
      <c r="I223" s="2" t="e">
        <f t="shared" si="78"/>
        <v>#REF!</v>
      </c>
      <c r="J223" s="2" t="e">
        <f t="shared" si="78"/>
        <v>#REF!</v>
      </c>
      <c r="K223" s="2" t="e">
        <f t="shared" si="78"/>
        <v>#REF!</v>
      </c>
      <c r="L223" s="2" t="e">
        <f t="shared" si="78"/>
        <v>#REF!</v>
      </c>
      <c r="M223" s="2" t="e">
        <f t="shared" si="78"/>
        <v>#REF!</v>
      </c>
      <c r="N223" s="2" t="e">
        <f t="shared" si="78"/>
        <v>#REF!</v>
      </c>
      <c r="O223" s="2" t="e">
        <f t="shared" si="78"/>
        <v>#REF!</v>
      </c>
      <c r="P223" s="2" t="e">
        <f t="shared" si="78"/>
        <v>#REF!</v>
      </c>
      <c r="Q223" s="2" t="e">
        <f t="shared" si="78"/>
        <v>#REF!</v>
      </c>
      <c r="R223" s="2" t="e">
        <f t="shared" si="78"/>
        <v>#REF!</v>
      </c>
      <c r="S223" s="2" t="e">
        <f t="shared" si="78"/>
        <v>#REF!</v>
      </c>
      <c r="T223" s="2" t="e">
        <f t="shared" si="78"/>
        <v>#REF!</v>
      </c>
      <c r="U223" s="2" t="e">
        <f t="shared" si="78"/>
        <v>#REF!</v>
      </c>
      <c r="V223" s="2" t="e">
        <f t="shared" si="78"/>
        <v>#REF!</v>
      </c>
      <c r="W223" s="2" t="e">
        <f t="shared" si="78"/>
        <v>#REF!</v>
      </c>
      <c r="X223" s="2" t="e">
        <f t="shared" si="78"/>
        <v>#REF!</v>
      </c>
      <c r="Y223" s="2" t="e">
        <f t="shared" si="78"/>
        <v>#REF!</v>
      </c>
      <c r="Z223" s="2" t="e">
        <f t="shared" si="78"/>
        <v>#REF!</v>
      </c>
      <c r="AA223" s="2" t="e">
        <f t="shared" si="78"/>
        <v>#REF!</v>
      </c>
      <c r="AB223" s="2" t="e">
        <f t="shared" si="78"/>
        <v>#REF!</v>
      </c>
      <c r="AC223" s="2" t="e">
        <f t="shared" si="78"/>
        <v>#REF!</v>
      </c>
      <c r="AD223" s="2" t="e">
        <f t="shared" si="78"/>
        <v>#REF!</v>
      </c>
      <c r="AE223" s="2" t="e">
        <f t="shared" si="78"/>
        <v>#REF!</v>
      </c>
      <c r="AF223" s="2" t="e">
        <f t="shared" si="78"/>
        <v>#REF!</v>
      </c>
      <c r="AG223" s="2" t="e">
        <f t="shared" si="78"/>
        <v>#REF!</v>
      </c>
      <c r="AH223" s="2" t="e">
        <f t="shared" si="78"/>
        <v>#REF!</v>
      </c>
      <c r="AI223" s="2" t="e">
        <f t="shared" si="78"/>
        <v>#REF!</v>
      </c>
      <c r="AJ223" s="2" t="e">
        <f t="shared" si="78"/>
        <v>#REF!</v>
      </c>
      <c r="AK223" s="2" t="e">
        <f t="shared" si="78"/>
        <v>#REF!</v>
      </c>
    </row>
    <row r="224" spans="1:37">
      <c r="E224" t="s">
        <v>282</v>
      </c>
      <c r="F224" t="s">
        <v>215</v>
      </c>
      <c r="G224" s="2">
        <f t="shared" ref="G224:AK224" si="79">-G187</f>
        <v>0</v>
      </c>
      <c r="H224" s="2" t="e">
        <f t="shared" si="79"/>
        <v>#REF!</v>
      </c>
      <c r="I224" s="2" t="e">
        <f t="shared" si="79"/>
        <v>#REF!</v>
      </c>
      <c r="J224" s="2" t="e">
        <f t="shared" si="79"/>
        <v>#REF!</v>
      </c>
      <c r="K224" s="2" t="e">
        <f t="shared" si="79"/>
        <v>#REF!</v>
      </c>
      <c r="L224" s="2" t="e">
        <f t="shared" si="79"/>
        <v>#REF!</v>
      </c>
      <c r="M224" s="2" t="e">
        <f t="shared" si="79"/>
        <v>#REF!</v>
      </c>
      <c r="N224" s="2" t="e">
        <f t="shared" si="79"/>
        <v>#REF!</v>
      </c>
      <c r="O224" s="2" t="e">
        <f t="shared" si="79"/>
        <v>#REF!</v>
      </c>
      <c r="P224" s="2" t="e">
        <f t="shared" si="79"/>
        <v>#REF!</v>
      </c>
      <c r="Q224" s="2" t="e">
        <f t="shared" si="79"/>
        <v>#REF!</v>
      </c>
      <c r="R224" s="2" t="e">
        <f t="shared" si="79"/>
        <v>#REF!</v>
      </c>
      <c r="S224" s="2" t="e">
        <f t="shared" si="79"/>
        <v>#REF!</v>
      </c>
      <c r="T224" s="2" t="e">
        <f t="shared" si="79"/>
        <v>#REF!</v>
      </c>
      <c r="U224" s="2" t="e">
        <f t="shared" si="79"/>
        <v>#REF!</v>
      </c>
      <c r="V224" s="2" t="e">
        <f t="shared" si="79"/>
        <v>#REF!</v>
      </c>
      <c r="W224" s="2" t="e">
        <f t="shared" si="79"/>
        <v>#REF!</v>
      </c>
      <c r="X224" s="2" t="e">
        <f t="shared" si="79"/>
        <v>#REF!</v>
      </c>
      <c r="Y224" s="2" t="e">
        <f t="shared" si="79"/>
        <v>#REF!</v>
      </c>
      <c r="Z224" s="2" t="e">
        <f t="shared" si="79"/>
        <v>#REF!</v>
      </c>
      <c r="AA224" s="2" t="e">
        <f t="shared" si="79"/>
        <v>#REF!</v>
      </c>
      <c r="AB224" s="2" t="e">
        <f t="shared" si="79"/>
        <v>#REF!</v>
      </c>
      <c r="AC224" s="2" t="e">
        <f t="shared" si="79"/>
        <v>#REF!</v>
      </c>
      <c r="AD224" s="2" t="e">
        <f t="shared" si="79"/>
        <v>#REF!</v>
      </c>
      <c r="AE224" s="2" t="e">
        <f t="shared" si="79"/>
        <v>#REF!</v>
      </c>
      <c r="AF224" s="2" t="e">
        <f t="shared" si="79"/>
        <v>#REF!</v>
      </c>
      <c r="AG224" s="2" t="e">
        <f t="shared" si="79"/>
        <v>#REF!</v>
      </c>
      <c r="AH224" s="2" t="e">
        <f t="shared" si="79"/>
        <v>#REF!</v>
      </c>
      <c r="AI224" s="2" t="e">
        <f t="shared" si="79"/>
        <v>#REF!</v>
      </c>
      <c r="AJ224" s="2" t="e">
        <f t="shared" si="79"/>
        <v>#REF!</v>
      </c>
      <c r="AK224" s="2" t="e">
        <f t="shared" si="79"/>
        <v>#REF!</v>
      </c>
    </row>
    <row r="225" spans="4:38">
      <c r="E225" t="s">
        <v>283</v>
      </c>
      <c r="F225" t="s">
        <v>215</v>
      </c>
      <c r="G225" s="2">
        <f t="shared" ref="G225:AK225" si="80">-G200</f>
        <v>0</v>
      </c>
      <c r="H225" s="2" t="e">
        <f t="shared" si="80"/>
        <v>#REF!</v>
      </c>
      <c r="I225" s="2" t="e">
        <f t="shared" si="80"/>
        <v>#REF!</v>
      </c>
      <c r="J225" s="2" t="e">
        <f t="shared" si="80"/>
        <v>#REF!</v>
      </c>
      <c r="K225" s="2" t="e">
        <f t="shared" si="80"/>
        <v>#REF!</v>
      </c>
      <c r="L225" s="2" t="e">
        <f t="shared" si="80"/>
        <v>#REF!</v>
      </c>
      <c r="M225" s="2" t="e">
        <f t="shared" si="80"/>
        <v>#REF!</v>
      </c>
      <c r="N225" s="2" t="e">
        <f t="shared" si="80"/>
        <v>#REF!</v>
      </c>
      <c r="O225" s="2" t="e">
        <f t="shared" si="80"/>
        <v>#REF!</v>
      </c>
      <c r="P225" s="2" t="e">
        <f t="shared" si="80"/>
        <v>#REF!</v>
      </c>
      <c r="Q225" s="2" t="e">
        <f t="shared" si="80"/>
        <v>#REF!</v>
      </c>
      <c r="R225" s="2" t="e">
        <f t="shared" si="80"/>
        <v>#REF!</v>
      </c>
      <c r="S225" s="2" t="e">
        <f t="shared" si="80"/>
        <v>#REF!</v>
      </c>
      <c r="T225" s="2" t="e">
        <f t="shared" si="80"/>
        <v>#REF!</v>
      </c>
      <c r="U225" s="2" t="e">
        <f t="shared" si="80"/>
        <v>#REF!</v>
      </c>
      <c r="V225" s="2" t="e">
        <f t="shared" si="80"/>
        <v>#REF!</v>
      </c>
      <c r="W225" s="2" t="e">
        <f t="shared" si="80"/>
        <v>#REF!</v>
      </c>
      <c r="X225" s="2" t="e">
        <f t="shared" si="80"/>
        <v>#REF!</v>
      </c>
      <c r="Y225" s="2" t="e">
        <f t="shared" si="80"/>
        <v>#REF!</v>
      </c>
      <c r="Z225" s="2" t="e">
        <f t="shared" si="80"/>
        <v>#REF!</v>
      </c>
      <c r="AA225" s="2" t="e">
        <f t="shared" si="80"/>
        <v>#REF!</v>
      </c>
      <c r="AB225" s="2" t="e">
        <f t="shared" si="80"/>
        <v>#REF!</v>
      </c>
      <c r="AC225" s="2" t="e">
        <f t="shared" si="80"/>
        <v>#REF!</v>
      </c>
      <c r="AD225" s="2" t="e">
        <f t="shared" si="80"/>
        <v>#REF!</v>
      </c>
      <c r="AE225" s="2" t="e">
        <f t="shared" si="80"/>
        <v>#REF!</v>
      </c>
      <c r="AF225" s="2" t="e">
        <f t="shared" si="80"/>
        <v>#REF!</v>
      </c>
      <c r="AG225" s="2" t="e">
        <f t="shared" si="80"/>
        <v>#REF!</v>
      </c>
      <c r="AH225" s="2" t="e">
        <f t="shared" si="80"/>
        <v>#REF!</v>
      </c>
      <c r="AI225" s="2" t="e">
        <f t="shared" si="80"/>
        <v>#REF!</v>
      </c>
      <c r="AJ225" s="2" t="e">
        <f t="shared" si="80"/>
        <v>#REF!</v>
      </c>
      <c r="AK225" s="2" t="e">
        <f t="shared" si="80"/>
        <v>#REF!</v>
      </c>
    </row>
    <row r="226" spans="4:38">
      <c r="E226" t="s">
        <v>306</v>
      </c>
      <c r="F226" t="s">
        <v>215</v>
      </c>
      <c r="G226" s="2">
        <f t="shared" ref="G226:AK226" si="81">-G34-G50-G85</f>
        <v>-456510.03596999997</v>
      </c>
      <c r="H226" s="2">
        <f t="shared" si="81"/>
        <v>-795508.97217637626</v>
      </c>
      <c r="I226" s="2">
        <f t="shared" si="81"/>
        <v>-1100506.1846577809</v>
      </c>
      <c r="J226" s="2">
        <f t="shared" si="81"/>
        <v>-1482355.5808175358</v>
      </c>
      <c r="K226" s="2">
        <f t="shared" si="81"/>
        <v>-1913633.1094172248</v>
      </c>
      <c r="L226" s="2">
        <f t="shared" si="81"/>
        <v>-2291520.6629154915</v>
      </c>
      <c r="M226" s="2">
        <f t="shared" si="81"/>
        <v>-2610359.9158644862</v>
      </c>
      <c r="N226" s="2">
        <f t="shared" si="81"/>
        <v>-2969974.5989619987</v>
      </c>
      <c r="O226" s="2">
        <f t="shared" si="81"/>
        <v>-3362687.5898066172</v>
      </c>
      <c r="P226" s="2">
        <f t="shared" si="81"/>
        <v>-3740528.6618280355</v>
      </c>
      <c r="Q226" s="2">
        <f t="shared" si="81"/>
        <v>-4072442.5757193877</v>
      </c>
      <c r="R226" s="2" t="e">
        <f t="shared" si="81"/>
        <v>#REF!</v>
      </c>
      <c r="S226" s="2" t="e">
        <f t="shared" si="81"/>
        <v>#REF!</v>
      </c>
      <c r="T226" s="2" t="e">
        <f t="shared" si="81"/>
        <v>#REF!</v>
      </c>
      <c r="U226" s="2" t="e">
        <f t="shared" si="81"/>
        <v>#REF!</v>
      </c>
      <c r="V226" s="2" t="e">
        <f t="shared" si="81"/>
        <v>#REF!</v>
      </c>
      <c r="W226" s="2" t="e">
        <f t="shared" si="81"/>
        <v>#REF!</v>
      </c>
      <c r="X226" s="2" t="e">
        <f t="shared" si="81"/>
        <v>#REF!</v>
      </c>
      <c r="Y226" s="2" t="e">
        <f t="shared" si="81"/>
        <v>#REF!</v>
      </c>
      <c r="Z226" s="2" t="e">
        <f t="shared" si="81"/>
        <v>#REF!</v>
      </c>
      <c r="AA226" s="2" t="e">
        <f t="shared" si="81"/>
        <v>#REF!</v>
      </c>
      <c r="AB226" s="2" t="e">
        <f t="shared" si="81"/>
        <v>#REF!</v>
      </c>
      <c r="AC226" s="2" t="e">
        <f t="shared" si="81"/>
        <v>#REF!</v>
      </c>
      <c r="AD226" s="2" t="e">
        <f t="shared" si="81"/>
        <v>#REF!</v>
      </c>
      <c r="AE226" s="2" t="e">
        <f t="shared" si="81"/>
        <v>#REF!</v>
      </c>
      <c r="AF226" s="2" t="e">
        <f t="shared" si="81"/>
        <v>#REF!</v>
      </c>
      <c r="AG226" s="2" t="e">
        <f t="shared" si="81"/>
        <v>#REF!</v>
      </c>
      <c r="AH226" s="2" t="e">
        <f t="shared" si="81"/>
        <v>#REF!</v>
      </c>
      <c r="AI226" s="2" t="e">
        <f t="shared" si="81"/>
        <v>#REF!</v>
      </c>
      <c r="AJ226" s="2" t="e">
        <f t="shared" si="81"/>
        <v>#REF!</v>
      </c>
      <c r="AK226" s="2" t="e">
        <f t="shared" si="81"/>
        <v>#REF!</v>
      </c>
    </row>
    <row r="227" spans="4:38">
      <c r="E227" t="s">
        <v>290</v>
      </c>
      <c r="F227" t="s">
        <v>215</v>
      </c>
      <c r="G227" s="2">
        <f t="shared" ref="G227:AK227" si="82">G207</f>
        <v>0</v>
      </c>
      <c r="H227" s="2">
        <f t="shared" si="82"/>
        <v>0</v>
      </c>
      <c r="I227" s="2">
        <f t="shared" si="82"/>
        <v>0</v>
      </c>
      <c r="J227" s="2">
        <f t="shared" si="82"/>
        <v>0</v>
      </c>
      <c r="K227" s="2">
        <f t="shared" si="82"/>
        <v>0</v>
      </c>
      <c r="L227" s="2">
        <f t="shared" si="82"/>
        <v>0</v>
      </c>
      <c r="M227" s="2">
        <f t="shared" si="82"/>
        <v>0</v>
      </c>
      <c r="N227" s="2">
        <f t="shared" si="82"/>
        <v>0</v>
      </c>
      <c r="O227" s="2">
        <f t="shared" si="82"/>
        <v>0</v>
      </c>
      <c r="P227" s="2">
        <f t="shared" si="82"/>
        <v>0</v>
      </c>
      <c r="Q227" s="2">
        <f t="shared" si="82"/>
        <v>0</v>
      </c>
      <c r="R227" s="2">
        <f t="shared" si="82"/>
        <v>0</v>
      </c>
      <c r="S227" s="2">
        <f t="shared" si="82"/>
        <v>0</v>
      </c>
      <c r="T227" s="2">
        <f t="shared" si="82"/>
        <v>0</v>
      </c>
      <c r="U227" s="2">
        <f t="shared" si="82"/>
        <v>0</v>
      </c>
      <c r="V227" s="2">
        <f t="shared" si="82"/>
        <v>0</v>
      </c>
      <c r="W227" s="2">
        <f t="shared" si="82"/>
        <v>0</v>
      </c>
      <c r="X227" s="2">
        <f t="shared" si="82"/>
        <v>0</v>
      </c>
      <c r="Y227" s="2">
        <f t="shared" si="82"/>
        <v>0</v>
      </c>
      <c r="Z227" s="2">
        <f t="shared" si="82"/>
        <v>0</v>
      </c>
      <c r="AA227" s="2">
        <f t="shared" si="82"/>
        <v>0</v>
      </c>
      <c r="AB227" s="2">
        <f t="shared" si="82"/>
        <v>0</v>
      </c>
      <c r="AC227" s="2">
        <f t="shared" si="82"/>
        <v>0</v>
      </c>
      <c r="AD227" s="2">
        <f t="shared" si="82"/>
        <v>0</v>
      </c>
      <c r="AE227" s="2">
        <f t="shared" si="82"/>
        <v>0</v>
      </c>
      <c r="AF227" s="2">
        <f t="shared" si="82"/>
        <v>0</v>
      </c>
      <c r="AG227" s="2">
        <f t="shared" si="82"/>
        <v>0</v>
      </c>
      <c r="AH227" s="2">
        <f t="shared" si="82"/>
        <v>0</v>
      </c>
      <c r="AI227" s="2">
        <f t="shared" si="82"/>
        <v>0</v>
      </c>
      <c r="AJ227" s="2">
        <f t="shared" si="82"/>
        <v>0</v>
      </c>
      <c r="AK227" s="2">
        <f t="shared" si="82"/>
        <v>0</v>
      </c>
    </row>
    <row r="228" spans="4:38">
      <c r="E228" t="s">
        <v>307</v>
      </c>
      <c r="F228" t="s">
        <v>215</v>
      </c>
      <c r="H228" s="2" t="e">
        <f t="shared" ref="H228:AK228" si="83">H219</f>
        <v>#REF!</v>
      </c>
      <c r="I228" s="2" t="e">
        <f t="shared" si="83"/>
        <v>#REF!</v>
      </c>
      <c r="J228" s="2" t="e">
        <f t="shared" si="83"/>
        <v>#REF!</v>
      </c>
      <c r="K228" s="2" t="e">
        <f t="shared" si="83"/>
        <v>#REF!</v>
      </c>
      <c r="L228" s="2" t="e">
        <f t="shared" si="83"/>
        <v>#REF!</v>
      </c>
      <c r="M228" s="2" t="e">
        <f t="shared" si="83"/>
        <v>#REF!</v>
      </c>
      <c r="N228" s="2" t="e">
        <f t="shared" si="83"/>
        <v>#REF!</v>
      </c>
      <c r="O228" s="2" t="e">
        <f t="shared" si="83"/>
        <v>#REF!</v>
      </c>
      <c r="P228" s="2" t="e">
        <f t="shared" si="83"/>
        <v>#REF!</v>
      </c>
      <c r="Q228" s="2" t="e">
        <f t="shared" si="83"/>
        <v>#REF!</v>
      </c>
      <c r="R228" s="2" t="e">
        <f t="shared" si="83"/>
        <v>#REF!</v>
      </c>
      <c r="S228" s="2" t="e">
        <f t="shared" si="83"/>
        <v>#REF!</v>
      </c>
      <c r="T228" s="2" t="e">
        <f t="shared" si="83"/>
        <v>#REF!</v>
      </c>
      <c r="U228" s="2" t="e">
        <f t="shared" si="83"/>
        <v>#REF!</v>
      </c>
      <c r="V228" s="2" t="e">
        <f t="shared" si="83"/>
        <v>#REF!</v>
      </c>
      <c r="W228" s="2" t="e">
        <f t="shared" si="83"/>
        <v>#REF!</v>
      </c>
      <c r="X228" s="2" t="e">
        <f t="shared" si="83"/>
        <v>#REF!</v>
      </c>
      <c r="Y228" s="2" t="e">
        <f t="shared" si="83"/>
        <v>#REF!</v>
      </c>
      <c r="Z228" s="2" t="e">
        <f t="shared" si="83"/>
        <v>#REF!</v>
      </c>
      <c r="AA228" s="2" t="e">
        <f t="shared" si="83"/>
        <v>#REF!</v>
      </c>
      <c r="AB228" s="2" t="e">
        <f t="shared" si="83"/>
        <v>#REF!</v>
      </c>
      <c r="AC228" s="2" t="e">
        <f t="shared" si="83"/>
        <v>#REF!</v>
      </c>
      <c r="AD228" s="2" t="e">
        <f t="shared" si="83"/>
        <v>#REF!</v>
      </c>
      <c r="AE228" s="2" t="e">
        <f t="shared" si="83"/>
        <v>#REF!</v>
      </c>
      <c r="AF228" s="2" t="e">
        <f t="shared" si="83"/>
        <v>#REF!</v>
      </c>
      <c r="AG228" s="2" t="e">
        <f t="shared" si="83"/>
        <v>#REF!</v>
      </c>
      <c r="AH228" s="2" t="e">
        <f t="shared" si="83"/>
        <v>#REF!</v>
      </c>
      <c r="AI228" s="2" t="e">
        <f t="shared" si="83"/>
        <v>#REF!</v>
      </c>
      <c r="AJ228" s="2" t="e">
        <f t="shared" si="83"/>
        <v>#REF!</v>
      </c>
      <c r="AK228" s="2" t="e">
        <f t="shared" si="83"/>
        <v>#REF!</v>
      </c>
    </row>
    <row r="230" spans="4:38">
      <c r="E230" t="s">
        <v>308</v>
      </c>
      <c r="F230" t="s">
        <v>215</v>
      </c>
      <c r="G230" s="2">
        <f t="shared" ref="G230:AK230" si="84">SUM(G222:G228)</f>
        <v>-456510.03596999997</v>
      </c>
      <c r="H230" s="2" t="e">
        <f t="shared" si="84"/>
        <v>#REF!</v>
      </c>
      <c r="I230" s="2" t="e">
        <f t="shared" si="84"/>
        <v>#REF!</v>
      </c>
      <c r="J230" s="2" t="e">
        <f t="shared" si="84"/>
        <v>#REF!</v>
      </c>
      <c r="K230" s="2" t="e">
        <f t="shared" si="84"/>
        <v>#REF!</v>
      </c>
      <c r="L230" s="2" t="e">
        <f t="shared" si="84"/>
        <v>#REF!</v>
      </c>
      <c r="M230" s="2" t="e">
        <f t="shared" si="84"/>
        <v>#REF!</v>
      </c>
      <c r="N230" s="2" t="e">
        <f t="shared" si="84"/>
        <v>#REF!</v>
      </c>
      <c r="O230" s="2" t="e">
        <f t="shared" si="84"/>
        <v>#REF!</v>
      </c>
      <c r="P230" s="2" t="e">
        <f t="shared" si="84"/>
        <v>#REF!</v>
      </c>
      <c r="Q230" s="2" t="e">
        <f t="shared" si="84"/>
        <v>#REF!</v>
      </c>
      <c r="R230" s="2" t="e">
        <f t="shared" si="84"/>
        <v>#REF!</v>
      </c>
      <c r="S230" s="2" t="e">
        <f t="shared" si="84"/>
        <v>#REF!</v>
      </c>
      <c r="T230" s="2" t="e">
        <f t="shared" si="84"/>
        <v>#REF!</v>
      </c>
      <c r="U230" s="2" t="e">
        <f t="shared" si="84"/>
        <v>#REF!</v>
      </c>
      <c r="V230" s="2" t="e">
        <f t="shared" si="84"/>
        <v>#REF!</v>
      </c>
      <c r="W230" s="2" t="e">
        <f t="shared" si="84"/>
        <v>#REF!</v>
      </c>
      <c r="X230" s="2" t="e">
        <f t="shared" si="84"/>
        <v>#REF!</v>
      </c>
      <c r="Y230" s="2" t="e">
        <f t="shared" si="84"/>
        <v>#REF!</v>
      </c>
      <c r="Z230" s="2" t="e">
        <f t="shared" si="84"/>
        <v>#REF!</v>
      </c>
      <c r="AA230" s="2" t="e">
        <f t="shared" si="84"/>
        <v>#REF!</v>
      </c>
      <c r="AB230" s="2" t="e">
        <f t="shared" si="84"/>
        <v>#REF!</v>
      </c>
      <c r="AC230" s="2" t="e">
        <f t="shared" si="84"/>
        <v>#REF!</v>
      </c>
      <c r="AD230" s="2" t="e">
        <f t="shared" si="84"/>
        <v>#REF!</v>
      </c>
      <c r="AE230" s="2" t="e">
        <f t="shared" si="84"/>
        <v>#REF!</v>
      </c>
      <c r="AF230" s="2" t="e">
        <f t="shared" si="84"/>
        <v>#REF!</v>
      </c>
      <c r="AG230" s="2" t="e">
        <f t="shared" si="84"/>
        <v>#REF!</v>
      </c>
      <c r="AH230" s="2" t="e">
        <f t="shared" si="84"/>
        <v>#REF!</v>
      </c>
      <c r="AI230" s="2" t="e">
        <f t="shared" si="84"/>
        <v>#REF!</v>
      </c>
      <c r="AJ230" s="2" t="e">
        <f t="shared" si="84"/>
        <v>#REF!</v>
      </c>
      <c r="AK230" s="2" t="e">
        <f t="shared" si="84"/>
        <v>#REF!</v>
      </c>
    </row>
    <row r="231" spans="4:38">
      <c r="E231" t="s">
        <v>309</v>
      </c>
      <c r="F231" t="s">
        <v>215</v>
      </c>
      <c r="G231" s="2">
        <f>-G230*G$18</f>
        <v>136953.01079099998</v>
      </c>
      <c r="H231" s="2" t="e">
        <f t="shared" ref="H231:AK231" si="85">-H230*H$18</f>
        <v>#REF!</v>
      </c>
      <c r="I231" s="2" t="e">
        <f t="shared" si="85"/>
        <v>#REF!</v>
      </c>
      <c r="J231" s="2" t="e">
        <f t="shared" si="85"/>
        <v>#REF!</v>
      </c>
      <c r="K231" s="2" t="e">
        <f t="shared" si="85"/>
        <v>#REF!</v>
      </c>
      <c r="L231" s="2" t="e">
        <f t="shared" si="85"/>
        <v>#REF!</v>
      </c>
      <c r="M231" s="2" t="e">
        <f t="shared" si="85"/>
        <v>#REF!</v>
      </c>
      <c r="N231" s="2" t="e">
        <f t="shared" si="85"/>
        <v>#REF!</v>
      </c>
      <c r="O231" s="2" t="e">
        <f t="shared" si="85"/>
        <v>#REF!</v>
      </c>
      <c r="P231" s="2" t="e">
        <f t="shared" si="85"/>
        <v>#REF!</v>
      </c>
      <c r="Q231" s="2" t="e">
        <f t="shared" si="85"/>
        <v>#REF!</v>
      </c>
      <c r="R231" s="2" t="e">
        <f t="shared" si="85"/>
        <v>#REF!</v>
      </c>
      <c r="S231" s="2" t="e">
        <f t="shared" si="85"/>
        <v>#REF!</v>
      </c>
      <c r="T231" s="2" t="e">
        <f t="shared" si="85"/>
        <v>#REF!</v>
      </c>
      <c r="U231" s="2" t="e">
        <f t="shared" si="85"/>
        <v>#REF!</v>
      </c>
      <c r="V231" s="2" t="e">
        <f t="shared" si="85"/>
        <v>#REF!</v>
      </c>
      <c r="W231" s="2" t="e">
        <f t="shared" si="85"/>
        <v>#REF!</v>
      </c>
      <c r="X231" s="2" t="e">
        <f t="shared" si="85"/>
        <v>#REF!</v>
      </c>
      <c r="Y231" s="2" t="e">
        <f t="shared" si="85"/>
        <v>#REF!</v>
      </c>
      <c r="Z231" s="2" t="e">
        <f t="shared" si="85"/>
        <v>#REF!</v>
      </c>
      <c r="AA231" s="2" t="e">
        <f t="shared" si="85"/>
        <v>#REF!</v>
      </c>
      <c r="AB231" s="2" t="e">
        <f t="shared" si="85"/>
        <v>#REF!</v>
      </c>
      <c r="AC231" s="2" t="e">
        <f t="shared" si="85"/>
        <v>#REF!</v>
      </c>
      <c r="AD231" s="2" t="e">
        <f t="shared" si="85"/>
        <v>#REF!</v>
      </c>
      <c r="AE231" s="2" t="e">
        <f t="shared" si="85"/>
        <v>#REF!</v>
      </c>
      <c r="AF231" s="2" t="e">
        <f t="shared" si="85"/>
        <v>#REF!</v>
      </c>
      <c r="AG231" s="2" t="e">
        <f t="shared" si="85"/>
        <v>#REF!</v>
      </c>
      <c r="AH231" s="2" t="e">
        <f t="shared" si="85"/>
        <v>#REF!</v>
      </c>
      <c r="AI231" s="2" t="e">
        <f t="shared" si="85"/>
        <v>#REF!</v>
      </c>
      <c r="AJ231" s="2" t="e">
        <f t="shared" si="85"/>
        <v>#REF!</v>
      </c>
      <c r="AK231" s="2" t="e">
        <f t="shared" si="85"/>
        <v>#REF!</v>
      </c>
    </row>
    <row r="233" spans="4:38">
      <c r="D233" t="s">
        <v>310</v>
      </c>
    </row>
    <row r="234" spans="4:38">
      <c r="E234" t="s">
        <v>214</v>
      </c>
      <c r="F234" t="s">
        <v>215</v>
      </c>
      <c r="G234" s="2">
        <f t="shared" ref="G234:AK234" si="86">-G26</f>
        <v>-36520802.877599999</v>
      </c>
      <c r="H234" s="2">
        <f t="shared" si="86"/>
        <v>-19628935.595827498</v>
      </c>
      <c r="I234" s="2">
        <f t="shared" si="86"/>
        <v>-16820057.140224285</v>
      </c>
      <c r="J234" s="2">
        <f t="shared" si="86"/>
        <v>-22803676.231795512</v>
      </c>
      <c r="K234" s="2">
        <f t="shared" si="86"/>
        <v>-26362405.576883204</v>
      </c>
      <c r="L234" s="2">
        <f t="shared" si="86"/>
        <v>-21899847.878660183</v>
      </c>
      <c r="M234" s="2">
        <f t="shared" si="86"/>
        <v>-17022339.497488447</v>
      </c>
      <c r="N234" s="2">
        <f t="shared" si="86"/>
        <v>-20134512.034507632</v>
      </c>
      <c r="O234" s="2">
        <f t="shared" si="86"/>
        <v>-22618120.696635239</v>
      </c>
      <c r="P234" s="2">
        <f t="shared" si="86"/>
        <v>-21439255.582350969</v>
      </c>
      <c r="Q234" s="2">
        <f t="shared" si="86"/>
        <v>-17651706.620927498</v>
      </c>
      <c r="R234" s="23" t="e">
        <f t="shared" si="86"/>
        <v>#REF!</v>
      </c>
      <c r="S234" s="23" t="e">
        <f t="shared" si="86"/>
        <v>#REF!</v>
      </c>
      <c r="T234" s="23">
        <f t="shared" si="86"/>
        <v>0</v>
      </c>
      <c r="U234" s="23">
        <f t="shared" si="86"/>
        <v>0</v>
      </c>
      <c r="V234" s="23">
        <f t="shared" si="86"/>
        <v>0</v>
      </c>
      <c r="W234" s="23">
        <f t="shared" si="86"/>
        <v>0</v>
      </c>
      <c r="X234" s="23">
        <f t="shared" si="86"/>
        <v>0</v>
      </c>
      <c r="Y234" s="23">
        <f t="shared" si="86"/>
        <v>0</v>
      </c>
      <c r="Z234" s="23">
        <f t="shared" si="86"/>
        <v>0</v>
      </c>
      <c r="AA234" s="23">
        <f t="shared" si="86"/>
        <v>0</v>
      </c>
      <c r="AB234" s="23">
        <f t="shared" si="86"/>
        <v>0</v>
      </c>
      <c r="AC234" s="23">
        <f t="shared" si="86"/>
        <v>0</v>
      </c>
      <c r="AD234" s="23">
        <f t="shared" si="86"/>
        <v>0</v>
      </c>
      <c r="AE234" s="23">
        <f t="shared" si="86"/>
        <v>0</v>
      </c>
      <c r="AF234" s="23">
        <f t="shared" si="86"/>
        <v>0</v>
      </c>
      <c r="AG234" s="23">
        <f t="shared" si="86"/>
        <v>0</v>
      </c>
      <c r="AH234" s="23">
        <f t="shared" si="86"/>
        <v>0</v>
      </c>
      <c r="AI234" s="23">
        <f t="shared" si="86"/>
        <v>0</v>
      </c>
      <c r="AJ234" s="23">
        <f t="shared" si="86"/>
        <v>0</v>
      </c>
      <c r="AK234" s="23">
        <f t="shared" si="86"/>
        <v>0</v>
      </c>
    </row>
    <row r="235" spans="4:38">
      <c r="E235" t="s">
        <v>311</v>
      </c>
      <c r="F235" t="s">
        <v>215</v>
      </c>
      <c r="G235" s="2">
        <f t="shared" ref="G235:AK235" si="87">G84</f>
        <v>0</v>
      </c>
      <c r="H235" s="2">
        <f t="shared" si="87"/>
        <v>0</v>
      </c>
      <c r="I235" s="2">
        <f t="shared" si="87"/>
        <v>0</v>
      </c>
      <c r="J235" s="2">
        <f t="shared" si="87"/>
        <v>0</v>
      </c>
      <c r="K235" s="2">
        <f t="shared" si="87"/>
        <v>0</v>
      </c>
      <c r="L235" s="2">
        <f t="shared" si="87"/>
        <v>0</v>
      </c>
      <c r="M235" s="2">
        <f t="shared" si="87"/>
        <v>0</v>
      </c>
      <c r="N235" s="2">
        <f t="shared" si="87"/>
        <v>0</v>
      </c>
      <c r="O235" s="2">
        <f t="shared" si="87"/>
        <v>0</v>
      </c>
      <c r="P235" s="2">
        <f t="shared" si="87"/>
        <v>0</v>
      </c>
      <c r="Q235" s="2">
        <f t="shared" si="87"/>
        <v>0</v>
      </c>
      <c r="R235" s="2">
        <f t="shared" si="87"/>
        <v>0</v>
      </c>
      <c r="S235" s="2">
        <f t="shared" si="87"/>
        <v>0</v>
      </c>
      <c r="T235" s="2">
        <f t="shared" si="87"/>
        <v>0</v>
      </c>
      <c r="U235" s="2">
        <f t="shared" si="87"/>
        <v>0</v>
      </c>
      <c r="V235" s="2">
        <f t="shared" si="87"/>
        <v>0</v>
      </c>
      <c r="W235" s="2">
        <f t="shared" si="87"/>
        <v>0</v>
      </c>
      <c r="X235" s="2">
        <f t="shared" si="87"/>
        <v>0</v>
      </c>
      <c r="Y235" s="2">
        <f t="shared" si="87"/>
        <v>0</v>
      </c>
      <c r="Z235" s="2">
        <f t="shared" si="87"/>
        <v>0</v>
      </c>
      <c r="AA235" s="2">
        <f t="shared" si="87"/>
        <v>0</v>
      </c>
      <c r="AB235" s="2">
        <f t="shared" si="87"/>
        <v>0</v>
      </c>
      <c r="AC235" s="2">
        <f t="shared" si="87"/>
        <v>0</v>
      </c>
      <c r="AD235" s="2">
        <f t="shared" si="87"/>
        <v>0</v>
      </c>
      <c r="AE235" s="2">
        <f t="shared" si="87"/>
        <v>0</v>
      </c>
      <c r="AF235" s="2">
        <f t="shared" si="87"/>
        <v>0</v>
      </c>
      <c r="AG235" s="2">
        <f t="shared" si="87"/>
        <v>0</v>
      </c>
      <c r="AH235" s="2">
        <f t="shared" si="87"/>
        <v>0</v>
      </c>
      <c r="AI235" s="2">
        <f t="shared" si="87"/>
        <v>0</v>
      </c>
      <c r="AJ235" s="2">
        <f t="shared" si="87"/>
        <v>0</v>
      </c>
      <c r="AK235" s="2">
        <f t="shared" si="87"/>
        <v>0</v>
      </c>
    </row>
    <row r="236" spans="4:38">
      <c r="E236" t="s">
        <v>222</v>
      </c>
      <c r="F236" t="s">
        <v>215</v>
      </c>
      <c r="G236" s="2">
        <f t="shared" ref="G236:AK236" si="88">G53</f>
        <v>0</v>
      </c>
      <c r="H236" s="2">
        <f t="shared" si="88"/>
        <v>0</v>
      </c>
      <c r="I236" s="2">
        <f t="shared" si="88"/>
        <v>0</v>
      </c>
      <c r="J236" s="2">
        <f t="shared" si="88"/>
        <v>0</v>
      </c>
      <c r="K236" s="2">
        <f t="shared" si="88"/>
        <v>0</v>
      </c>
      <c r="L236" s="2">
        <f t="shared" si="88"/>
        <v>0</v>
      </c>
      <c r="M236" s="2">
        <f t="shared" si="88"/>
        <v>0</v>
      </c>
      <c r="N236" s="2">
        <f t="shared" si="88"/>
        <v>0</v>
      </c>
      <c r="O236" s="2">
        <f t="shared" si="88"/>
        <v>0</v>
      </c>
      <c r="P236" s="2">
        <f t="shared" si="88"/>
        <v>0</v>
      </c>
      <c r="Q236" s="2">
        <f t="shared" si="88"/>
        <v>0</v>
      </c>
      <c r="R236" s="2">
        <f t="shared" si="88"/>
        <v>0</v>
      </c>
      <c r="S236" s="2">
        <f t="shared" si="88"/>
        <v>0</v>
      </c>
      <c r="T236" s="2">
        <f t="shared" si="88"/>
        <v>0</v>
      </c>
      <c r="U236" s="2">
        <f t="shared" si="88"/>
        <v>0</v>
      </c>
      <c r="V236" s="2">
        <f t="shared" si="88"/>
        <v>0</v>
      </c>
      <c r="W236" s="2">
        <f t="shared" si="88"/>
        <v>0</v>
      </c>
      <c r="X236" s="2">
        <f t="shared" si="88"/>
        <v>0</v>
      </c>
      <c r="Y236" s="2">
        <f t="shared" si="88"/>
        <v>0</v>
      </c>
      <c r="Z236" s="2">
        <f t="shared" si="88"/>
        <v>0</v>
      </c>
      <c r="AA236" s="2">
        <f t="shared" si="88"/>
        <v>0</v>
      </c>
      <c r="AB236" s="2">
        <f t="shared" si="88"/>
        <v>0</v>
      </c>
      <c r="AC236" s="2">
        <f t="shared" si="88"/>
        <v>0</v>
      </c>
      <c r="AD236" s="2">
        <f t="shared" si="88"/>
        <v>0</v>
      </c>
      <c r="AE236" s="2">
        <f t="shared" si="88"/>
        <v>0</v>
      </c>
      <c r="AF236" s="2">
        <f t="shared" si="88"/>
        <v>0</v>
      </c>
      <c r="AG236" s="2">
        <f t="shared" si="88"/>
        <v>0</v>
      </c>
      <c r="AH236" s="2">
        <f t="shared" si="88"/>
        <v>0</v>
      </c>
      <c r="AI236" s="2">
        <f t="shared" si="88"/>
        <v>0</v>
      </c>
      <c r="AJ236" s="2">
        <f t="shared" si="88"/>
        <v>0</v>
      </c>
      <c r="AK236" s="2">
        <f t="shared" si="88"/>
        <v>0</v>
      </c>
    </row>
    <row r="237" spans="4:38">
      <c r="E237" t="s">
        <v>305</v>
      </c>
      <c r="F237" t="s">
        <v>215</v>
      </c>
      <c r="G237" s="2">
        <f t="shared" ref="G237:AK237" si="89">G177</f>
        <v>0</v>
      </c>
      <c r="H237" s="2" t="e">
        <f t="shared" si="89"/>
        <v>#REF!</v>
      </c>
      <c r="I237" s="2" t="e">
        <f t="shared" si="89"/>
        <v>#REF!</v>
      </c>
      <c r="J237" s="2" t="e">
        <f t="shared" si="89"/>
        <v>#REF!</v>
      </c>
      <c r="K237" s="2" t="e">
        <f t="shared" si="89"/>
        <v>#REF!</v>
      </c>
      <c r="L237" s="2" t="e">
        <f t="shared" si="89"/>
        <v>#REF!</v>
      </c>
      <c r="M237" s="2" t="e">
        <f t="shared" si="89"/>
        <v>#REF!</v>
      </c>
      <c r="N237" s="2" t="e">
        <f t="shared" si="89"/>
        <v>#REF!</v>
      </c>
      <c r="O237" s="2" t="e">
        <f t="shared" si="89"/>
        <v>#REF!</v>
      </c>
      <c r="P237" s="2" t="e">
        <f t="shared" si="89"/>
        <v>#REF!</v>
      </c>
      <c r="Q237" s="2" t="e">
        <f t="shared" si="89"/>
        <v>#REF!</v>
      </c>
      <c r="R237" s="2" t="e">
        <f t="shared" si="89"/>
        <v>#REF!</v>
      </c>
      <c r="S237" s="2" t="e">
        <f t="shared" si="89"/>
        <v>#REF!</v>
      </c>
      <c r="T237" s="2" t="e">
        <f t="shared" si="89"/>
        <v>#REF!</v>
      </c>
      <c r="U237" s="2" t="e">
        <f t="shared" si="89"/>
        <v>#REF!</v>
      </c>
      <c r="V237" s="2" t="e">
        <f t="shared" si="89"/>
        <v>#REF!</v>
      </c>
      <c r="W237" s="2" t="e">
        <f t="shared" si="89"/>
        <v>#REF!</v>
      </c>
      <c r="X237" s="2" t="e">
        <f t="shared" si="89"/>
        <v>#REF!</v>
      </c>
      <c r="Y237" s="2" t="e">
        <f t="shared" si="89"/>
        <v>#REF!</v>
      </c>
      <c r="Z237" s="2" t="e">
        <f t="shared" si="89"/>
        <v>#REF!</v>
      </c>
      <c r="AA237" s="2" t="e">
        <f t="shared" si="89"/>
        <v>#REF!</v>
      </c>
      <c r="AB237" s="2" t="e">
        <f t="shared" si="89"/>
        <v>#REF!</v>
      </c>
      <c r="AC237" s="2" t="e">
        <f t="shared" si="89"/>
        <v>#REF!</v>
      </c>
      <c r="AD237" s="2" t="e">
        <f t="shared" si="89"/>
        <v>#REF!</v>
      </c>
      <c r="AE237" s="2" t="e">
        <f t="shared" si="89"/>
        <v>#REF!</v>
      </c>
      <c r="AF237" s="2" t="e">
        <f t="shared" si="89"/>
        <v>#REF!</v>
      </c>
      <c r="AG237" s="2" t="e">
        <f t="shared" si="89"/>
        <v>#REF!</v>
      </c>
      <c r="AH237" s="2" t="e">
        <f t="shared" si="89"/>
        <v>#REF!</v>
      </c>
      <c r="AI237" s="2" t="e">
        <f t="shared" si="89"/>
        <v>#REF!</v>
      </c>
      <c r="AJ237" s="2" t="e">
        <f t="shared" si="89"/>
        <v>#REF!</v>
      </c>
      <c r="AK237" s="2" t="e">
        <f t="shared" si="89"/>
        <v>#REF!</v>
      </c>
      <c r="AL237" s="2" t="e">
        <f t="shared" ref="AL237:AL243" si="90">IF(AF237=0,0,IF($G$15&gt;(AK237/AF237)^(1/5)-1+2%,AK237*(AK237/AF237)^(1/5)/($G$15-((AK237/AF237)^(1/5)-1)),AK237*(1+$G$14)/$G$16))</f>
        <v>#REF!</v>
      </c>
    </row>
    <row r="238" spans="4:38">
      <c r="E238" t="s">
        <v>282</v>
      </c>
      <c r="F238" t="s">
        <v>215</v>
      </c>
      <c r="G238" s="2">
        <f t="shared" ref="G238:AK238" si="91">G224</f>
        <v>0</v>
      </c>
      <c r="H238" s="2" t="e">
        <f t="shared" si="91"/>
        <v>#REF!</v>
      </c>
      <c r="I238" s="2" t="e">
        <f t="shared" si="91"/>
        <v>#REF!</v>
      </c>
      <c r="J238" s="2" t="e">
        <f t="shared" si="91"/>
        <v>#REF!</v>
      </c>
      <c r="K238" s="2" t="e">
        <f t="shared" si="91"/>
        <v>#REF!</v>
      </c>
      <c r="L238" s="2" t="e">
        <f t="shared" si="91"/>
        <v>#REF!</v>
      </c>
      <c r="M238" s="2" t="e">
        <f t="shared" si="91"/>
        <v>#REF!</v>
      </c>
      <c r="N238" s="2" t="e">
        <f t="shared" si="91"/>
        <v>#REF!</v>
      </c>
      <c r="O238" s="2" t="e">
        <f t="shared" si="91"/>
        <v>#REF!</v>
      </c>
      <c r="P238" s="2" t="e">
        <f t="shared" si="91"/>
        <v>#REF!</v>
      </c>
      <c r="Q238" s="2" t="e">
        <f t="shared" si="91"/>
        <v>#REF!</v>
      </c>
      <c r="R238" s="2" t="e">
        <f t="shared" si="91"/>
        <v>#REF!</v>
      </c>
      <c r="S238" s="2" t="e">
        <f t="shared" si="91"/>
        <v>#REF!</v>
      </c>
      <c r="T238" s="2" t="e">
        <f t="shared" si="91"/>
        <v>#REF!</v>
      </c>
      <c r="U238" s="2" t="e">
        <f t="shared" si="91"/>
        <v>#REF!</v>
      </c>
      <c r="V238" s="2" t="e">
        <f t="shared" si="91"/>
        <v>#REF!</v>
      </c>
      <c r="W238" s="2" t="e">
        <f t="shared" si="91"/>
        <v>#REF!</v>
      </c>
      <c r="X238" s="2" t="e">
        <f t="shared" si="91"/>
        <v>#REF!</v>
      </c>
      <c r="Y238" s="2" t="e">
        <f t="shared" si="91"/>
        <v>#REF!</v>
      </c>
      <c r="Z238" s="2" t="e">
        <f t="shared" si="91"/>
        <v>#REF!</v>
      </c>
      <c r="AA238" s="2" t="e">
        <f t="shared" si="91"/>
        <v>#REF!</v>
      </c>
      <c r="AB238" s="2" t="e">
        <f t="shared" si="91"/>
        <v>#REF!</v>
      </c>
      <c r="AC238" s="2" t="e">
        <f t="shared" si="91"/>
        <v>#REF!</v>
      </c>
      <c r="AD238" s="2" t="e">
        <f t="shared" si="91"/>
        <v>#REF!</v>
      </c>
      <c r="AE238" s="2" t="e">
        <f t="shared" si="91"/>
        <v>#REF!</v>
      </c>
      <c r="AF238" s="2" t="e">
        <f t="shared" si="91"/>
        <v>#REF!</v>
      </c>
      <c r="AG238" s="2" t="e">
        <f t="shared" si="91"/>
        <v>#REF!</v>
      </c>
      <c r="AH238" s="2" t="e">
        <f t="shared" si="91"/>
        <v>#REF!</v>
      </c>
      <c r="AI238" s="2" t="e">
        <f t="shared" si="91"/>
        <v>#REF!</v>
      </c>
      <c r="AJ238" s="2" t="e">
        <f t="shared" si="91"/>
        <v>#REF!</v>
      </c>
      <c r="AK238" s="2" t="e">
        <f t="shared" si="91"/>
        <v>#REF!</v>
      </c>
      <c r="AL238" s="2" t="e">
        <f t="shared" si="90"/>
        <v>#REF!</v>
      </c>
    </row>
    <row r="239" spans="4:38">
      <c r="E239" t="s">
        <v>283</v>
      </c>
      <c r="F239" t="s">
        <v>215</v>
      </c>
      <c r="G239" s="2">
        <f t="shared" ref="G239:AK239" si="92">-G200</f>
        <v>0</v>
      </c>
      <c r="H239" s="2" t="e">
        <f t="shared" si="92"/>
        <v>#REF!</v>
      </c>
      <c r="I239" s="2" t="e">
        <f t="shared" si="92"/>
        <v>#REF!</v>
      </c>
      <c r="J239" s="2" t="e">
        <f t="shared" si="92"/>
        <v>#REF!</v>
      </c>
      <c r="K239" s="2" t="e">
        <f t="shared" si="92"/>
        <v>#REF!</v>
      </c>
      <c r="L239" s="2" t="e">
        <f t="shared" si="92"/>
        <v>#REF!</v>
      </c>
      <c r="M239" s="2" t="e">
        <f t="shared" si="92"/>
        <v>#REF!</v>
      </c>
      <c r="N239" s="2" t="e">
        <f t="shared" si="92"/>
        <v>#REF!</v>
      </c>
      <c r="O239" s="2" t="e">
        <f t="shared" si="92"/>
        <v>#REF!</v>
      </c>
      <c r="P239" s="2" t="e">
        <f t="shared" si="92"/>
        <v>#REF!</v>
      </c>
      <c r="Q239" s="2" t="e">
        <f t="shared" si="92"/>
        <v>#REF!</v>
      </c>
      <c r="R239" s="2" t="e">
        <f t="shared" si="92"/>
        <v>#REF!</v>
      </c>
      <c r="S239" s="2" t="e">
        <f t="shared" si="92"/>
        <v>#REF!</v>
      </c>
      <c r="T239" s="2" t="e">
        <f t="shared" si="92"/>
        <v>#REF!</v>
      </c>
      <c r="U239" s="2" t="e">
        <f t="shared" si="92"/>
        <v>#REF!</v>
      </c>
      <c r="V239" s="2" t="e">
        <f t="shared" si="92"/>
        <v>#REF!</v>
      </c>
      <c r="W239" s="2" t="e">
        <f t="shared" si="92"/>
        <v>#REF!</v>
      </c>
      <c r="X239" s="2" t="e">
        <f t="shared" si="92"/>
        <v>#REF!</v>
      </c>
      <c r="Y239" s="2" t="e">
        <f t="shared" si="92"/>
        <v>#REF!</v>
      </c>
      <c r="Z239" s="2" t="e">
        <f t="shared" si="92"/>
        <v>#REF!</v>
      </c>
      <c r="AA239" s="2" t="e">
        <f t="shared" si="92"/>
        <v>#REF!</v>
      </c>
      <c r="AB239" s="2" t="e">
        <f t="shared" si="92"/>
        <v>#REF!</v>
      </c>
      <c r="AC239" s="2" t="e">
        <f t="shared" si="92"/>
        <v>#REF!</v>
      </c>
      <c r="AD239" s="2" t="e">
        <f t="shared" si="92"/>
        <v>#REF!</v>
      </c>
      <c r="AE239" s="2" t="e">
        <f t="shared" si="92"/>
        <v>#REF!</v>
      </c>
      <c r="AF239" s="2" t="e">
        <f t="shared" si="92"/>
        <v>#REF!</v>
      </c>
      <c r="AG239" s="2" t="e">
        <f t="shared" si="92"/>
        <v>#REF!</v>
      </c>
      <c r="AH239" s="2" t="e">
        <f t="shared" si="92"/>
        <v>#REF!</v>
      </c>
      <c r="AI239" s="2" t="e">
        <f t="shared" si="92"/>
        <v>#REF!</v>
      </c>
      <c r="AJ239" s="2" t="e">
        <f t="shared" si="92"/>
        <v>#REF!</v>
      </c>
      <c r="AK239" s="2" t="e">
        <f t="shared" si="92"/>
        <v>#REF!</v>
      </c>
      <c r="AL239" s="2" t="e">
        <f t="shared" si="90"/>
        <v>#REF!</v>
      </c>
    </row>
    <row r="240" spans="4:38">
      <c r="E240" t="s">
        <v>290</v>
      </c>
      <c r="F240" t="s">
        <v>215</v>
      </c>
      <c r="G240" s="2">
        <f t="shared" ref="G240:AK240" si="93">G207</f>
        <v>0</v>
      </c>
      <c r="H240" s="2">
        <f t="shared" si="93"/>
        <v>0</v>
      </c>
      <c r="I240" s="2">
        <f t="shared" si="93"/>
        <v>0</v>
      </c>
      <c r="J240" s="2">
        <f t="shared" si="93"/>
        <v>0</v>
      </c>
      <c r="K240" s="2">
        <f t="shared" si="93"/>
        <v>0</v>
      </c>
      <c r="L240" s="2">
        <f t="shared" si="93"/>
        <v>0</v>
      </c>
      <c r="M240" s="2">
        <f t="shared" si="93"/>
        <v>0</v>
      </c>
      <c r="N240" s="2">
        <f t="shared" si="93"/>
        <v>0</v>
      </c>
      <c r="O240" s="2">
        <f t="shared" si="93"/>
        <v>0</v>
      </c>
      <c r="P240" s="2">
        <f t="shared" si="93"/>
        <v>0</v>
      </c>
      <c r="Q240" s="2">
        <f t="shared" si="93"/>
        <v>0</v>
      </c>
      <c r="R240" s="2">
        <f t="shared" si="93"/>
        <v>0</v>
      </c>
      <c r="S240" s="2">
        <f t="shared" si="93"/>
        <v>0</v>
      </c>
      <c r="T240" s="2">
        <f t="shared" si="93"/>
        <v>0</v>
      </c>
      <c r="U240" s="2">
        <f t="shared" si="93"/>
        <v>0</v>
      </c>
      <c r="V240" s="2">
        <f t="shared" si="93"/>
        <v>0</v>
      </c>
      <c r="W240" s="2">
        <f t="shared" si="93"/>
        <v>0</v>
      </c>
      <c r="X240" s="2">
        <f t="shared" si="93"/>
        <v>0</v>
      </c>
      <c r="Y240" s="2">
        <f t="shared" si="93"/>
        <v>0</v>
      </c>
      <c r="Z240" s="2">
        <f t="shared" si="93"/>
        <v>0</v>
      </c>
      <c r="AA240" s="2">
        <f t="shared" si="93"/>
        <v>0</v>
      </c>
      <c r="AB240" s="2">
        <f t="shared" si="93"/>
        <v>0</v>
      </c>
      <c r="AC240" s="2">
        <f t="shared" si="93"/>
        <v>0</v>
      </c>
      <c r="AD240" s="2">
        <f t="shared" si="93"/>
        <v>0</v>
      </c>
      <c r="AE240" s="2">
        <f t="shared" si="93"/>
        <v>0</v>
      </c>
      <c r="AF240" s="2">
        <f t="shared" si="93"/>
        <v>0</v>
      </c>
      <c r="AG240" s="2">
        <f t="shared" si="93"/>
        <v>0</v>
      </c>
      <c r="AH240" s="2">
        <f t="shared" si="93"/>
        <v>0</v>
      </c>
      <c r="AI240" s="2">
        <f t="shared" si="93"/>
        <v>0</v>
      </c>
      <c r="AJ240" s="2">
        <f t="shared" si="93"/>
        <v>0</v>
      </c>
      <c r="AK240" s="2">
        <f t="shared" si="93"/>
        <v>0</v>
      </c>
      <c r="AL240" s="2">
        <f t="shared" si="90"/>
        <v>0</v>
      </c>
    </row>
    <row r="241" spans="3:40">
      <c r="E241" t="s">
        <v>295</v>
      </c>
      <c r="F241" t="s">
        <v>215</v>
      </c>
      <c r="G241" s="2">
        <f t="shared" ref="G241:AK241" si="94">G214</f>
        <v>0</v>
      </c>
      <c r="H241" s="2">
        <f t="shared" si="94"/>
        <v>0</v>
      </c>
      <c r="I241" s="2">
        <f t="shared" si="94"/>
        <v>0</v>
      </c>
      <c r="J241" s="2">
        <f t="shared" si="94"/>
        <v>0</v>
      </c>
      <c r="K241" s="2">
        <f t="shared" si="94"/>
        <v>0</v>
      </c>
      <c r="L241" s="2">
        <f t="shared" si="94"/>
        <v>0</v>
      </c>
      <c r="M241" s="2">
        <f t="shared" si="94"/>
        <v>0</v>
      </c>
      <c r="N241" s="2">
        <f t="shared" si="94"/>
        <v>0</v>
      </c>
      <c r="O241" s="2">
        <f t="shared" si="94"/>
        <v>0</v>
      </c>
      <c r="P241" s="2">
        <f t="shared" si="94"/>
        <v>0</v>
      </c>
      <c r="Q241" s="2">
        <f t="shared" si="94"/>
        <v>0</v>
      </c>
      <c r="R241" s="2">
        <f t="shared" si="94"/>
        <v>0</v>
      </c>
      <c r="S241" s="2">
        <f t="shared" si="94"/>
        <v>0</v>
      </c>
      <c r="T241" s="2">
        <f t="shared" si="94"/>
        <v>0</v>
      </c>
      <c r="U241" s="2">
        <f t="shared" si="94"/>
        <v>0</v>
      </c>
      <c r="V241" s="2">
        <f t="shared" si="94"/>
        <v>0</v>
      </c>
      <c r="W241" s="2">
        <f t="shared" si="94"/>
        <v>0</v>
      </c>
      <c r="X241" s="2">
        <f t="shared" si="94"/>
        <v>0</v>
      </c>
      <c r="Y241" s="2">
        <f t="shared" si="94"/>
        <v>0</v>
      </c>
      <c r="Z241" s="2">
        <f t="shared" si="94"/>
        <v>0</v>
      </c>
      <c r="AA241" s="2">
        <f t="shared" si="94"/>
        <v>0</v>
      </c>
      <c r="AB241" s="2">
        <f t="shared" si="94"/>
        <v>0</v>
      </c>
      <c r="AC241" s="2">
        <f t="shared" si="94"/>
        <v>0</v>
      </c>
      <c r="AD241" s="2">
        <f t="shared" si="94"/>
        <v>0</v>
      </c>
      <c r="AE241" s="2">
        <f t="shared" si="94"/>
        <v>0</v>
      </c>
      <c r="AF241" s="2">
        <f t="shared" si="94"/>
        <v>0</v>
      </c>
      <c r="AG241" s="2">
        <f t="shared" si="94"/>
        <v>0</v>
      </c>
      <c r="AH241" s="2">
        <f t="shared" si="94"/>
        <v>0</v>
      </c>
      <c r="AI241" s="2">
        <f t="shared" si="94"/>
        <v>0</v>
      </c>
      <c r="AJ241" s="2">
        <f t="shared" si="94"/>
        <v>0</v>
      </c>
      <c r="AK241" s="2">
        <f t="shared" si="94"/>
        <v>0</v>
      </c>
      <c r="AL241" s="2">
        <f t="shared" si="90"/>
        <v>0</v>
      </c>
    </row>
    <row r="242" spans="3:40">
      <c r="E242" t="s">
        <v>312</v>
      </c>
      <c r="F242" t="s">
        <v>215</v>
      </c>
      <c r="G242" s="2">
        <f t="shared" ref="G242:AK242" si="95">G231</f>
        <v>136953.01079099998</v>
      </c>
      <c r="H242" s="2" t="e">
        <f t="shared" si="95"/>
        <v>#REF!</v>
      </c>
      <c r="I242" s="2" t="e">
        <f t="shared" si="95"/>
        <v>#REF!</v>
      </c>
      <c r="J242" s="2" t="e">
        <f t="shared" si="95"/>
        <v>#REF!</v>
      </c>
      <c r="K242" s="2" t="e">
        <f t="shared" si="95"/>
        <v>#REF!</v>
      </c>
      <c r="L242" s="2" t="e">
        <f t="shared" si="95"/>
        <v>#REF!</v>
      </c>
      <c r="M242" s="2" t="e">
        <f t="shared" si="95"/>
        <v>#REF!</v>
      </c>
      <c r="N242" s="2" t="e">
        <f t="shared" si="95"/>
        <v>#REF!</v>
      </c>
      <c r="O242" s="2" t="e">
        <f t="shared" si="95"/>
        <v>#REF!</v>
      </c>
      <c r="P242" s="2" t="e">
        <f t="shared" si="95"/>
        <v>#REF!</v>
      </c>
      <c r="Q242" s="2" t="e">
        <f t="shared" si="95"/>
        <v>#REF!</v>
      </c>
      <c r="R242" s="2" t="e">
        <f t="shared" si="95"/>
        <v>#REF!</v>
      </c>
      <c r="S242" s="2" t="e">
        <f t="shared" si="95"/>
        <v>#REF!</v>
      </c>
      <c r="T242" s="2" t="e">
        <f t="shared" si="95"/>
        <v>#REF!</v>
      </c>
      <c r="U242" s="2" t="e">
        <f t="shared" si="95"/>
        <v>#REF!</v>
      </c>
      <c r="V242" s="2" t="e">
        <f t="shared" si="95"/>
        <v>#REF!</v>
      </c>
      <c r="W242" s="2" t="e">
        <f t="shared" si="95"/>
        <v>#REF!</v>
      </c>
      <c r="X242" s="2" t="e">
        <f t="shared" si="95"/>
        <v>#REF!</v>
      </c>
      <c r="Y242" s="2" t="e">
        <f t="shared" si="95"/>
        <v>#REF!</v>
      </c>
      <c r="Z242" s="2" t="e">
        <f t="shared" si="95"/>
        <v>#REF!</v>
      </c>
      <c r="AA242" s="2" t="e">
        <f t="shared" si="95"/>
        <v>#REF!</v>
      </c>
      <c r="AB242" s="2" t="e">
        <f t="shared" si="95"/>
        <v>#REF!</v>
      </c>
      <c r="AC242" s="2" t="e">
        <f t="shared" si="95"/>
        <v>#REF!</v>
      </c>
      <c r="AD242" s="2" t="e">
        <f t="shared" si="95"/>
        <v>#REF!</v>
      </c>
      <c r="AE242" s="2" t="e">
        <f t="shared" si="95"/>
        <v>#REF!</v>
      </c>
      <c r="AF242" s="2" t="e">
        <f t="shared" si="95"/>
        <v>#REF!</v>
      </c>
      <c r="AG242" s="2" t="e">
        <f t="shared" si="95"/>
        <v>#REF!</v>
      </c>
      <c r="AH242" s="2" t="e">
        <f t="shared" si="95"/>
        <v>#REF!</v>
      </c>
      <c r="AI242" s="2" t="e">
        <f t="shared" si="95"/>
        <v>#REF!</v>
      </c>
      <c r="AJ242" s="2" t="e">
        <f t="shared" si="95"/>
        <v>#REF!</v>
      </c>
      <c r="AK242" s="2" t="e">
        <f t="shared" si="95"/>
        <v>#REF!</v>
      </c>
      <c r="AL242" s="2" t="e">
        <f t="shared" si="90"/>
        <v>#REF!</v>
      </c>
      <c r="AN242" s="18"/>
    </row>
    <row r="243" spans="3:40">
      <c r="E243" t="s">
        <v>313</v>
      </c>
      <c r="F243" t="s">
        <v>215</v>
      </c>
      <c r="G243" s="2">
        <f>-$G$17*G242</f>
        <v>-68476.505395499989</v>
      </c>
      <c r="H243" s="2" t="e">
        <f t="shared" ref="H243:AK243" si="96">-$G$17*H242</f>
        <v>#REF!</v>
      </c>
      <c r="I243" s="2" t="e">
        <f t="shared" si="96"/>
        <v>#REF!</v>
      </c>
      <c r="J243" s="2" t="e">
        <f t="shared" si="96"/>
        <v>#REF!</v>
      </c>
      <c r="K243" s="2" t="e">
        <f t="shared" si="96"/>
        <v>#REF!</v>
      </c>
      <c r="L243" s="2" t="e">
        <f t="shared" si="96"/>
        <v>#REF!</v>
      </c>
      <c r="M243" s="2" t="e">
        <f t="shared" si="96"/>
        <v>#REF!</v>
      </c>
      <c r="N243" s="2" t="e">
        <f t="shared" si="96"/>
        <v>#REF!</v>
      </c>
      <c r="O243" s="2" t="e">
        <f t="shared" si="96"/>
        <v>#REF!</v>
      </c>
      <c r="P243" s="2" t="e">
        <f t="shared" si="96"/>
        <v>#REF!</v>
      </c>
      <c r="Q243" s="2" t="e">
        <f t="shared" si="96"/>
        <v>#REF!</v>
      </c>
      <c r="R243" s="2" t="e">
        <f t="shared" si="96"/>
        <v>#REF!</v>
      </c>
      <c r="S243" s="2" t="e">
        <f t="shared" si="96"/>
        <v>#REF!</v>
      </c>
      <c r="T243" s="2" t="e">
        <f t="shared" si="96"/>
        <v>#REF!</v>
      </c>
      <c r="U243" s="2" t="e">
        <f t="shared" si="96"/>
        <v>#REF!</v>
      </c>
      <c r="V243" s="2" t="e">
        <f t="shared" si="96"/>
        <v>#REF!</v>
      </c>
      <c r="W243" s="2" t="e">
        <f t="shared" si="96"/>
        <v>#REF!</v>
      </c>
      <c r="X243" s="2" t="e">
        <f t="shared" si="96"/>
        <v>#REF!</v>
      </c>
      <c r="Y243" s="2" t="e">
        <f t="shared" si="96"/>
        <v>#REF!</v>
      </c>
      <c r="Z243" s="2" t="e">
        <f t="shared" si="96"/>
        <v>#REF!</v>
      </c>
      <c r="AA243" s="2" t="e">
        <f t="shared" si="96"/>
        <v>#REF!</v>
      </c>
      <c r="AB243" s="2" t="e">
        <f t="shared" si="96"/>
        <v>#REF!</v>
      </c>
      <c r="AC243" s="2" t="e">
        <f t="shared" si="96"/>
        <v>#REF!</v>
      </c>
      <c r="AD243" s="2" t="e">
        <f t="shared" si="96"/>
        <v>#REF!</v>
      </c>
      <c r="AE243" s="2" t="e">
        <f t="shared" si="96"/>
        <v>#REF!</v>
      </c>
      <c r="AF243" s="2" t="e">
        <f t="shared" si="96"/>
        <v>#REF!</v>
      </c>
      <c r="AG243" s="2" t="e">
        <f t="shared" si="96"/>
        <v>#REF!</v>
      </c>
      <c r="AH243" s="2" t="e">
        <f t="shared" si="96"/>
        <v>#REF!</v>
      </c>
      <c r="AI243" s="2" t="e">
        <f t="shared" si="96"/>
        <v>#REF!</v>
      </c>
      <c r="AJ243" s="2" t="e">
        <f t="shared" si="96"/>
        <v>#REF!</v>
      </c>
      <c r="AK243" s="2" t="e">
        <f t="shared" si="96"/>
        <v>#REF!</v>
      </c>
      <c r="AL243" s="2" t="e">
        <f t="shared" si="90"/>
        <v>#REF!</v>
      </c>
    </row>
    <row r="244" spans="3:40">
      <c r="E244" t="s">
        <v>314</v>
      </c>
      <c r="F244" t="s">
        <v>215</v>
      </c>
      <c r="G244" s="2">
        <f>SUM(G234:G243)</f>
        <v>-36452326.372204497</v>
      </c>
      <c r="H244" s="2" t="e">
        <f t="shared" ref="H244:AL244" si="97">SUM(H234:H243)</f>
        <v>#REF!</v>
      </c>
      <c r="I244" s="2" t="e">
        <f t="shared" si="97"/>
        <v>#REF!</v>
      </c>
      <c r="J244" s="2" t="e">
        <f t="shared" si="97"/>
        <v>#REF!</v>
      </c>
      <c r="K244" s="2" t="e">
        <f t="shared" si="97"/>
        <v>#REF!</v>
      </c>
      <c r="L244" s="2" t="e">
        <f t="shared" si="97"/>
        <v>#REF!</v>
      </c>
      <c r="M244" s="2" t="e">
        <f t="shared" si="97"/>
        <v>#REF!</v>
      </c>
      <c r="N244" s="2" t="e">
        <f t="shared" si="97"/>
        <v>#REF!</v>
      </c>
      <c r="O244" s="2" t="e">
        <f t="shared" si="97"/>
        <v>#REF!</v>
      </c>
      <c r="P244" s="2" t="e">
        <f t="shared" si="97"/>
        <v>#REF!</v>
      </c>
      <c r="Q244" s="2" t="e">
        <f t="shared" si="97"/>
        <v>#REF!</v>
      </c>
      <c r="R244" s="2" t="e">
        <f t="shared" si="97"/>
        <v>#REF!</v>
      </c>
      <c r="S244" s="2" t="e">
        <f t="shared" si="97"/>
        <v>#REF!</v>
      </c>
      <c r="T244" s="2" t="e">
        <f t="shared" si="97"/>
        <v>#REF!</v>
      </c>
      <c r="U244" s="2" t="e">
        <f t="shared" si="97"/>
        <v>#REF!</v>
      </c>
      <c r="V244" s="2" t="e">
        <f t="shared" si="97"/>
        <v>#REF!</v>
      </c>
      <c r="W244" s="2" t="e">
        <f t="shared" si="97"/>
        <v>#REF!</v>
      </c>
      <c r="X244" s="2" t="e">
        <f t="shared" si="97"/>
        <v>#REF!</v>
      </c>
      <c r="Y244" s="2" t="e">
        <f t="shared" si="97"/>
        <v>#REF!</v>
      </c>
      <c r="Z244" s="2" t="e">
        <f t="shared" si="97"/>
        <v>#REF!</v>
      </c>
      <c r="AA244" s="2" t="e">
        <f t="shared" si="97"/>
        <v>#REF!</v>
      </c>
      <c r="AB244" s="2" t="e">
        <f t="shared" si="97"/>
        <v>#REF!</v>
      </c>
      <c r="AC244" s="2" t="e">
        <f t="shared" si="97"/>
        <v>#REF!</v>
      </c>
      <c r="AD244" s="2" t="e">
        <f t="shared" si="97"/>
        <v>#REF!</v>
      </c>
      <c r="AE244" s="2" t="e">
        <f t="shared" si="97"/>
        <v>#REF!</v>
      </c>
      <c r="AF244" s="2" t="e">
        <f t="shared" si="97"/>
        <v>#REF!</v>
      </c>
      <c r="AG244" s="2" t="e">
        <f t="shared" si="97"/>
        <v>#REF!</v>
      </c>
      <c r="AH244" s="2" t="e">
        <f t="shared" si="97"/>
        <v>#REF!</v>
      </c>
      <c r="AI244" s="2" t="e">
        <f t="shared" si="97"/>
        <v>#REF!</v>
      </c>
      <c r="AJ244" s="2" t="e">
        <f t="shared" si="97"/>
        <v>#REF!</v>
      </c>
      <c r="AK244" s="2" t="e">
        <f t="shared" si="97"/>
        <v>#REF!</v>
      </c>
      <c r="AL244" s="2" t="e">
        <f t="shared" si="97"/>
        <v>#REF!</v>
      </c>
    </row>
    <row r="245" spans="3:40">
      <c r="E245" t="s">
        <v>315</v>
      </c>
      <c r="F245" t="s">
        <v>215</v>
      </c>
      <c r="G245" s="2" t="e">
        <f>NPV($G$15,H244:AL244)+G244</f>
        <v>#REF!</v>
      </c>
    </row>
    <row r="247" spans="3:40">
      <c r="E247" t="s">
        <v>307</v>
      </c>
      <c r="F247" t="s">
        <v>215</v>
      </c>
      <c r="H247" s="2" t="e">
        <f t="shared" ref="H247:AK247" si="98">H219</f>
        <v>#REF!</v>
      </c>
      <c r="I247" s="2" t="e">
        <f t="shared" si="98"/>
        <v>#REF!</v>
      </c>
      <c r="J247" s="2" t="e">
        <f t="shared" si="98"/>
        <v>#REF!</v>
      </c>
      <c r="K247" s="2" t="e">
        <f t="shared" si="98"/>
        <v>#REF!</v>
      </c>
      <c r="L247" s="2" t="e">
        <f t="shared" si="98"/>
        <v>#REF!</v>
      </c>
      <c r="M247" s="2" t="e">
        <f t="shared" si="98"/>
        <v>#REF!</v>
      </c>
      <c r="N247" s="2" t="e">
        <f t="shared" si="98"/>
        <v>#REF!</v>
      </c>
      <c r="O247" s="2" t="e">
        <f t="shared" si="98"/>
        <v>#REF!</v>
      </c>
      <c r="P247" s="2" t="e">
        <f t="shared" si="98"/>
        <v>#REF!</v>
      </c>
      <c r="Q247" s="2" t="e">
        <f t="shared" si="98"/>
        <v>#REF!</v>
      </c>
      <c r="R247" s="2" t="e">
        <f t="shared" si="98"/>
        <v>#REF!</v>
      </c>
      <c r="S247" s="2" t="e">
        <f t="shared" si="98"/>
        <v>#REF!</v>
      </c>
      <c r="T247" s="2" t="e">
        <f t="shared" si="98"/>
        <v>#REF!</v>
      </c>
      <c r="U247" s="2" t="e">
        <f t="shared" si="98"/>
        <v>#REF!</v>
      </c>
      <c r="V247" s="2" t="e">
        <f t="shared" si="98"/>
        <v>#REF!</v>
      </c>
      <c r="W247" s="2" t="e">
        <f t="shared" si="98"/>
        <v>#REF!</v>
      </c>
      <c r="X247" s="2" t="e">
        <f t="shared" si="98"/>
        <v>#REF!</v>
      </c>
      <c r="Y247" s="2" t="e">
        <f t="shared" si="98"/>
        <v>#REF!</v>
      </c>
      <c r="Z247" s="2" t="e">
        <f t="shared" si="98"/>
        <v>#REF!</v>
      </c>
      <c r="AA247" s="2" t="e">
        <f t="shared" si="98"/>
        <v>#REF!</v>
      </c>
      <c r="AB247" s="2" t="e">
        <f t="shared" si="98"/>
        <v>#REF!</v>
      </c>
      <c r="AC247" s="2" t="e">
        <f t="shared" si="98"/>
        <v>#REF!</v>
      </c>
      <c r="AD247" s="2" t="e">
        <f t="shared" si="98"/>
        <v>#REF!</v>
      </c>
      <c r="AE247" s="2" t="e">
        <f t="shared" si="98"/>
        <v>#REF!</v>
      </c>
      <c r="AF247" s="2" t="e">
        <f t="shared" si="98"/>
        <v>#REF!</v>
      </c>
      <c r="AG247" s="2" t="e">
        <f t="shared" si="98"/>
        <v>#REF!</v>
      </c>
      <c r="AH247" s="2" t="e">
        <f t="shared" si="98"/>
        <v>#REF!</v>
      </c>
      <c r="AI247" s="2" t="e">
        <f t="shared" si="98"/>
        <v>#REF!</v>
      </c>
      <c r="AJ247" s="2" t="e">
        <f t="shared" si="98"/>
        <v>#REF!</v>
      </c>
      <c r="AK247" s="2" t="e">
        <f t="shared" si="98"/>
        <v>#REF!</v>
      </c>
    </row>
    <row r="248" spans="3:40">
      <c r="E248" t="s">
        <v>316</v>
      </c>
      <c r="F248" t="s">
        <v>215</v>
      </c>
      <c r="G248" s="23" t="e">
        <f>NPV($G$15,H247:AL247)+G247</f>
        <v>#REF!</v>
      </c>
    </row>
    <row r="249" spans="3:40">
      <c r="E249" s="3" t="s">
        <v>317</v>
      </c>
      <c r="F249" s="3"/>
      <c r="G249" s="4" t="e">
        <f>IF(G245&gt;0,"N/A",IF(ABS(G245+G248)&gt;1,"Error","OK"))</f>
        <v>#REF!</v>
      </c>
    </row>
    <row r="251" spans="3:40">
      <c r="C251" s="1" t="s">
        <v>318</v>
      </c>
      <c r="D251" s="1"/>
    </row>
    <row r="252" spans="3:40">
      <c r="C252" s="1"/>
      <c r="D252" s="1"/>
    </row>
    <row r="253" spans="3:40">
      <c r="C253" s="1"/>
      <c r="D253" t="s">
        <v>318</v>
      </c>
      <c r="F253" t="s">
        <v>215</v>
      </c>
      <c r="G253" s="8" t="e">
        <f ca="1">MAX(0,-G279)</f>
        <v>#REF!</v>
      </c>
    </row>
    <row r="255" spans="3:40">
      <c r="D255" t="s">
        <v>304</v>
      </c>
    </row>
    <row r="256" spans="3:40">
      <c r="E256" t="s">
        <v>219</v>
      </c>
      <c r="F256" t="s">
        <v>215</v>
      </c>
      <c r="G256" s="2">
        <f t="shared" ref="G256:AK261" si="99">G222</f>
        <v>0</v>
      </c>
      <c r="H256" s="2">
        <f t="shared" si="99"/>
        <v>7490979.3006825987</v>
      </c>
      <c r="I256" s="2">
        <f t="shared" si="99"/>
        <v>7579719.858288087</v>
      </c>
      <c r="J256" s="2">
        <f t="shared" si="99"/>
        <v>7744275.4609848633</v>
      </c>
      <c r="K256" s="2">
        <f t="shared" si="99"/>
        <v>8139796.7110919207</v>
      </c>
      <c r="L256" s="2">
        <f t="shared" si="99"/>
        <v>8331156.4012011597</v>
      </c>
      <c r="M256" s="2">
        <f t="shared" si="99"/>
        <v>8484800.738431152</v>
      </c>
      <c r="N256" s="2">
        <f t="shared" si="99"/>
        <v>8634662.6132933553</v>
      </c>
      <c r="O256" s="2">
        <f t="shared" si="99"/>
        <v>8798918.5709342211</v>
      </c>
      <c r="P256" s="2">
        <f t="shared" si="99"/>
        <v>8788030.179362474</v>
      </c>
      <c r="Q256" s="2">
        <f t="shared" si="99"/>
        <v>8901406.4903807081</v>
      </c>
      <c r="R256" s="2">
        <f t="shared" si="99"/>
        <v>8992202.7380192913</v>
      </c>
      <c r="S256" s="2">
        <f t="shared" si="99"/>
        <v>9077473.5894926004</v>
      </c>
      <c r="T256" s="2">
        <f t="shared" si="99"/>
        <v>9142843.2417374179</v>
      </c>
      <c r="U256" s="2">
        <f t="shared" si="99"/>
        <v>9418108.7264002077</v>
      </c>
      <c r="V256" s="2">
        <f t="shared" si="99"/>
        <v>9536770.8302421831</v>
      </c>
      <c r="W256" s="2">
        <f t="shared" si="99"/>
        <v>9704290.2999355942</v>
      </c>
      <c r="X256" s="2">
        <f t="shared" si="99"/>
        <v>9864262.2851237282</v>
      </c>
      <c r="Y256" s="2">
        <f t="shared" si="99"/>
        <v>10070022.979874426</v>
      </c>
      <c r="Z256" s="2">
        <f t="shared" si="99"/>
        <v>10343818.382004011</v>
      </c>
      <c r="AA256" s="2">
        <f t="shared" si="99"/>
        <v>10558788.394612879</v>
      </c>
      <c r="AB256" s="2">
        <f t="shared" si="99"/>
        <v>10761791.863765372</v>
      </c>
      <c r="AC256" s="2">
        <f t="shared" si="99"/>
        <v>10980728.888878519</v>
      </c>
      <c r="AD256" s="2">
        <f t="shared" si="99"/>
        <v>11209227.428089777</v>
      </c>
      <c r="AE256" s="2">
        <f t="shared" si="99"/>
        <v>11450570.217579583</v>
      </c>
      <c r="AF256" s="2">
        <f t="shared" si="99"/>
        <v>11698386.173782228</v>
      </c>
      <c r="AG256" s="2">
        <f t="shared" si="99"/>
        <v>0</v>
      </c>
      <c r="AH256" s="2">
        <f t="shared" si="99"/>
        <v>0</v>
      </c>
      <c r="AI256" s="2">
        <f t="shared" si="99"/>
        <v>0</v>
      </c>
      <c r="AJ256" s="2">
        <f t="shared" si="99"/>
        <v>0</v>
      </c>
      <c r="AK256" s="2">
        <f t="shared" si="99"/>
        <v>0</v>
      </c>
    </row>
    <row r="257" spans="4:38">
      <c r="E257" t="s">
        <v>305</v>
      </c>
      <c r="F257" t="s">
        <v>215</v>
      </c>
      <c r="G257" s="2">
        <f t="shared" si="99"/>
        <v>0</v>
      </c>
      <c r="H257" s="2" t="e">
        <f t="shared" si="99"/>
        <v>#REF!</v>
      </c>
      <c r="I257" s="2" t="e">
        <f t="shared" si="99"/>
        <v>#REF!</v>
      </c>
      <c r="J257" s="2" t="e">
        <f t="shared" si="99"/>
        <v>#REF!</v>
      </c>
      <c r="K257" s="2" t="e">
        <f t="shared" si="99"/>
        <v>#REF!</v>
      </c>
      <c r="L257" s="2" t="e">
        <f t="shared" si="99"/>
        <v>#REF!</v>
      </c>
      <c r="M257" s="2" t="e">
        <f t="shared" si="99"/>
        <v>#REF!</v>
      </c>
      <c r="N257" s="2" t="e">
        <f t="shared" si="99"/>
        <v>#REF!</v>
      </c>
      <c r="O257" s="2" t="e">
        <f t="shared" si="99"/>
        <v>#REF!</v>
      </c>
      <c r="P257" s="2" t="e">
        <f t="shared" si="99"/>
        <v>#REF!</v>
      </c>
      <c r="Q257" s="2" t="e">
        <f t="shared" si="99"/>
        <v>#REF!</v>
      </c>
      <c r="R257" s="2" t="e">
        <f t="shared" si="99"/>
        <v>#REF!</v>
      </c>
      <c r="S257" s="2" t="e">
        <f t="shared" si="99"/>
        <v>#REF!</v>
      </c>
      <c r="T257" s="2" t="e">
        <f t="shared" si="99"/>
        <v>#REF!</v>
      </c>
      <c r="U257" s="2" t="e">
        <f t="shared" si="99"/>
        <v>#REF!</v>
      </c>
      <c r="V257" s="2" t="e">
        <f t="shared" si="99"/>
        <v>#REF!</v>
      </c>
      <c r="W257" s="2" t="e">
        <f t="shared" si="99"/>
        <v>#REF!</v>
      </c>
      <c r="X257" s="2" t="e">
        <f t="shared" si="99"/>
        <v>#REF!</v>
      </c>
      <c r="Y257" s="2" t="e">
        <f t="shared" si="99"/>
        <v>#REF!</v>
      </c>
      <c r="Z257" s="2" t="e">
        <f t="shared" si="99"/>
        <v>#REF!</v>
      </c>
      <c r="AA257" s="2" t="e">
        <f t="shared" si="99"/>
        <v>#REF!</v>
      </c>
      <c r="AB257" s="2" t="e">
        <f t="shared" si="99"/>
        <v>#REF!</v>
      </c>
      <c r="AC257" s="2" t="e">
        <f t="shared" si="99"/>
        <v>#REF!</v>
      </c>
      <c r="AD257" s="2" t="e">
        <f t="shared" si="99"/>
        <v>#REF!</v>
      </c>
      <c r="AE257" s="2" t="e">
        <f t="shared" si="99"/>
        <v>#REF!</v>
      </c>
      <c r="AF257" s="2" t="e">
        <f t="shared" si="99"/>
        <v>#REF!</v>
      </c>
      <c r="AG257" s="2" t="e">
        <f t="shared" si="99"/>
        <v>#REF!</v>
      </c>
      <c r="AH257" s="2" t="e">
        <f t="shared" si="99"/>
        <v>#REF!</v>
      </c>
      <c r="AI257" s="2" t="e">
        <f t="shared" si="99"/>
        <v>#REF!</v>
      </c>
      <c r="AJ257" s="2" t="e">
        <f t="shared" si="99"/>
        <v>#REF!</v>
      </c>
      <c r="AK257" s="2" t="e">
        <f t="shared" si="99"/>
        <v>#REF!</v>
      </c>
    </row>
    <row r="258" spans="4:38">
      <c r="E258" t="s">
        <v>282</v>
      </c>
      <c r="F258" t="s">
        <v>215</v>
      </c>
      <c r="G258" s="2">
        <f t="shared" si="99"/>
        <v>0</v>
      </c>
      <c r="H258" s="2" t="e">
        <f t="shared" si="99"/>
        <v>#REF!</v>
      </c>
      <c r="I258" s="2" t="e">
        <f t="shared" si="99"/>
        <v>#REF!</v>
      </c>
      <c r="J258" s="2" t="e">
        <f t="shared" si="99"/>
        <v>#REF!</v>
      </c>
      <c r="K258" s="2" t="e">
        <f t="shared" si="99"/>
        <v>#REF!</v>
      </c>
      <c r="L258" s="2" t="e">
        <f t="shared" si="99"/>
        <v>#REF!</v>
      </c>
      <c r="M258" s="2" t="e">
        <f t="shared" si="99"/>
        <v>#REF!</v>
      </c>
      <c r="N258" s="2" t="e">
        <f t="shared" si="99"/>
        <v>#REF!</v>
      </c>
      <c r="O258" s="2" t="e">
        <f t="shared" si="99"/>
        <v>#REF!</v>
      </c>
      <c r="P258" s="2" t="e">
        <f t="shared" si="99"/>
        <v>#REF!</v>
      </c>
      <c r="Q258" s="2" t="e">
        <f t="shared" si="99"/>
        <v>#REF!</v>
      </c>
      <c r="R258" s="2" t="e">
        <f t="shared" si="99"/>
        <v>#REF!</v>
      </c>
      <c r="S258" s="2" t="e">
        <f t="shared" si="99"/>
        <v>#REF!</v>
      </c>
      <c r="T258" s="2" t="e">
        <f t="shared" si="99"/>
        <v>#REF!</v>
      </c>
      <c r="U258" s="2" t="e">
        <f t="shared" si="99"/>
        <v>#REF!</v>
      </c>
      <c r="V258" s="2" t="e">
        <f t="shared" si="99"/>
        <v>#REF!</v>
      </c>
      <c r="W258" s="2" t="e">
        <f t="shared" si="99"/>
        <v>#REF!</v>
      </c>
      <c r="X258" s="2" t="e">
        <f t="shared" si="99"/>
        <v>#REF!</v>
      </c>
      <c r="Y258" s="2" t="e">
        <f t="shared" si="99"/>
        <v>#REF!</v>
      </c>
      <c r="Z258" s="2" t="e">
        <f t="shared" si="99"/>
        <v>#REF!</v>
      </c>
      <c r="AA258" s="2" t="e">
        <f t="shared" si="99"/>
        <v>#REF!</v>
      </c>
      <c r="AB258" s="2" t="e">
        <f t="shared" si="99"/>
        <v>#REF!</v>
      </c>
      <c r="AC258" s="2" t="e">
        <f t="shared" si="99"/>
        <v>#REF!</v>
      </c>
      <c r="AD258" s="2" t="e">
        <f t="shared" si="99"/>
        <v>#REF!</v>
      </c>
      <c r="AE258" s="2" t="e">
        <f t="shared" si="99"/>
        <v>#REF!</v>
      </c>
      <c r="AF258" s="2" t="e">
        <f t="shared" si="99"/>
        <v>#REF!</v>
      </c>
      <c r="AG258" s="2" t="e">
        <f t="shared" si="99"/>
        <v>#REF!</v>
      </c>
      <c r="AH258" s="2" t="e">
        <f t="shared" si="99"/>
        <v>#REF!</v>
      </c>
      <c r="AI258" s="2" t="e">
        <f t="shared" si="99"/>
        <v>#REF!</v>
      </c>
      <c r="AJ258" s="2" t="e">
        <f t="shared" si="99"/>
        <v>#REF!</v>
      </c>
      <c r="AK258" s="2" t="e">
        <f t="shared" si="99"/>
        <v>#REF!</v>
      </c>
    </row>
    <row r="259" spans="4:38">
      <c r="E259" t="s">
        <v>283</v>
      </c>
      <c r="F259" t="s">
        <v>215</v>
      </c>
      <c r="G259" s="2">
        <f t="shared" si="99"/>
        <v>0</v>
      </c>
      <c r="H259" s="2" t="e">
        <f t="shared" si="99"/>
        <v>#REF!</v>
      </c>
      <c r="I259" s="2" t="e">
        <f t="shared" si="99"/>
        <v>#REF!</v>
      </c>
      <c r="J259" s="2" t="e">
        <f t="shared" si="99"/>
        <v>#REF!</v>
      </c>
      <c r="K259" s="2" t="e">
        <f t="shared" si="99"/>
        <v>#REF!</v>
      </c>
      <c r="L259" s="2" t="e">
        <f t="shared" si="99"/>
        <v>#REF!</v>
      </c>
      <c r="M259" s="2" t="e">
        <f t="shared" si="99"/>
        <v>#REF!</v>
      </c>
      <c r="N259" s="2" t="e">
        <f t="shared" si="99"/>
        <v>#REF!</v>
      </c>
      <c r="O259" s="2" t="e">
        <f t="shared" si="99"/>
        <v>#REF!</v>
      </c>
      <c r="P259" s="2" t="e">
        <f t="shared" si="99"/>
        <v>#REF!</v>
      </c>
      <c r="Q259" s="2" t="e">
        <f t="shared" si="99"/>
        <v>#REF!</v>
      </c>
      <c r="R259" s="2" t="e">
        <f t="shared" si="99"/>
        <v>#REF!</v>
      </c>
      <c r="S259" s="2" t="e">
        <f t="shared" si="99"/>
        <v>#REF!</v>
      </c>
      <c r="T259" s="2" t="e">
        <f t="shared" si="99"/>
        <v>#REF!</v>
      </c>
      <c r="U259" s="2" t="e">
        <f t="shared" si="99"/>
        <v>#REF!</v>
      </c>
      <c r="V259" s="2" t="e">
        <f t="shared" si="99"/>
        <v>#REF!</v>
      </c>
      <c r="W259" s="2" t="e">
        <f t="shared" si="99"/>
        <v>#REF!</v>
      </c>
      <c r="X259" s="2" t="e">
        <f t="shared" si="99"/>
        <v>#REF!</v>
      </c>
      <c r="Y259" s="2" t="e">
        <f t="shared" si="99"/>
        <v>#REF!</v>
      </c>
      <c r="Z259" s="2" t="e">
        <f t="shared" si="99"/>
        <v>#REF!</v>
      </c>
      <c r="AA259" s="2" t="e">
        <f t="shared" si="99"/>
        <v>#REF!</v>
      </c>
      <c r="AB259" s="2" t="e">
        <f t="shared" si="99"/>
        <v>#REF!</v>
      </c>
      <c r="AC259" s="2" t="e">
        <f t="shared" si="99"/>
        <v>#REF!</v>
      </c>
      <c r="AD259" s="2" t="e">
        <f t="shared" si="99"/>
        <v>#REF!</v>
      </c>
      <c r="AE259" s="2" t="e">
        <f t="shared" si="99"/>
        <v>#REF!</v>
      </c>
      <c r="AF259" s="2" t="e">
        <f t="shared" si="99"/>
        <v>#REF!</v>
      </c>
      <c r="AG259" s="2" t="e">
        <f t="shared" si="99"/>
        <v>#REF!</v>
      </c>
      <c r="AH259" s="2" t="e">
        <f t="shared" si="99"/>
        <v>#REF!</v>
      </c>
      <c r="AI259" s="2" t="e">
        <f t="shared" si="99"/>
        <v>#REF!</v>
      </c>
      <c r="AJ259" s="2" t="e">
        <f t="shared" si="99"/>
        <v>#REF!</v>
      </c>
      <c r="AK259" s="2" t="e">
        <f t="shared" si="99"/>
        <v>#REF!</v>
      </c>
    </row>
    <row r="260" spans="4:38">
      <c r="E260" t="s">
        <v>306</v>
      </c>
      <c r="F260" t="s">
        <v>215</v>
      </c>
      <c r="G260" s="2">
        <f t="shared" si="99"/>
        <v>-456510.03596999997</v>
      </c>
      <c r="H260" s="2">
        <f t="shared" si="99"/>
        <v>-795508.97217637626</v>
      </c>
      <c r="I260" s="2">
        <f t="shared" si="99"/>
        <v>-1100506.1846577809</v>
      </c>
      <c r="J260" s="2">
        <f t="shared" si="99"/>
        <v>-1482355.5808175358</v>
      </c>
      <c r="K260" s="2">
        <f t="shared" si="99"/>
        <v>-1913633.1094172248</v>
      </c>
      <c r="L260" s="2">
        <f t="shared" si="99"/>
        <v>-2291520.6629154915</v>
      </c>
      <c r="M260" s="2">
        <f t="shared" si="99"/>
        <v>-2610359.9158644862</v>
      </c>
      <c r="N260" s="2">
        <f t="shared" si="99"/>
        <v>-2969974.5989619987</v>
      </c>
      <c r="O260" s="2">
        <f t="shared" si="99"/>
        <v>-3362687.5898066172</v>
      </c>
      <c r="P260" s="2">
        <f t="shared" si="99"/>
        <v>-3740528.6618280355</v>
      </c>
      <c r="Q260" s="2">
        <f t="shared" si="99"/>
        <v>-4072442.5757193877</v>
      </c>
      <c r="R260" s="2" t="e">
        <f t="shared" si="99"/>
        <v>#REF!</v>
      </c>
      <c r="S260" s="2" t="e">
        <f t="shared" si="99"/>
        <v>#REF!</v>
      </c>
      <c r="T260" s="2" t="e">
        <f t="shared" si="99"/>
        <v>#REF!</v>
      </c>
      <c r="U260" s="2" t="e">
        <f t="shared" si="99"/>
        <v>#REF!</v>
      </c>
      <c r="V260" s="2" t="e">
        <f t="shared" si="99"/>
        <v>#REF!</v>
      </c>
      <c r="W260" s="2" t="e">
        <f t="shared" si="99"/>
        <v>#REF!</v>
      </c>
      <c r="X260" s="2" t="e">
        <f t="shared" si="99"/>
        <v>#REF!</v>
      </c>
      <c r="Y260" s="2" t="e">
        <f t="shared" si="99"/>
        <v>#REF!</v>
      </c>
      <c r="Z260" s="2" t="e">
        <f t="shared" si="99"/>
        <v>#REF!</v>
      </c>
      <c r="AA260" s="2" t="e">
        <f t="shared" si="99"/>
        <v>#REF!</v>
      </c>
      <c r="AB260" s="2" t="e">
        <f t="shared" si="99"/>
        <v>#REF!</v>
      </c>
      <c r="AC260" s="2" t="e">
        <f t="shared" si="99"/>
        <v>#REF!</v>
      </c>
      <c r="AD260" s="2" t="e">
        <f t="shared" si="99"/>
        <v>#REF!</v>
      </c>
      <c r="AE260" s="2" t="e">
        <f t="shared" si="99"/>
        <v>#REF!</v>
      </c>
      <c r="AF260" s="2" t="e">
        <f t="shared" si="99"/>
        <v>#REF!</v>
      </c>
      <c r="AG260" s="2" t="e">
        <f t="shared" si="99"/>
        <v>#REF!</v>
      </c>
      <c r="AH260" s="2" t="e">
        <f t="shared" si="99"/>
        <v>#REF!</v>
      </c>
      <c r="AI260" s="2" t="e">
        <f t="shared" si="99"/>
        <v>#REF!</v>
      </c>
      <c r="AJ260" s="2" t="e">
        <f t="shared" si="99"/>
        <v>#REF!</v>
      </c>
      <c r="AK260" s="2" t="e">
        <f t="shared" si="99"/>
        <v>#REF!</v>
      </c>
    </row>
    <row r="261" spans="4:38">
      <c r="E261" t="s">
        <v>290</v>
      </c>
      <c r="F261" t="s">
        <v>215</v>
      </c>
      <c r="G261" s="2">
        <f t="shared" si="99"/>
        <v>0</v>
      </c>
      <c r="H261" s="2">
        <f t="shared" si="99"/>
        <v>0</v>
      </c>
      <c r="I261" s="2">
        <f t="shared" si="99"/>
        <v>0</v>
      </c>
      <c r="J261" s="2">
        <f t="shared" si="99"/>
        <v>0</v>
      </c>
      <c r="K261" s="2">
        <f t="shared" si="99"/>
        <v>0</v>
      </c>
      <c r="L261" s="2">
        <f t="shared" si="99"/>
        <v>0</v>
      </c>
      <c r="M261" s="2">
        <f t="shared" si="99"/>
        <v>0</v>
      </c>
      <c r="N261" s="2">
        <f t="shared" si="99"/>
        <v>0</v>
      </c>
      <c r="O261" s="2">
        <f t="shared" si="99"/>
        <v>0</v>
      </c>
      <c r="P261" s="2">
        <f t="shared" si="99"/>
        <v>0</v>
      </c>
      <c r="Q261" s="2">
        <f t="shared" si="99"/>
        <v>0</v>
      </c>
      <c r="R261" s="2">
        <f t="shared" si="99"/>
        <v>0</v>
      </c>
      <c r="S261" s="2">
        <f t="shared" si="99"/>
        <v>0</v>
      </c>
      <c r="T261" s="2">
        <f t="shared" si="99"/>
        <v>0</v>
      </c>
      <c r="U261" s="2">
        <f t="shared" si="99"/>
        <v>0</v>
      </c>
      <c r="V261" s="2">
        <f t="shared" si="99"/>
        <v>0</v>
      </c>
      <c r="W261" s="2">
        <f t="shared" si="99"/>
        <v>0</v>
      </c>
      <c r="X261" s="2">
        <f t="shared" si="99"/>
        <v>0</v>
      </c>
      <c r="Y261" s="2">
        <f t="shared" si="99"/>
        <v>0</v>
      </c>
      <c r="Z261" s="2">
        <f t="shared" si="99"/>
        <v>0</v>
      </c>
      <c r="AA261" s="2">
        <f t="shared" si="99"/>
        <v>0</v>
      </c>
      <c r="AB261" s="2">
        <f t="shared" si="99"/>
        <v>0</v>
      </c>
      <c r="AC261" s="2">
        <f t="shared" si="99"/>
        <v>0</v>
      </c>
      <c r="AD261" s="2">
        <f t="shared" si="99"/>
        <v>0</v>
      </c>
      <c r="AE261" s="2">
        <f t="shared" si="99"/>
        <v>0</v>
      </c>
      <c r="AF261" s="2">
        <f t="shared" si="99"/>
        <v>0</v>
      </c>
      <c r="AG261" s="2">
        <f t="shared" si="99"/>
        <v>0</v>
      </c>
      <c r="AH261" s="2">
        <f t="shared" si="99"/>
        <v>0</v>
      </c>
      <c r="AI261" s="2">
        <f t="shared" si="99"/>
        <v>0</v>
      </c>
      <c r="AJ261" s="2">
        <f t="shared" si="99"/>
        <v>0</v>
      </c>
      <c r="AK261" s="2">
        <f t="shared" si="99"/>
        <v>0</v>
      </c>
    </row>
    <row r="262" spans="4:38">
      <c r="E262" t="s">
        <v>307</v>
      </c>
      <c r="F262" t="s">
        <v>215</v>
      </c>
      <c r="G262" s="2" t="e">
        <f ca="1">G253</f>
        <v>#REF!</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100">SUM(G256:G262)</f>
        <v>#REF!</v>
      </c>
      <c r="H264" s="2" t="e">
        <f t="shared" si="100"/>
        <v>#REF!</v>
      </c>
      <c r="I264" s="2" t="e">
        <f t="shared" si="100"/>
        <v>#REF!</v>
      </c>
      <c r="J264" s="2" t="e">
        <f t="shared" si="100"/>
        <v>#REF!</v>
      </c>
      <c r="K264" s="2" t="e">
        <f t="shared" si="100"/>
        <v>#REF!</v>
      </c>
      <c r="L264" s="2" t="e">
        <f t="shared" si="100"/>
        <v>#REF!</v>
      </c>
      <c r="M264" s="2" t="e">
        <f t="shared" si="100"/>
        <v>#REF!</v>
      </c>
      <c r="N264" s="2" t="e">
        <f t="shared" si="100"/>
        <v>#REF!</v>
      </c>
      <c r="O264" s="2" t="e">
        <f t="shared" si="100"/>
        <v>#REF!</v>
      </c>
      <c r="P264" s="2" t="e">
        <f t="shared" si="100"/>
        <v>#REF!</v>
      </c>
      <c r="Q264" s="2" t="e">
        <f t="shared" si="100"/>
        <v>#REF!</v>
      </c>
      <c r="R264" s="2" t="e">
        <f t="shared" si="100"/>
        <v>#REF!</v>
      </c>
      <c r="S264" s="2" t="e">
        <f t="shared" si="100"/>
        <v>#REF!</v>
      </c>
      <c r="T264" s="2" t="e">
        <f t="shared" si="100"/>
        <v>#REF!</v>
      </c>
      <c r="U264" s="2" t="e">
        <f t="shared" si="100"/>
        <v>#REF!</v>
      </c>
      <c r="V264" s="2" t="e">
        <f t="shared" si="100"/>
        <v>#REF!</v>
      </c>
      <c r="W264" s="2" t="e">
        <f t="shared" si="100"/>
        <v>#REF!</v>
      </c>
      <c r="X264" s="2" t="e">
        <f t="shared" si="100"/>
        <v>#REF!</v>
      </c>
      <c r="Y264" s="2" t="e">
        <f t="shared" si="100"/>
        <v>#REF!</v>
      </c>
      <c r="Z264" s="2" t="e">
        <f t="shared" si="100"/>
        <v>#REF!</v>
      </c>
      <c r="AA264" s="2" t="e">
        <f t="shared" si="100"/>
        <v>#REF!</v>
      </c>
      <c r="AB264" s="2" t="e">
        <f t="shared" si="100"/>
        <v>#REF!</v>
      </c>
      <c r="AC264" s="2" t="e">
        <f t="shared" si="100"/>
        <v>#REF!</v>
      </c>
      <c r="AD264" s="2" t="e">
        <f t="shared" si="100"/>
        <v>#REF!</v>
      </c>
      <c r="AE264" s="2" t="e">
        <f t="shared" si="100"/>
        <v>#REF!</v>
      </c>
      <c r="AF264" s="2" t="e">
        <f t="shared" si="100"/>
        <v>#REF!</v>
      </c>
      <c r="AG264" s="2" t="e">
        <f t="shared" si="100"/>
        <v>#REF!</v>
      </c>
      <c r="AH264" s="2" t="e">
        <f t="shared" si="100"/>
        <v>#REF!</v>
      </c>
      <c r="AI264" s="2" t="e">
        <f t="shared" si="100"/>
        <v>#REF!</v>
      </c>
      <c r="AJ264" s="2" t="e">
        <f t="shared" si="100"/>
        <v>#REF!</v>
      </c>
      <c r="AK264" s="2" t="e">
        <f t="shared" si="100"/>
        <v>#REF!</v>
      </c>
    </row>
    <row r="265" spans="4:38">
      <c r="E265" t="s">
        <v>309</v>
      </c>
      <c r="F265" t="s">
        <v>215</v>
      </c>
      <c r="G265" s="2" t="e">
        <f ca="1">-G264*G$18</f>
        <v>#REF!</v>
      </c>
      <c r="H265" s="2" t="e">
        <f t="shared" ref="H265:AK265" si="101">-H264*H$18</f>
        <v>#REF!</v>
      </c>
      <c r="I265" s="2" t="e">
        <f t="shared" si="101"/>
        <v>#REF!</v>
      </c>
      <c r="J265" s="2" t="e">
        <f t="shared" si="101"/>
        <v>#REF!</v>
      </c>
      <c r="K265" s="2" t="e">
        <f t="shared" si="101"/>
        <v>#REF!</v>
      </c>
      <c r="L265" s="2" t="e">
        <f t="shared" si="101"/>
        <v>#REF!</v>
      </c>
      <c r="M265" s="2" t="e">
        <f t="shared" si="101"/>
        <v>#REF!</v>
      </c>
      <c r="N265" s="2" t="e">
        <f t="shared" si="101"/>
        <v>#REF!</v>
      </c>
      <c r="O265" s="2" t="e">
        <f t="shared" si="101"/>
        <v>#REF!</v>
      </c>
      <c r="P265" s="2" t="e">
        <f t="shared" si="101"/>
        <v>#REF!</v>
      </c>
      <c r="Q265" s="2" t="e">
        <f t="shared" si="101"/>
        <v>#REF!</v>
      </c>
      <c r="R265" s="2" t="e">
        <f t="shared" si="101"/>
        <v>#REF!</v>
      </c>
      <c r="S265" s="2" t="e">
        <f t="shared" si="101"/>
        <v>#REF!</v>
      </c>
      <c r="T265" s="2" t="e">
        <f t="shared" si="101"/>
        <v>#REF!</v>
      </c>
      <c r="U265" s="2" t="e">
        <f t="shared" si="101"/>
        <v>#REF!</v>
      </c>
      <c r="V265" s="2" t="e">
        <f t="shared" si="101"/>
        <v>#REF!</v>
      </c>
      <c r="W265" s="2" t="e">
        <f t="shared" si="101"/>
        <v>#REF!</v>
      </c>
      <c r="X265" s="2" t="e">
        <f t="shared" si="101"/>
        <v>#REF!</v>
      </c>
      <c r="Y265" s="2" t="e">
        <f t="shared" si="101"/>
        <v>#REF!</v>
      </c>
      <c r="Z265" s="2" t="e">
        <f t="shared" si="101"/>
        <v>#REF!</v>
      </c>
      <c r="AA265" s="2" t="e">
        <f t="shared" si="101"/>
        <v>#REF!</v>
      </c>
      <c r="AB265" s="2" t="e">
        <f t="shared" si="101"/>
        <v>#REF!</v>
      </c>
      <c r="AC265" s="2" t="e">
        <f t="shared" si="101"/>
        <v>#REF!</v>
      </c>
      <c r="AD265" s="2" t="e">
        <f t="shared" si="101"/>
        <v>#REF!</v>
      </c>
      <c r="AE265" s="2" t="e">
        <f t="shared" si="101"/>
        <v>#REF!</v>
      </c>
      <c r="AF265" s="2" t="e">
        <f t="shared" si="101"/>
        <v>#REF!</v>
      </c>
      <c r="AG265" s="2" t="e">
        <f t="shared" si="101"/>
        <v>#REF!</v>
      </c>
      <c r="AH265" s="2" t="e">
        <f t="shared" si="101"/>
        <v>#REF!</v>
      </c>
      <c r="AI265" s="2" t="e">
        <f t="shared" si="101"/>
        <v>#REF!</v>
      </c>
      <c r="AJ265" s="2" t="e">
        <f t="shared" si="101"/>
        <v>#REF!</v>
      </c>
      <c r="AK265" s="2" t="e">
        <f t="shared" si="101"/>
        <v>#REF!</v>
      </c>
    </row>
    <row r="267" spans="4:38">
      <c r="D267" t="s">
        <v>310</v>
      </c>
    </row>
    <row r="268" spans="4:38">
      <c r="E268" t="s">
        <v>214</v>
      </c>
      <c r="F268" t="s">
        <v>215</v>
      </c>
      <c r="G268" s="2">
        <f t="shared" ref="G268:AK275" si="102">G234</f>
        <v>-36520802.877599999</v>
      </c>
      <c r="H268" s="2">
        <f t="shared" si="102"/>
        <v>-19628935.595827498</v>
      </c>
      <c r="I268" s="2">
        <f t="shared" si="102"/>
        <v>-16820057.140224285</v>
      </c>
      <c r="J268" s="2">
        <f t="shared" si="102"/>
        <v>-22803676.231795512</v>
      </c>
      <c r="K268" s="2">
        <f t="shared" si="102"/>
        <v>-26362405.576883204</v>
      </c>
      <c r="L268" s="2">
        <f t="shared" si="102"/>
        <v>-21899847.878660183</v>
      </c>
      <c r="M268" s="2">
        <f t="shared" si="102"/>
        <v>-17022339.497488447</v>
      </c>
      <c r="N268" s="2">
        <f t="shared" si="102"/>
        <v>-20134512.034507632</v>
      </c>
      <c r="O268" s="2">
        <f t="shared" si="102"/>
        <v>-22618120.696635239</v>
      </c>
      <c r="P268" s="2">
        <f t="shared" si="102"/>
        <v>-21439255.582350969</v>
      </c>
      <c r="Q268" s="2">
        <f t="shared" si="102"/>
        <v>-17651706.620927498</v>
      </c>
      <c r="R268" s="2" t="e">
        <f t="shared" si="102"/>
        <v>#REF!</v>
      </c>
      <c r="S268" s="2" t="e">
        <f t="shared" si="102"/>
        <v>#REF!</v>
      </c>
      <c r="T268" s="2">
        <f t="shared" si="102"/>
        <v>0</v>
      </c>
      <c r="U268" s="2">
        <f t="shared" si="102"/>
        <v>0</v>
      </c>
      <c r="V268" s="2">
        <f t="shared" si="102"/>
        <v>0</v>
      </c>
      <c r="W268" s="2">
        <f t="shared" si="102"/>
        <v>0</v>
      </c>
      <c r="X268" s="2">
        <f t="shared" si="102"/>
        <v>0</v>
      </c>
      <c r="Y268" s="2">
        <f t="shared" si="102"/>
        <v>0</v>
      </c>
      <c r="Z268" s="2">
        <f t="shared" si="102"/>
        <v>0</v>
      </c>
      <c r="AA268" s="2">
        <f t="shared" si="102"/>
        <v>0</v>
      </c>
      <c r="AB268" s="2">
        <f t="shared" si="102"/>
        <v>0</v>
      </c>
      <c r="AC268" s="2">
        <f t="shared" si="102"/>
        <v>0</v>
      </c>
      <c r="AD268" s="2">
        <f t="shared" si="102"/>
        <v>0</v>
      </c>
      <c r="AE268" s="2">
        <f t="shared" si="102"/>
        <v>0</v>
      </c>
      <c r="AF268" s="2">
        <f t="shared" si="102"/>
        <v>0</v>
      </c>
      <c r="AG268" s="2">
        <f t="shared" si="102"/>
        <v>0</v>
      </c>
      <c r="AH268" s="2">
        <f t="shared" si="102"/>
        <v>0</v>
      </c>
      <c r="AI268" s="2">
        <f t="shared" si="102"/>
        <v>0</v>
      </c>
      <c r="AJ268" s="2">
        <f t="shared" si="102"/>
        <v>0</v>
      </c>
      <c r="AK268" s="2">
        <f t="shared" si="102"/>
        <v>0</v>
      </c>
    </row>
    <row r="269" spans="4:38">
      <c r="E269" t="s">
        <v>311</v>
      </c>
      <c r="F269" t="s">
        <v>215</v>
      </c>
      <c r="G269" s="2">
        <f t="shared" si="102"/>
        <v>0</v>
      </c>
      <c r="H269" s="2">
        <f t="shared" si="102"/>
        <v>0</v>
      </c>
      <c r="I269" s="2">
        <f t="shared" si="102"/>
        <v>0</v>
      </c>
      <c r="J269" s="2">
        <f t="shared" si="102"/>
        <v>0</v>
      </c>
      <c r="K269" s="2">
        <f t="shared" si="102"/>
        <v>0</v>
      </c>
      <c r="L269" s="2">
        <f t="shared" si="102"/>
        <v>0</v>
      </c>
      <c r="M269" s="2">
        <f t="shared" si="102"/>
        <v>0</v>
      </c>
      <c r="N269" s="2">
        <f t="shared" si="102"/>
        <v>0</v>
      </c>
      <c r="O269" s="2">
        <f t="shared" si="102"/>
        <v>0</v>
      </c>
      <c r="P269" s="2">
        <f t="shared" si="102"/>
        <v>0</v>
      </c>
      <c r="Q269" s="2">
        <f t="shared" si="102"/>
        <v>0</v>
      </c>
      <c r="R269" s="2">
        <f t="shared" si="102"/>
        <v>0</v>
      </c>
      <c r="S269" s="2">
        <f t="shared" si="102"/>
        <v>0</v>
      </c>
      <c r="T269" s="2">
        <f t="shared" si="102"/>
        <v>0</v>
      </c>
      <c r="U269" s="2">
        <f t="shared" si="102"/>
        <v>0</v>
      </c>
      <c r="V269" s="2">
        <f t="shared" si="102"/>
        <v>0</v>
      </c>
      <c r="W269" s="2">
        <f t="shared" si="102"/>
        <v>0</v>
      </c>
      <c r="X269" s="2">
        <f t="shared" si="102"/>
        <v>0</v>
      </c>
      <c r="Y269" s="2">
        <f t="shared" si="102"/>
        <v>0</v>
      </c>
      <c r="Z269" s="2">
        <f t="shared" si="102"/>
        <v>0</v>
      </c>
      <c r="AA269" s="2">
        <f t="shared" si="102"/>
        <v>0</v>
      </c>
      <c r="AB269" s="2">
        <f t="shared" si="102"/>
        <v>0</v>
      </c>
      <c r="AC269" s="2">
        <f t="shared" si="102"/>
        <v>0</v>
      </c>
      <c r="AD269" s="2">
        <f t="shared" si="102"/>
        <v>0</v>
      </c>
      <c r="AE269" s="2">
        <f t="shared" si="102"/>
        <v>0</v>
      </c>
      <c r="AF269" s="2">
        <f t="shared" si="102"/>
        <v>0</v>
      </c>
      <c r="AG269" s="2">
        <f t="shared" si="102"/>
        <v>0</v>
      </c>
      <c r="AH269" s="2">
        <f t="shared" si="102"/>
        <v>0</v>
      </c>
      <c r="AI269" s="2">
        <f t="shared" si="102"/>
        <v>0</v>
      </c>
      <c r="AJ269" s="2">
        <f t="shared" si="102"/>
        <v>0</v>
      </c>
      <c r="AK269" s="2">
        <f t="shared" si="102"/>
        <v>0</v>
      </c>
    </row>
    <row r="270" spans="4:38">
      <c r="E270" t="s">
        <v>222</v>
      </c>
      <c r="F270" t="s">
        <v>215</v>
      </c>
      <c r="G270" s="2">
        <f t="shared" si="102"/>
        <v>0</v>
      </c>
      <c r="H270" s="2">
        <f t="shared" si="102"/>
        <v>0</v>
      </c>
      <c r="I270" s="2">
        <f t="shared" si="102"/>
        <v>0</v>
      </c>
      <c r="J270" s="2">
        <f t="shared" si="102"/>
        <v>0</v>
      </c>
      <c r="K270" s="2">
        <f t="shared" si="102"/>
        <v>0</v>
      </c>
      <c r="L270" s="2">
        <f t="shared" si="102"/>
        <v>0</v>
      </c>
      <c r="M270" s="2">
        <f t="shared" si="102"/>
        <v>0</v>
      </c>
      <c r="N270" s="2">
        <f t="shared" si="102"/>
        <v>0</v>
      </c>
      <c r="O270" s="2">
        <f t="shared" si="102"/>
        <v>0</v>
      </c>
      <c r="P270" s="2">
        <f t="shared" si="102"/>
        <v>0</v>
      </c>
      <c r="Q270" s="2">
        <f t="shared" si="102"/>
        <v>0</v>
      </c>
      <c r="R270" s="2">
        <f t="shared" si="102"/>
        <v>0</v>
      </c>
      <c r="S270" s="2">
        <f t="shared" si="102"/>
        <v>0</v>
      </c>
      <c r="T270" s="2">
        <f t="shared" si="102"/>
        <v>0</v>
      </c>
      <c r="U270" s="2">
        <f t="shared" si="102"/>
        <v>0</v>
      </c>
      <c r="V270" s="2">
        <f t="shared" si="102"/>
        <v>0</v>
      </c>
      <c r="W270" s="2">
        <f t="shared" si="102"/>
        <v>0</v>
      </c>
      <c r="X270" s="2">
        <f t="shared" si="102"/>
        <v>0</v>
      </c>
      <c r="Y270" s="2">
        <f t="shared" si="102"/>
        <v>0</v>
      </c>
      <c r="Z270" s="2">
        <f t="shared" si="102"/>
        <v>0</v>
      </c>
      <c r="AA270" s="2">
        <f t="shared" si="102"/>
        <v>0</v>
      </c>
      <c r="AB270" s="2">
        <f t="shared" si="102"/>
        <v>0</v>
      </c>
      <c r="AC270" s="2">
        <f t="shared" si="102"/>
        <v>0</v>
      </c>
      <c r="AD270" s="2">
        <f t="shared" si="102"/>
        <v>0</v>
      </c>
      <c r="AE270" s="2">
        <f t="shared" si="102"/>
        <v>0</v>
      </c>
      <c r="AF270" s="2">
        <f t="shared" si="102"/>
        <v>0</v>
      </c>
      <c r="AG270" s="2">
        <f t="shared" si="102"/>
        <v>0</v>
      </c>
      <c r="AH270" s="2">
        <f t="shared" si="102"/>
        <v>0</v>
      </c>
      <c r="AI270" s="2">
        <f t="shared" si="102"/>
        <v>0</v>
      </c>
      <c r="AJ270" s="2">
        <f t="shared" si="102"/>
        <v>0</v>
      </c>
      <c r="AK270" s="2">
        <f t="shared" si="102"/>
        <v>0</v>
      </c>
    </row>
    <row r="271" spans="4:38">
      <c r="E271" t="s">
        <v>305</v>
      </c>
      <c r="F271" t="s">
        <v>215</v>
      </c>
      <c r="G271" s="2">
        <f t="shared" si="102"/>
        <v>0</v>
      </c>
      <c r="H271" s="2" t="e">
        <f t="shared" si="102"/>
        <v>#REF!</v>
      </c>
      <c r="I271" s="2" t="e">
        <f t="shared" si="102"/>
        <v>#REF!</v>
      </c>
      <c r="J271" s="2" t="e">
        <f t="shared" si="102"/>
        <v>#REF!</v>
      </c>
      <c r="K271" s="2" t="e">
        <f t="shared" si="102"/>
        <v>#REF!</v>
      </c>
      <c r="L271" s="2" t="e">
        <f t="shared" si="102"/>
        <v>#REF!</v>
      </c>
      <c r="M271" s="2" t="e">
        <f t="shared" si="102"/>
        <v>#REF!</v>
      </c>
      <c r="N271" s="2" t="e">
        <f t="shared" si="102"/>
        <v>#REF!</v>
      </c>
      <c r="O271" s="2" t="e">
        <f t="shared" si="102"/>
        <v>#REF!</v>
      </c>
      <c r="P271" s="2" t="e">
        <f t="shared" si="102"/>
        <v>#REF!</v>
      </c>
      <c r="Q271" s="2" t="e">
        <f t="shared" si="102"/>
        <v>#REF!</v>
      </c>
      <c r="R271" s="2" t="e">
        <f t="shared" si="102"/>
        <v>#REF!</v>
      </c>
      <c r="S271" s="2" t="e">
        <f t="shared" si="102"/>
        <v>#REF!</v>
      </c>
      <c r="T271" s="2" t="e">
        <f t="shared" si="102"/>
        <v>#REF!</v>
      </c>
      <c r="U271" s="2" t="e">
        <f t="shared" si="102"/>
        <v>#REF!</v>
      </c>
      <c r="V271" s="2" t="e">
        <f t="shared" si="102"/>
        <v>#REF!</v>
      </c>
      <c r="W271" s="2" t="e">
        <f t="shared" si="102"/>
        <v>#REF!</v>
      </c>
      <c r="X271" s="2" t="e">
        <f t="shared" si="102"/>
        <v>#REF!</v>
      </c>
      <c r="Y271" s="2" t="e">
        <f t="shared" si="102"/>
        <v>#REF!</v>
      </c>
      <c r="Z271" s="2" t="e">
        <f t="shared" si="102"/>
        <v>#REF!</v>
      </c>
      <c r="AA271" s="2" t="e">
        <f t="shared" si="102"/>
        <v>#REF!</v>
      </c>
      <c r="AB271" s="2" t="e">
        <f t="shared" si="102"/>
        <v>#REF!</v>
      </c>
      <c r="AC271" s="2" t="e">
        <f t="shared" si="102"/>
        <v>#REF!</v>
      </c>
      <c r="AD271" s="2" t="e">
        <f t="shared" si="102"/>
        <v>#REF!</v>
      </c>
      <c r="AE271" s="2" t="e">
        <f t="shared" si="102"/>
        <v>#REF!</v>
      </c>
      <c r="AF271" s="2" t="e">
        <f t="shared" si="102"/>
        <v>#REF!</v>
      </c>
      <c r="AG271" s="2" t="e">
        <f t="shared" si="102"/>
        <v>#REF!</v>
      </c>
      <c r="AH271" s="2" t="e">
        <f t="shared" si="102"/>
        <v>#REF!</v>
      </c>
      <c r="AI271" s="2" t="e">
        <f t="shared" si="102"/>
        <v>#REF!</v>
      </c>
      <c r="AJ271" s="2" t="e">
        <f t="shared" si="102"/>
        <v>#REF!</v>
      </c>
      <c r="AK271" s="2" t="e">
        <f t="shared" si="102"/>
        <v>#REF!</v>
      </c>
      <c r="AL271" s="2" t="e">
        <f t="shared" ref="AL271:AL277" si="103">IF(AF271=0,0,IF($G$15&gt;(AK271/AF271)^(1/5)-1+2%,AK271*(AK271/AF271)^(1/5)/($G$15-((AK271/AF271)^(1/5)-1)),AK271*(1+$G$14)/$G$16))</f>
        <v>#REF!</v>
      </c>
    </row>
    <row r="272" spans="4:38">
      <c r="E272" t="s">
        <v>282</v>
      </c>
      <c r="F272" t="s">
        <v>215</v>
      </c>
      <c r="G272" s="2">
        <f t="shared" si="102"/>
        <v>0</v>
      </c>
      <c r="H272" s="2" t="e">
        <f t="shared" si="102"/>
        <v>#REF!</v>
      </c>
      <c r="I272" s="2" t="e">
        <f t="shared" si="102"/>
        <v>#REF!</v>
      </c>
      <c r="J272" s="2" t="e">
        <f t="shared" si="102"/>
        <v>#REF!</v>
      </c>
      <c r="K272" s="2" t="e">
        <f t="shared" si="102"/>
        <v>#REF!</v>
      </c>
      <c r="L272" s="2" t="e">
        <f t="shared" si="102"/>
        <v>#REF!</v>
      </c>
      <c r="M272" s="2" t="e">
        <f t="shared" si="102"/>
        <v>#REF!</v>
      </c>
      <c r="N272" s="2" t="e">
        <f t="shared" si="102"/>
        <v>#REF!</v>
      </c>
      <c r="O272" s="2" t="e">
        <f t="shared" si="102"/>
        <v>#REF!</v>
      </c>
      <c r="P272" s="2" t="e">
        <f t="shared" si="102"/>
        <v>#REF!</v>
      </c>
      <c r="Q272" s="2" t="e">
        <f t="shared" si="102"/>
        <v>#REF!</v>
      </c>
      <c r="R272" s="2" t="e">
        <f t="shared" si="102"/>
        <v>#REF!</v>
      </c>
      <c r="S272" s="2" t="e">
        <f t="shared" si="102"/>
        <v>#REF!</v>
      </c>
      <c r="T272" s="2" t="e">
        <f t="shared" si="102"/>
        <v>#REF!</v>
      </c>
      <c r="U272" s="2" t="e">
        <f t="shared" si="102"/>
        <v>#REF!</v>
      </c>
      <c r="V272" s="2" t="e">
        <f t="shared" si="102"/>
        <v>#REF!</v>
      </c>
      <c r="W272" s="2" t="e">
        <f t="shared" si="102"/>
        <v>#REF!</v>
      </c>
      <c r="X272" s="2" t="e">
        <f t="shared" si="102"/>
        <v>#REF!</v>
      </c>
      <c r="Y272" s="2" t="e">
        <f t="shared" si="102"/>
        <v>#REF!</v>
      </c>
      <c r="Z272" s="2" t="e">
        <f t="shared" si="102"/>
        <v>#REF!</v>
      </c>
      <c r="AA272" s="2" t="e">
        <f t="shared" si="102"/>
        <v>#REF!</v>
      </c>
      <c r="AB272" s="2" t="e">
        <f t="shared" si="102"/>
        <v>#REF!</v>
      </c>
      <c r="AC272" s="2" t="e">
        <f t="shared" si="102"/>
        <v>#REF!</v>
      </c>
      <c r="AD272" s="2" t="e">
        <f t="shared" si="102"/>
        <v>#REF!</v>
      </c>
      <c r="AE272" s="2" t="e">
        <f t="shared" si="102"/>
        <v>#REF!</v>
      </c>
      <c r="AF272" s="2" t="e">
        <f t="shared" si="102"/>
        <v>#REF!</v>
      </c>
      <c r="AG272" s="2" t="e">
        <f t="shared" si="102"/>
        <v>#REF!</v>
      </c>
      <c r="AH272" s="2" t="e">
        <f t="shared" si="102"/>
        <v>#REF!</v>
      </c>
      <c r="AI272" s="2" t="e">
        <f t="shared" si="102"/>
        <v>#REF!</v>
      </c>
      <c r="AJ272" s="2" t="e">
        <f t="shared" si="102"/>
        <v>#REF!</v>
      </c>
      <c r="AK272" s="2" t="e">
        <f t="shared" si="102"/>
        <v>#REF!</v>
      </c>
      <c r="AL272" s="2" t="e">
        <f t="shared" si="103"/>
        <v>#REF!</v>
      </c>
    </row>
    <row r="273" spans="1:38">
      <c r="E273" t="s">
        <v>283</v>
      </c>
      <c r="F273" t="s">
        <v>215</v>
      </c>
      <c r="G273" s="2">
        <f t="shared" si="102"/>
        <v>0</v>
      </c>
      <c r="H273" s="2" t="e">
        <f t="shared" si="102"/>
        <v>#REF!</v>
      </c>
      <c r="I273" s="2" t="e">
        <f t="shared" si="102"/>
        <v>#REF!</v>
      </c>
      <c r="J273" s="2" t="e">
        <f t="shared" si="102"/>
        <v>#REF!</v>
      </c>
      <c r="K273" s="2" t="e">
        <f t="shared" si="102"/>
        <v>#REF!</v>
      </c>
      <c r="L273" s="2" t="e">
        <f t="shared" si="102"/>
        <v>#REF!</v>
      </c>
      <c r="M273" s="2" t="e">
        <f t="shared" si="102"/>
        <v>#REF!</v>
      </c>
      <c r="N273" s="2" t="e">
        <f t="shared" si="102"/>
        <v>#REF!</v>
      </c>
      <c r="O273" s="2" t="e">
        <f t="shared" si="102"/>
        <v>#REF!</v>
      </c>
      <c r="P273" s="2" t="e">
        <f t="shared" si="102"/>
        <v>#REF!</v>
      </c>
      <c r="Q273" s="2" t="e">
        <f t="shared" si="102"/>
        <v>#REF!</v>
      </c>
      <c r="R273" s="2" t="e">
        <f t="shared" si="102"/>
        <v>#REF!</v>
      </c>
      <c r="S273" s="2" t="e">
        <f t="shared" si="102"/>
        <v>#REF!</v>
      </c>
      <c r="T273" s="2" t="e">
        <f t="shared" si="102"/>
        <v>#REF!</v>
      </c>
      <c r="U273" s="2" t="e">
        <f t="shared" si="102"/>
        <v>#REF!</v>
      </c>
      <c r="V273" s="2" t="e">
        <f t="shared" si="102"/>
        <v>#REF!</v>
      </c>
      <c r="W273" s="2" t="e">
        <f t="shared" si="102"/>
        <v>#REF!</v>
      </c>
      <c r="X273" s="2" t="e">
        <f t="shared" si="102"/>
        <v>#REF!</v>
      </c>
      <c r="Y273" s="2" t="e">
        <f t="shared" si="102"/>
        <v>#REF!</v>
      </c>
      <c r="Z273" s="2" t="e">
        <f t="shared" si="102"/>
        <v>#REF!</v>
      </c>
      <c r="AA273" s="2" t="e">
        <f t="shared" si="102"/>
        <v>#REF!</v>
      </c>
      <c r="AB273" s="2" t="e">
        <f t="shared" si="102"/>
        <v>#REF!</v>
      </c>
      <c r="AC273" s="2" t="e">
        <f t="shared" si="102"/>
        <v>#REF!</v>
      </c>
      <c r="AD273" s="2" t="e">
        <f t="shared" si="102"/>
        <v>#REF!</v>
      </c>
      <c r="AE273" s="2" t="e">
        <f t="shared" si="102"/>
        <v>#REF!</v>
      </c>
      <c r="AF273" s="2" t="e">
        <f t="shared" si="102"/>
        <v>#REF!</v>
      </c>
      <c r="AG273" s="2" t="e">
        <f t="shared" si="102"/>
        <v>#REF!</v>
      </c>
      <c r="AH273" s="2" t="e">
        <f t="shared" si="102"/>
        <v>#REF!</v>
      </c>
      <c r="AI273" s="2" t="e">
        <f t="shared" si="102"/>
        <v>#REF!</v>
      </c>
      <c r="AJ273" s="2" t="e">
        <f t="shared" si="102"/>
        <v>#REF!</v>
      </c>
      <c r="AK273" s="2" t="e">
        <f t="shared" si="102"/>
        <v>#REF!</v>
      </c>
      <c r="AL273" s="2" t="e">
        <f t="shared" si="103"/>
        <v>#REF!</v>
      </c>
    </row>
    <row r="274" spans="1:38">
      <c r="E274" t="s">
        <v>290</v>
      </c>
      <c r="F274" t="s">
        <v>215</v>
      </c>
      <c r="G274" s="2">
        <f t="shared" si="102"/>
        <v>0</v>
      </c>
      <c r="H274" s="2">
        <f t="shared" si="102"/>
        <v>0</v>
      </c>
      <c r="I274" s="2">
        <f t="shared" si="102"/>
        <v>0</v>
      </c>
      <c r="J274" s="2">
        <f t="shared" si="102"/>
        <v>0</v>
      </c>
      <c r="K274" s="2">
        <f t="shared" si="102"/>
        <v>0</v>
      </c>
      <c r="L274" s="2">
        <f t="shared" si="102"/>
        <v>0</v>
      </c>
      <c r="M274" s="2">
        <f t="shared" si="102"/>
        <v>0</v>
      </c>
      <c r="N274" s="2">
        <f t="shared" si="102"/>
        <v>0</v>
      </c>
      <c r="O274" s="2">
        <f t="shared" si="102"/>
        <v>0</v>
      </c>
      <c r="P274" s="2">
        <f t="shared" si="102"/>
        <v>0</v>
      </c>
      <c r="Q274" s="2">
        <f t="shared" si="102"/>
        <v>0</v>
      </c>
      <c r="R274" s="2">
        <f t="shared" si="102"/>
        <v>0</v>
      </c>
      <c r="S274" s="2">
        <f t="shared" si="102"/>
        <v>0</v>
      </c>
      <c r="T274" s="2">
        <f t="shared" si="102"/>
        <v>0</v>
      </c>
      <c r="U274" s="2">
        <f t="shared" si="102"/>
        <v>0</v>
      </c>
      <c r="V274" s="2">
        <f t="shared" si="102"/>
        <v>0</v>
      </c>
      <c r="W274" s="2">
        <f t="shared" si="102"/>
        <v>0</v>
      </c>
      <c r="X274" s="2">
        <f t="shared" si="102"/>
        <v>0</v>
      </c>
      <c r="Y274" s="2">
        <f t="shared" si="102"/>
        <v>0</v>
      </c>
      <c r="Z274" s="2">
        <f t="shared" si="102"/>
        <v>0</v>
      </c>
      <c r="AA274" s="2">
        <f t="shared" si="102"/>
        <v>0</v>
      </c>
      <c r="AB274" s="2">
        <f t="shared" si="102"/>
        <v>0</v>
      </c>
      <c r="AC274" s="2">
        <f t="shared" si="102"/>
        <v>0</v>
      </c>
      <c r="AD274" s="2">
        <f t="shared" si="102"/>
        <v>0</v>
      </c>
      <c r="AE274" s="2">
        <f t="shared" si="102"/>
        <v>0</v>
      </c>
      <c r="AF274" s="2">
        <f t="shared" si="102"/>
        <v>0</v>
      </c>
      <c r="AG274" s="2">
        <f t="shared" si="102"/>
        <v>0</v>
      </c>
      <c r="AH274" s="2">
        <f t="shared" si="102"/>
        <v>0</v>
      </c>
      <c r="AI274" s="2">
        <f t="shared" si="102"/>
        <v>0</v>
      </c>
      <c r="AJ274" s="2">
        <f t="shared" si="102"/>
        <v>0</v>
      </c>
      <c r="AK274" s="2">
        <f t="shared" si="102"/>
        <v>0</v>
      </c>
      <c r="AL274" s="2">
        <f t="shared" si="103"/>
        <v>0</v>
      </c>
    </row>
    <row r="275" spans="1:38">
      <c r="E275" t="s">
        <v>295</v>
      </c>
      <c r="F275" t="s">
        <v>215</v>
      </c>
      <c r="G275" s="2">
        <f t="shared" si="102"/>
        <v>0</v>
      </c>
      <c r="H275" s="2">
        <f t="shared" si="102"/>
        <v>0</v>
      </c>
      <c r="I275" s="2">
        <f t="shared" si="102"/>
        <v>0</v>
      </c>
      <c r="J275" s="2">
        <f t="shared" si="102"/>
        <v>0</v>
      </c>
      <c r="K275" s="2">
        <f t="shared" si="102"/>
        <v>0</v>
      </c>
      <c r="L275" s="2">
        <f t="shared" si="102"/>
        <v>0</v>
      </c>
      <c r="M275" s="2">
        <f t="shared" si="102"/>
        <v>0</v>
      </c>
      <c r="N275" s="2">
        <f t="shared" si="102"/>
        <v>0</v>
      </c>
      <c r="O275" s="2">
        <f t="shared" si="102"/>
        <v>0</v>
      </c>
      <c r="P275" s="2">
        <f t="shared" si="102"/>
        <v>0</v>
      </c>
      <c r="Q275" s="2">
        <f t="shared" si="102"/>
        <v>0</v>
      </c>
      <c r="R275" s="2">
        <f t="shared" si="102"/>
        <v>0</v>
      </c>
      <c r="S275" s="2">
        <f t="shared" si="102"/>
        <v>0</v>
      </c>
      <c r="T275" s="2">
        <f t="shared" si="102"/>
        <v>0</v>
      </c>
      <c r="U275" s="2">
        <f t="shared" si="102"/>
        <v>0</v>
      </c>
      <c r="V275" s="2">
        <f t="shared" si="102"/>
        <v>0</v>
      </c>
      <c r="W275" s="2">
        <f t="shared" si="102"/>
        <v>0</v>
      </c>
      <c r="X275" s="2">
        <f t="shared" si="102"/>
        <v>0</v>
      </c>
      <c r="Y275" s="2">
        <f t="shared" si="102"/>
        <v>0</v>
      </c>
      <c r="Z275" s="2">
        <f t="shared" si="102"/>
        <v>0</v>
      </c>
      <c r="AA275" s="2">
        <f t="shared" si="102"/>
        <v>0</v>
      </c>
      <c r="AB275" s="2">
        <f t="shared" si="102"/>
        <v>0</v>
      </c>
      <c r="AC275" s="2">
        <f t="shared" si="102"/>
        <v>0</v>
      </c>
      <c r="AD275" s="2">
        <f t="shared" si="102"/>
        <v>0</v>
      </c>
      <c r="AE275" s="2">
        <f t="shared" si="102"/>
        <v>0</v>
      </c>
      <c r="AF275" s="2">
        <f t="shared" si="102"/>
        <v>0</v>
      </c>
      <c r="AG275" s="2">
        <f t="shared" si="102"/>
        <v>0</v>
      </c>
      <c r="AH275" s="2">
        <f t="shared" si="102"/>
        <v>0</v>
      </c>
      <c r="AI275" s="2">
        <f t="shared" si="102"/>
        <v>0</v>
      </c>
      <c r="AJ275" s="2">
        <f t="shared" si="102"/>
        <v>0</v>
      </c>
      <c r="AK275" s="2">
        <f t="shared" si="102"/>
        <v>0</v>
      </c>
      <c r="AL275" s="2">
        <f t="shared" si="103"/>
        <v>0</v>
      </c>
    </row>
    <row r="276" spans="1:38">
      <c r="E276" t="s">
        <v>312</v>
      </c>
      <c r="F276" t="s">
        <v>215</v>
      </c>
      <c r="G276" s="2" t="e">
        <f t="shared" ref="G276:AK276" ca="1" si="104">G265</f>
        <v>#REF!</v>
      </c>
      <c r="H276" s="2" t="e">
        <f t="shared" si="104"/>
        <v>#REF!</v>
      </c>
      <c r="I276" s="2" t="e">
        <f t="shared" si="104"/>
        <v>#REF!</v>
      </c>
      <c r="J276" s="2" t="e">
        <f t="shared" si="104"/>
        <v>#REF!</v>
      </c>
      <c r="K276" s="2" t="e">
        <f t="shared" si="104"/>
        <v>#REF!</v>
      </c>
      <c r="L276" s="2" t="e">
        <f t="shared" si="104"/>
        <v>#REF!</v>
      </c>
      <c r="M276" s="2" t="e">
        <f t="shared" si="104"/>
        <v>#REF!</v>
      </c>
      <c r="N276" s="2" t="e">
        <f t="shared" si="104"/>
        <v>#REF!</v>
      </c>
      <c r="O276" s="2" t="e">
        <f t="shared" si="104"/>
        <v>#REF!</v>
      </c>
      <c r="P276" s="2" t="e">
        <f t="shared" si="104"/>
        <v>#REF!</v>
      </c>
      <c r="Q276" s="2" t="e">
        <f t="shared" si="104"/>
        <v>#REF!</v>
      </c>
      <c r="R276" s="2" t="e">
        <f t="shared" si="104"/>
        <v>#REF!</v>
      </c>
      <c r="S276" s="2" t="e">
        <f t="shared" si="104"/>
        <v>#REF!</v>
      </c>
      <c r="T276" s="2" t="e">
        <f t="shared" si="104"/>
        <v>#REF!</v>
      </c>
      <c r="U276" s="2" t="e">
        <f t="shared" si="104"/>
        <v>#REF!</v>
      </c>
      <c r="V276" s="2" t="e">
        <f t="shared" si="104"/>
        <v>#REF!</v>
      </c>
      <c r="W276" s="2" t="e">
        <f t="shared" si="104"/>
        <v>#REF!</v>
      </c>
      <c r="X276" s="2" t="e">
        <f t="shared" si="104"/>
        <v>#REF!</v>
      </c>
      <c r="Y276" s="2" t="e">
        <f t="shared" si="104"/>
        <v>#REF!</v>
      </c>
      <c r="Z276" s="2" t="e">
        <f t="shared" si="104"/>
        <v>#REF!</v>
      </c>
      <c r="AA276" s="2" t="e">
        <f t="shared" si="104"/>
        <v>#REF!</v>
      </c>
      <c r="AB276" s="2" t="e">
        <f t="shared" si="104"/>
        <v>#REF!</v>
      </c>
      <c r="AC276" s="2" t="e">
        <f t="shared" si="104"/>
        <v>#REF!</v>
      </c>
      <c r="AD276" s="2" t="e">
        <f t="shared" si="104"/>
        <v>#REF!</v>
      </c>
      <c r="AE276" s="2" t="e">
        <f t="shared" si="104"/>
        <v>#REF!</v>
      </c>
      <c r="AF276" s="2" t="e">
        <f t="shared" si="104"/>
        <v>#REF!</v>
      </c>
      <c r="AG276" s="2" t="e">
        <f t="shared" si="104"/>
        <v>#REF!</v>
      </c>
      <c r="AH276" s="2" t="e">
        <f t="shared" si="104"/>
        <v>#REF!</v>
      </c>
      <c r="AI276" s="2" t="e">
        <f t="shared" si="104"/>
        <v>#REF!</v>
      </c>
      <c r="AJ276" s="2" t="e">
        <f t="shared" si="104"/>
        <v>#REF!</v>
      </c>
      <c r="AK276" s="2" t="e">
        <f t="shared" si="104"/>
        <v>#REF!</v>
      </c>
      <c r="AL276" s="2" t="e">
        <f t="shared" si="103"/>
        <v>#REF!</v>
      </c>
    </row>
    <row r="277" spans="1:38">
      <c r="E277" t="s">
        <v>313</v>
      </c>
      <c r="F277" t="s">
        <v>215</v>
      </c>
      <c r="G277" s="2" t="e">
        <f ca="1">-$G$17*G276</f>
        <v>#REF!</v>
      </c>
      <c r="H277" s="2" t="e">
        <f t="shared" ref="H277:AK277" si="105">-$G$17*H276</f>
        <v>#REF!</v>
      </c>
      <c r="I277" s="2" t="e">
        <f t="shared" si="105"/>
        <v>#REF!</v>
      </c>
      <c r="J277" s="2" t="e">
        <f t="shared" si="105"/>
        <v>#REF!</v>
      </c>
      <c r="K277" s="2" t="e">
        <f t="shared" si="105"/>
        <v>#REF!</v>
      </c>
      <c r="L277" s="2" t="e">
        <f t="shared" si="105"/>
        <v>#REF!</v>
      </c>
      <c r="M277" s="2" t="e">
        <f t="shared" si="105"/>
        <v>#REF!</v>
      </c>
      <c r="N277" s="2" t="e">
        <f t="shared" si="105"/>
        <v>#REF!</v>
      </c>
      <c r="O277" s="2" t="e">
        <f t="shared" si="105"/>
        <v>#REF!</v>
      </c>
      <c r="P277" s="2" t="e">
        <f t="shared" si="105"/>
        <v>#REF!</v>
      </c>
      <c r="Q277" s="2" t="e">
        <f t="shared" si="105"/>
        <v>#REF!</v>
      </c>
      <c r="R277" s="2" t="e">
        <f t="shared" si="105"/>
        <v>#REF!</v>
      </c>
      <c r="S277" s="2" t="e">
        <f t="shared" si="105"/>
        <v>#REF!</v>
      </c>
      <c r="T277" s="2" t="e">
        <f t="shared" si="105"/>
        <v>#REF!</v>
      </c>
      <c r="U277" s="2" t="e">
        <f t="shared" si="105"/>
        <v>#REF!</v>
      </c>
      <c r="V277" s="2" t="e">
        <f t="shared" si="105"/>
        <v>#REF!</v>
      </c>
      <c r="W277" s="2" t="e">
        <f t="shared" si="105"/>
        <v>#REF!</v>
      </c>
      <c r="X277" s="2" t="e">
        <f t="shared" si="105"/>
        <v>#REF!</v>
      </c>
      <c r="Y277" s="2" t="e">
        <f t="shared" si="105"/>
        <v>#REF!</v>
      </c>
      <c r="Z277" s="2" t="e">
        <f t="shared" si="105"/>
        <v>#REF!</v>
      </c>
      <c r="AA277" s="2" t="e">
        <f t="shared" si="105"/>
        <v>#REF!</v>
      </c>
      <c r="AB277" s="2" t="e">
        <f t="shared" si="105"/>
        <v>#REF!</v>
      </c>
      <c r="AC277" s="2" t="e">
        <f t="shared" si="105"/>
        <v>#REF!</v>
      </c>
      <c r="AD277" s="2" t="e">
        <f t="shared" si="105"/>
        <v>#REF!</v>
      </c>
      <c r="AE277" s="2" t="e">
        <f t="shared" si="105"/>
        <v>#REF!</v>
      </c>
      <c r="AF277" s="2" t="e">
        <f t="shared" si="105"/>
        <v>#REF!</v>
      </c>
      <c r="AG277" s="2" t="e">
        <f t="shared" si="105"/>
        <v>#REF!</v>
      </c>
      <c r="AH277" s="2" t="e">
        <f t="shared" si="105"/>
        <v>#REF!</v>
      </c>
      <c r="AI277" s="2" t="e">
        <f t="shared" si="105"/>
        <v>#REF!</v>
      </c>
      <c r="AJ277" s="2" t="e">
        <f t="shared" si="105"/>
        <v>#REF!</v>
      </c>
      <c r="AK277" s="2" t="e">
        <f t="shared" si="105"/>
        <v>#REF!</v>
      </c>
      <c r="AL277" s="2" t="e">
        <f t="shared" si="103"/>
        <v>#REF!</v>
      </c>
    </row>
    <row r="278" spans="1:38">
      <c r="E278" t="s">
        <v>314</v>
      </c>
      <c r="F278" t="s">
        <v>215</v>
      </c>
      <c r="G278" s="2" t="e">
        <f t="shared" ref="G278:AL278" ca="1" si="106">SUM(G268:G277)</f>
        <v>#REF!</v>
      </c>
      <c r="H278" s="2" t="e">
        <f t="shared" si="106"/>
        <v>#REF!</v>
      </c>
      <c r="I278" s="2" t="e">
        <f t="shared" si="106"/>
        <v>#REF!</v>
      </c>
      <c r="J278" s="2" t="e">
        <f t="shared" si="106"/>
        <v>#REF!</v>
      </c>
      <c r="K278" s="2" t="e">
        <f t="shared" si="106"/>
        <v>#REF!</v>
      </c>
      <c r="L278" s="2" t="e">
        <f t="shared" si="106"/>
        <v>#REF!</v>
      </c>
      <c r="M278" s="2" t="e">
        <f t="shared" si="106"/>
        <v>#REF!</v>
      </c>
      <c r="N278" s="2" t="e">
        <f t="shared" si="106"/>
        <v>#REF!</v>
      </c>
      <c r="O278" s="2" t="e">
        <f t="shared" si="106"/>
        <v>#REF!</v>
      </c>
      <c r="P278" s="2" t="e">
        <f t="shared" si="106"/>
        <v>#REF!</v>
      </c>
      <c r="Q278" s="2" t="e">
        <f t="shared" si="106"/>
        <v>#REF!</v>
      </c>
      <c r="R278" s="2" t="e">
        <f t="shared" si="106"/>
        <v>#REF!</v>
      </c>
      <c r="S278" s="2" t="e">
        <f t="shared" si="106"/>
        <v>#REF!</v>
      </c>
      <c r="T278" s="2" t="e">
        <f t="shared" si="106"/>
        <v>#REF!</v>
      </c>
      <c r="U278" s="2" t="e">
        <f t="shared" si="106"/>
        <v>#REF!</v>
      </c>
      <c r="V278" s="2" t="e">
        <f t="shared" si="106"/>
        <v>#REF!</v>
      </c>
      <c r="W278" s="2" t="e">
        <f t="shared" si="106"/>
        <v>#REF!</v>
      </c>
      <c r="X278" s="2" t="e">
        <f t="shared" si="106"/>
        <v>#REF!</v>
      </c>
      <c r="Y278" s="2" t="e">
        <f t="shared" si="106"/>
        <v>#REF!</v>
      </c>
      <c r="Z278" s="2" t="e">
        <f t="shared" si="106"/>
        <v>#REF!</v>
      </c>
      <c r="AA278" s="2" t="e">
        <f t="shared" si="106"/>
        <v>#REF!</v>
      </c>
      <c r="AB278" s="2" t="e">
        <f t="shared" si="106"/>
        <v>#REF!</v>
      </c>
      <c r="AC278" s="2" t="e">
        <f t="shared" si="106"/>
        <v>#REF!</v>
      </c>
      <c r="AD278" s="2" t="e">
        <f t="shared" si="106"/>
        <v>#REF!</v>
      </c>
      <c r="AE278" s="2" t="e">
        <f t="shared" si="106"/>
        <v>#REF!</v>
      </c>
      <c r="AF278" s="2" t="e">
        <f t="shared" si="106"/>
        <v>#REF!</v>
      </c>
      <c r="AG278" s="2" t="e">
        <f t="shared" si="106"/>
        <v>#REF!</v>
      </c>
      <c r="AH278" s="2" t="e">
        <f t="shared" si="106"/>
        <v>#REF!</v>
      </c>
      <c r="AI278" s="2" t="e">
        <f t="shared" si="106"/>
        <v>#REF!</v>
      </c>
      <c r="AJ278" s="2" t="e">
        <f t="shared" si="106"/>
        <v>#REF!</v>
      </c>
      <c r="AK278" s="2" t="e">
        <f t="shared" si="106"/>
        <v>#REF!</v>
      </c>
      <c r="AL278" s="2" t="e">
        <f t="shared" si="106"/>
        <v>#REF!</v>
      </c>
    </row>
    <row r="279" spans="1:38">
      <c r="E279" t="s">
        <v>315</v>
      </c>
      <c r="F279" t="s">
        <v>215</v>
      </c>
      <c r="G279" s="2" t="e">
        <f ca="1">NPV($G$15,H278:AL278)+G278</f>
        <v>#REF!</v>
      </c>
    </row>
    <row r="280" spans="1:38">
      <c r="E280" s="3" t="s">
        <v>317</v>
      </c>
      <c r="F280" s="3"/>
      <c r="G280" s="4" t="e">
        <f ca="1">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#REF!</v>
      </c>
      <c r="H284" s="2" t="e">
        <f t="shared" ref="H284:AK284" ca="1" si="107">G284*(1+$G$14)</f>
        <v>#REF!</v>
      </c>
      <c r="I284" s="2" t="e">
        <f t="shared" ca="1" si="107"/>
        <v>#REF!</v>
      </c>
      <c r="J284" s="2" t="e">
        <f t="shared" ca="1" si="107"/>
        <v>#REF!</v>
      </c>
      <c r="K284" s="2" t="e">
        <f t="shared" ca="1" si="107"/>
        <v>#REF!</v>
      </c>
      <c r="L284" s="2" t="e">
        <f t="shared" ca="1" si="107"/>
        <v>#REF!</v>
      </c>
      <c r="M284" s="2" t="e">
        <f t="shared" ca="1" si="107"/>
        <v>#REF!</v>
      </c>
      <c r="N284" s="2" t="e">
        <f t="shared" ca="1" si="107"/>
        <v>#REF!</v>
      </c>
      <c r="O284" s="2" t="e">
        <f t="shared" ca="1" si="107"/>
        <v>#REF!</v>
      </c>
      <c r="P284" s="2" t="e">
        <f t="shared" ca="1" si="107"/>
        <v>#REF!</v>
      </c>
      <c r="Q284" s="2" t="e">
        <f t="shared" ca="1" si="107"/>
        <v>#REF!</v>
      </c>
      <c r="R284" s="2" t="e">
        <f t="shared" ca="1" si="107"/>
        <v>#REF!</v>
      </c>
      <c r="S284" s="2" t="e">
        <f t="shared" ca="1" si="107"/>
        <v>#REF!</v>
      </c>
      <c r="T284" s="2" t="e">
        <f t="shared" ca="1" si="107"/>
        <v>#REF!</v>
      </c>
      <c r="U284" s="2" t="e">
        <f t="shared" ca="1" si="107"/>
        <v>#REF!</v>
      </c>
      <c r="V284" s="2" t="e">
        <f t="shared" ca="1" si="107"/>
        <v>#REF!</v>
      </c>
      <c r="W284" s="2" t="e">
        <f t="shared" ca="1" si="107"/>
        <v>#REF!</v>
      </c>
      <c r="X284" s="2" t="e">
        <f t="shared" ca="1" si="107"/>
        <v>#REF!</v>
      </c>
      <c r="Y284" s="2" t="e">
        <f t="shared" ca="1" si="107"/>
        <v>#REF!</v>
      </c>
      <c r="Z284" s="2" t="e">
        <f t="shared" ca="1" si="107"/>
        <v>#REF!</v>
      </c>
      <c r="AA284" s="2" t="e">
        <f t="shared" ca="1" si="107"/>
        <v>#REF!</v>
      </c>
      <c r="AB284" s="2" t="e">
        <f t="shared" ca="1" si="107"/>
        <v>#REF!</v>
      </c>
      <c r="AC284" s="2" t="e">
        <f t="shared" ca="1" si="107"/>
        <v>#REF!</v>
      </c>
      <c r="AD284" s="2" t="e">
        <f t="shared" ca="1" si="107"/>
        <v>#REF!</v>
      </c>
      <c r="AE284" s="2" t="e">
        <f t="shared" ca="1" si="107"/>
        <v>#REF!</v>
      </c>
      <c r="AF284" s="2" t="e">
        <f t="shared" ca="1" si="107"/>
        <v>#REF!</v>
      </c>
      <c r="AG284" s="2" t="e">
        <f ca="1">AF284*(1+$G$14)</f>
        <v>#REF!</v>
      </c>
      <c r="AH284" s="2" t="e">
        <f t="shared" ca="1" si="107"/>
        <v>#REF!</v>
      </c>
      <c r="AI284" s="2" t="e">
        <f t="shared" ca="1" si="107"/>
        <v>#REF!</v>
      </c>
      <c r="AJ284" s="2" t="e">
        <f t="shared" ca="1" si="107"/>
        <v>#REF!</v>
      </c>
      <c r="AK284" s="2" t="e">
        <f t="shared" ca="1" si="107"/>
        <v>#REF!</v>
      </c>
    </row>
    <row r="285" spans="1:38">
      <c r="E285" t="s">
        <v>303</v>
      </c>
      <c r="F285" t="s">
        <v>215</v>
      </c>
      <c r="G285" s="2" t="e">
        <f ca="1">G283*G284</f>
        <v>#REF!</v>
      </c>
      <c r="H285" s="2" t="e">
        <f t="shared" ref="H285:AK285" ca="1" si="108">H283*H284</f>
        <v>#REF!</v>
      </c>
      <c r="I285" s="2" t="e">
        <f t="shared" ca="1" si="108"/>
        <v>#REF!</v>
      </c>
      <c r="J285" s="2" t="e">
        <f t="shared" ca="1" si="108"/>
        <v>#REF!</v>
      </c>
      <c r="K285" s="2" t="e">
        <f t="shared" ca="1" si="108"/>
        <v>#REF!</v>
      </c>
      <c r="L285" s="2" t="e">
        <f t="shared" ca="1" si="108"/>
        <v>#REF!</v>
      </c>
      <c r="M285" s="2" t="e">
        <f t="shared" ca="1" si="108"/>
        <v>#REF!</v>
      </c>
      <c r="N285" s="2" t="e">
        <f t="shared" ca="1" si="108"/>
        <v>#REF!</v>
      </c>
      <c r="O285" s="2" t="e">
        <f t="shared" ca="1" si="108"/>
        <v>#REF!</v>
      </c>
      <c r="P285" s="2" t="e">
        <f t="shared" ca="1" si="108"/>
        <v>#REF!</v>
      </c>
      <c r="Q285" s="2" t="e">
        <f t="shared" ca="1" si="108"/>
        <v>#REF!</v>
      </c>
      <c r="R285" s="2" t="e">
        <f t="shared" ca="1" si="108"/>
        <v>#REF!</v>
      </c>
      <c r="S285" s="2" t="e">
        <f t="shared" ca="1" si="108"/>
        <v>#REF!</v>
      </c>
      <c r="T285" s="2" t="e">
        <f t="shared" ca="1" si="108"/>
        <v>#REF!</v>
      </c>
      <c r="U285" s="2" t="e">
        <f t="shared" ca="1" si="108"/>
        <v>#REF!</v>
      </c>
      <c r="V285" s="2" t="e">
        <f t="shared" ca="1" si="108"/>
        <v>#REF!</v>
      </c>
      <c r="W285" s="2" t="e">
        <f t="shared" ca="1" si="108"/>
        <v>#REF!</v>
      </c>
      <c r="X285" s="2" t="e">
        <f t="shared" ca="1" si="108"/>
        <v>#REF!</v>
      </c>
      <c r="Y285" s="2" t="e">
        <f t="shared" ca="1" si="108"/>
        <v>#REF!</v>
      </c>
      <c r="Z285" s="2" t="e">
        <f t="shared" ca="1" si="108"/>
        <v>#REF!</v>
      </c>
      <c r="AA285" s="2" t="e">
        <f t="shared" ca="1" si="108"/>
        <v>#REF!</v>
      </c>
      <c r="AB285" s="2" t="e">
        <f t="shared" ca="1" si="108"/>
        <v>#REF!</v>
      </c>
      <c r="AC285" s="2" t="e">
        <f t="shared" ca="1" si="108"/>
        <v>#REF!</v>
      </c>
      <c r="AD285" s="2" t="e">
        <f t="shared" ca="1" si="108"/>
        <v>#REF!</v>
      </c>
      <c r="AE285" s="2" t="e">
        <f t="shared" ca="1" si="108"/>
        <v>#REF!</v>
      </c>
      <c r="AF285" s="2" t="e">
        <f t="shared" ca="1" si="108"/>
        <v>#REF!</v>
      </c>
      <c r="AG285" s="2" t="e">
        <f t="shared" ca="1" si="108"/>
        <v>#REF!</v>
      </c>
      <c r="AH285" s="2" t="e">
        <f t="shared" ca="1" si="108"/>
        <v>#REF!</v>
      </c>
      <c r="AI285" s="2" t="e">
        <f t="shared" ca="1" si="108"/>
        <v>#REF!</v>
      </c>
      <c r="AJ285" s="2" t="e">
        <f t="shared" ca="1" si="108"/>
        <v>#REF!</v>
      </c>
      <c r="AK285" s="2" t="e">
        <f t="shared" ca="1" si="108"/>
        <v>#REF!</v>
      </c>
    </row>
    <row r="287" spans="1:38">
      <c r="D287" t="s">
        <v>304</v>
      </c>
    </row>
    <row r="288" spans="1:38">
      <c r="E288" t="s">
        <v>219</v>
      </c>
      <c r="F288" t="s">
        <v>215</v>
      </c>
      <c r="G288" s="2">
        <f t="shared" ref="G288:AK293" si="109">G222</f>
        <v>0</v>
      </c>
      <c r="H288" s="2">
        <f t="shared" si="109"/>
        <v>7490979.3006825987</v>
      </c>
      <c r="I288" s="2">
        <f t="shared" si="109"/>
        <v>7579719.858288087</v>
      </c>
      <c r="J288" s="2">
        <f t="shared" si="109"/>
        <v>7744275.4609848633</v>
      </c>
      <c r="K288" s="2">
        <f t="shared" si="109"/>
        <v>8139796.7110919207</v>
      </c>
      <c r="L288" s="2">
        <f t="shared" si="109"/>
        <v>8331156.4012011597</v>
      </c>
      <c r="M288" s="2">
        <f t="shared" si="109"/>
        <v>8484800.738431152</v>
      </c>
      <c r="N288" s="2">
        <f t="shared" si="109"/>
        <v>8634662.6132933553</v>
      </c>
      <c r="O288" s="2">
        <f t="shared" si="109"/>
        <v>8798918.5709342211</v>
      </c>
      <c r="P288" s="2">
        <f t="shared" si="109"/>
        <v>8788030.179362474</v>
      </c>
      <c r="Q288" s="2">
        <f t="shared" si="109"/>
        <v>8901406.4903807081</v>
      </c>
      <c r="R288" s="2">
        <f t="shared" si="109"/>
        <v>8992202.7380192913</v>
      </c>
      <c r="S288" s="2">
        <f t="shared" si="109"/>
        <v>9077473.5894926004</v>
      </c>
      <c r="T288" s="2">
        <f t="shared" si="109"/>
        <v>9142843.2417374179</v>
      </c>
      <c r="U288" s="2">
        <f t="shared" si="109"/>
        <v>9418108.7264002077</v>
      </c>
      <c r="V288" s="2">
        <f t="shared" si="109"/>
        <v>9536770.8302421831</v>
      </c>
      <c r="W288" s="2">
        <f t="shared" si="109"/>
        <v>9704290.2999355942</v>
      </c>
      <c r="X288" s="2">
        <f t="shared" si="109"/>
        <v>9864262.2851237282</v>
      </c>
      <c r="Y288" s="2">
        <f t="shared" si="109"/>
        <v>10070022.979874426</v>
      </c>
      <c r="Z288" s="2">
        <f t="shared" si="109"/>
        <v>10343818.382004011</v>
      </c>
      <c r="AA288" s="2">
        <f t="shared" si="109"/>
        <v>10558788.394612879</v>
      </c>
      <c r="AB288" s="2">
        <f t="shared" si="109"/>
        <v>10761791.863765372</v>
      </c>
      <c r="AC288" s="2">
        <f t="shared" si="109"/>
        <v>10980728.888878519</v>
      </c>
      <c r="AD288" s="2">
        <f t="shared" si="109"/>
        <v>11209227.428089777</v>
      </c>
      <c r="AE288" s="2">
        <f t="shared" si="109"/>
        <v>11450570.217579583</v>
      </c>
      <c r="AF288" s="2">
        <f t="shared" si="109"/>
        <v>11698386.173782228</v>
      </c>
      <c r="AG288" s="2">
        <f t="shared" si="109"/>
        <v>0</v>
      </c>
      <c r="AH288" s="2">
        <f t="shared" si="109"/>
        <v>0</v>
      </c>
      <c r="AI288" s="2">
        <f t="shared" si="109"/>
        <v>0</v>
      </c>
      <c r="AJ288" s="2">
        <f t="shared" si="109"/>
        <v>0</v>
      </c>
      <c r="AK288" s="2">
        <f t="shared" si="109"/>
        <v>0</v>
      </c>
    </row>
    <row r="289" spans="4:38">
      <c r="E289" t="s">
        <v>305</v>
      </c>
      <c r="F289" t="s">
        <v>215</v>
      </c>
      <c r="G289" s="2">
        <f t="shared" si="109"/>
        <v>0</v>
      </c>
      <c r="H289" s="2" t="e">
        <f t="shared" si="109"/>
        <v>#REF!</v>
      </c>
      <c r="I289" s="2" t="e">
        <f t="shared" si="109"/>
        <v>#REF!</v>
      </c>
      <c r="J289" s="2" t="e">
        <f t="shared" si="109"/>
        <v>#REF!</v>
      </c>
      <c r="K289" s="2" t="e">
        <f t="shared" si="109"/>
        <v>#REF!</v>
      </c>
      <c r="L289" s="2" t="e">
        <f t="shared" si="109"/>
        <v>#REF!</v>
      </c>
      <c r="M289" s="2" t="e">
        <f t="shared" si="109"/>
        <v>#REF!</v>
      </c>
      <c r="N289" s="2" t="e">
        <f t="shared" si="109"/>
        <v>#REF!</v>
      </c>
      <c r="O289" s="2" t="e">
        <f t="shared" si="109"/>
        <v>#REF!</v>
      </c>
      <c r="P289" s="2" t="e">
        <f t="shared" si="109"/>
        <v>#REF!</v>
      </c>
      <c r="Q289" s="2" t="e">
        <f t="shared" si="109"/>
        <v>#REF!</v>
      </c>
      <c r="R289" s="2" t="e">
        <f t="shared" si="109"/>
        <v>#REF!</v>
      </c>
      <c r="S289" s="2" t="e">
        <f t="shared" si="109"/>
        <v>#REF!</v>
      </c>
      <c r="T289" s="2" t="e">
        <f t="shared" si="109"/>
        <v>#REF!</v>
      </c>
      <c r="U289" s="2" t="e">
        <f t="shared" si="109"/>
        <v>#REF!</v>
      </c>
      <c r="V289" s="2" t="e">
        <f t="shared" si="109"/>
        <v>#REF!</v>
      </c>
      <c r="W289" s="2" t="e">
        <f t="shared" si="109"/>
        <v>#REF!</v>
      </c>
      <c r="X289" s="2" t="e">
        <f t="shared" si="109"/>
        <v>#REF!</v>
      </c>
      <c r="Y289" s="2" t="e">
        <f t="shared" si="109"/>
        <v>#REF!</v>
      </c>
      <c r="Z289" s="2" t="e">
        <f t="shared" si="109"/>
        <v>#REF!</v>
      </c>
      <c r="AA289" s="2" t="e">
        <f t="shared" si="109"/>
        <v>#REF!</v>
      </c>
      <c r="AB289" s="2" t="e">
        <f t="shared" si="109"/>
        <v>#REF!</v>
      </c>
      <c r="AC289" s="2" t="e">
        <f t="shared" si="109"/>
        <v>#REF!</v>
      </c>
      <c r="AD289" s="2" t="e">
        <f t="shared" si="109"/>
        <v>#REF!</v>
      </c>
      <c r="AE289" s="2" t="e">
        <f t="shared" si="109"/>
        <v>#REF!</v>
      </c>
      <c r="AF289" s="2" t="e">
        <f t="shared" si="109"/>
        <v>#REF!</v>
      </c>
      <c r="AG289" s="2" t="e">
        <f t="shared" si="109"/>
        <v>#REF!</v>
      </c>
      <c r="AH289" s="2" t="e">
        <f t="shared" si="109"/>
        <v>#REF!</v>
      </c>
      <c r="AI289" s="2" t="e">
        <f t="shared" si="109"/>
        <v>#REF!</v>
      </c>
      <c r="AJ289" s="2" t="e">
        <f t="shared" si="109"/>
        <v>#REF!</v>
      </c>
      <c r="AK289" s="2" t="e">
        <f t="shared" si="109"/>
        <v>#REF!</v>
      </c>
    </row>
    <row r="290" spans="4:38">
      <c r="E290" t="s">
        <v>282</v>
      </c>
      <c r="F290" t="s">
        <v>215</v>
      </c>
      <c r="G290" s="2">
        <f t="shared" si="109"/>
        <v>0</v>
      </c>
      <c r="H290" s="2" t="e">
        <f t="shared" si="109"/>
        <v>#REF!</v>
      </c>
      <c r="I290" s="2" t="e">
        <f t="shared" si="109"/>
        <v>#REF!</v>
      </c>
      <c r="J290" s="2" t="e">
        <f t="shared" si="109"/>
        <v>#REF!</v>
      </c>
      <c r="K290" s="2" t="e">
        <f t="shared" si="109"/>
        <v>#REF!</v>
      </c>
      <c r="L290" s="2" t="e">
        <f t="shared" si="109"/>
        <v>#REF!</v>
      </c>
      <c r="M290" s="2" t="e">
        <f t="shared" si="109"/>
        <v>#REF!</v>
      </c>
      <c r="N290" s="2" t="e">
        <f t="shared" si="109"/>
        <v>#REF!</v>
      </c>
      <c r="O290" s="2" t="e">
        <f t="shared" si="109"/>
        <v>#REF!</v>
      </c>
      <c r="P290" s="2" t="e">
        <f t="shared" si="109"/>
        <v>#REF!</v>
      </c>
      <c r="Q290" s="2" t="e">
        <f t="shared" si="109"/>
        <v>#REF!</v>
      </c>
      <c r="R290" s="2" t="e">
        <f t="shared" si="109"/>
        <v>#REF!</v>
      </c>
      <c r="S290" s="2" t="e">
        <f t="shared" si="109"/>
        <v>#REF!</v>
      </c>
      <c r="T290" s="2" t="e">
        <f t="shared" si="109"/>
        <v>#REF!</v>
      </c>
      <c r="U290" s="2" t="e">
        <f t="shared" si="109"/>
        <v>#REF!</v>
      </c>
      <c r="V290" s="2" t="e">
        <f t="shared" si="109"/>
        <v>#REF!</v>
      </c>
      <c r="W290" s="2" t="e">
        <f t="shared" si="109"/>
        <v>#REF!</v>
      </c>
      <c r="X290" s="2" t="e">
        <f t="shared" si="109"/>
        <v>#REF!</v>
      </c>
      <c r="Y290" s="2" t="e">
        <f t="shared" si="109"/>
        <v>#REF!</v>
      </c>
      <c r="Z290" s="2" t="e">
        <f t="shared" si="109"/>
        <v>#REF!</v>
      </c>
      <c r="AA290" s="2" t="e">
        <f t="shared" si="109"/>
        <v>#REF!</v>
      </c>
      <c r="AB290" s="2" t="e">
        <f t="shared" si="109"/>
        <v>#REF!</v>
      </c>
      <c r="AC290" s="2" t="e">
        <f t="shared" si="109"/>
        <v>#REF!</v>
      </c>
      <c r="AD290" s="2" t="e">
        <f t="shared" si="109"/>
        <v>#REF!</v>
      </c>
      <c r="AE290" s="2" t="e">
        <f t="shared" si="109"/>
        <v>#REF!</v>
      </c>
      <c r="AF290" s="2" t="e">
        <f t="shared" si="109"/>
        <v>#REF!</v>
      </c>
      <c r="AG290" s="2" t="e">
        <f t="shared" si="109"/>
        <v>#REF!</v>
      </c>
      <c r="AH290" s="2" t="e">
        <f t="shared" si="109"/>
        <v>#REF!</v>
      </c>
      <c r="AI290" s="2" t="e">
        <f t="shared" si="109"/>
        <v>#REF!</v>
      </c>
      <c r="AJ290" s="2" t="e">
        <f t="shared" si="109"/>
        <v>#REF!</v>
      </c>
      <c r="AK290" s="2" t="e">
        <f t="shared" si="109"/>
        <v>#REF!</v>
      </c>
    </row>
    <row r="291" spans="4:38">
      <c r="E291" t="s">
        <v>283</v>
      </c>
      <c r="F291" t="s">
        <v>215</v>
      </c>
      <c r="G291" s="2">
        <f t="shared" si="109"/>
        <v>0</v>
      </c>
      <c r="H291" s="2" t="e">
        <f t="shared" si="109"/>
        <v>#REF!</v>
      </c>
      <c r="I291" s="2" t="e">
        <f t="shared" si="109"/>
        <v>#REF!</v>
      </c>
      <c r="J291" s="2" t="e">
        <f t="shared" si="109"/>
        <v>#REF!</v>
      </c>
      <c r="K291" s="2" t="e">
        <f t="shared" si="109"/>
        <v>#REF!</v>
      </c>
      <c r="L291" s="2" t="e">
        <f t="shared" si="109"/>
        <v>#REF!</v>
      </c>
      <c r="M291" s="2" t="e">
        <f t="shared" si="109"/>
        <v>#REF!</v>
      </c>
      <c r="N291" s="2" t="e">
        <f t="shared" si="109"/>
        <v>#REF!</v>
      </c>
      <c r="O291" s="2" t="e">
        <f t="shared" si="109"/>
        <v>#REF!</v>
      </c>
      <c r="P291" s="2" t="e">
        <f t="shared" si="109"/>
        <v>#REF!</v>
      </c>
      <c r="Q291" s="2" t="e">
        <f t="shared" si="109"/>
        <v>#REF!</v>
      </c>
      <c r="R291" s="2" t="e">
        <f t="shared" si="109"/>
        <v>#REF!</v>
      </c>
      <c r="S291" s="2" t="e">
        <f t="shared" si="109"/>
        <v>#REF!</v>
      </c>
      <c r="T291" s="2" t="e">
        <f t="shared" si="109"/>
        <v>#REF!</v>
      </c>
      <c r="U291" s="2" t="e">
        <f t="shared" si="109"/>
        <v>#REF!</v>
      </c>
      <c r="V291" s="2" t="e">
        <f t="shared" si="109"/>
        <v>#REF!</v>
      </c>
      <c r="W291" s="2" t="e">
        <f t="shared" si="109"/>
        <v>#REF!</v>
      </c>
      <c r="X291" s="2" t="e">
        <f t="shared" si="109"/>
        <v>#REF!</v>
      </c>
      <c r="Y291" s="2" t="e">
        <f t="shared" si="109"/>
        <v>#REF!</v>
      </c>
      <c r="Z291" s="2" t="e">
        <f t="shared" si="109"/>
        <v>#REF!</v>
      </c>
      <c r="AA291" s="2" t="e">
        <f t="shared" si="109"/>
        <v>#REF!</v>
      </c>
      <c r="AB291" s="2" t="e">
        <f t="shared" si="109"/>
        <v>#REF!</v>
      </c>
      <c r="AC291" s="2" t="e">
        <f t="shared" si="109"/>
        <v>#REF!</v>
      </c>
      <c r="AD291" s="2" t="e">
        <f t="shared" si="109"/>
        <v>#REF!</v>
      </c>
      <c r="AE291" s="2" t="e">
        <f t="shared" si="109"/>
        <v>#REF!</v>
      </c>
      <c r="AF291" s="2" t="e">
        <f t="shared" si="109"/>
        <v>#REF!</v>
      </c>
      <c r="AG291" s="2" t="e">
        <f t="shared" si="109"/>
        <v>#REF!</v>
      </c>
      <c r="AH291" s="2" t="e">
        <f t="shared" si="109"/>
        <v>#REF!</v>
      </c>
      <c r="AI291" s="2" t="e">
        <f t="shared" si="109"/>
        <v>#REF!</v>
      </c>
      <c r="AJ291" s="2" t="e">
        <f t="shared" si="109"/>
        <v>#REF!</v>
      </c>
      <c r="AK291" s="2" t="e">
        <f t="shared" si="109"/>
        <v>#REF!</v>
      </c>
    </row>
    <row r="292" spans="4:38">
      <c r="E292" t="s">
        <v>306</v>
      </c>
      <c r="F292" t="s">
        <v>215</v>
      </c>
      <c r="G292" s="2">
        <f t="shared" si="109"/>
        <v>-456510.03596999997</v>
      </c>
      <c r="H292" s="2">
        <f t="shared" si="109"/>
        <v>-795508.97217637626</v>
      </c>
      <c r="I292" s="2">
        <f t="shared" si="109"/>
        <v>-1100506.1846577809</v>
      </c>
      <c r="J292" s="2">
        <f t="shared" si="109"/>
        <v>-1482355.5808175358</v>
      </c>
      <c r="K292" s="2">
        <f t="shared" si="109"/>
        <v>-1913633.1094172248</v>
      </c>
      <c r="L292" s="2">
        <f t="shared" si="109"/>
        <v>-2291520.6629154915</v>
      </c>
      <c r="M292" s="2">
        <f t="shared" si="109"/>
        <v>-2610359.9158644862</v>
      </c>
      <c r="N292" s="2">
        <f t="shared" si="109"/>
        <v>-2969974.5989619987</v>
      </c>
      <c r="O292" s="2">
        <f t="shared" si="109"/>
        <v>-3362687.5898066172</v>
      </c>
      <c r="P292" s="2">
        <f t="shared" si="109"/>
        <v>-3740528.6618280355</v>
      </c>
      <c r="Q292" s="2">
        <f t="shared" si="109"/>
        <v>-4072442.5757193877</v>
      </c>
      <c r="R292" s="2" t="e">
        <f t="shared" si="109"/>
        <v>#REF!</v>
      </c>
      <c r="S292" s="2" t="e">
        <f t="shared" si="109"/>
        <v>#REF!</v>
      </c>
      <c r="T292" s="2" t="e">
        <f t="shared" si="109"/>
        <v>#REF!</v>
      </c>
      <c r="U292" s="2" t="e">
        <f t="shared" si="109"/>
        <v>#REF!</v>
      </c>
      <c r="V292" s="2" t="e">
        <f t="shared" si="109"/>
        <v>#REF!</v>
      </c>
      <c r="W292" s="2" t="e">
        <f t="shared" si="109"/>
        <v>#REF!</v>
      </c>
      <c r="X292" s="2" t="e">
        <f t="shared" si="109"/>
        <v>#REF!</v>
      </c>
      <c r="Y292" s="2" t="e">
        <f t="shared" si="109"/>
        <v>#REF!</v>
      </c>
      <c r="Z292" s="2" t="e">
        <f t="shared" si="109"/>
        <v>#REF!</v>
      </c>
      <c r="AA292" s="2" t="e">
        <f t="shared" si="109"/>
        <v>#REF!</v>
      </c>
      <c r="AB292" s="2" t="e">
        <f t="shared" si="109"/>
        <v>#REF!</v>
      </c>
      <c r="AC292" s="2" t="e">
        <f t="shared" si="109"/>
        <v>#REF!</v>
      </c>
      <c r="AD292" s="2" t="e">
        <f t="shared" si="109"/>
        <v>#REF!</v>
      </c>
      <c r="AE292" s="2" t="e">
        <f t="shared" si="109"/>
        <v>#REF!</v>
      </c>
      <c r="AF292" s="2" t="e">
        <f t="shared" si="109"/>
        <v>#REF!</v>
      </c>
      <c r="AG292" s="2" t="e">
        <f t="shared" si="109"/>
        <v>#REF!</v>
      </c>
      <c r="AH292" s="2" t="e">
        <f t="shared" si="109"/>
        <v>#REF!</v>
      </c>
      <c r="AI292" s="2" t="e">
        <f t="shared" si="109"/>
        <v>#REF!</v>
      </c>
      <c r="AJ292" s="2" t="e">
        <f t="shared" si="109"/>
        <v>#REF!</v>
      </c>
      <c r="AK292" s="2" t="e">
        <f t="shared" si="109"/>
        <v>#REF!</v>
      </c>
    </row>
    <row r="293" spans="4:38">
      <c r="E293" t="s">
        <v>290</v>
      </c>
      <c r="F293" t="s">
        <v>215</v>
      </c>
      <c r="G293" s="2">
        <f t="shared" si="109"/>
        <v>0</v>
      </c>
      <c r="H293" s="2">
        <f t="shared" si="109"/>
        <v>0</v>
      </c>
      <c r="I293" s="2">
        <f t="shared" si="109"/>
        <v>0</v>
      </c>
      <c r="J293" s="2">
        <f t="shared" si="109"/>
        <v>0</v>
      </c>
      <c r="K293" s="2">
        <f t="shared" si="109"/>
        <v>0</v>
      </c>
      <c r="L293" s="2">
        <f t="shared" si="109"/>
        <v>0</v>
      </c>
      <c r="M293" s="2">
        <f t="shared" si="109"/>
        <v>0</v>
      </c>
      <c r="N293" s="2">
        <f t="shared" si="109"/>
        <v>0</v>
      </c>
      <c r="O293" s="2">
        <f t="shared" si="109"/>
        <v>0</v>
      </c>
      <c r="P293" s="2">
        <f t="shared" si="109"/>
        <v>0</v>
      </c>
      <c r="Q293" s="2">
        <f t="shared" si="109"/>
        <v>0</v>
      </c>
      <c r="R293" s="2">
        <f t="shared" si="109"/>
        <v>0</v>
      </c>
      <c r="S293" s="2">
        <f t="shared" si="109"/>
        <v>0</v>
      </c>
      <c r="T293" s="2">
        <f t="shared" si="109"/>
        <v>0</v>
      </c>
      <c r="U293" s="2">
        <f t="shared" si="109"/>
        <v>0</v>
      </c>
      <c r="V293" s="2">
        <f t="shared" si="109"/>
        <v>0</v>
      </c>
      <c r="W293" s="2">
        <f t="shared" si="109"/>
        <v>0</v>
      </c>
      <c r="X293" s="2">
        <f t="shared" si="109"/>
        <v>0</v>
      </c>
      <c r="Y293" s="2">
        <f t="shared" si="109"/>
        <v>0</v>
      </c>
      <c r="Z293" s="2">
        <f t="shared" si="109"/>
        <v>0</v>
      </c>
      <c r="AA293" s="2">
        <f t="shared" si="109"/>
        <v>0</v>
      </c>
      <c r="AB293" s="2">
        <f t="shared" si="109"/>
        <v>0</v>
      </c>
      <c r="AC293" s="2">
        <f t="shared" si="109"/>
        <v>0</v>
      </c>
      <c r="AD293" s="2">
        <f t="shared" si="109"/>
        <v>0</v>
      </c>
      <c r="AE293" s="2">
        <f t="shared" si="109"/>
        <v>0</v>
      </c>
      <c r="AF293" s="2">
        <f t="shared" si="109"/>
        <v>0</v>
      </c>
      <c r="AG293" s="2">
        <f t="shared" si="109"/>
        <v>0</v>
      </c>
      <c r="AH293" s="2">
        <f t="shared" si="109"/>
        <v>0</v>
      </c>
      <c r="AI293" s="2">
        <f t="shared" si="109"/>
        <v>0</v>
      </c>
      <c r="AJ293" s="2">
        <f t="shared" si="109"/>
        <v>0</v>
      </c>
      <c r="AK293" s="2">
        <f t="shared" si="109"/>
        <v>0</v>
      </c>
    </row>
    <row r="294" spans="4:38">
      <c r="E294" t="s">
        <v>307</v>
      </c>
      <c r="F294" t="s">
        <v>215</v>
      </c>
      <c r="G294" s="2" t="e">
        <f t="shared" ref="G294:AK294" ca="1" si="110">G285</f>
        <v>#REF!</v>
      </c>
      <c r="H294" s="2" t="e">
        <f t="shared" ca="1" si="110"/>
        <v>#REF!</v>
      </c>
      <c r="I294" s="2" t="e">
        <f t="shared" ca="1" si="110"/>
        <v>#REF!</v>
      </c>
      <c r="J294" s="2" t="e">
        <f t="shared" ca="1" si="110"/>
        <v>#REF!</v>
      </c>
      <c r="K294" s="2" t="e">
        <f t="shared" ca="1" si="110"/>
        <v>#REF!</v>
      </c>
      <c r="L294" s="2" t="e">
        <f t="shared" ca="1" si="110"/>
        <v>#REF!</v>
      </c>
      <c r="M294" s="2" t="e">
        <f t="shared" ca="1" si="110"/>
        <v>#REF!</v>
      </c>
      <c r="N294" s="2" t="e">
        <f t="shared" ca="1" si="110"/>
        <v>#REF!</v>
      </c>
      <c r="O294" s="2" t="e">
        <f t="shared" ca="1" si="110"/>
        <v>#REF!</v>
      </c>
      <c r="P294" s="2" t="e">
        <f t="shared" ca="1" si="110"/>
        <v>#REF!</v>
      </c>
      <c r="Q294" s="2" t="e">
        <f t="shared" ca="1" si="110"/>
        <v>#REF!</v>
      </c>
      <c r="R294" s="2" t="e">
        <f t="shared" ca="1" si="110"/>
        <v>#REF!</v>
      </c>
      <c r="S294" s="2" t="e">
        <f t="shared" ca="1" si="110"/>
        <v>#REF!</v>
      </c>
      <c r="T294" s="2" t="e">
        <f t="shared" ca="1" si="110"/>
        <v>#REF!</v>
      </c>
      <c r="U294" s="2" t="e">
        <f t="shared" ca="1" si="110"/>
        <v>#REF!</v>
      </c>
      <c r="V294" s="2" t="e">
        <f t="shared" ca="1" si="110"/>
        <v>#REF!</v>
      </c>
      <c r="W294" s="2" t="e">
        <f t="shared" ca="1" si="110"/>
        <v>#REF!</v>
      </c>
      <c r="X294" s="2" t="e">
        <f t="shared" ca="1" si="110"/>
        <v>#REF!</v>
      </c>
      <c r="Y294" s="2" t="e">
        <f t="shared" ca="1" si="110"/>
        <v>#REF!</v>
      </c>
      <c r="Z294" s="2" t="e">
        <f t="shared" ca="1" si="110"/>
        <v>#REF!</v>
      </c>
      <c r="AA294" s="2" t="e">
        <f t="shared" ca="1" si="110"/>
        <v>#REF!</v>
      </c>
      <c r="AB294" s="2" t="e">
        <f t="shared" ca="1" si="110"/>
        <v>#REF!</v>
      </c>
      <c r="AC294" s="2" t="e">
        <f t="shared" ca="1" si="110"/>
        <v>#REF!</v>
      </c>
      <c r="AD294" s="2" t="e">
        <f t="shared" ca="1" si="110"/>
        <v>#REF!</v>
      </c>
      <c r="AE294" s="2" t="e">
        <f t="shared" ca="1" si="110"/>
        <v>#REF!</v>
      </c>
      <c r="AF294" s="2" t="e">
        <f t="shared" ca="1" si="110"/>
        <v>#REF!</v>
      </c>
      <c r="AG294" s="2" t="e">
        <f t="shared" ca="1" si="110"/>
        <v>#REF!</v>
      </c>
      <c r="AH294" s="2" t="e">
        <f t="shared" ca="1" si="110"/>
        <v>#REF!</v>
      </c>
      <c r="AI294" s="2" t="e">
        <f t="shared" ca="1" si="110"/>
        <v>#REF!</v>
      </c>
      <c r="AJ294" s="2" t="e">
        <f t="shared" ca="1" si="110"/>
        <v>#REF!</v>
      </c>
      <c r="AK294" s="2" t="e">
        <f t="shared" ca="1" si="110"/>
        <v>#REF!</v>
      </c>
    </row>
    <row r="296" spans="4:38">
      <c r="E296" t="s">
        <v>308</v>
      </c>
      <c r="F296" t="s">
        <v>215</v>
      </c>
      <c r="G296" s="2" t="e">
        <f t="shared" ref="G296:AK296" ca="1" si="111">SUM(G288:G294)</f>
        <v>#REF!</v>
      </c>
      <c r="H296" s="2" t="e">
        <f t="shared" si="111"/>
        <v>#REF!</v>
      </c>
      <c r="I296" s="2" t="e">
        <f t="shared" si="111"/>
        <v>#REF!</v>
      </c>
      <c r="J296" s="2" t="e">
        <f t="shared" si="111"/>
        <v>#REF!</v>
      </c>
      <c r="K296" s="2" t="e">
        <f t="shared" si="111"/>
        <v>#REF!</v>
      </c>
      <c r="L296" s="2" t="e">
        <f t="shared" si="111"/>
        <v>#REF!</v>
      </c>
      <c r="M296" s="2" t="e">
        <f t="shared" si="111"/>
        <v>#REF!</v>
      </c>
      <c r="N296" s="2" t="e">
        <f t="shared" si="111"/>
        <v>#REF!</v>
      </c>
      <c r="O296" s="2" t="e">
        <f t="shared" si="111"/>
        <v>#REF!</v>
      </c>
      <c r="P296" s="2" t="e">
        <f t="shared" si="111"/>
        <v>#REF!</v>
      </c>
      <c r="Q296" s="2" t="e">
        <f t="shared" si="111"/>
        <v>#REF!</v>
      </c>
      <c r="R296" s="2" t="e">
        <f t="shared" si="111"/>
        <v>#REF!</v>
      </c>
      <c r="S296" s="2" t="e">
        <f t="shared" si="111"/>
        <v>#REF!</v>
      </c>
      <c r="T296" s="2" t="e">
        <f t="shared" si="111"/>
        <v>#REF!</v>
      </c>
      <c r="U296" s="2" t="e">
        <f t="shared" si="111"/>
        <v>#REF!</v>
      </c>
      <c r="V296" s="2" t="e">
        <f t="shared" si="111"/>
        <v>#REF!</v>
      </c>
      <c r="W296" s="2" t="e">
        <f t="shared" si="111"/>
        <v>#REF!</v>
      </c>
      <c r="X296" s="2" t="e">
        <f t="shared" si="111"/>
        <v>#REF!</v>
      </c>
      <c r="Y296" s="2" t="e">
        <f t="shared" si="111"/>
        <v>#REF!</v>
      </c>
      <c r="Z296" s="2" t="e">
        <f t="shared" si="111"/>
        <v>#REF!</v>
      </c>
      <c r="AA296" s="2" t="e">
        <f t="shared" si="111"/>
        <v>#REF!</v>
      </c>
      <c r="AB296" s="2" t="e">
        <f t="shared" si="111"/>
        <v>#REF!</v>
      </c>
      <c r="AC296" s="2" t="e">
        <f t="shared" si="111"/>
        <v>#REF!</v>
      </c>
      <c r="AD296" s="2" t="e">
        <f t="shared" si="111"/>
        <v>#REF!</v>
      </c>
      <c r="AE296" s="2" t="e">
        <f t="shared" si="111"/>
        <v>#REF!</v>
      </c>
      <c r="AF296" s="2" t="e">
        <f t="shared" si="111"/>
        <v>#REF!</v>
      </c>
      <c r="AG296" s="2" t="e">
        <f t="shared" si="111"/>
        <v>#REF!</v>
      </c>
      <c r="AH296" s="2" t="e">
        <f t="shared" si="111"/>
        <v>#REF!</v>
      </c>
      <c r="AI296" s="2" t="e">
        <f t="shared" si="111"/>
        <v>#REF!</v>
      </c>
      <c r="AJ296" s="2" t="e">
        <f t="shared" si="111"/>
        <v>#REF!</v>
      </c>
      <c r="AK296" s="2" t="e">
        <f t="shared" si="111"/>
        <v>#REF!</v>
      </c>
    </row>
    <row r="297" spans="4:38">
      <c r="E297" t="s">
        <v>309</v>
      </c>
      <c r="F297" t="s">
        <v>215</v>
      </c>
      <c r="G297" s="2" t="e">
        <f t="shared" ref="G297:AK297" ca="1" si="112">-G296*G$18</f>
        <v>#REF!</v>
      </c>
      <c r="H297" s="2" t="e">
        <f t="shared" si="112"/>
        <v>#REF!</v>
      </c>
      <c r="I297" s="2" t="e">
        <f t="shared" si="112"/>
        <v>#REF!</v>
      </c>
      <c r="J297" s="2" t="e">
        <f t="shared" si="112"/>
        <v>#REF!</v>
      </c>
      <c r="K297" s="2" t="e">
        <f t="shared" si="112"/>
        <v>#REF!</v>
      </c>
      <c r="L297" s="2" t="e">
        <f t="shared" si="112"/>
        <v>#REF!</v>
      </c>
      <c r="M297" s="2" t="e">
        <f t="shared" si="112"/>
        <v>#REF!</v>
      </c>
      <c r="N297" s="2" t="e">
        <f t="shared" si="112"/>
        <v>#REF!</v>
      </c>
      <c r="O297" s="2" t="e">
        <f t="shared" si="112"/>
        <v>#REF!</v>
      </c>
      <c r="P297" s="2" t="e">
        <f t="shared" si="112"/>
        <v>#REF!</v>
      </c>
      <c r="Q297" s="2" t="e">
        <f t="shared" si="112"/>
        <v>#REF!</v>
      </c>
      <c r="R297" s="2" t="e">
        <f t="shared" si="112"/>
        <v>#REF!</v>
      </c>
      <c r="S297" s="2" t="e">
        <f t="shared" si="112"/>
        <v>#REF!</v>
      </c>
      <c r="T297" s="2" t="e">
        <f t="shared" si="112"/>
        <v>#REF!</v>
      </c>
      <c r="U297" s="2" t="e">
        <f t="shared" si="112"/>
        <v>#REF!</v>
      </c>
      <c r="V297" s="2" t="e">
        <f t="shared" si="112"/>
        <v>#REF!</v>
      </c>
      <c r="W297" s="2" t="e">
        <f t="shared" si="112"/>
        <v>#REF!</v>
      </c>
      <c r="X297" s="2" t="e">
        <f t="shared" si="112"/>
        <v>#REF!</v>
      </c>
      <c r="Y297" s="2" t="e">
        <f t="shared" si="112"/>
        <v>#REF!</v>
      </c>
      <c r="Z297" s="2" t="e">
        <f t="shared" si="112"/>
        <v>#REF!</v>
      </c>
      <c r="AA297" s="2" t="e">
        <f t="shared" si="112"/>
        <v>#REF!</v>
      </c>
      <c r="AB297" s="2" t="e">
        <f t="shared" si="112"/>
        <v>#REF!</v>
      </c>
      <c r="AC297" s="2" t="e">
        <f t="shared" si="112"/>
        <v>#REF!</v>
      </c>
      <c r="AD297" s="2" t="e">
        <f t="shared" si="112"/>
        <v>#REF!</v>
      </c>
      <c r="AE297" s="2" t="e">
        <f t="shared" si="112"/>
        <v>#REF!</v>
      </c>
      <c r="AF297" s="2" t="e">
        <f t="shared" si="112"/>
        <v>#REF!</v>
      </c>
      <c r="AG297" s="2" t="e">
        <f t="shared" si="112"/>
        <v>#REF!</v>
      </c>
      <c r="AH297" s="2" t="e">
        <f t="shared" si="112"/>
        <v>#REF!</v>
      </c>
      <c r="AI297" s="2" t="e">
        <f t="shared" si="112"/>
        <v>#REF!</v>
      </c>
      <c r="AJ297" s="2" t="e">
        <f t="shared" si="112"/>
        <v>#REF!</v>
      </c>
      <c r="AK297" s="2" t="e">
        <f t="shared" si="112"/>
        <v>#REF!</v>
      </c>
    </row>
    <row r="299" spans="4:38">
      <c r="D299" t="s">
        <v>310</v>
      </c>
    </row>
    <row r="300" spans="4:38">
      <c r="E300" t="s">
        <v>214</v>
      </c>
      <c r="F300" t="s">
        <v>215</v>
      </c>
      <c r="G300" s="2">
        <f t="shared" ref="G300:AK307" si="113">G234</f>
        <v>-36520802.877599999</v>
      </c>
      <c r="H300" s="2">
        <f t="shared" si="113"/>
        <v>-19628935.595827498</v>
      </c>
      <c r="I300" s="2">
        <f t="shared" si="113"/>
        <v>-16820057.140224285</v>
      </c>
      <c r="J300" s="2">
        <f t="shared" si="113"/>
        <v>-22803676.231795512</v>
      </c>
      <c r="K300" s="2">
        <f t="shared" si="113"/>
        <v>-26362405.576883204</v>
      </c>
      <c r="L300" s="2">
        <f t="shared" si="113"/>
        <v>-21899847.878660183</v>
      </c>
      <c r="M300" s="2">
        <f t="shared" si="113"/>
        <v>-17022339.497488447</v>
      </c>
      <c r="N300" s="2">
        <f t="shared" si="113"/>
        <v>-20134512.034507632</v>
      </c>
      <c r="O300" s="2">
        <f t="shared" si="113"/>
        <v>-22618120.696635239</v>
      </c>
      <c r="P300" s="2">
        <f t="shared" si="113"/>
        <v>-21439255.582350969</v>
      </c>
      <c r="Q300" s="2">
        <f t="shared" si="113"/>
        <v>-17651706.620927498</v>
      </c>
      <c r="R300" s="2" t="e">
        <f t="shared" si="113"/>
        <v>#REF!</v>
      </c>
      <c r="S300" s="2" t="e">
        <f t="shared" si="113"/>
        <v>#REF!</v>
      </c>
      <c r="T300" s="2">
        <f t="shared" si="113"/>
        <v>0</v>
      </c>
      <c r="U300" s="2">
        <f t="shared" si="113"/>
        <v>0</v>
      </c>
      <c r="V300" s="2">
        <f t="shared" si="113"/>
        <v>0</v>
      </c>
      <c r="W300" s="2">
        <f t="shared" si="113"/>
        <v>0</v>
      </c>
      <c r="X300" s="2">
        <f t="shared" si="113"/>
        <v>0</v>
      </c>
      <c r="Y300" s="2">
        <f t="shared" si="113"/>
        <v>0</v>
      </c>
      <c r="Z300" s="2">
        <f t="shared" si="113"/>
        <v>0</v>
      </c>
      <c r="AA300" s="2">
        <f t="shared" si="113"/>
        <v>0</v>
      </c>
      <c r="AB300" s="2">
        <f t="shared" si="113"/>
        <v>0</v>
      </c>
      <c r="AC300" s="2">
        <f t="shared" si="113"/>
        <v>0</v>
      </c>
      <c r="AD300" s="2">
        <f t="shared" si="113"/>
        <v>0</v>
      </c>
      <c r="AE300" s="2">
        <f t="shared" si="113"/>
        <v>0</v>
      </c>
      <c r="AF300" s="2">
        <f t="shared" si="113"/>
        <v>0</v>
      </c>
      <c r="AG300" s="2">
        <f t="shared" si="113"/>
        <v>0</v>
      </c>
      <c r="AH300" s="2">
        <f t="shared" si="113"/>
        <v>0</v>
      </c>
      <c r="AI300" s="2">
        <f t="shared" si="113"/>
        <v>0</v>
      </c>
      <c r="AJ300" s="2">
        <f t="shared" si="113"/>
        <v>0</v>
      </c>
      <c r="AK300" s="2">
        <f t="shared" si="113"/>
        <v>0</v>
      </c>
    </row>
    <row r="301" spans="4:38">
      <c r="E301" t="s">
        <v>311</v>
      </c>
      <c r="F301" t="s">
        <v>215</v>
      </c>
      <c r="G301" s="2">
        <f t="shared" si="113"/>
        <v>0</v>
      </c>
      <c r="H301" s="2">
        <f t="shared" si="113"/>
        <v>0</v>
      </c>
      <c r="I301" s="2">
        <f t="shared" si="113"/>
        <v>0</v>
      </c>
      <c r="J301" s="2">
        <f t="shared" si="113"/>
        <v>0</v>
      </c>
      <c r="K301" s="2">
        <f t="shared" si="113"/>
        <v>0</v>
      </c>
      <c r="L301" s="2">
        <f t="shared" si="113"/>
        <v>0</v>
      </c>
      <c r="M301" s="2">
        <f t="shared" si="113"/>
        <v>0</v>
      </c>
      <c r="N301" s="2">
        <f t="shared" si="113"/>
        <v>0</v>
      </c>
      <c r="O301" s="2">
        <f t="shared" si="113"/>
        <v>0</v>
      </c>
      <c r="P301" s="2">
        <f t="shared" si="113"/>
        <v>0</v>
      </c>
      <c r="Q301" s="2">
        <f t="shared" si="113"/>
        <v>0</v>
      </c>
      <c r="R301" s="2">
        <f t="shared" si="113"/>
        <v>0</v>
      </c>
      <c r="S301" s="2">
        <f t="shared" si="113"/>
        <v>0</v>
      </c>
      <c r="T301" s="2">
        <f t="shared" si="113"/>
        <v>0</v>
      </c>
      <c r="U301" s="2">
        <f t="shared" si="113"/>
        <v>0</v>
      </c>
      <c r="V301" s="2">
        <f t="shared" si="113"/>
        <v>0</v>
      </c>
      <c r="W301" s="2">
        <f t="shared" si="113"/>
        <v>0</v>
      </c>
      <c r="X301" s="2">
        <f t="shared" si="113"/>
        <v>0</v>
      </c>
      <c r="Y301" s="2">
        <f t="shared" si="113"/>
        <v>0</v>
      </c>
      <c r="Z301" s="2">
        <f t="shared" si="113"/>
        <v>0</v>
      </c>
      <c r="AA301" s="2">
        <f t="shared" si="113"/>
        <v>0</v>
      </c>
      <c r="AB301" s="2">
        <f t="shared" si="113"/>
        <v>0</v>
      </c>
      <c r="AC301" s="2">
        <f t="shared" si="113"/>
        <v>0</v>
      </c>
      <c r="AD301" s="2">
        <f t="shared" si="113"/>
        <v>0</v>
      </c>
      <c r="AE301" s="2">
        <f t="shared" si="113"/>
        <v>0</v>
      </c>
      <c r="AF301" s="2">
        <f t="shared" si="113"/>
        <v>0</v>
      </c>
      <c r="AG301" s="2">
        <f t="shared" si="113"/>
        <v>0</v>
      </c>
      <c r="AH301" s="2">
        <f t="shared" si="113"/>
        <v>0</v>
      </c>
      <c r="AI301" s="2">
        <f t="shared" si="113"/>
        <v>0</v>
      </c>
      <c r="AJ301" s="2">
        <f t="shared" si="113"/>
        <v>0</v>
      </c>
      <c r="AK301" s="2">
        <f t="shared" si="113"/>
        <v>0</v>
      </c>
    </row>
    <row r="302" spans="4:38">
      <c r="E302" t="s">
        <v>222</v>
      </c>
      <c r="F302" t="s">
        <v>215</v>
      </c>
      <c r="G302" s="2">
        <f t="shared" si="113"/>
        <v>0</v>
      </c>
      <c r="H302" s="2">
        <f t="shared" si="113"/>
        <v>0</v>
      </c>
      <c r="I302" s="2">
        <f t="shared" si="113"/>
        <v>0</v>
      </c>
      <c r="J302" s="2">
        <f t="shared" si="113"/>
        <v>0</v>
      </c>
      <c r="K302" s="2">
        <f t="shared" si="113"/>
        <v>0</v>
      </c>
      <c r="L302" s="2">
        <f t="shared" si="113"/>
        <v>0</v>
      </c>
      <c r="M302" s="2">
        <f t="shared" si="113"/>
        <v>0</v>
      </c>
      <c r="N302" s="2">
        <f t="shared" si="113"/>
        <v>0</v>
      </c>
      <c r="O302" s="2">
        <f t="shared" si="113"/>
        <v>0</v>
      </c>
      <c r="P302" s="2">
        <f t="shared" si="113"/>
        <v>0</v>
      </c>
      <c r="Q302" s="2">
        <f t="shared" si="113"/>
        <v>0</v>
      </c>
      <c r="R302" s="2">
        <f t="shared" si="113"/>
        <v>0</v>
      </c>
      <c r="S302" s="2">
        <f t="shared" si="113"/>
        <v>0</v>
      </c>
      <c r="T302" s="2">
        <f t="shared" si="113"/>
        <v>0</v>
      </c>
      <c r="U302" s="2">
        <f t="shared" si="113"/>
        <v>0</v>
      </c>
      <c r="V302" s="2">
        <f t="shared" si="113"/>
        <v>0</v>
      </c>
      <c r="W302" s="2">
        <f t="shared" si="113"/>
        <v>0</v>
      </c>
      <c r="X302" s="2">
        <f t="shared" si="113"/>
        <v>0</v>
      </c>
      <c r="Y302" s="2">
        <f t="shared" si="113"/>
        <v>0</v>
      </c>
      <c r="Z302" s="2">
        <f t="shared" si="113"/>
        <v>0</v>
      </c>
      <c r="AA302" s="2">
        <f t="shared" si="113"/>
        <v>0</v>
      </c>
      <c r="AB302" s="2">
        <f t="shared" si="113"/>
        <v>0</v>
      </c>
      <c r="AC302" s="2">
        <f t="shared" si="113"/>
        <v>0</v>
      </c>
      <c r="AD302" s="2">
        <f t="shared" si="113"/>
        <v>0</v>
      </c>
      <c r="AE302" s="2">
        <f t="shared" si="113"/>
        <v>0</v>
      </c>
      <c r="AF302" s="2">
        <f t="shared" si="113"/>
        <v>0</v>
      </c>
      <c r="AG302" s="2">
        <f t="shared" si="113"/>
        <v>0</v>
      </c>
      <c r="AH302" s="2">
        <f t="shared" si="113"/>
        <v>0</v>
      </c>
      <c r="AI302" s="2">
        <f t="shared" si="113"/>
        <v>0</v>
      </c>
      <c r="AJ302" s="2">
        <f t="shared" si="113"/>
        <v>0</v>
      </c>
      <c r="AK302" s="2">
        <f t="shared" si="113"/>
        <v>0</v>
      </c>
    </row>
    <row r="303" spans="4:38">
      <c r="E303" t="s">
        <v>305</v>
      </c>
      <c r="F303" t="s">
        <v>215</v>
      </c>
      <c r="G303" s="2">
        <f t="shared" si="113"/>
        <v>0</v>
      </c>
      <c r="H303" s="2" t="e">
        <f t="shared" si="113"/>
        <v>#REF!</v>
      </c>
      <c r="I303" s="2" t="e">
        <f t="shared" si="113"/>
        <v>#REF!</v>
      </c>
      <c r="J303" s="2" t="e">
        <f t="shared" si="113"/>
        <v>#REF!</v>
      </c>
      <c r="K303" s="2" t="e">
        <f t="shared" si="113"/>
        <v>#REF!</v>
      </c>
      <c r="L303" s="2" t="e">
        <f t="shared" si="113"/>
        <v>#REF!</v>
      </c>
      <c r="M303" s="2" t="e">
        <f t="shared" si="113"/>
        <v>#REF!</v>
      </c>
      <c r="N303" s="2" t="e">
        <f t="shared" si="113"/>
        <v>#REF!</v>
      </c>
      <c r="O303" s="2" t="e">
        <f t="shared" si="113"/>
        <v>#REF!</v>
      </c>
      <c r="P303" s="2" t="e">
        <f t="shared" si="113"/>
        <v>#REF!</v>
      </c>
      <c r="Q303" s="2" t="e">
        <f t="shared" si="113"/>
        <v>#REF!</v>
      </c>
      <c r="R303" s="2" t="e">
        <f t="shared" si="113"/>
        <v>#REF!</v>
      </c>
      <c r="S303" s="2" t="e">
        <f t="shared" si="113"/>
        <v>#REF!</v>
      </c>
      <c r="T303" s="2" t="e">
        <f t="shared" si="113"/>
        <v>#REF!</v>
      </c>
      <c r="U303" s="2" t="e">
        <f t="shared" si="113"/>
        <v>#REF!</v>
      </c>
      <c r="V303" s="2" t="e">
        <f t="shared" si="113"/>
        <v>#REF!</v>
      </c>
      <c r="W303" s="2" t="e">
        <f t="shared" si="113"/>
        <v>#REF!</v>
      </c>
      <c r="X303" s="2" t="e">
        <f t="shared" si="113"/>
        <v>#REF!</v>
      </c>
      <c r="Y303" s="2" t="e">
        <f t="shared" si="113"/>
        <v>#REF!</v>
      </c>
      <c r="Z303" s="2" t="e">
        <f t="shared" si="113"/>
        <v>#REF!</v>
      </c>
      <c r="AA303" s="2" t="e">
        <f t="shared" si="113"/>
        <v>#REF!</v>
      </c>
      <c r="AB303" s="2" t="e">
        <f t="shared" si="113"/>
        <v>#REF!</v>
      </c>
      <c r="AC303" s="2" t="e">
        <f t="shared" si="113"/>
        <v>#REF!</v>
      </c>
      <c r="AD303" s="2" t="e">
        <f t="shared" si="113"/>
        <v>#REF!</v>
      </c>
      <c r="AE303" s="2" t="e">
        <f t="shared" si="113"/>
        <v>#REF!</v>
      </c>
      <c r="AF303" s="2" t="e">
        <f t="shared" si="113"/>
        <v>#REF!</v>
      </c>
      <c r="AG303" s="2" t="e">
        <f t="shared" si="113"/>
        <v>#REF!</v>
      </c>
      <c r="AH303" s="2" t="e">
        <f t="shared" si="113"/>
        <v>#REF!</v>
      </c>
      <c r="AI303" s="2" t="e">
        <f t="shared" si="113"/>
        <v>#REF!</v>
      </c>
      <c r="AJ303" s="2" t="e">
        <f t="shared" si="113"/>
        <v>#REF!</v>
      </c>
      <c r="AK303" s="2" t="e">
        <f t="shared" si="113"/>
        <v>#REF!</v>
      </c>
      <c r="AL303" s="2" t="e">
        <f t="shared" ref="AL303:AL309" si="114">IF(AF303=0,0,IF($G$15&gt;(AK303/AF303)^(1/5)-1+2%,AK303*(AK303/AF303)^(1/5)/($G$15-((AK303/AF303)^(1/5)-1)),AK303*(1+$G$14)/$G$16))</f>
        <v>#REF!</v>
      </c>
    </row>
    <row r="304" spans="4:38">
      <c r="E304" t="s">
        <v>282</v>
      </c>
      <c r="F304" t="s">
        <v>215</v>
      </c>
      <c r="G304" s="2">
        <f t="shared" si="113"/>
        <v>0</v>
      </c>
      <c r="H304" s="2" t="e">
        <f t="shared" si="113"/>
        <v>#REF!</v>
      </c>
      <c r="I304" s="2" t="e">
        <f t="shared" si="113"/>
        <v>#REF!</v>
      </c>
      <c r="J304" s="2" t="e">
        <f t="shared" si="113"/>
        <v>#REF!</v>
      </c>
      <c r="K304" s="2" t="e">
        <f t="shared" si="113"/>
        <v>#REF!</v>
      </c>
      <c r="L304" s="2" t="e">
        <f t="shared" si="113"/>
        <v>#REF!</v>
      </c>
      <c r="M304" s="2" t="e">
        <f t="shared" si="113"/>
        <v>#REF!</v>
      </c>
      <c r="N304" s="2" t="e">
        <f t="shared" si="113"/>
        <v>#REF!</v>
      </c>
      <c r="O304" s="2" t="e">
        <f t="shared" si="113"/>
        <v>#REF!</v>
      </c>
      <c r="P304" s="2" t="e">
        <f t="shared" si="113"/>
        <v>#REF!</v>
      </c>
      <c r="Q304" s="2" t="e">
        <f t="shared" si="113"/>
        <v>#REF!</v>
      </c>
      <c r="R304" s="2" t="e">
        <f t="shared" si="113"/>
        <v>#REF!</v>
      </c>
      <c r="S304" s="2" t="e">
        <f t="shared" si="113"/>
        <v>#REF!</v>
      </c>
      <c r="T304" s="2" t="e">
        <f t="shared" si="113"/>
        <v>#REF!</v>
      </c>
      <c r="U304" s="2" t="e">
        <f t="shared" si="113"/>
        <v>#REF!</v>
      </c>
      <c r="V304" s="2" t="e">
        <f t="shared" si="113"/>
        <v>#REF!</v>
      </c>
      <c r="W304" s="2" t="e">
        <f t="shared" si="113"/>
        <v>#REF!</v>
      </c>
      <c r="X304" s="2" t="e">
        <f t="shared" si="113"/>
        <v>#REF!</v>
      </c>
      <c r="Y304" s="2" t="e">
        <f t="shared" si="113"/>
        <v>#REF!</v>
      </c>
      <c r="Z304" s="2" t="e">
        <f t="shared" si="113"/>
        <v>#REF!</v>
      </c>
      <c r="AA304" s="2" t="e">
        <f t="shared" si="113"/>
        <v>#REF!</v>
      </c>
      <c r="AB304" s="2" t="e">
        <f t="shared" si="113"/>
        <v>#REF!</v>
      </c>
      <c r="AC304" s="2" t="e">
        <f t="shared" si="113"/>
        <v>#REF!</v>
      </c>
      <c r="AD304" s="2" t="e">
        <f t="shared" si="113"/>
        <v>#REF!</v>
      </c>
      <c r="AE304" s="2" t="e">
        <f t="shared" si="113"/>
        <v>#REF!</v>
      </c>
      <c r="AF304" s="2" t="e">
        <f t="shared" si="113"/>
        <v>#REF!</v>
      </c>
      <c r="AG304" s="2" t="e">
        <f t="shared" si="113"/>
        <v>#REF!</v>
      </c>
      <c r="AH304" s="2" t="e">
        <f t="shared" si="113"/>
        <v>#REF!</v>
      </c>
      <c r="AI304" s="2" t="e">
        <f t="shared" si="113"/>
        <v>#REF!</v>
      </c>
      <c r="AJ304" s="2" t="e">
        <f t="shared" si="113"/>
        <v>#REF!</v>
      </c>
      <c r="AK304" s="2" t="e">
        <f t="shared" si="113"/>
        <v>#REF!</v>
      </c>
      <c r="AL304" s="2" t="e">
        <f t="shared" si="114"/>
        <v>#REF!</v>
      </c>
    </row>
    <row r="305" spans="1:38">
      <c r="E305" t="s">
        <v>283</v>
      </c>
      <c r="F305" t="s">
        <v>215</v>
      </c>
      <c r="G305" s="2">
        <f t="shared" si="113"/>
        <v>0</v>
      </c>
      <c r="H305" s="2" t="e">
        <f t="shared" si="113"/>
        <v>#REF!</v>
      </c>
      <c r="I305" s="2" t="e">
        <f t="shared" si="113"/>
        <v>#REF!</v>
      </c>
      <c r="J305" s="2" t="e">
        <f t="shared" si="113"/>
        <v>#REF!</v>
      </c>
      <c r="K305" s="2" t="e">
        <f t="shared" si="113"/>
        <v>#REF!</v>
      </c>
      <c r="L305" s="2" t="e">
        <f t="shared" si="113"/>
        <v>#REF!</v>
      </c>
      <c r="M305" s="2" t="e">
        <f t="shared" si="113"/>
        <v>#REF!</v>
      </c>
      <c r="N305" s="2" t="e">
        <f t="shared" si="113"/>
        <v>#REF!</v>
      </c>
      <c r="O305" s="2" t="e">
        <f t="shared" si="113"/>
        <v>#REF!</v>
      </c>
      <c r="P305" s="2" t="e">
        <f t="shared" si="113"/>
        <v>#REF!</v>
      </c>
      <c r="Q305" s="2" t="e">
        <f t="shared" si="113"/>
        <v>#REF!</v>
      </c>
      <c r="R305" s="2" t="e">
        <f t="shared" si="113"/>
        <v>#REF!</v>
      </c>
      <c r="S305" s="2" t="e">
        <f t="shared" si="113"/>
        <v>#REF!</v>
      </c>
      <c r="T305" s="2" t="e">
        <f t="shared" si="113"/>
        <v>#REF!</v>
      </c>
      <c r="U305" s="2" t="e">
        <f t="shared" si="113"/>
        <v>#REF!</v>
      </c>
      <c r="V305" s="2" t="e">
        <f t="shared" si="113"/>
        <v>#REF!</v>
      </c>
      <c r="W305" s="2" t="e">
        <f t="shared" si="113"/>
        <v>#REF!</v>
      </c>
      <c r="X305" s="2" t="e">
        <f t="shared" si="113"/>
        <v>#REF!</v>
      </c>
      <c r="Y305" s="2" t="e">
        <f t="shared" si="113"/>
        <v>#REF!</v>
      </c>
      <c r="Z305" s="2" t="e">
        <f t="shared" si="113"/>
        <v>#REF!</v>
      </c>
      <c r="AA305" s="2" t="e">
        <f t="shared" si="113"/>
        <v>#REF!</v>
      </c>
      <c r="AB305" s="2" t="e">
        <f t="shared" si="113"/>
        <v>#REF!</v>
      </c>
      <c r="AC305" s="2" t="e">
        <f t="shared" si="113"/>
        <v>#REF!</v>
      </c>
      <c r="AD305" s="2" t="e">
        <f t="shared" si="113"/>
        <v>#REF!</v>
      </c>
      <c r="AE305" s="2" t="e">
        <f t="shared" si="113"/>
        <v>#REF!</v>
      </c>
      <c r="AF305" s="2" t="e">
        <f t="shared" si="113"/>
        <v>#REF!</v>
      </c>
      <c r="AG305" s="2" t="e">
        <f t="shared" si="113"/>
        <v>#REF!</v>
      </c>
      <c r="AH305" s="2" t="e">
        <f t="shared" si="113"/>
        <v>#REF!</v>
      </c>
      <c r="AI305" s="2" t="e">
        <f t="shared" si="113"/>
        <v>#REF!</v>
      </c>
      <c r="AJ305" s="2" t="e">
        <f t="shared" si="113"/>
        <v>#REF!</v>
      </c>
      <c r="AK305" s="2" t="e">
        <f t="shared" si="113"/>
        <v>#REF!</v>
      </c>
      <c r="AL305" s="2" t="e">
        <f t="shared" si="114"/>
        <v>#REF!</v>
      </c>
    </row>
    <row r="306" spans="1:38">
      <c r="E306" t="s">
        <v>290</v>
      </c>
      <c r="F306" t="s">
        <v>215</v>
      </c>
      <c r="G306" s="2">
        <f t="shared" si="113"/>
        <v>0</v>
      </c>
      <c r="H306" s="2">
        <f t="shared" si="113"/>
        <v>0</v>
      </c>
      <c r="I306" s="2">
        <f t="shared" si="113"/>
        <v>0</v>
      </c>
      <c r="J306" s="2">
        <f t="shared" si="113"/>
        <v>0</v>
      </c>
      <c r="K306" s="2">
        <f t="shared" si="113"/>
        <v>0</v>
      </c>
      <c r="L306" s="2">
        <f t="shared" si="113"/>
        <v>0</v>
      </c>
      <c r="M306" s="2">
        <f t="shared" si="113"/>
        <v>0</v>
      </c>
      <c r="N306" s="2">
        <f t="shared" si="113"/>
        <v>0</v>
      </c>
      <c r="O306" s="2">
        <f t="shared" si="113"/>
        <v>0</v>
      </c>
      <c r="P306" s="2">
        <f t="shared" si="113"/>
        <v>0</v>
      </c>
      <c r="Q306" s="2">
        <f t="shared" si="113"/>
        <v>0</v>
      </c>
      <c r="R306" s="2">
        <f t="shared" si="113"/>
        <v>0</v>
      </c>
      <c r="S306" s="2">
        <f t="shared" si="113"/>
        <v>0</v>
      </c>
      <c r="T306" s="2">
        <f t="shared" si="113"/>
        <v>0</v>
      </c>
      <c r="U306" s="2">
        <f t="shared" si="113"/>
        <v>0</v>
      </c>
      <c r="V306" s="2">
        <f t="shared" si="113"/>
        <v>0</v>
      </c>
      <c r="W306" s="2">
        <f t="shared" si="113"/>
        <v>0</v>
      </c>
      <c r="X306" s="2">
        <f t="shared" si="113"/>
        <v>0</v>
      </c>
      <c r="Y306" s="2">
        <f t="shared" si="113"/>
        <v>0</v>
      </c>
      <c r="Z306" s="2">
        <f t="shared" si="113"/>
        <v>0</v>
      </c>
      <c r="AA306" s="2">
        <f t="shared" si="113"/>
        <v>0</v>
      </c>
      <c r="AB306" s="2">
        <f t="shared" si="113"/>
        <v>0</v>
      </c>
      <c r="AC306" s="2">
        <f t="shared" si="113"/>
        <v>0</v>
      </c>
      <c r="AD306" s="2">
        <f t="shared" si="113"/>
        <v>0</v>
      </c>
      <c r="AE306" s="2">
        <f t="shared" si="113"/>
        <v>0</v>
      </c>
      <c r="AF306" s="2">
        <f t="shared" si="113"/>
        <v>0</v>
      </c>
      <c r="AG306" s="2">
        <f t="shared" si="113"/>
        <v>0</v>
      </c>
      <c r="AH306" s="2">
        <f t="shared" si="113"/>
        <v>0</v>
      </c>
      <c r="AI306" s="2">
        <f t="shared" si="113"/>
        <v>0</v>
      </c>
      <c r="AJ306" s="2">
        <f t="shared" si="113"/>
        <v>0</v>
      </c>
      <c r="AK306" s="2">
        <f t="shared" si="113"/>
        <v>0</v>
      </c>
      <c r="AL306" s="2">
        <f t="shared" si="114"/>
        <v>0</v>
      </c>
    </row>
    <row r="307" spans="1:38">
      <c r="E307" t="s">
        <v>295</v>
      </c>
      <c r="F307" t="s">
        <v>215</v>
      </c>
      <c r="G307" s="2">
        <f t="shared" si="113"/>
        <v>0</v>
      </c>
      <c r="H307" s="2">
        <f t="shared" si="113"/>
        <v>0</v>
      </c>
      <c r="I307" s="2">
        <f t="shared" si="113"/>
        <v>0</v>
      </c>
      <c r="J307" s="2">
        <f t="shared" si="113"/>
        <v>0</v>
      </c>
      <c r="K307" s="2">
        <f t="shared" si="113"/>
        <v>0</v>
      </c>
      <c r="L307" s="2">
        <f t="shared" si="113"/>
        <v>0</v>
      </c>
      <c r="M307" s="2">
        <f t="shared" si="113"/>
        <v>0</v>
      </c>
      <c r="N307" s="2">
        <f t="shared" si="113"/>
        <v>0</v>
      </c>
      <c r="O307" s="2">
        <f t="shared" si="113"/>
        <v>0</v>
      </c>
      <c r="P307" s="2">
        <f t="shared" si="113"/>
        <v>0</v>
      </c>
      <c r="Q307" s="2">
        <f t="shared" si="113"/>
        <v>0</v>
      </c>
      <c r="R307" s="2">
        <f t="shared" si="113"/>
        <v>0</v>
      </c>
      <c r="S307" s="2">
        <f t="shared" si="113"/>
        <v>0</v>
      </c>
      <c r="T307" s="2">
        <f t="shared" si="113"/>
        <v>0</v>
      </c>
      <c r="U307" s="2">
        <f t="shared" si="113"/>
        <v>0</v>
      </c>
      <c r="V307" s="2">
        <f t="shared" si="113"/>
        <v>0</v>
      </c>
      <c r="W307" s="2">
        <f t="shared" si="113"/>
        <v>0</v>
      </c>
      <c r="X307" s="2">
        <f t="shared" si="113"/>
        <v>0</v>
      </c>
      <c r="Y307" s="2">
        <f t="shared" si="113"/>
        <v>0</v>
      </c>
      <c r="Z307" s="2">
        <f t="shared" si="113"/>
        <v>0</v>
      </c>
      <c r="AA307" s="2">
        <f t="shared" si="113"/>
        <v>0</v>
      </c>
      <c r="AB307" s="2">
        <f t="shared" si="113"/>
        <v>0</v>
      </c>
      <c r="AC307" s="2">
        <f t="shared" si="113"/>
        <v>0</v>
      </c>
      <c r="AD307" s="2">
        <f t="shared" si="113"/>
        <v>0</v>
      </c>
      <c r="AE307" s="2">
        <f t="shared" si="113"/>
        <v>0</v>
      </c>
      <c r="AF307" s="2">
        <f t="shared" si="113"/>
        <v>0</v>
      </c>
      <c r="AG307" s="2">
        <f t="shared" si="113"/>
        <v>0</v>
      </c>
      <c r="AH307" s="2">
        <f t="shared" si="113"/>
        <v>0</v>
      </c>
      <c r="AI307" s="2">
        <f t="shared" si="113"/>
        <v>0</v>
      </c>
      <c r="AJ307" s="2">
        <f t="shared" si="113"/>
        <v>0</v>
      </c>
      <c r="AK307" s="2">
        <f t="shared" si="113"/>
        <v>0</v>
      </c>
      <c r="AL307" s="2">
        <f t="shared" si="114"/>
        <v>0</v>
      </c>
    </row>
    <row r="308" spans="1:38">
      <c r="E308" t="s">
        <v>312</v>
      </c>
      <c r="F308" t="s">
        <v>215</v>
      </c>
      <c r="G308" s="2" t="e">
        <f t="shared" ref="G308:AK308" ca="1" si="115">G297</f>
        <v>#REF!</v>
      </c>
      <c r="H308" s="2" t="e">
        <f t="shared" si="115"/>
        <v>#REF!</v>
      </c>
      <c r="I308" s="2" t="e">
        <f t="shared" si="115"/>
        <v>#REF!</v>
      </c>
      <c r="J308" s="2" t="e">
        <f t="shared" si="115"/>
        <v>#REF!</v>
      </c>
      <c r="K308" s="2" t="e">
        <f t="shared" si="115"/>
        <v>#REF!</v>
      </c>
      <c r="L308" s="2" t="e">
        <f t="shared" si="115"/>
        <v>#REF!</v>
      </c>
      <c r="M308" s="2" t="e">
        <f t="shared" si="115"/>
        <v>#REF!</v>
      </c>
      <c r="N308" s="2" t="e">
        <f t="shared" si="115"/>
        <v>#REF!</v>
      </c>
      <c r="O308" s="2" t="e">
        <f t="shared" si="115"/>
        <v>#REF!</v>
      </c>
      <c r="P308" s="2" t="e">
        <f t="shared" si="115"/>
        <v>#REF!</v>
      </c>
      <c r="Q308" s="2" t="e">
        <f t="shared" si="115"/>
        <v>#REF!</v>
      </c>
      <c r="R308" s="2" t="e">
        <f t="shared" si="115"/>
        <v>#REF!</v>
      </c>
      <c r="S308" s="2" t="e">
        <f t="shared" si="115"/>
        <v>#REF!</v>
      </c>
      <c r="T308" s="2" t="e">
        <f t="shared" si="115"/>
        <v>#REF!</v>
      </c>
      <c r="U308" s="2" t="e">
        <f t="shared" si="115"/>
        <v>#REF!</v>
      </c>
      <c r="V308" s="2" t="e">
        <f t="shared" si="115"/>
        <v>#REF!</v>
      </c>
      <c r="W308" s="2" t="e">
        <f t="shared" si="115"/>
        <v>#REF!</v>
      </c>
      <c r="X308" s="2" t="e">
        <f t="shared" si="115"/>
        <v>#REF!</v>
      </c>
      <c r="Y308" s="2" t="e">
        <f t="shared" si="115"/>
        <v>#REF!</v>
      </c>
      <c r="Z308" s="2" t="e">
        <f t="shared" si="115"/>
        <v>#REF!</v>
      </c>
      <c r="AA308" s="2" t="e">
        <f t="shared" si="115"/>
        <v>#REF!</v>
      </c>
      <c r="AB308" s="2" t="e">
        <f t="shared" si="115"/>
        <v>#REF!</v>
      </c>
      <c r="AC308" s="2" t="e">
        <f t="shared" si="115"/>
        <v>#REF!</v>
      </c>
      <c r="AD308" s="2" t="e">
        <f t="shared" si="115"/>
        <v>#REF!</v>
      </c>
      <c r="AE308" s="2" t="e">
        <f t="shared" si="115"/>
        <v>#REF!</v>
      </c>
      <c r="AF308" s="2" t="e">
        <f t="shared" si="115"/>
        <v>#REF!</v>
      </c>
      <c r="AG308" s="2" t="e">
        <f t="shared" si="115"/>
        <v>#REF!</v>
      </c>
      <c r="AH308" s="2" t="e">
        <f t="shared" si="115"/>
        <v>#REF!</v>
      </c>
      <c r="AI308" s="2" t="e">
        <f t="shared" si="115"/>
        <v>#REF!</v>
      </c>
      <c r="AJ308" s="2" t="e">
        <f t="shared" si="115"/>
        <v>#REF!</v>
      </c>
      <c r="AK308" s="2" t="e">
        <f t="shared" si="115"/>
        <v>#REF!</v>
      </c>
      <c r="AL308" s="2" t="e">
        <f t="shared" si="114"/>
        <v>#REF!</v>
      </c>
    </row>
    <row r="309" spans="1:38">
      <c r="E309" t="s">
        <v>313</v>
      </c>
      <c r="F309" t="s">
        <v>215</v>
      </c>
      <c r="G309" s="2" t="e">
        <f ca="1">-$G$17*G308</f>
        <v>#REF!</v>
      </c>
      <c r="H309" s="2" t="e">
        <f t="shared" ref="H309:AK309" si="116">-$G$17*H308</f>
        <v>#REF!</v>
      </c>
      <c r="I309" s="2" t="e">
        <f t="shared" si="116"/>
        <v>#REF!</v>
      </c>
      <c r="J309" s="2" t="e">
        <f t="shared" si="116"/>
        <v>#REF!</v>
      </c>
      <c r="K309" s="2" t="e">
        <f t="shared" si="116"/>
        <v>#REF!</v>
      </c>
      <c r="L309" s="2" t="e">
        <f t="shared" si="116"/>
        <v>#REF!</v>
      </c>
      <c r="M309" s="2" t="e">
        <f t="shared" si="116"/>
        <v>#REF!</v>
      </c>
      <c r="N309" s="2" t="e">
        <f t="shared" si="116"/>
        <v>#REF!</v>
      </c>
      <c r="O309" s="2" t="e">
        <f t="shared" si="116"/>
        <v>#REF!</v>
      </c>
      <c r="P309" s="2" t="e">
        <f t="shared" si="116"/>
        <v>#REF!</v>
      </c>
      <c r="Q309" s="2" t="e">
        <f t="shared" si="116"/>
        <v>#REF!</v>
      </c>
      <c r="R309" s="2" t="e">
        <f t="shared" si="116"/>
        <v>#REF!</v>
      </c>
      <c r="S309" s="2" t="e">
        <f t="shared" si="116"/>
        <v>#REF!</v>
      </c>
      <c r="T309" s="2" t="e">
        <f t="shared" si="116"/>
        <v>#REF!</v>
      </c>
      <c r="U309" s="2" t="e">
        <f t="shared" si="116"/>
        <v>#REF!</v>
      </c>
      <c r="V309" s="2" t="e">
        <f t="shared" si="116"/>
        <v>#REF!</v>
      </c>
      <c r="W309" s="2" t="e">
        <f t="shared" si="116"/>
        <v>#REF!</v>
      </c>
      <c r="X309" s="2" t="e">
        <f t="shared" si="116"/>
        <v>#REF!</v>
      </c>
      <c r="Y309" s="2" t="e">
        <f t="shared" si="116"/>
        <v>#REF!</v>
      </c>
      <c r="Z309" s="2" t="e">
        <f t="shared" si="116"/>
        <v>#REF!</v>
      </c>
      <c r="AA309" s="2" t="e">
        <f t="shared" si="116"/>
        <v>#REF!</v>
      </c>
      <c r="AB309" s="2" t="e">
        <f t="shared" si="116"/>
        <v>#REF!</v>
      </c>
      <c r="AC309" s="2" t="e">
        <f t="shared" si="116"/>
        <v>#REF!</v>
      </c>
      <c r="AD309" s="2" t="e">
        <f t="shared" si="116"/>
        <v>#REF!</v>
      </c>
      <c r="AE309" s="2" t="e">
        <f t="shared" si="116"/>
        <v>#REF!</v>
      </c>
      <c r="AF309" s="2" t="e">
        <f t="shared" si="116"/>
        <v>#REF!</v>
      </c>
      <c r="AG309" s="2" t="e">
        <f t="shared" si="116"/>
        <v>#REF!</v>
      </c>
      <c r="AH309" s="2" t="e">
        <f t="shared" si="116"/>
        <v>#REF!</v>
      </c>
      <c r="AI309" s="2" t="e">
        <f t="shared" si="116"/>
        <v>#REF!</v>
      </c>
      <c r="AJ309" s="2" t="e">
        <f t="shared" si="116"/>
        <v>#REF!</v>
      </c>
      <c r="AK309" s="2" t="e">
        <f t="shared" si="116"/>
        <v>#REF!</v>
      </c>
      <c r="AL309" s="2" t="e">
        <f t="shared" si="114"/>
        <v>#REF!</v>
      </c>
    </row>
    <row r="310" spans="1:38">
      <c r="E310" t="s">
        <v>314</v>
      </c>
      <c r="F310" t="s">
        <v>215</v>
      </c>
      <c r="G310" s="2" t="e">
        <f t="shared" ref="G310:AL310" ca="1" si="117">SUM(G300:G309)</f>
        <v>#REF!</v>
      </c>
      <c r="H310" s="2" t="e">
        <f t="shared" si="117"/>
        <v>#REF!</v>
      </c>
      <c r="I310" s="2" t="e">
        <f t="shared" si="117"/>
        <v>#REF!</v>
      </c>
      <c r="J310" s="2" t="e">
        <f t="shared" si="117"/>
        <v>#REF!</v>
      </c>
      <c r="K310" s="2" t="e">
        <f t="shared" si="117"/>
        <v>#REF!</v>
      </c>
      <c r="L310" s="2" t="e">
        <f t="shared" si="117"/>
        <v>#REF!</v>
      </c>
      <c r="M310" s="2" t="e">
        <f t="shared" si="117"/>
        <v>#REF!</v>
      </c>
      <c r="N310" s="2" t="e">
        <f t="shared" si="117"/>
        <v>#REF!</v>
      </c>
      <c r="O310" s="2" t="e">
        <f t="shared" si="117"/>
        <v>#REF!</v>
      </c>
      <c r="P310" s="2" t="e">
        <f t="shared" si="117"/>
        <v>#REF!</v>
      </c>
      <c r="Q310" s="2" t="e">
        <f t="shared" si="117"/>
        <v>#REF!</v>
      </c>
      <c r="R310" s="2" t="e">
        <f t="shared" si="117"/>
        <v>#REF!</v>
      </c>
      <c r="S310" s="2" t="e">
        <f t="shared" si="117"/>
        <v>#REF!</v>
      </c>
      <c r="T310" s="2" t="e">
        <f t="shared" si="117"/>
        <v>#REF!</v>
      </c>
      <c r="U310" s="2" t="e">
        <f t="shared" si="117"/>
        <v>#REF!</v>
      </c>
      <c r="V310" s="2" t="e">
        <f t="shared" si="117"/>
        <v>#REF!</v>
      </c>
      <c r="W310" s="2" t="e">
        <f t="shared" si="117"/>
        <v>#REF!</v>
      </c>
      <c r="X310" s="2" t="e">
        <f t="shared" si="117"/>
        <v>#REF!</v>
      </c>
      <c r="Y310" s="2" t="e">
        <f t="shared" si="117"/>
        <v>#REF!</v>
      </c>
      <c r="Z310" s="2" t="e">
        <f t="shared" si="117"/>
        <v>#REF!</v>
      </c>
      <c r="AA310" s="2" t="e">
        <f t="shared" si="117"/>
        <v>#REF!</v>
      </c>
      <c r="AB310" s="2" t="e">
        <f t="shared" si="117"/>
        <v>#REF!</v>
      </c>
      <c r="AC310" s="2" t="e">
        <f t="shared" si="117"/>
        <v>#REF!</v>
      </c>
      <c r="AD310" s="2" t="e">
        <f t="shared" si="117"/>
        <v>#REF!</v>
      </c>
      <c r="AE310" s="2" t="e">
        <f t="shared" si="117"/>
        <v>#REF!</v>
      </c>
      <c r="AF310" s="2" t="e">
        <f t="shared" si="117"/>
        <v>#REF!</v>
      </c>
      <c r="AG310" s="2" t="e">
        <f t="shared" si="117"/>
        <v>#REF!</v>
      </c>
      <c r="AH310" s="2" t="e">
        <f t="shared" si="117"/>
        <v>#REF!</v>
      </c>
      <c r="AI310" s="2" t="e">
        <f t="shared" si="117"/>
        <v>#REF!</v>
      </c>
      <c r="AJ310" s="2" t="e">
        <f t="shared" si="117"/>
        <v>#REF!</v>
      </c>
      <c r="AK310" s="2" t="e">
        <f t="shared" si="117"/>
        <v>#REF!</v>
      </c>
      <c r="AL310" s="2" t="e">
        <f t="shared" si="117"/>
        <v>#REF!</v>
      </c>
    </row>
    <row r="311" spans="1:38">
      <c r="E311" t="s">
        <v>315</v>
      </c>
      <c r="F311" t="s">
        <v>215</v>
      </c>
      <c r="G311" s="2" t="e">
        <f ca="1">NPV($G$15,H310:AL310)+G310</f>
        <v>#REF!</v>
      </c>
    </row>
    <row r="313" spans="1:38">
      <c r="E313" t="s">
        <v>307</v>
      </c>
      <c r="F313" t="s">
        <v>215</v>
      </c>
      <c r="G313" s="2" t="e">
        <f t="shared" ref="G313:AK313" ca="1" si="118">G285</f>
        <v>#REF!</v>
      </c>
      <c r="H313" s="2" t="e">
        <f t="shared" ca="1" si="118"/>
        <v>#REF!</v>
      </c>
      <c r="I313" s="2" t="e">
        <f t="shared" ca="1" si="118"/>
        <v>#REF!</v>
      </c>
      <c r="J313" s="2" t="e">
        <f t="shared" ca="1" si="118"/>
        <v>#REF!</v>
      </c>
      <c r="K313" s="2" t="e">
        <f t="shared" ca="1" si="118"/>
        <v>#REF!</v>
      </c>
      <c r="L313" s="2" t="e">
        <f t="shared" ca="1" si="118"/>
        <v>#REF!</v>
      </c>
      <c r="M313" s="2" t="e">
        <f t="shared" ca="1" si="118"/>
        <v>#REF!</v>
      </c>
      <c r="N313" s="2" t="e">
        <f t="shared" ca="1" si="118"/>
        <v>#REF!</v>
      </c>
      <c r="O313" s="2" t="e">
        <f t="shared" ca="1" si="118"/>
        <v>#REF!</v>
      </c>
      <c r="P313" s="2" t="e">
        <f t="shared" ca="1" si="118"/>
        <v>#REF!</v>
      </c>
      <c r="Q313" s="2" t="e">
        <f t="shared" ca="1" si="118"/>
        <v>#REF!</v>
      </c>
      <c r="R313" s="2" t="e">
        <f t="shared" ca="1" si="118"/>
        <v>#REF!</v>
      </c>
      <c r="S313" s="2" t="e">
        <f t="shared" ca="1" si="118"/>
        <v>#REF!</v>
      </c>
      <c r="T313" s="2" t="e">
        <f t="shared" ca="1" si="118"/>
        <v>#REF!</v>
      </c>
      <c r="U313" s="2" t="e">
        <f t="shared" ca="1" si="118"/>
        <v>#REF!</v>
      </c>
      <c r="V313" s="2" t="e">
        <f t="shared" ca="1" si="118"/>
        <v>#REF!</v>
      </c>
      <c r="W313" s="2" t="e">
        <f t="shared" ca="1" si="118"/>
        <v>#REF!</v>
      </c>
      <c r="X313" s="2" t="e">
        <f t="shared" ca="1" si="118"/>
        <v>#REF!</v>
      </c>
      <c r="Y313" s="2" t="e">
        <f t="shared" ca="1" si="118"/>
        <v>#REF!</v>
      </c>
      <c r="Z313" s="2" t="e">
        <f t="shared" ca="1" si="118"/>
        <v>#REF!</v>
      </c>
      <c r="AA313" s="2" t="e">
        <f t="shared" ca="1" si="118"/>
        <v>#REF!</v>
      </c>
      <c r="AB313" s="2" t="e">
        <f t="shared" ca="1" si="118"/>
        <v>#REF!</v>
      </c>
      <c r="AC313" s="2" t="e">
        <f t="shared" ca="1" si="118"/>
        <v>#REF!</v>
      </c>
      <c r="AD313" s="2" t="e">
        <f t="shared" ca="1" si="118"/>
        <v>#REF!</v>
      </c>
      <c r="AE313" s="2" t="e">
        <f t="shared" ca="1" si="118"/>
        <v>#REF!</v>
      </c>
      <c r="AF313" s="2" t="e">
        <f t="shared" ca="1" si="118"/>
        <v>#REF!</v>
      </c>
      <c r="AG313" s="2" t="e">
        <f t="shared" ca="1" si="118"/>
        <v>#REF!</v>
      </c>
      <c r="AH313" s="2" t="e">
        <f t="shared" ca="1" si="118"/>
        <v>#REF!</v>
      </c>
      <c r="AI313" s="2" t="e">
        <f t="shared" ca="1" si="118"/>
        <v>#REF!</v>
      </c>
      <c r="AJ313" s="2" t="e">
        <f t="shared" ca="1" si="118"/>
        <v>#REF!</v>
      </c>
      <c r="AK313" s="2" t="e">
        <f t="shared" ca="1" si="118"/>
        <v>#REF!</v>
      </c>
    </row>
    <row r="314" spans="1:38">
      <c r="E314" t="s">
        <v>316</v>
      </c>
      <c r="F314" t="s">
        <v>215</v>
      </c>
      <c r="G314" s="2" t="e">
        <f ca="1">NPV($G$15,H313:AK313)+G313</f>
        <v>#REF!</v>
      </c>
    </row>
    <row r="315" spans="1:38">
      <c r="E315" s="3" t="s">
        <v>317</v>
      </c>
      <c r="F315" s="3"/>
      <c r="G315" s="4" t="e">
        <f ca="1">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00000000-0002-0000-0C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554B8-AD1E-4EBE-BE7D-5AD0D08FB3CE}">
  <dimension ref="A2:AN322"/>
  <sheetViews>
    <sheetView topLeftCell="A304" workbookViewId="0">
      <selection activeCell="G312" sqref="G31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199</v>
      </c>
      <c r="H4" s="206"/>
    </row>
    <row r="6" spans="1:37">
      <c r="C6" s="1" t="s">
        <v>200</v>
      </c>
      <c r="G6" t="s">
        <v>201</v>
      </c>
      <c r="H6" s="26">
        <f>'30 Year Sewer Model - Cardinia'!H6</f>
        <v>1418.4027149321266</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v>10</v>
      </c>
      <c r="C20" s="1" t="s">
        <v>214</v>
      </c>
      <c r="D20" s="1"/>
      <c r="G20" s="32"/>
      <c r="J20" s="28"/>
    </row>
    <row r="21" spans="1:37">
      <c r="E21" s="2" t="str">
        <f>E7</f>
        <v>Pipes</v>
      </c>
      <c r="F21" t="s">
        <v>215</v>
      </c>
      <c r="G21" s="10">
        <f>IF('Key Assumptions'!C7="yes",SUM('NCC data'!B8:F8),0)+IF('Key Assumptions'!C8="yes",SUM('NCC data'!G8:K8),0)</f>
        <v>109554704.13156623</v>
      </c>
      <c r="H21" s="10">
        <f>'NCC data'!L8*(1+$G14)^H2</f>
        <v>6485976.3427314823</v>
      </c>
      <c r="I21" s="10">
        <f>'NCC data'!M8*(1+$G14)^I2</f>
        <v>7106843.3257539785</v>
      </c>
      <c r="J21" s="10">
        <f>'NCC data'!N8*(1+$G14)^J2</f>
        <v>8987077.7316031009</v>
      </c>
      <c r="K21" s="10">
        <f>'NCC data'!O8*(1+$G14)^K2</f>
        <v>26261389.020956319</v>
      </c>
      <c r="L21" s="10">
        <f>'NCC data'!P8*(1+$G14)^L2</f>
        <v>33929658.918641217</v>
      </c>
      <c r="M21" s="10">
        <f>'NCC data'!Q8*(1+$G14)^M2</f>
        <v>84248416.839950323</v>
      </c>
      <c r="N21" s="10">
        <f>'NCC data'!R8*(1+$G14)^N2</f>
        <v>39018863.38889055</v>
      </c>
      <c r="O21" s="10">
        <f>'NCC data'!S8*(1+$G14)^O2</f>
        <v>6492089.9643286457</v>
      </c>
      <c r="P21" s="10">
        <f>'NCC data'!T8*(1+$G14)^P2</f>
        <v>42237413.889801919</v>
      </c>
      <c r="Q21" s="10">
        <f>'NCC data'!U8*(1+$G14)^Q2</f>
        <v>56233618.806598529</v>
      </c>
      <c r="R21" s="10">
        <f>'NCC data'!V8*(1+$G14)^R2</f>
        <v>0</v>
      </c>
      <c r="S21" s="10">
        <f>'NCC data'!W8*(1+$G14)^S2</f>
        <v>0</v>
      </c>
      <c r="T21" s="10">
        <f>'NCC data'!X8*(1+$G14)^T2</f>
        <v>0</v>
      </c>
      <c r="U21" s="10">
        <f>'NCC data'!Y8*(1+$G14)^U2</f>
        <v>0</v>
      </c>
      <c r="V21" s="10">
        <f>'NCC data'!Z8*(1+$G14)^V2</f>
        <v>0</v>
      </c>
      <c r="W21" s="10">
        <f>'NCC data'!AA8*(1+$G14)^W2</f>
        <v>0</v>
      </c>
      <c r="X21" s="10">
        <f>'NCC data'!AB8*(1+$G14)^X2</f>
        <v>0</v>
      </c>
      <c r="Y21" s="10">
        <f>'NCC data'!AC8*(1+$G14)^Y2</f>
        <v>0</v>
      </c>
      <c r="Z21" s="10">
        <f>'NCC data'!AD8*(1+$G14)^Z2</f>
        <v>0</v>
      </c>
      <c r="AA21" s="10">
        <f>'NCC data'!AE8*(1+$G14)^AA2</f>
        <v>0</v>
      </c>
      <c r="AB21" s="10">
        <f>'NCC data'!AF8*(1+$G14)^AB2</f>
        <v>0</v>
      </c>
      <c r="AC21" s="10">
        <f>'NCC data'!AG24*(1+$G14)^'30 Year Sewer Model - Cardinia'!AC2</f>
        <v>0</v>
      </c>
      <c r="AD21" s="10">
        <f>'NCC data'!AH24*(1+$G14)^'30 Year Sewer Model - Cardinia'!AD2</f>
        <v>0</v>
      </c>
      <c r="AE21" s="10">
        <f>'NCC data'!AI24*(1+$G14)^'30 Year Sewer Model - Cardinia'!AE2</f>
        <v>0</v>
      </c>
      <c r="AF21" s="10">
        <f>'NCC data'!AJ24*(1+$G14)^'30 Year Sewer Model - Cardinia'!AF2</f>
        <v>0</v>
      </c>
      <c r="AG21" s="10">
        <f>'NCC data'!AK24*(1+$G14)^'30 Year Sewer Model - Cardinia'!AG2</f>
        <v>0</v>
      </c>
      <c r="AH21" s="10">
        <f>'NCC data'!AL24*(1+$G14)^'30 Year Sewer Model - Cardinia'!AH2</f>
        <v>0</v>
      </c>
      <c r="AI21" s="10">
        <f>'NCC data'!AM24*(1+$G14)^'30 Year Sewer Model - Cardinia'!AI2</f>
        <v>0</v>
      </c>
      <c r="AJ21" s="10">
        <f>'NCC data'!AN24*(1+$G14)^'30 Year Sewer Model - Cardinia'!AJ2</f>
        <v>0</v>
      </c>
      <c r="AK21" s="10">
        <f>'NCC data'!AO24*(1+$G14)^'30 Year Sewer Model - Cardinia'!AK2</f>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109554704.13156623</v>
      </c>
      <c r="H26" s="2">
        <f t="shared" ref="H26:AK26" si="1">SUM(H21:H25)</f>
        <v>6485976.3427314823</v>
      </c>
      <c r="I26" s="2">
        <f t="shared" si="1"/>
        <v>7106843.3257539785</v>
      </c>
      <c r="J26" s="2">
        <f t="shared" si="1"/>
        <v>8987077.7316031009</v>
      </c>
      <c r="K26" s="2">
        <f t="shared" si="1"/>
        <v>26261389.020956319</v>
      </c>
      <c r="L26" s="2">
        <f t="shared" si="1"/>
        <v>33929658.918641217</v>
      </c>
      <c r="M26" s="2">
        <f t="shared" si="1"/>
        <v>84248416.839950323</v>
      </c>
      <c r="N26" s="2">
        <f t="shared" si="1"/>
        <v>39018863.38889055</v>
      </c>
      <c r="O26" s="2">
        <f t="shared" si="1"/>
        <v>6492089.9643286457</v>
      </c>
      <c r="P26" s="2">
        <f t="shared" si="1"/>
        <v>42237413.889801919</v>
      </c>
      <c r="Q26" s="2">
        <f t="shared" si="1"/>
        <v>56233618.806598529</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1369433.8016445779</v>
      </c>
      <c r="H29" s="2">
        <f t="shared" ref="G29:AK32" si="2">H21/$G7+IF((H$2-$G7+1)&gt;0,-INDEX($G21:$AK21,1,(H$2-$G7+1))/$G7,0)</f>
        <v>81074.704284143532</v>
      </c>
      <c r="I29" s="2">
        <f t="shared" si="2"/>
        <v>88835.541571924725</v>
      </c>
      <c r="J29" s="2">
        <f t="shared" si="2"/>
        <v>112338.47164503876</v>
      </c>
      <c r="K29" s="2">
        <f t="shared" si="2"/>
        <v>328267.36276195396</v>
      </c>
      <c r="L29" s="2">
        <f t="shared" si="2"/>
        <v>424120.73648301524</v>
      </c>
      <c r="M29" s="2">
        <f t="shared" si="2"/>
        <v>1053105.2104993791</v>
      </c>
      <c r="N29" s="2">
        <f t="shared" si="2"/>
        <v>487735.79236113187</v>
      </c>
      <c r="O29" s="2">
        <f t="shared" si="2"/>
        <v>81151.124554108072</v>
      </c>
      <c r="P29" s="2">
        <f t="shared" si="2"/>
        <v>527967.67362252402</v>
      </c>
      <c r="Q29" s="2">
        <f t="shared" si="2"/>
        <v>702920.23508248164</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1369433.8016445779</v>
      </c>
      <c r="H34" s="2">
        <f>SUM($G$29:H32)</f>
        <v>1450508.5059287215</v>
      </c>
      <c r="I34" s="2">
        <f>SUM($G$29:I32)</f>
        <v>1539344.0475006462</v>
      </c>
      <c r="J34" s="2">
        <f>SUM($G$29:J32)</f>
        <v>1651682.519145685</v>
      </c>
      <c r="K34" s="2">
        <f>SUM($G$29:K32)</f>
        <v>1979949.8819076391</v>
      </c>
      <c r="L34" s="2">
        <f>SUM($G$29:L32)</f>
        <v>2404070.6183906542</v>
      </c>
      <c r="M34" s="2">
        <f>SUM($G$29:M32)</f>
        <v>3457175.8288900331</v>
      </c>
      <c r="N34" s="2">
        <f>SUM($G$29:N32)</f>
        <v>3944911.6212511649</v>
      </c>
      <c r="O34" s="2">
        <f>SUM($G$29:O32)</f>
        <v>4026062.7458052728</v>
      </c>
      <c r="P34" s="2">
        <f>SUM($G$29:P32)</f>
        <v>4554030.4194277972</v>
      </c>
      <c r="Q34" s="2">
        <f>SUM($G$29:Q32)</f>
        <v>5256950.6545102792</v>
      </c>
      <c r="R34" s="2">
        <f>SUM($G$29:R32)</f>
        <v>5256950.6545102792</v>
      </c>
      <c r="S34" s="2">
        <f>SUM($G$29:S32)</f>
        <v>5256950.6545102792</v>
      </c>
      <c r="T34" s="2">
        <f>SUM($G$29:T32)</f>
        <v>5256950.6545102792</v>
      </c>
      <c r="U34" s="2">
        <f>SUM($G$29:U32)</f>
        <v>5256950.6545102792</v>
      </c>
      <c r="V34" s="2">
        <f>SUM($G$29:V32)</f>
        <v>5256950.6545102792</v>
      </c>
      <c r="W34" s="2">
        <f>SUM($G$29:W32)</f>
        <v>5256950.6545102792</v>
      </c>
      <c r="X34" s="2">
        <f>SUM($G$29:X32)</f>
        <v>5256950.6545102792</v>
      </c>
      <c r="Y34" s="2">
        <f>SUM($G$29:Y32)</f>
        <v>5256950.6545102792</v>
      </c>
      <c r="Z34" s="2">
        <f>SUM($G$29:Z32)</f>
        <v>5256950.6545102792</v>
      </c>
      <c r="AA34" s="2">
        <f>SUM($G$29:AA32)</f>
        <v>5256950.6545102792</v>
      </c>
      <c r="AB34" s="2">
        <f>SUM($G$29:AB32)</f>
        <v>5256950.6545102792</v>
      </c>
      <c r="AC34" s="2">
        <f>SUM($G$29:AC32)</f>
        <v>5256950.6545102792</v>
      </c>
      <c r="AD34" s="2">
        <f>SUM($G$29:AD32)</f>
        <v>5256950.6545102792</v>
      </c>
      <c r="AE34" s="2">
        <f>SUM($G$29:AE32)</f>
        <v>5256950.6545102792</v>
      </c>
      <c r="AF34" s="2">
        <f>SUM($G$29:AF32)</f>
        <v>5256950.6545102792</v>
      </c>
      <c r="AG34" s="2">
        <f>SUM($G$29:AG32)</f>
        <v>5256950.6545102792</v>
      </c>
      <c r="AH34" s="2">
        <f>SUM($G$29:AH32)</f>
        <v>5256950.6545102792</v>
      </c>
      <c r="AI34" s="2">
        <f>SUM($G$29:AI32)</f>
        <v>5256950.6545102792</v>
      </c>
      <c r="AJ34" s="2">
        <f>SUM($G$29:AJ32)</f>
        <v>5256950.6545102792</v>
      </c>
      <c r="AK34" s="2">
        <f>SUM($G$29:AK32)</f>
        <v>5256950.6545102792</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row>
    <row r="37" spans="1:37">
      <c r="E37" s="2" t="str">
        <f>E7</f>
        <v>Pipes</v>
      </c>
      <c r="F37" t="s">
        <v>215</v>
      </c>
      <c r="G37" s="10"/>
      <c r="H37" s="10">
        <f>((H90+H116)*($H$6))*(H14/$G$13)</f>
        <v>4388548.6302033169</v>
      </c>
      <c r="I37" s="10">
        <f>((I90+I116)*($H$6))*(I14/$G$13)</f>
        <v>4497671.947910157</v>
      </c>
      <c r="J37" s="10">
        <f t="shared" ref="J37:AF37" si="3">((J90+J116)*($H$6))*(J14/$G$13)</f>
        <v>4606728.9324570373</v>
      </c>
      <c r="K37" s="10">
        <f t="shared" si="3"/>
        <v>5381373.4171569413</v>
      </c>
      <c r="L37" s="10">
        <f t="shared" si="3"/>
        <v>5499380.8374979934</v>
      </c>
      <c r="M37" s="10">
        <f t="shared" si="3"/>
        <v>7711223.597541023</v>
      </c>
      <c r="N37" s="10">
        <f t="shared" si="3"/>
        <v>7870309.3625362488</v>
      </c>
      <c r="O37" s="10">
        <f t="shared" si="3"/>
        <v>8032541.2586962935</v>
      </c>
      <c r="P37" s="10">
        <f t="shared" si="3"/>
        <v>8198249.10742056</v>
      </c>
      <c r="Q37" s="10">
        <f t="shared" si="3"/>
        <v>8367342.9334043739</v>
      </c>
      <c r="R37" s="10">
        <f t="shared" si="3"/>
        <v>6192631.7361199446</v>
      </c>
      <c r="S37" s="10">
        <f t="shared" si="3"/>
        <v>6319697.2537684375</v>
      </c>
      <c r="T37" s="10">
        <f t="shared" si="3"/>
        <v>6452410.8960975735</v>
      </c>
      <c r="U37" s="10">
        <f t="shared" si="3"/>
        <v>5461849.2065126887</v>
      </c>
      <c r="V37" s="10">
        <f t="shared" si="3"/>
        <v>5576548.0398494545</v>
      </c>
      <c r="W37" s="10">
        <f t="shared" si="3"/>
        <v>5693655.548686292</v>
      </c>
      <c r="X37" s="10">
        <f t="shared" si="3"/>
        <v>5813222.3152087042</v>
      </c>
      <c r="Y37" s="10">
        <f t="shared" si="3"/>
        <v>5935299.9838281414</v>
      </c>
      <c r="Z37" s="10">
        <f t="shared" si="3"/>
        <v>4298167.2730221096</v>
      </c>
      <c r="AA37" s="10">
        <f t="shared" si="3"/>
        <v>4388428.7857555728</v>
      </c>
      <c r="AB37" s="10">
        <f t="shared" si="3"/>
        <v>4480585.7902564388</v>
      </c>
      <c r="AC37" s="10">
        <f t="shared" si="3"/>
        <v>4574678.091851824</v>
      </c>
      <c r="AD37" s="10">
        <f t="shared" si="3"/>
        <v>4670746.3317805892</v>
      </c>
      <c r="AE37" s="10">
        <f t="shared" si="3"/>
        <v>3213980.772560806</v>
      </c>
      <c r="AF37" s="10">
        <f t="shared" si="3"/>
        <v>3281474.3687845827</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4388548.6302033169</v>
      </c>
      <c r="I42" s="2">
        <f t="shared" si="4"/>
        <v>4497671.947910157</v>
      </c>
      <c r="J42" s="2">
        <f t="shared" si="4"/>
        <v>4606728.9324570373</v>
      </c>
      <c r="K42" s="2">
        <f t="shared" si="4"/>
        <v>5381373.4171569413</v>
      </c>
      <c r="L42" s="2">
        <f t="shared" si="4"/>
        <v>5499380.8374979934</v>
      </c>
      <c r="M42" s="2">
        <f t="shared" si="4"/>
        <v>7711223.597541023</v>
      </c>
      <c r="N42" s="2">
        <f t="shared" si="4"/>
        <v>7870309.3625362488</v>
      </c>
      <c r="O42" s="2">
        <f t="shared" si="4"/>
        <v>8032541.2586962935</v>
      </c>
      <c r="P42" s="2">
        <f t="shared" si="4"/>
        <v>8198249.10742056</v>
      </c>
      <c r="Q42" s="2">
        <f t="shared" si="4"/>
        <v>8367342.9334043739</v>
      </c>
      <c r="R42" s="2">
        <f t="shared" si="4"/>
        <v>6192631.7361199446</v>
      </c>
      <c r="S42" s="2">
        <f t="shared" si="4"/>
        <v>6319697.2537684375</v>
      </c>
      <c r="T42" s="2">
        <f t="shared" si="4"/>
        <v>6452410.8960975735</v>
      </c>
      <c r="U42" s="2">
        <f t="shared" si="4"/>
        <v>5461849.2065126887</v>
      </c>
      <c r="V42" s="2">
        <f t="shared" si="4"/>
        <v>5576548.0398494545</v>
      </c>
      <c r="W42" s="2">
        <f t="shared" si="4"/>
        <v>5693655.548686292</v>
      </c>
      <c r="X42" s="2">
        <f t="shared" si="4"/>
        <v>5813222.3152087042</v>
      </c>
      <c r="Y42" s="2">
        <f t="shared" si="4"/>
        <v>5935299.9838281414</v>
      </c>
      <c r="Z42" s="2">
        <f t="shared" si="4"/>
        <v>4298167.2730221096</v>
      </c>
      <c r="AA42" s="2">
        <f t="shared" si="4"/>
        <v>4388428.7857555728</v>
      </c>
      <c r="AB42" s="2">
        <f t="shared" si="4"/>
        <v>4480585.7902564388</v>
      </c>
      <c r="AC42" s="2">
        <f t="shared" si="4"/>
        <v>4574678.091851824</v>
      </c>
      <c r="AD42" s="2">
        <f t="shared" si="4"/>
        <v>4670746.3317805892</v>
      </c>
      <c r="AE42" s="2">
        <f t="shared" si="4"/>
        <v>3213980.772560806</v>
      </c>
      <c r="AF42" s="2">
        <f t="shared" si="4"/>
        <v>3281474.3687845827</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54856.857877541464</v>
      </c>
      <c r="I45" s="2">
        <f t="shared" si="5"/>
        <v>56220.899348876963</v>
      </c>
      <c r="J45" s="2">
        <f t="shared" si="5"/>
        <v>57584.111655712964</v>
      </c>
      <c r="K45" s="2">
        <f t="shared" si="5"/>
        <v>67267.167714461772</v>
      </c>
      <c r="L45" s="2">
        <f t="shared" si="5"/>
        <v>68742.260468724911</v>
      </c>
      <c r="M45" s="2">
        <f t="shared" si="5"/>
        <v>96390.294969262788</v>
      </c>
      <c r="N45" s="2">
        <f t="shared" si="5"/>
        <v>98378.867031703106</v>
      </c>
      <c r="O45" s="2">
        <f t="shared" si="5"/>
        <v>100406.76573370367</v>
      </c>
      <c r="P45" s="2">
        <f t="shared" si="5"/>
        <v>102478.113842757</v>
      </c>
      <c r="Q45" s="2">
        <f t="shared" si="5"/>
        <v>104591.78666755467</v>
      </c>
      <c r="R45" s="2">
        <f t="shared" si="5"/>
        <v>77407.89670149931</v>
      </c>
      <c r="S45" s="2">
        <f t="shared" si="5"/>
        <v>78996.215672105463</v>
      </c>
      <c r="T45" s="2">
        <f t="shared" si="5"/>
        <v>80655.136201219662</v>
      </c>
      <c r="U45" s="2">
        <f t="shared" si="5"/>
        <v>68273.115081408614</v>
      </c>
      <c r="V45" s="2">
        <f t="shared" si="5"/>
        <v>69706.850498118176</v>
      </c>
      <c r="W45" s="2">
        <f t="shared" si="5"/>
        <v>71170.69435857865</v>
      </c>
      <c r="X45" s="2">
        <f t="shared" si="5"/>
        <v>72665.278940108808</v>
      </c>
      <c r="Y45" s="2">
        <f t="shared" si="5"/>
        <v>74191.249797851764</v>
      </c>
      <c r="Z45" s="2">
        <f t="shared" si="5"/>
        <v>53727.090912776373</v>
      </c>
      <c r="AA45" s="2">
        <f t="shared" si="5"/>
        <v>54855.359821944658</v>
      </c>
      <c r="AB45" s="2">
        <f t="shared" si="5"/>
        <v>56007.322378205485</v>
      </c>
      <c r="AC45" s="2">
        <f t="shared" si="5"/>
        <v>57183.476148147798</v>
      </c>
      <c r="AD45" s="2">
        <f t="shared" si="5"/>
        <v>58384.329147257362</v>
      </c>
      <c r="AE45" s="2">
        <f t="shared" si="5"/>
        <v>40174.759657010072</v>
      </c>
      <c r="AF45" s="2">
        <f t="shared" si="5"/>
        <v>41018.429609807281</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54856.857877541464</v>
      </c>
      <c r="I50" s="2">
        <f>SUM($G$45:I48)</f>
        <v>111077.75722641843</v>
      </c>
      <c r="J50" s="2">
        <f>SUM($G$45:J48)</f>
        <v>168661.86888213138</v>
      </c>
      <c r="K50" s="2">
        <f>SUM($G$45:K48)</f>
        <v>235929.03659659316</v>
      </c>
      <c r="L50" s="2">
        <f>SUM($G$45:L48)</f>
        <v>304671.2970653181</v>
      </c>
      <c r="M50" s="2">
        <f>SUM($G$45:M48)</f>
        <v>401061.59203458088</v>
      </c>
      <c r="N50" s="2">
        <f>SUM($G$45:N48)</f>
        <v>499440.45906628401</v>
      </c>
      <c r="O50" s="2">
        <f>SUM($G$45:O48)</f>
        <v>599847.22479998763</v>
      </c>
      <c r="P50" s="2">
        <f>SUM($G$45:P48)</f>
        <v>702325.33864274458</v>
      </c>
      <c r="Q50" s="2">
        <f>SUM($G$45:Q48)</f>
        <v>806917.12531029922</v>
      </c>
      <c r="R50" s="2">
        <f>SUM($G$45:R48)</f>
        <v>884325.02201179857</v>
      </c>
      <c r="S50" s="2">
        <f>SUM($G$45:S48)</f>
        <v>963321.23768390401</v>
      </c>
      <c r="T50" s="2">
        <f>SUM($G$45:T48)</f>
        <v>1043976.3738851236</v>
      </c>
      <c r="U50" s="2">
        <f>SUM($G$45:U48)</f>
        <v>1112249.4889665323</v>
      </c>
      <c r="V50" s="2">
        <f>SUM($G$45:V48)</f>
        <v>1181956.3394646505</v>
      </c>
      <c r="W50" s="2">
        <f>SUM($G$45:W48)</f>
        <v>1253127.0338232291</v>
      </c>
      <c r="X50" s="2">
        <f>SUM($G$45:X48)</f>
        <v>1325792.312763338</v>
      </c>
      <c r="Y50" s="2">
        <f>SUM($G$45:Y48)</f>
        <v>1399983.5625611898</v>
      </c>
      <c r="Z50" s="2">
        <f>SUM($G$45:Z48)</f>
        <v>1453710.6534739661</v>
      </c>
      <c r="AA50" s="2">
        <f>SUM($G$45:AA48)</f>
        <v>1508566.0132959108</v>
      </c>
      <c r="AB50" s="2">
        <f>SUM($G$45:AB48)</f>
        <v>1564573.3356741164</v>
      </c>
      <c r="AC50" s="2">
        <f>SUM($G$45:AC48)</f>
        <v>1621756.8118222642</v>
      </c>
      <c r="AD50" s="2">
        <f>SUM($G$45:AD48)</f>
        <v>1680141.1409695216</v>
      </c>
      <c r="AE50" s="2">
        <f>SUM($G$45:AE48)</f>
        <v>1720315.9006265316</v>
      </c>
      <c r="AF50" s="2">
        <f>SUM($G$45:AF48)</f>
        <v>1761334.3302363388</v>
      </c>
      <c r="AG50" s="2">
        <f>SUM($G$45:AG48)</f>
        <v>1761334.3302363388</v>
      </c>
      <c r="AH50" s="2">
        <f>SUM($G$45:AH48)</f>
        <v>1761334.3302363388</v>
      </c>
      <c r="AI50" s="2">
        <f>SUM($G$45:AI48)</f>
        <v>1761334.3302363388</v>
      </c>
      <c r="AJ50" s="2">
        <f>SUM($G$45:AJ48)</f>
        <v>1761334.3302363388</v>
      </c>
      <c r="AK50" s="2">
        <f>SUM($G$45:AK48)</f>
        <v>1761334.3302363388</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v>15</v>
      </c>
      <c r="C90" s="1"/>
      <c r="D90" s="1"/>
      <c r="E90" t="s">
        <v>231</v>
      </c>
      <c r="F90" t="s">
        <v>232</v>
      </c>
      <c r="H90" s="10">
        <f>'NCC data'!L19*'Key Assumptions'!$C$35</f>
        <v>2766.6551764482265</v>
      </c>
      <c r="I90" s="10">
        <f>'NCC data'!M19*'Key Assumptions'!$C$35</f>
        <v>2766.6551764482265</v>
      </c>
      <c r="J90" s="10">
        <f>'NCC data'!N19*'Key Assumptions'!$C$35</f>
        <v>2766.6551764482265</v>
      </c>
      <c r="K90" s="10">
        <f>'NCC data'!O19*'Key Assumptions'!$C$35</f>
        <v>3202.3460410557132</v>
      </c>
      <c r="L90" s="10">
        <f>'NCC data'!P19*'Key Assumptions'!$C$35</f>
        <v>3202.3460410557132</v>
      </c>
      <c r="M90" s="10">
        <f>'NCC data'!Q19*'Key Assumptions'!$C$35</f>
        <v>4508.685846446755</v>
      </c>
      <c r="N90" s="10">
        <f>'NCC data'!R19*'Key Assumptions'!$C$35</f>
        <v>4508.685846446755</v>
      </c>
      <c r="O90" s="10">
        <f>'NCC data'!S19*'Key Assumptions'!$C$35</f>
        <v>4508.685846446755</v>
      </c>
      <c r="P90" s="10">
        <f>'NCC data'!T19*'Key Assumptions'!$C$35</f>
        <v>4508.685846446755</v>
      </c>
      <c r="Q90" s="10">
        <f>'NCC data'!U19*'Key Assumptions'!$C$35</f>
        <v>4508.685846446755</v>
      </c>
      <c r="R90" s="10">
        <f>'NCC data'!V19*'Key Assumptions'!$C$35</f>
        <v>3191.8988269794722</v>
      </c>
      <c r="S90" s="10">
        <f>'NCC data'!W19*'Key Assumptions'!$C$35</f>
        <v>3191.8988269794722</v>
      </c>
      <c r="T90" s="10">
        <f>'NCC data'!X19*'Key Assumptions'!$C$35</f>
        <v>3191.8988269794722</v>
      </c>
      <c r="U90" s="10">
        <f>'NCC data'!Y19*'Key Assumptions'!$C$35</f>
        <v>2598.4237536656838</v>
      </c>
      <c r="V90" s="10">
        <f>'NCC data'!Z19*'Key Assumptions'!$C$35</f>
        <v>2598.4237536656838</v>
      </c>
      <c r="W90" s="10">
        <f>'NCC data'!AA19*'Key Assumptions'!$C$35</f>
        <v>2598.4237536656838</v>
      </c>
      <c r="X90" s="10">
        <f>'NCC data'!AB19*'Key Assumptions'!$C$35</f>
        <v>2598.4237536656838</v>
      </c>
      <c r="Y90" s="10">
        <f>'NCC data'!AC19*'Key Assumptions'!$C$35</f>
        <v>2598.4237536657106</v>
      </c>
      <c r="Z90" s="10">
        <f>'NCC data'!AD19*'Key Assumptions'!$C$35</f>
        <v>1761.546920821125</v>
      </c>
      <c r="AA90" s="10">
        <f>'NCC data'!AE19*'Key Assumptions'!$C$35</f>
        <v>1761.546920821125</v>
      </c>
      <c r="AB90" s="10">
        <f>'NCC data'!AF19*'Key Assumptions'!$C$35</f>
        <v>1761.546920821125</v>
      </c>
      <c r="AC90" s="10">
        <f>'NCC data'!AG19*'Key Assumptions'!$C$35</f>
        <v>1761.546920821125</v>
      </c>
      <c r="AD90" s="10">
        <f>'NCC data'!AH19*'Key Assumptions'!$C$35</f>
        <v>1761.5469208210716</v>
      </c>
      <c r="AE90" s="10">
        <f>'NCC data'!AI19*'Key Assumptions'!$C$35</f>
        <v>1095.8577712609863</v>
      </c>
      <c r="AF90" s="10">
        <f>'NCC data'!AJ19*'Key Assumptions'!$C$35</f>
        <v>1095.8577712609863</v>
      </c>
      <c r="AG90" s="10">
        <f>'NCC data'!AK19*'Key Assumptions'!$C$35</f>
        <v>1095.8577712609863</v>
      </c>
      <c r="AH90" s="10">
        <f>'NCC data'!AL19*'Key Assumptions'!$C$35</f>
        <v>1095.8577712609863</v>
      </c>
      <c r="AI90" s="10">
        <f>'NCC data'!AM19*'Key Assumptions'!$C$35</f>
        <v>1095.8577712610397</v>
      </c>
      <c r="AJ90" s="10">
        <f>'NCC data'!AN19*'Key Assumptions'!$C$35</f>
        <v>1210.5938416422287</v>
      </c>
      <c r="AK90" s="10">
        <f>'NCC data'!AO19*'Key Assumptions'!$C$35</f>
        <v>1210.5938416422287</v>
      </c>
    </row>
    <row r="91" spans="1:37">
      <c r="C91" s="1"/>
      <c r="D91" s="1"/>
      <c r="E91" t="s">
        <v>233</v>
      </c>
      <c r="F91" t="s">
        <v>232</v>
      </c>
      <c r="G91" s="47">
        <f>IF('Key Assumptions'!C6="yes",SUM('NCC data'!B19:K19),0)</f>
        <v>0</v>
      </c>
      <c r="H91" s="2">
        <f>G91+H90</f>
        <v>2766.6551764482265</v>
      </c>
      <c r="I91" s="2">
        <f t="shared" ref="I91:AK91" si="12">H91+I90</f>
        <v>5533.310352896453</v>
      </c>
      <c r="J91" s="2">
        <f t="shared" si="12"/>
        <v>8299.9655293446795</v>
      </c>
      <c r="K91" s="2">
        <f t="shared" si="12"/>
        <v>11502.311570400392</v>
      </c>
      <c r="L91" s="2">
        <f t="shared" si="12"/>
        <v>14704.657611456105</v>
      </c>
      <c r="M91" s="2">
        <f t="shared" si="12"/>
        <v>19213.343457902862</v>
      </c>
      <c r="N91" s="2">
        <f t="shared" si="12"/>
        <v>23722.029304349617</v>
      </c>
      <c r="O91" s="2">
        <f t="shared" si="12"/>
        <v>28230.715150796372</v>
      </c>
      <c r="P91" s="2">
        <f t="shared" si="12"/>
        <v>32739.400997243127</v>
      </c>
      <c r="Q91" s="2">
        <f t="shared" si="12"/>
        <v>37248.086843689882</v>
      </c>
      <c r="R91" s="2">
        <f t="shared" si="12"/>
        <v>40439.985670669354</v>
      </c>
      <c r="S91" s="2">
        <f t="shared" si="12"/>
        <v>43631.884497648825</v>
      </c>
      <c r="T91" s="2">
        <f t="shared" si="12"/>
        <v>46823.783324628297</v>
      </c>
      <c r="U91" s="2">
        <f t="shared" si="12"/>
        <v>49422.207078293985</v>
      </c>
      <c r="V91" s="2">
        <f t="shared" si="12"/>
        <v>52020.630831959672</v>
      </c>
      <c r="W91" s="2">
        <f t="shared" si="12"/>
        <v>54619.054585625359</v>
      </c>
      <c r="X91" s="2">
        <f t="shared" si="12"/>
        <v>57217.478339291047</v>
      </c>
      <c r="Y91" s="2">
        <f t="shared" si="12"/>
        <v>59815.902092956756</v>
      </c>
      <c r="Z91" s="2">
        <f t="shared" si="12"/>
        <v>61577.449013777878</v>
      </c>
      <c r="AA91" s="2">
        <f t="shared" si="12"/>
        <v>63338.995934598999</v>
      </c>
      <c r="AB91" s="2">
        <f t="shared" si="12"/>
        <v>65100.542855420121</v>
      </c>
      <c r="AC91" s="2">
        <f t="shared" si="12"/>
        <v>66862.08977624125</v>
      </c>
      <c r="AD91" s="2">
        <f t="shared" si="12"/>
        <v>68623.63669706232</v>
      </c>
      <c r="AE91" s="2">
        <f t="shared" si="12"/>
        <v>69719.494468323304</v>
      </c>
      <c r="AF91" s="2">
        <f t="shared" si="12"/>
        <v>70815.352239584288</v>
      </c>
      <c r="AG91" s="2">
        <f>AF91+AG90</f>
        <v>71911.210010845272</v>
      </c>
      <c r="AH91" s="2">
        <f t="shared" si="12"/>
        <v>73007.067782106256</v>
      </c>
      <c r="AI91" s="2">
        <f t="shared" si="12"/>
        <v>74102.925553367299</v>
      </c>
      <c r="AJ91" s="2">
        <f t="shared" si="12"/>
        <v>75313.519395009527</v>
      </c>
      <c r="AK91" s="2">
        <f t="shared" si="12"/>
        <v>76524.113236651756</v>
      </c>
    </row>
    <row r="92" spans="1:37">
      <c r="A92" s="14">
        <v>16</v>
      </c>
      <c r="C92" s="1"/>
      <c r="D92" s="1"/>
      <c r="E92" t="s">
        <v>234</v>
      </c>
      <c r="F92" t="s">
        <v>232</v>
      </c>
      <c r="G92" s="10">
        <v>1</v>
      </c>
    </row>
    <row r="93" spans="1:37">
      <c r="C93" s="1"/>
      <c r="D93" s="1"/>
      <c r="E93" t="s">
        <v>235</v>
      </c>
      <c r="F93" t="s">
        <v>232</v>
      </c>
      <c r="H93">
        <f>H90*$G92</f>
        <v>2766.6551764482265</v>
      </c>
      <c r="I93">
        <f t="shared" ref="I93:AK93" si="13">I90*$G92</f>
        <v>2766.6551764482265</v>
      </c>
      <c r="J93">
        <f t="shared" si="13"/>
        <v>2766.6551764482265</v>
      </c>
      <c r="K93">
        <f t="shared" si="13"/>
        <v>3202.3460410557132</v>
      </c>
      <c r="L93">
        <f t="shared" si="13"/>
        <v>3202.3460410557132</v>
      </c>
      <c r="M93">
        <f t="shared" si="13"/>
        <v>4508.685846446755</v>
      </c>
      <c r="N93">
        <f t="shared" si="13"/>
        <v>4508.685846446755</v>
      </c>
      <c r="O93">
        <f t="shared" si="13"/>
        <v>4508.685846446755</v>
      </c>
      <c r="P93">
        <f t="shared" si="13"/>
        <v>4508.685846446755</v>
      </c>
      <c r="Q93">
        <f t="shared" si="13"/>
        <v>4508.685846446755</v>
      </c>
      <c r="R93">
        <f t="shared" si="13"/>
        <v>3191.8988269794722</v>
      </c>
      <c r="S93">
        <f t="shared" si="13"/>
        <v>3191.8988269794722</v>
      </c>
      <c r="T93">
        <f t="shared" si="13"/>
        <v>3191.8988269794722</v>
      </c>
      <c r="U93">
        <f t="shared" si="13"/>
        <v>2598.4237536656838</v>
      </c>
      <c r="V93">
        <f t="shared" si="13"/>
        <v>2598.4237536656838</v>
      </c>
      <c r="W93">
        <f t="shared" si="13"/>
        <v>2598.4237536656838</v>
      </c>
      <c r="X93">
        <f t="shared" si="13"/>
        <v>2598.4237536656838</v>
      </c>
      <c r="Y93">
        <f t="shared" si="13"/>
        <v>2598.4237536657106</v>
      </c>
      <c r="Z93">
        <f t="shared" si="13"/>
        <v>1761.546920821125</v>
      </c>
      <c r="AA93">
        <f t="shared" si="13"/>
        <v>1761.546920821125</v>
      </c>
      <c r="AB93">
        <f t="shared" si="13"/>
        <v>1761.546920821125</v>
      </c>
      <c r="AC93">
        <f t="shared" si="13"/>
        <v>1761.546920821125</v>
      </c>
      <c r="AD93">
        <f t="shared" si="13"/>
        <v>1761.5469208210716</v>
      </c>
      <c r="AE93">
        <f t="shared" si="13"/>
        <v>1095.8577712609863</v>
      </c>
      <c r="AF93">
        <f t="shared" si="13"/>
        <v>1095.8577712609863</v>
      </c>
      <c r="AG93">
        <f t="shared" si="13"/>
        <v>1095.8577712609863</v>
      </c>
      <c r="AH93">
        <f t="shared" si="13"/>
        <v>1095.8577712609863</v>
      </c>
      <c r="AI93">
        <f t="shared" si="13"/>
        <v>1095.8577712610397</v>
      </c>
      <c r="AJ93">
        <f t="shared" si="13"/>
        <v>1210.5938416422287</v>
      </c>
      <c r="AK93">
        <f t="shared" si="13"/>
        <v>1210.5938416422287</v>
      </c>
    </row>
    <row r="94" spans="1:37">
      <c r="C94" s="1"/>
      <c r="D94" s="1"/>
      <c r="E94" t="s">
        <v>236</v>
      </c>
      <c r="F94" t="s">
        <v>232</v>
      </c>
      <c r="H94">
        <f>H91*$G92</f>
        <v>2766.6551764482265</v>
      </c>
      <c r="I94">
        <f t="shared" ref="I94:AK94" si="14">I91*$G92</f>
        <v>5533.310352896453</v>
      </c>
      <c r="J94">
        <f t="shared" si="14"/>
        <v>8299.9655293446795</v>
      </c>
      <c r="K94">
        <f t="shared" si="14"/>
        <v>11502.311570400392</v>
      </c>
      <c r="L94">
        <f t="shared" si="14"/>
        <v>14704.657611456105</v>
      </c>
      <c r="M94">
        <f t="shared" si="14"/>
        <v>19213.343457902862</v>
      </c>
      <c r="N94">
        <f t="shared" si="14"/>
        <v>23722.029304349617</v>
      </c>
      <c r="O94">
        <f t="shared" si="14"/>
        <v>28230.715150796372</v>
      </c>
      <c r="P94">
        <f t="shared" si="14"/>
        <v>32739.400997243127</v>
      </c>
      <c r="Q94">
        <f t="shared" si="14"/>
        <v>37248.086843689882</v>
      </c>
      <c r="R94">
        <f t="shared" si="14"/>
        <v>40439.985670669354</v>
      </c>
      <c r="S94">
        <f t="shared" si="14"/>
        <v>43631.884497648825</v>
      </c>
      <c r="T94">
        <f t="shared" si="14"/>
        <v>46823.783324628297</v>
      </c>
      <c r="U94">
        <f t="shared" si="14"/>
        <v>49422.207078293985</v>
      </c>
      <c r="V94">
        <f t="shared" si="14"/>
        <v>52020.630831959672</v>
      </c>
      <c r="W94">
        <f t="shared" si="14"/>
        <v>54619.054585625359</v>
      </c>
      <c r="X94">
        <f t="shared" si="14"/>
        <v>57217.478339291047</v>
      </c>
      <c r="Y94">
        <f t="shared" si="14"/>
        <v>59815.902092956756</v>
      </c>
      <c r="Z94">
        <f t="shared" si="14"/>
        <v>61577.449013777878</v>
      </c>
      <c r="AA94">
        <f t="shared" si="14"/>
        <v>63338.995934598999</v>
      </c>
      <c r="AB94">
        <f t="shared" si="14"/>
        <v>65100.542855420121</v>
      </c>
      <c r="AC94">
        <f t="shared" si="14"/>
        <v>66862.08977624125</v>
      </c>
      <c r="AD94">
        <f t="shared" si="14"/>
        <v>68623.63669706232</v>
      </c>
      <c r="AE94">
        <f t="shared" si="14"/>
        <v>69719.494468323304</v>
      </c>
      <c r="AF94">
        <f t="shared" si="14"/>
        <v>70815.352239584288</v>
      </c>
      <c r="AG94">
        <f t="shared" si="14"/>
        <v>71911.210010845272</v>
      </c>
      <c r="AH94">
        <f t="shared" si="14"/>
        <v>73007.067782106256</v>
      </c>
      <c r="AI94">
        <f t="shared" si="14"/>
        <v>74102.925553367299</v>
      </c>
      <c r="AJ94">
        <f t="shared" si="14"/>
        <v>75313.519395009527</v>
      </c>
      <c r="AK94">
        <f t="shared" si="14"/>
        <v>76524.113236651756</v>
      </c>
    </row>
    <row r="95" spans="1:37">
      <c r="A95" s="14">
        <v>17</v>
      </c>
      <c r="C95" s="1"/>
      <c r="D95" s="1"/>
      <c r="E95" t="s">
        <v>262</v>
      </c>
      <c r="F95" t="s">
        <v>238</v>
      </c>
      <c r="H95" s="10">
        <f>'Demand data'!E12</f>
        <v>88.967585729852175</v>
      </c>
      <c r="I95" s="10">
        <f>H95</f>
        <v>88.967585729852175</v>
      </c>
      <c r="J95" s="10">
        <f t="shared" ref="J95:AK95" si="15">I95</f>
        <v>88.967585729852175</v>
      </c>
      <c r="K95" s="10">
        <f t="shared" si="15"/>
        <v>88.967585729852175</v>
      </c>
      <c r="L95" s="10">
        <f t="shared" si="15"/>
        <v>88.967585729852175</v>
      </c>
      <c r="M95" s="10">
        <f t="shared" si="15"/>
        <v>88.967585729852175</v>
      </c>
      <c r="N95" s="10">
        <f t="shared" si="15"/>
        <v>88.967585729852175</v>
      </c>
      <c r="O95" s="10">
        <f t="shared" si="15"/>
        <v>88.967585729852175</v>
      </c>
      <c r="P95" s="10">
        <f t="shared" si="15"/>
        <v>88.967585729852175</v>
      </c>
      <c r="Q95" s="10">
        <f t="shared" si="15"/>
        <v>88.967585729852175</v>
      </c>
      <c r="R95" s="10">
        <f t="shared" si="15"/>
        <v>88.967585729852175</v>
      </c>
      <c r="S95" s="10">
        <f t="shared" si="15"/>
        <v>88.967585729852175</v>
      </c>
      <c r="T95" s="10">
        <f t="shared" si="15"/>
        <v>88.967585729852175</v>
      </c>
      <c r="U95" s="10">
        <f t="shared" si="15"/>
        <v>88.967585729852175</v>
      </c>
      <c r="V95" s="10">
        <f t="shared" si="15"/>
        <v>88.967585729852175</v>
      </c>
      <c r="W95" s="10">
        <f t="shared" si="15"/>
        <v>88.967585729852175</v>
      </c>
      <c r="X95" s="10">
        <f t="shared" si="15"/>
        <v>88.967585729852175</v>
      </c>
      <c r="Y95" s="10">
        <f t="shared" si="15"/>
        <v>88.967585729852175</v>
      </c>
      <c r="Z95" s="10">
        <f t="shared" si="15"/>
        <v>88.967585729852175</v>
      </c>
      <c r="AA95" s="10">
        <f t="shared" si="15"/>
        <v>88.967585729852175</v>
      </c>
      <c r="AB95" s="10">
        <f t="shared" si="15"/>
        <v>88.967585729852175</v>
      </c>
      <c r="AC95" s="10">
        <f t="shared" si="15"/>
        <v>88.967585729852175</v>
      </c>
      <c r="AD95" s="10">
        <f t="shared" si="15"/>
        <v>88.967585729852175</v>
      </c>
      <c r="AE95" s="10">
        <f t="shared" si="15"/>
        <v>88.967585729852175</v>
      </c>
      <c r="AF95" s="10">
        <f t="shared" si="15"/>
        <v>88.967585729852175</v>
      </c>
      <c r="AG95" s="10">
        <f t="shared" si="15"/>
        <v>88.967585729852175</v>
      </c>
      <c r="AH95" s="10">
        <f t="shared" si="15"/>
        <v>88.967585729852175</v>
      </c>
      <c r="AI95" s="10">
        <f t="shared" si="15"/>
        <v>88.967585729852175</v>
      </c>
      <c r="AJ95" s="10">
        <f t="shared" si="15"/>
        <v>88.967585729852175</v>
      </c>
      <c r="AK95" s="10">
        <f t="shared" si="15"/>
        <v>88.967585729852175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246142.63159559687</v>
      </c>
      <c r="I98" s="2">
        <f t="shared" ref="I98:AK98" si="16">I91*I95</f>
        <v>492285.26319119375</v>
      </c>
      <c r="J98" s="2">
        <f t="shared" si="16"/>
        <v>738427.89478679071</v>
      </c>
      <c r="K98" s="2">
        <f t="shared" si="16"/>
        <v>1023332.8907310675</v>
      </c>
      <c r="L98" s="2">
        <f t="shared" si="16"/>
        <v>1308237.8866753443</v>
      </c>
      <c r="M98" s="2">
        <f t="shared" si="16"/>
        <v>1709364.7812480673</v>
      </c>
      <c r="N98" s="2">
        <f t="shared" si="16"/>
        <v>2110491.6758207902</v>
      </c>
      <c r="O98" s="2">
        <f t="shared" si="16"/>
        <v>2511618.570393513</v>
      </c>
      <c r="P98" s="2">
        <f t="shared" si="16"/>
        <v>2912745.4649662357</v>
      </c>
      <c r="Q98" s="2">
        <f t="shared" si="16"/>
        <v>3313872.3595389584</v>
      </c>
      <c r="R98" s="2">
        <f t="shared" si="16"/>
        <v>3597847.8920692694</v>
      </c>
      <c r="S98" s="2">
        <f t="shared" si="16"/>
        <v>3881823.42459958</v>
      </c>
      <c r="T98" s="2">
        <f t="shared" si="16"/>
        <v>4165798.9571298906</v>
      </c>
      <c r="U98" s="2">
        <f t="shared" si="16"/>
        <v>4396974.4451966267</v>
      </c>
      <c r="V98" s="2">
        <f t="shared" si="16"/>
        <v>4628149.9332633633</v>
      </c>
      <c r="W98" s="2">
        <f t="shared" si="16"/>
        <v>4859325.4213300999</v>
      </c>
      <c r="X98" s="2">
        <f t="shared" si="16"/>
        <v>5090500.9093968356</v>
      </c>
      <c r="Y98" s="2">
        <f t="shared" si="16"/>
        <v>5321676.3974635741</v>
      </c>
      <c r="Z98" s="2">
        <f t="shared" si="16"/>
        <v>5478396.974158885</v>
      </c>
      <c r="AA98" s="2">
        <f t="shared" si="16"/>
        <v>5635117.5508541949</v>
      </c>
      <c r="AB98" s="2">
        <f t="shared" si="16"/>
        <v>5791838.1275495049</v>
      </c>
      <c r="AC98" s="2">
        <f t="shared" si="16"/>
        <v>5948558.7042448157</v>
      </c>
      <c r="AD98" s="2">
        <f t="shared" si="16"/>
        <v>6105279.280940122</v>
      </c>
      <c r="AE98" s="2">
        <f t="shared" si="16"/>
        <v>6202775.1011525076</v>
      </c>
      <c r="AF98" s="2">
        <f t="shared" si="16"/>
        <v>6300270.9213648941</v>
      </c>
      <c r="AG98" s="2">
        <f t="shared" si="16"/>
        <v>6397766.7415772807</v>
      </c>
      <c r="AH98" s="2">
        <f t="shared" si="16"/>
        <v>6495262.5617896672</v>
      </c>
      <c r="AI98" s="2">
        <f t="shared" si="16"/>
        <v>6592758.3820020584</v>
      </c>
      <c r="AJ98" s="2">
        <f t="shared" si="16"/>
        <v>6700461.9933923949</v>
      </c>
      <c r="AK98" s="2">
        <f t="shared" si="16"/>
        <v>6808165.6047827303</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f>'Pricing data'!E17</f>
        <v>-5.9989271831753288E-2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data'!D17</f>
        <v>367.76</v>
      </c>
      <c r="H102" s="2">
        <f t="shared" ref="H102:AK102" si="19">G102*(1+$G$14)*(1+H101)</f>
        <v>352.95801064436858</v>
      </c>
      <c r="I102" s="2">
        <f t="shared" si="19"/>
        <v>360.37012886790029</v>
      </c>
      <c r="J102" s="2">
        <f t="shared" si="19"/>
        <v>367.93790157412616</v>
      </c>
      <c r="K102" s="2">
        <f t="shared" si="19"/>
        <v>375.66459750718275</v>
      </c>
      <c r="L102" s="2">
        <f t="shared" si="19"/>
        <v>383.55355405483357</v>
      </c>
      <c r="M102" s="2">
        <f t="shared" si="19"/>
        <v>391.60817868998504</v>
      </c>
      <c r="N102" s="2">
        <f t="shared" si="19"/>
        <v>399.83195044247469</v>
      </c>
      <c r="O102" s="2">
        <f t="shared" si="19"/>
        <v>408.22842140176664</v>
      </c>
      <c r="P102" s="2">
        <f t="shared" si="19"/>
        <v>416.80121825120369</v>
      </c>
      <c r="Q102" s="2">
        <f t="shared" si="19"/>
        <v>425.55404383447893</v>
      </c>
      <c r="R102" s="2">
        <f t="shared" si="19"/>
        <v>434.49067875500293</v>
      </c>
      <c r="S102" s="2">
        <f t="shared" si="19"/>
        <v>443.61498300885796</v>
      </c>
      <c r="T102" s="2">
        <f t="shared" si="19"/>
        <v>452.93089765204394</v>
      </c>
      <c r="U102" s="2">
        <f t="shared" si="19"/>
        <v>462.4424465027368</v>
      </c>
      <c r="V102" s="2">
        <f t="shared" si="19"/>
        <v>472.15373787929423</v>
      </c>
      <c r="W102" s="2">
        <f t="shared" si="19"/>
        <v>482.06896637475938</v>
      </c>
      <c r="X102" s="2">
        <f t="shared" si="19"/>
        <v>492.19241466862928</v>
      </c>
      <c r="Y102" s="2">
        <f t="shared" si="19"/>
        <v>502.52845537667048</v>
      </c>
      <c r="Z102" s="2">
        <f t="shared" si="19"/>
        <v>513.08155293958055</v>
      </c>
      <c r="AA102" s="2">
        <f t="shared" si="19"/>
        <v>523.85626555131171</v>
      </c>
      <c r="AB102" s="2">
        <f t="shared" si="19"/>
        <v>534.8572471278892</v>
      </c>
      <c r="AC102" s="2">
        <f t="shared" si="19"/>
        <v>546.08924931757485</v>
      </c>
      <c r="AD102" s="2">
        <f t="shared" si="19"/>
        <v>557.55712355324385</v>
      </c>
      <c r="AE102" s="2">
        <f t="shared" si="19"/>
        <v>569.26582314786197</v>
      </c>
      <c r="AF102" s="2">
        <f t="shared" si="19"/>
        <v>581.22040543396702</v>
      </c>
      <c r="AG102" s="2">
        <f>AF102*(1+$G$14)*(1+AG101)</f>
        <v>593.42603394808032</v>
      </c>
      <c r="AH102" s="2">
        <f t="shared" si="19"/>
        <v>605.88798066098991</v>
      </c>
      <c r="AI102" s="2">
        <f t="shared" si="19"/>
        <v>618.61162825487065</v>
      </c>
      <c r="AJ102" s="2">
        <f t="shared" si="19"/>
        <v>631.6024724482229</v>
      </c>
      <c r="AK102" s="2">
        <f t="shared" si="19"/>
        <v>644.86612436963549</v>
      </c>
    </row>
    <row r="103" spans="1:37">
      <c r="C103" s="1"/>
      <c r="D103" s="1"/>
      <c r="E103" t="s">
        <v>248</v>
      </c>
      <c r="F103" t="s">
        <v>249</v>
      </c>
      <c r="G103" s="20">
        <f>'Pricing data'!D18</f>
        <v>0.94440000000000002</v>
      </c>
      <c r="H103" s="2">
        <f>G103*(1+$G$14)*(1+'Pricing data'!E18)</f>
        <v>0</v>
      </c>
      <c r="I103" s="21">
        <f t="shared" ref="I103:AK103" si="20">H103*(1+$G$14)*(1+I101)</f>
        <v>0</v>
      </c>
      <c r="J103" s="21">
        <f t="shared" si="20"/>
        <v>0</v>
      </c>
      <c r="K103" s="21">
        <f t="shared" si="20"/>
        <v>0</v>
      </c>
      <c r="L103" s="21">
        <f t="shared" si="20"/>
        <v>0</v>
      </c>
      <c r="M103" s="21">
        <f t="shared" si="20"/>
        <v>0</v>
      </c>
      <c r="N103" s="21">
        <f t="shared" si="20"/>
        <v>0</v>
      </c>
      <c r="O103" s="21">
        <f t="shared" si="20"/>
        <v>0</v>
      </c>
      <c r="P103" s="21">
        <f t="shared" si="20"/>
        <v>0</v>
      </c>
      <c r="Q103" s="21">
        <f t="shared" si="20"/>
        <v>0</v>
      </c>
      <c r="R103" s="21">
        <f t="shared" si="20"/>
        <v>0</v>
      </c>
      <c r="S103" s="21">
        <f t="shared" si="20"/>
        <v>0</v>
      </c>
      <c r="T103" s="21">
        <f t="shared" si="20"/>
        <v>0</v>
      </c>
      <c r="U103" s="21">
        <f t="shared" si="20"/>
        <v>0</v>
      </c>
      <c r="V103" s="21">
        <f t="shared" si="20"/>
        <v>0</v>
      </c>
      <c r="W103" s="21">
        <f t="shared" si="20"/>
        <v>0</v>
      </c>
      <c r="X103" s="21">
        <f t="shared" si="20"/>
        <v>0</v>
      </c>
      <c r="Y103" s="21">
        <f t="shared" si="20"/>
        <v>0</v>
      </c>
      <c r="Z103" s="21">
        <f t="shared" si="20"/>
        <v>0</v>
      </c>
      <c r="AA103" s="21">
        <f t="shared" si="20"/>
        <v>0</v>
      </c>
      <c r="AB103" s="21">
        <f t="shared" si="20"/>
        <v>0</v>
      </c>
      <c r="AC103" s="21">
        <f t="shared" si="20"/>
        <v>0</v>
      </c>
      <c r="AD103" s="21">
        <f t="shared" si="20"/>
        <v>0</v>
      </c>
      <c r="AE103" s="21">
        <f t="shared" si="20"/>
        <v>0</v>
      </c>
      <c r="AF103" s="21">
        <f t="shared" si="20"/>
        <v>0</v>
      </c>
      <c r="AG103" s="21">
        <f>AF103*(1+$G$14)*(1+AG101)</f>
        <v>0</v>
      </c>
      <c r="AH103" s="21">
        <f t="shared" si="20"/>
        <v>0</v>
      </c>
      <c r="AI103" s="21">
        <f t="shared" si="20"/>
        <v>0</v>
      </c>
      <c r="AJ103" s="21">
        <f t="shared" si="20"/>
        <v>0</v>
      </c>
      <c r="AK103" s="21">
        <f t="shared" si="20"/>
        <v>0</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246.14263159559687</v>
      </c>
      <c r="I107" s="2">
        <f t="shared" ref="I107:AK107" si="23">SUM(I98:I100)/1000</f>
        <v>492.28526319119374</v>
      </c>
      <c r="J107" s="2">
        <f t="shared" si="23"/>
        <v>738.42789478679072</v>
      </c>
      <c r="K107" s="2">
        <f t="shared" si="23"/>
        <v>1023.3328907310676</v>
      </c>
      <c r="L107" s="2">
        <f t="shared" si="23"/>
        <v>1308.2378866753443</v>
      </c>
      <c r="M107" s="2">
        <f t="shared" si="23"/>
        <v>1709.3647812480672</v>
      </c>
      <c r="N107" s="2">
        <f t="shared" si="23"/>
        <v>2110.4916758207901</v>
      </c>
      <c r="O107" s="2">
        <f t="shared" si="23"/>
        <v>2511.618570393513</v>
      </c>
      <c r="P107" s="2">
        <f t="shared" si="23"/>
        <v>2912.7454649662359</v>
      </c>
      <c r="Q107" s="2">
        <f t="shared" si="23"/>
        <v>3313.8723595389583</v>
      </c>
      <c r="R107" s="2">
        <f t="shared" si="23"/>
        <v>3597.8478920692696</v>
      </c>
      <c r="S107" s="2">
        <f t="shared" si="23"/>
        <v>3881.82342459958</v>
      </c>
      <c r="T107" s="2">
        <f t="shared" si="23"/>
        <v>4165.7989571298904</v>
      </c>
      <c r="U107" s="2">
        <f t="shared" si="23"/>
        <v>4396.9744451966271</v>
      </c>
      <c r="V107" s="2">
        <f t="shared" si="23"/>
        <v>4628.149933263363</v>
      </c>
      <c r="W107" s="2">
        <f t="shared" si="23"/>
        <v>4859.3254213300997</v>
      </c>
      <c r="X107" s="2">
        <f t="shared" si="23"/>
        <v>5090.5009093968356</v>
      </c>
      <c r="Y107" s="2">
        <f t="shared" si="23"/>
        <v>5321.6763974635742</v>
      </c>
      <c r="Z107" s="2">
        <f t="shared" si="23"/>
        <v>5478.3969741588853</v>
      </c>
      <c r="AA107" s="2">
        <f t="shared" si="23"/>
        <v>5635.1175508541946</v>
      </c>
      <c r="AB107" s="2">
        <f t="shared" si="23"/>
        <v>5791.8381275495049</v>
      </c>
      <c r="AC107" s="2">
        <f t="shared" si="23"/>
        <v>5948.558704244816</v>
      </c>
      <c r="AD107" s="2">
        <f t="shared" si="23"/>
        <v>6105.2792809401217</v>
      </c>
      <c r="AE107" s="2">
        <f t="shared" si="23"/>
        <v>6202.7751011525079</v>
      </c>
      <c r="AF107" s="2">
        <f t="shared" si="23"/>
        <v>6300.2709213648941</v>
      </c>
      <c r="AG107" s="2">
        <f t="shared" si="23"/>
        <v>6397.7667415772803</v>
      </c>
      <c r="AH107" s="2">
        <f t="shared" si="23"/>
        <v>6495.2625617896674</v>
      </c>
      <c r="AI107" s="2">
        <f t="shared" si="23"/>
        <v>6592.7583820020582</v>
      </c>
      <c r="AJ107" s="2">
        <f t="shared" si="23"/>
        <v>6700.461993392395</v>
      </c>
      <c r="AK107" s="2">
        <f t="shared" si="23"/>
        <v>6808.16560478273</v>
      </c>
    </row>
    <row r="108" spans="1:37">
      <c r="C108" s="1"/>
      <c r="D108" s="1"/>
      <c r="E108" t="s">
        <v>254</v>
      </c>
      <c r="F108" t="s">
        <v>215</v>
      </c>
      <c r="H108" s="2">
        <f>H91*H102+H98*H103+H99*H104+H100*H105</f>
        <v>976513.10721811058</v>
      </c>
      <c r="I108" s="2">
        <f t="shared" ref="I108:AK108" si="24">I91*I102+I98*I103+I99*I104+I100*I105</f>
        <v>1994039.7649393815</v>
      </c>
      <c r="J108" s="2">
        <f t="shared" si="24"/>
        <v>3053871.9000046626</v>
      </c>
      <c r="K108" s="2">
        <f t="shared" si="24"/>
        <v>4321011.2464966746</v>
      </c>
      <c r="L108" s="2">
        <f t="shared" si="24"/>
        <v>5640023.6880334485</v>
      </c>
      <c r="M108" s="2">
        <f t="shared" si="24"/>
        <v>7524102.438094479</v>
      </c>
      <c r="N108" s="2">
        <f t="shared" si="24"/>
        <v>9484825.2452116478</v>
      </c>
      <c r="O108" s="2">
        <f t="shared" si="24"/>
        <v>11524580.281052539</v>
      </c>
      <c r="P108" s="2">
        <f t="shared" si="24"/>
        <v>13645822.220465608</v>
      </c>
      <c r="Q108" s="2">
        <f t="shared" si="24"/>
        <v>15851073.981430082</v>
      </c>
      <c r="R108" s="2">
        <f t="shared" si="24"/>
        <v>17570796.82289172</v>
      </c>
      <c r="S108" s="2">
        <f t="shared" si="24"/>
        <v>19355757.700068936</v>
      </c>
      <c r="T108" s="2">
        <f t="shared" si="24"/>
        <v>21207938.212688699</v>
      </c>
      <c r="U108" s="2">
        <f t="shared" si="24"/>
        <v>22854926.352851145</v>
      </c>
      <c r="V108" s="2">
        <f t="shared" si="24"/>
        <v>24561735.29414862</v>
      </c>
      <c r="W108" s="2">
        <f t="shared" si="24"/>
        <v>26330151.188458979</v>
      </c>
      <c r="X108" s="2">
        <f t="shared" si="24"/>
        <v>28162008.825065654</v>
      </c>
      <c r="Y108" s="2">
        <f t="shared" si="24"/>
        <v>30059192.885735709</v>
      </c>
      <c r="Z108" s="2">
        <f t="shared" si="24"/>
        <v>31594253.166046996</v>
      </c>
      <c r="AA108" s="2">
        <f t="shared" si="24"/>
        <v>33180529.874068744</v>
      </c>
      <c r="AB108" s="2">
        <f t="shared" si="24"/>
        <v>34819497.13818118</v>
      </c>
      <c r="AC108" s="2">
        <f t="shared" si="24"/>
        <v>36512668.413711883</v>
      </c>
      <c r="AD108" s="2">
        <f t="shared" si="24"/>
        <v>38261597.484576896</v>
      </c>
      <c r="AE108" s="2">
        <f t="shared" si="24"/>
        <v>39688925.407962874</v>
      </c>
      <c r="AF108" s="2">
        <f t="shared" si="24"/>
        <v>41159327.739640363</v>
      </c>
      <c r="AG108" s="2">
        <f t="shared" si="24"/>
        <v>42673984.153143398</v>
      </c>
      <c r="AH108" s="2">
        <f t="shared" si="24"/>
        <v>44234104.872480378</v>
      </c>
      <c r="AI108" s="2">
        <f t="shared" si="24"/>
        <v>45840931.435018003</v>
      </c>
      <c r="AJ108" s="2">
        <f t="shared" si="24"/>
        <v>47568205.058665209</v>
      </c>
      <c r="AK108" s="2">
        <f t="shared" si="24"/>
        <v>49347808.32374274</v>
      </c>
    </row>
    <row r="109" spans="1:37">
      <c r="C109" s="1"/>
      <c r="D109" s="1"/>
    </row>
    <row r="110" spans="1:37">
      <c r="C110" s="1"/>
      <c r="D110" t="s">
        <v>255</v>
      </c>
    </row>
    <row r="111" spans="1:37">
      <c r="A111" s="14">
        <v>20</v>
      </c>
      <c r="C111" s="1"/>
      <c r="D111" s="1"/>
      <c r="E111" t="s">
        <v>231</v>
      </c>
      <c r="F111" t="s">
        <v>232</v>
      </c>
      <c r="H111" s="10">
        <f>'NCC data'!L19*'Key Assumptions'!$C$36</f>
        <v>252.31895209207821</v>
      </c>
      <c r="I111" s="10">
        <f>'NCC data'!M19*'Key Assumptions'!$C$36</f>
        <v>252.31895209207821</v>
      </c>
      <c r="J111" s="10">
        <f>'NCC data'!N19*'Key Assumptions'!$C$36</f>
        <v>252.31895209207821</v>
      </c>
      <c r="K111" s="10">
        <f>'NCC data'!O19*'Key Assumptions'!$C$36</f>
        <v>292.05395894428096</v>
      </c>
      <c r="L111" s="10">
        <f>'NCC data'!P19*'Key Assumptions'!$C$36</f>
        <v>292.05395894428096</v>
      </c>
      <c r="M111" s="10">
        <f>'NCC data'!Q19*'Key Assumptions'!$C$36</f>
        <v>411.19214919594401</v>
      </c>
      <c r="N111" s="10">
        <f>'NCC data'!R19*'Key Assumptions'!$C$36</f>
        <v>411.19214919594401</v>
      </c>
      <c r="O111" s="10">
        <f>'NCC data'!S19*'Key Assumptions'!$C$36</f>
        <v>411.19214919594401</v>
      </c>
      <c r="P111" s="10">
        <f>'NCC data'!T19*'Key Assumptions'!$C$36</f>
        <v>411.19214919594401</v>
      </c>
      <c r="Q111" s="10">
        <f>'NCC data'!U19*'Key Assumptions'!$C$36</f>
        <v>411.19214919594401</v>
      </c>
      <c r="R111" s="10">
        <f>'NCC data'!V19*'Key Assumptions'!$C$36</f>
        <v>291.10117302052777</v>
      </c>
      <c r="S111" s="10">
        <f>'NCC data'!W19*'Key Assumptions'!$C$36</f>
        <v>291.10117302052777</v>
      </c>
      <c r="T111" s="10">
        <f>'NCC data'!X19*'Key Assumptions'!$C$36</f>
        <v>291.10117302052777</v>
      </c>
      <c r="U111" s="10">
        <f>'NCC data'!Y19*'Key Assumptions'!$C$36</f>
        <v>236.9762463343103</v>
      </c>
      <c r="V111" s="10">
        <f>'NCC data'!Z19*'Key Assumptions'!$C$36</f>
        <v>236.9762463343103</v>
      </c>
      <c r="W111" s="10">
        <f>'NCC data'!AA19*'Key Assumptions'!$C$36</f>
        <v>236.9762463343103</v>
      </c>
      <c r="X111" s="10">
        <f>'NCC data'!AB19*'Key Assumptions'!$C$36</f>
        <v>236.9762463343103</v>
      </c>
      <c r="Y111" s="10">
        <f>'NCC data'!AC19*'Key Assumptions'!$C$36</f>
        <v>236.97624633431275</v>
      </c>
      <c r="Z111" s="10">
        <f>'NCC data'!AD19*'Key Assumptions'!$C$36</f>
        <v>160.65307917888657</v>
      </c>
      <c r="AA111" s="10">
        <f>'NCC data'!AE19*'Key Assumptions'!$C$36</f>
        <v>160.65307917888657</v>
      </c>
      <c r="AB111" s="10">
        <f>'NCC data'!AF19*'Key Assumptions'!$C$36</f>
        <v>160.65307917888657</v>
      </c>
      <c r="AC111" s="10">
        <f>'NCC data'!AG19*'Key Assumptions'!$C$36</f>
        <v>160.65307917888657</v>
      </c>
      <c r="AD111" s="10">
        <f>'NCC data'!AH19*'Key Assumptions'!$C$36</f>
        <v>160.65307917888171</v>
      </c>
      <c r="AE111" s="10">
        <f>'NCC data'!AI19*'Key Assumptions'!$C$36</f>
        <v>99.942228739001933</v>
      </c>
      <c r="AF111" s="10">
        <f>'NCC data'!AJ19*'Key Assumptions'!$C$36</f>
        <v>99.942228739001933</v>
      </c>
      <c r="AG111" s="10">
        <f t="shared" ref="AG111:AK111" si="25">AG90*0.0912</f>
        <v>99.942228739001948</v>
      </c>
      <c r="AH111" s="10">
        <f t="shared" si="25"/>
        <v>99.942228739001948</v>
      </c>
      <c r="AI111" s="10">
        <f t="shared" si="25"/>
        <v>99.942228739006822</v>
      </c>
      <c r="AJ111" s="10">
        <f t="shared" si="25"/>
        <v>110.40615835777126</v>
      </c>
      <c r="AK111" s="10">
        <f t="shared" si="25"/>
        <v>110.40615835777126</v>
      </c>
    </row>
    <row r="112" spans="1:37">
      <c r="C112" s="1"/>
      <c r="D112" s="1"/>
      <c r="E112" t="s">
        <v>233</v>
      </c>
      <c r="F112" t="s">
        <v>232</v>
      </c>
      <c r="H112" s="2">
        <f>G112+H111</f>
        <v>252.31895209207821</v>
      </c>
      <c r="I112" s="2">
        <f t="shared" ref="I112:AK112" si="26">H112+I111</f>
        <v>504.63790418415641</v>
      </c>
      <c r="J112" s="2">
        <f t="shared" si="26"/>
        <v>756.95685627623459</v>
      </c>
      <c r="K112" s="2">
        <f t="shared" si="26"/>
        <v>1049.0108152205155</v>
      </c>
      <c r="L112" s="2">
        <f t="shared" si="26"/>
        <v>1341.0647741647965</v>
      </c>
      <c r="M112" s="2">
        <f t="shared" si="26"/>
        <v>1752.2569233607405</v>
      </c>
      <c r="N112" s="2">
        <f t="shared" si="26"/>
        <v>2163.4490725566848</v>
      </c>
      <c r="O112" s="2">
        <f t="shared" si="26"/>
        <v>2574.6412217526286</v>
      </c>
      <c r="P112" s="2">
        <f t="shared" si="26"/>
        <v>2985.8333709485723</v>
      </c>
      <c r="Q112" s="2">
        <f t="shared" si="26"/>
        <v>3397.0255201445161</v>
      </c>
      <c r="R112" s="2">
        <f t="shared" si="26"/>
        <v>3688.1266931650439</v>
      </c>
      <c r="S112" s="2">
        <f t="shared" si="26"/>
        <v>3979.2278661855717</v>
      </c>
      <c r="T112" s="2">
        <f t="shared" si="26"/>
        <v>4270.329039206099</v>
      </c>
      <c r="U112" s="2">
        <f t="shared" si="26"/>
        <v>4507.3052855404094</v>
      </c>
      <c r="V112" s="2">
        <f t="shared" si="26"/>
        <v>4744.2815318747198</v>
      </c>
      <c r="W112" s="2">
        <f t="shared" si="26"/>
        <v>4981.2577782090302</v>
      </c>
      <c r="X112" s="2">
        <f t="shared" si="26"/>
        <v>5218.2340245433406</v>
      </c>
      <c r="Y112" s="2">
        <f t="shared" si="26"/>
        <v>5455.2102708776538</v>
      </c>
      <c r="Z112" s="2">
        <f t="shared" si="26"/>
        <v>5615.8633500565402</v>
      </c>
      <c r="AA112" s="2">
        <f t="shared" si="26"/>
        <v>5776.5164292354266</v>
      </c>
      <c r="AB112" s="2">
        <f t="shared" si="26"/>
        <v>5937.169508414313</v>
      </c>
      <c r="AC112" s="2">
        <f t="shared" si="26"/>
        <v>6097.8225875931994</v>
      </c>
      <c r="AD112" s="2">
        <f t="shared" si="26"/>
        <v>6258.4756667720812</v>
      </c>
      <c r="AE112" s="2">
        <f t="shared" si="26"/>
        <v>6358.4178955110829</v>
      </c>
      <c r="AF112" s="2">
        <f t="shared" si="26"/>
        <v>6458.3601242500845</v>
      </c>
      <c r="AG112" s="2">
        <f>AF112+AG111</f>
        <v>6558.3023529890861</v>
      </c>
      <c r="AH112" s="2">
        <f t="shared" si="26"/>
        <v>6658.2445817280877</v>
      </c>
      <c r="AI112" s="2">
        <f t="shared" si="26"/>
        <v>6758.1868104670948</v>
      </c>
      <c r="AJ112" s="2">
        <f t="shared" si="26"/>
        <v>6868.5929688248661</v>
      </c>
      <c r="AK112" s="2">
        <f t="shared" si="26"/>
        <v>6978.9991271826375</v>
      </c>
    </row>
    <row r="113" spans="1:37">
      <c r="A113" s="14">
        <v>21</v>
      </c>
      <c r="C113" s="1"/>
      <c r="D113" s="1"/>
      <c r="E113" t="s">
        <v>234</v>
      </c>
      <c r="F113" t="s">
        <v>232</v>
      </c>
      <c r="G113" s="10">
        <v>1</v>
      </c>
    </row>
    <row r="114" spans="1:37">
      <c r="C114" s="1"/>
      <c r="D114" s="1"/>
      <c r="E114" t="s">
        <v>235</v>
      </c>
      <c r="F114" t="s">
        <v>232</v>
      </c>
      <c r="H114">
        <f>H111*$G113</f>
        <v>252.31895209207821</v>
      </c>
      <c r="I114">
        <f t="shared" ref="I114:AK114" si="27">I111*$G113</f>
        <v>252.31895209207821</v>
      </c>
      <c r="J114">
        <f t="shared" si="27"/>
        <v>252.31895209207821</v>
      </c>
      <c r="K114">
        <f t="shared" si="27"/>
        <v>292.05395894428096</v>
      </c>
      <c r="L114">
        <f t="shared" si="27"/>
        <v>292.05395894428096</v>
      </c>
      <c r="M114">
        <f t="shared" si="27"/>
        <v>411.19214919594401</v>
      </c>
      <c r="N114">
        <f t="shared" si="27"/>
        <v>411.19214919594401</v>
      </c>
      <c r="O114">
        <f t="shared" si="27"/>
        <v>411.19214919594401</v>
      </c>
      <c r="P114">
        <f t="shared" si="27"/>
        <v>411.19214919594401</v>
      </c>
      <c r="Q114">
        <f t="shared" si="27"/>
        <v>411.19214919594401</v>
      </c>
      <c r="R114">
        <f t="shared" si="27"/>
        <v>291.10117302052777</v>
      </c>
      <c r="S114">
        <f t="shared" si="27"/>
        <v>291.10117302052777</v>
      </c>
      <c r="T114">
        <f t="shared" si="27"/>
        <v>291.10117302052777</v>
      </c>
      <c r="U114">
        <f t="shared" si="27"/>
        <v>236.9762463343103</v>
      </c>
      <c r="V114">
        <f t="shared" si="27"/>
        <v>236.9762463343103</v>
      </c>
      <c r="W114">
        <f t="shared" si="27"/>
        <v>236.9762463343103</v>
      </c>
      <c r="X114">
        <f t="shared" si="27"/>
        <v>236.9762463343103</v>
      </c>
      <c r="Y114">
        <f t="shared" si="27"/>
        <v>236.97624633431275</v>
      </c>
      <c r="Z114">
        <f t="shared" si="27"/>
        <v>160.65307917888657</v>
      </c>
      <c r="AA114">
        <f t="shared" si="27"/>
        <v>160.65307917888657</v>
      </c>
      <c r="AB114">
        <f t="shared" si="27"/>
        <v>160.65307917888657</v>
      </c>
      <c r="AC114">
        <f t="shared" si="27"/>
        <v>160.65307917888657</v>
      </c>
      <c r="AD114">
        <f t="shared" si="27"/>
        <v>160.65307917888171</v>
      </c>
      <c r="AE114">
        <f t="shared" si="27"/>
        <v>99.942228739001933</v>
      </c>
      <c r="AF114">
        <f t="shared" si="27"/>
        <v>99.942228739001933</v>
      </c>
      <c r="AG114">
        <f t="shared" si="27"/>
        <v>99.942228739001948</v>
      </c>
      <c r="AH114">
        <f t="shared" si="27"/>
        <v>99.942228739001948</v>
      </c>
      <c r="AI114">
        <f t="shared" si="27"/>
        <v>99.942228739006822</v>
      </c>
      <c r="AJ114">
        <f t="shared" si="27"/>
        <v>110.40615835777126</v>
      </c>
      <c r="AK114">
        <f t="shared" si="27"/>
        <v>110.40615835777126</v>
      </c>
    </row>
    <row r="115" spans="1:37">
      <c r="C115" s="1"/>
      <c r="D115" s="1"/>
      <c r="E115" t="s">
        <v>236</v>
      </c>
      <c r="F115" t="s">
        <v>232</v>
      </c>
      <c r="H115">
        <f>H112*$G113</f>
        <v>252.31895209207821</v>
      </c>
      <c r="I115">
        <f t="shared" ref="I115:AK115" si="28">I112*$G113</f>
        <v>504.63790418415641</v>
      </c>
      <c r="J115">
        <f t="shared" si="28"/>
        <v>756.95685627623459</v>
      </c>
      <c r="K115">
        <f t="shared" si="28"/>
        <v>1049.0108152205155</v>
      </c>
      <c r="L115">
        <f t="shared" si="28"/>
        <v>1341.0647741647965</v>
      </c>
      <c r="M115">
        <f t="shared" si="28"/>
        <v>1752.2569233607405</v>
      </c>
      <c r="N115">
        <f t="shared" si="28"/>
        <v>2163.4490725566848</v>
      </c>
      <c r="O115">
        <f t="shared" si="28"/>
        <v>2574.6412217526286</v>
      </c>
      <c r="P115">
        <f t="shared" si="28"/>
        <v>2985.8333709485723</v>
      </c>
      <c r="Q115">
        <f t="shared" si="28"/>
        <v>3397.0255201445161</v>
      </c>
      <c r="R115">
        <f t="shared" si="28"/>
        <v>3688.1266931650439</v>
      </c>
      <c r="S115">
        <f t="shared" si="28"/>
        <v>3979.2278661855717</v>
      </c>
      <c r="T115">
        <f t="shared" si="28"/>
        <v>4270.329039206099</v>
      </c>
      <c r="U115">
        <f t="shared" si="28"/>
        <v>4507.3052855404094</v>
      </c>
      <c r="V115">
        <f t="shared" si="28"/>
        <v>4744.2815318747198</v>
      </c>
      <c r="W115">
        <f t="shared" si="28"/>
        <v>4981.2577782090302</v>
      </c>
      <c r="X115">
        <f t="shared" si="28"/>
        <v>5218.2340245433406</v>
      </c>
      <c r="Y115">
        <f t="shared" si="28"/>
        <v>5455.2102708776538</v>
      </c>
      <c r="Z115">
        <f t="shared" si="28"/>
        <v>5615.8633500565402</v>
      </c>
      <c r="AA115">
        <f t="shared" si="28"/>
        <v>5776.5164292354266</v>
      </c>
      <c r="AB115">
        <f t="shared" si="28"/>
        <v>5937.169508414313</v>
      </c>
      <c r="AC115">
        <f t="shared" si="28"/>
        <v>6097.8225875931994</v>
      </c>
      <c r="AD115">
        <f t="shared" si="28"/>
        <v>6258.4756667720812</v>
      </c>
      <c r="AE115">
        <f t="shared" si="28"/>
        <v>6358.4178955110829</v>
      </c>
      <c r="AF115">
        <f t="shared" si="28"/>
        <v>6458.3601242500845</v>
      </c>
      <c r="AG115">
        <f t="shared" si="28"/>
        <v>6558.3023529890861</v>
      </c>
      <c r="AH115">
        <f t="shared" si="28"/>
        <v>6658.2445817280877</v>
      </c>
      <c r="AI115">
        <f t="shared" si="28"/>
        <v>6758.1868104670948</v>
      </c>
      <c r="AJ115">
        <f t="shared" si="28"/>
        <v>6868.5929688248661</v>
      </c>
      <c r="AK115">
        <f t="shared" si="28"/>
        <v>6978.9991271826375</v>
      </c>
    </row>
    <row r="116" spans="1:37">
      <c r="A116" s="14">
        <v>22</v>
      </c>
      <c r="C116" s="1"/>
      <c r="D116" s="1"/>
      <c r="E116" t="s">
        <v>262</v>
      </c>
      <c r="F116" t="s">
        <v>238</v>
      </c>
      <c r="H116" s="10">
        <f>0.55*'Demand data'!E27</f>
        <v>263.71455370734657</v>
      </c>
      <c r="I116" s="10">
        <f>0.55*'Demand data'!F27</f>
        <v>275.18742219187476</v>
      </c>
      <c r="J116" s="10">
        <f>0.55*'Demand data'!G27</f>
        <v>284.862417409074</v>
      </c>
      <c r="K116" s="10">
        <f>0.55*'Demand data'!H27</f>
        <v>288.98160077401491</v>
      </c>
      <c r="L116" s="10">
        <f>0.55*'Demand data'!I27</f>
        <v>292.15787696785384</v>
      </c>
      <c r="M116" s="10">
        <f>0.55*'Demand data'!J27</f>
        <v>290.51902636977405</v>
      </c>
      <c r="N116" s="10">
        <f>0.55*'Demand data'!K27</f>
        <v>288.78180753694869</v>
      </c>
      <c r="O116" s="10">
        <f>0.55*'Demand data'!L27</f>
        <v>286.96409661336156</v>
      </c>
      <c r="P116" s="10">
        <f>0.55*'Demand data'!M27</f>
        <v>285.22416849519595</v>
      </c>
      <c r="Q116" s="10">
        <f>0.55*'Demand data'!N27</f>
        <v>283.46625597212358</v>
      </c>
      <c r="R116" s="10">
        <f>0.55*'Demand data'!O27</f>
        <v>281.80300186036197</v>
      </c>
      <c r="S116" s="10">
        <f>0.55*'Demand data'!P27</f>
        <v>280.16591698529226</v>
      </c>
      <c r="T116" s="10">
        <f>S116</f>
        <v>280.16591698529226</v>
      </c>
      <c r="U116" s="10">
        <f t="shared" ref="U116:AK116" si="29">T116</f>
        <v>280.16591698529226</v>
      </c>
      <c r="V116" s="10">
        <f t="shared" si="29"/>
        <v>280.16591698529226</v>
      </c>
      <c r="W116" s="10">
        <f t="shared" si="29"/>
        <v>280.16591698529226</v>
      </c>
      <c r="X116" s="10">
        <f t="shared" si="29"/>
        <v>280.16591698529226</v>
      </c>
      <c r="Y116" s="10">
        <f t="shared" si="29"/>
        <v>280.16591698529226</v>
      </c>
      <c r="Z116" s="10">
        <f t="shared" si="29"/>
        <v>280.16591698529226</v>
      </c>
      <c r="AA116" s="10">
        <f t="shared" si="29"/>
        <v>280.16591698529226</v>
      </c>
      <c r="AB116" s="10">
        <f t="shared" si="29"/>
        <v>280.16591698529226</v>
      </c>
      <c r="AC116" s="10">
        <f t="shared" si="29"/>
        <v>280.16591698529226</v>
      </c>
      <c r="AD116" s="10">
        <f t="shared" si="29"/>
        <v>280.16591698529226</v>
      </c>
      <c r="AE116" s="10">
        <f t="shared" si="29"/>
        <v>280.16591698529226</v>
      </c>
      <c r="AF116" s="10">
        <f t="shared" si="29"/>
        <v>280.16591698529226</v>
      </c>
      <c r="AG116" s="10">
        <f t="shared" si="29"/>
        <v>280.16591698529226</v>
      </c>
      <c r="AH116" s="10">
        <f t="shared" si="29"/>
        <v>280.16591698529226</v>
      </c>
      <c r="AI116" s="10">
        <f t="shared" si="29"/>
        <v>280.16591698529226</v>
      </c>
      <c r="AJ116" s="10">
        <f t="shared" si="29"/>
        <v>280.16591698529226</v>
      </c>
      <c r="AK116" s="10">
        <f t="shared" si="29"/>
        <v>280.16591698529226</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66540.179842867758</v>
      </c>
      <c r="I119" s="2">
        <f t="shared" ref="I119:AK119" si="30">I112*I116</f>
        <v>138870.0039927483</v>
      </c>
      <c r="J119" s="2">
        <f t="shared" si="30"/>
        <v>215628.55995322118</v>
      </c>
      <c r="K119" s="2">
        <f t="shared" si="30"/>
        <v>303144.82461167895</v>
      </c>
      <c r="L119" s="2">
        <f t="shared" si="30"/>
        <v>391802.63729636132</v>
      </c>
      <c r="M119" s="2">
        <f t="shared" si="30"/>
        <v>509063.97532445815</v>
      </c>
      <c r="N119" s="2">
        <f t="shared" si="30"/>
        <v>624764.73368705472</v>
      </c>
      <c r="O119" s="2">
        <f t="shared" si="30"/>
        <v>738829.59230376454</v>
      </c>
      <c r="P119" s="2">
        <f t="shared" si="30"/>
        <v>851631.84049401456</v>
      </c>
      <c r="Q119" s="2">
        <f t="shared" si="30"/>
        <v>962942.1056371216</v>
      </c>
      <c r="R119" s="2">
        <f t="shared" si="30"/>
        <v>1039325.1733752395</v>
      </c>
      <c r="S119" s="2">
        <f t="shared" si="30"/>
        <v>1114844.0240233084</v>
      </c>
      <c r="T119" s="2">
        <f t="shared" si="30"/>
        <v>1196400.6510980988</v>
      </c>
      <c r="U119" s="2">
        <f t="shared" si="30"/>
        <v>1262793.3184560833</v>
      </c>
      <c r="V119" s="2">
        <f t="shared" si="30"/>
        <v>1329185.985814068</v>
      </c>
      <c r="W119" s="2">
        <f t="shared" si="30"/>
        <v>1395578.6531720525</v>
      </c>
      <c r="X119" s="2">
        <f t="shared" si="30"/>
        <v>1461971.3205300372</v>
      </c>
      <c r="Y119" s="2">
        <f t="shared" si="30"/>
        <v>1528363.9878880223</v>
      </c>
      <c r="Z119" s="2">
        <f t="shared" si="30"/>
        <v>1573373.5051326859</v>
      </c>
      <c r="AA119" s="2">
        <f t="shared" si="30"/>
        <v>1618383.0223773494</v>
      </c>
      <c r="AB119" s="2">
        <f t="shared" si="30"/>
        <v>1663392.5396220128</v>
      </c>
      <c r="AC119" s="2">
        <f t="shared" si="30"/>
        <v>1708402.0568666763</v>
      </c>
      <c r="AD119" s="2">
        <f t="shared" si="30"/>
        <v>1753411.5741113385</v>
      </c>
      <c r="AE119" s="2">
        <f t="shared" si="30"/>
        <v>1781411.9802715548</v>
      </c>
      <c r="AF119" s="2">
        <f t="shared" si="30"/>
        <v>1809412.3864317709</v>
      </c>
      <c r="AG119" s="2">
        <f t="shared" si="30"/>
        <v>1837412.7925919872</v>
      </c>
      <c r="AH119" s="2">
        <f t="shared" si="30"/>
        <v>1865413.1987522035</v>
      </c>
      <c r="AI119" s="2">
        <f t="shared" si="30"/>
        <v>1893413.6049124212</v>
      </c>
      <c r="AJ119" s="2">
        <f t="shared" si="30"/>
        <v>1924345.6475095495</v>
      </c>
      <c r="AK119" s="2">
        <f t="shared" si="30"/>
        <v>1955277.6901066778</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data'!E21</f>
        <v>-6.0053840399228897E-2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data'!D21</f>
        <v>436.75</v>
      </c>
      <c r="H123" s="2">
        <f t="shared" ref="H123:AK123" si="33">G123*(1+$G$14)*(1+H122)</f>
        <v>419.14243639495515</v>
      </c>
      <c r="I123" s="2">
        <f t="shared" si="33"/>
        <v>427.94442755924916</v>
      </c>
      <c r="J123" s="2">
        <f t="shared" si="33"/>
        <v>436.93126053799335</v>
      </c>
      <c r="K123" s="2">
        <f t="shared" si="33"/>
        <v>446.10681700929115</v>
      </c>
      <c r="L123" s="2">
        <f t="shared" si="33"/>
        <v>455.47506016648623</v>
      </c>
      <c r="M123" s="2">
        <f t="shared" si="33"/>
        <v>465.04003642998242</v>
      </c>
      <c r="N123" s="2">
        <f t="shared" si="33"/>
        <v>474.80587719501199</v>
      </c>
      <c r="O123" s="2">
        <f t="shared" si="33"/>
        <v>484.77680061610721</v>
      </c>
      <c r="P123" s="2">
        <f t="shared" si="33"/>
        <v>494.95711342904542</v>
      </c>
      <c r="Q123" s="2">
        <f t="shared" si="33"/>
        <v>505.35121281105535</v>
      </c>
      <c r="R123" s="2">
        <f t="shared" si="33"/>
        <v>515.96358828008749</v>
      </c>
      <c r="S123" s="2">
        <f t="shared" si="33"/>
        <v>526.79882363396928</v>
      </c>
      <c r="T123" s="2">
        <f t="shared" si="33"/>
        <v>537.86159893028264</v>
      </c>
      <c r="U123" s="2">
        <f t="shared" si="33"/>
        <v>549.15669250781855</v>
      </c>
      <c r="V123" s="2">
        <f t="shared" si="33"/>
        <v>560.68898305048265</v>
      </c>
      <c r="W123" s="2">
        <f t="shared" si="33"/>
        <v>572.46345169454275</v>
      </c>
      <c r="X123" s="2">
        <f t="shared" si="33"/>
        <v>584.48518418012804</v>
      </c>
      <c r="Y123" s="2">
        <f t="shared" si="33"/>
        <v>596.75937304791069</v>
      </c>
      <c r="Z123" s="2">
        <f t="shared" si="33"/>
        <v>609.29131988191671</v>
      </c>
      <c r="AA123" s="2">
        <f t="shared" si="33"/>
        <v>622.08643759943686</v>
      </c>
      <c r="AB123" s="2">
        <f t="shared" si="33"/>
        <v>635.15025278902499</v>
      </c>
      <c r="AC123" s="2">
        <f t="shared" si="33"/>
        <v>648.4884080975944</v>
      </c>
      <c r="AD123" s="2">
        <f t="shared" si="33"/>
        <v>662.10666466764383</v>
      </c>
      <c r="AE123" s="2">
        <f t="shared" si="33"/>
        <v>676.01090462566424</v>
      </c>
      <c r="AF123" s="2">
        <f t="shared" si="33"/>
        <v>690.2071336228031</v>
      </c>
      <c r="AG123" s="2">
        <f>AF123*(1+$G$14)*(1+AG122)</f>
        <v>704.70148342888194</v>
      </c>
      <c r="AH123" s="2">
        <f t="shared" si="33"/>
        <v>719.50021458088838</v>
      </c>
      <c r="AI123" s="2">
        <f t="shared" si="33"/>
        <v>734.609719087087</v>
      </c>
      <c r="AJ123" s="2">
        <f t="shared" si="33"/>
        <v>750.0365231879158</v>
      </c>
      <c r="AK123" s="2">
        <f t="shared" si="33"/>
        <v>765.78729017486194</v>
      </c>
    </row>
    <row r="124" spans="1:37">
      <c r="C124" s="1"/>
      <c r="D124" s="1"/>
      <c r="E124" t="s">
        <v>248</v>
      </c>
      <c r="F124" t="s">
        <v>249</v>
      </c>
      <c r="G124" s="20">
        <f>'Pricing data'!D22</f>
        <v>1.786</v>
      </c>
      <c r="H124" s="21">
        <f t="shared" ref="H124:AK124" si="34">G124*(1+$G$14)*(1+H122)</f>
        <v>1.7139974617089635</v>
      </c>
      <c r="I124" s="21">
        <f t="shared" si="34"/>
        <v>1.7499914084048516</v>
      </c>
      <c r="J124" s="21">
        <f t="shared" si="34"/>
        <v>1.7867412279813533</v>
      </c>
      <c r="K124" s="21">
        <f t="shared" si="34"/>
        <v>1.8242627937689615</v>
      </c>
      <c r="L124" s="21">
        <f t="shared" si="34"/>
        <v>1.8625723124381095</v>
      </c>
      <c r="M124" s="21">
        <f t="shared" si="34"/>
        <v>1.9016863309993097</v>
      </c>
      <c r="N124" s="21">
        <f t="shared" si="34"/>
        <v>1.941621743950295</v>
      </c>
      <c r="O124" s="21">
        <f t="shared" si="34"/>
        <v>1.9823958005732509</v>
      </c>
      <c r="P124" s="21">
        <f t="shared" si="34"/>
        <v>2.0240261123852892</v>
      </c>
      <c r="Q124" s="21">
        <f t="shared" si="34"/>
        <v>2.0665306607453799</v>
      </c>
      <c r="R124" s="21">
        <f t="shared" si="34"/>
        <v>2.1099278046210328</v>
      </c>
      <c r="S124" s="21">
        <f t="shared" si="34"/>
        <v>2.1542362885180744</v>
      </c>
      <c r="T124" s="21">
        <f t="shared" si="34"/>
        <v>2.1994752505769539</v>
      </c>
      <c r="U124" s="21">
        <f t="shared" si="34"/>
        <v>2.2456642308390697</v>
      </c>
      <c r="V124" s="21">
        <f t="shared" si="34"/>
        <v>2.2928231796866898</v>
      </c>
      <c r="W124" s="21">
        <f t="shared" si="34"/>
        <v>2.3409724664601099</v>
      </c>
      <c r="X124" s="21">
        <f t="shared" si="34"/>
        <v>2.390132888255772</v>
      </c>
      <c r="Y124" s="21">
        <f t="shared" si="34"/>
        <v>2.4403256789091428</v>
      </c>
      <c r="Z124" s="21">
        <f t="shared" si="34"/>
        <v>2.4915725181662345</v>
      </c>
      <c r="AA124" s="21">
        <f t="shared" si="34"/>
        <v>2.5438955410477253</v>
      </c>
      <c r="AB124" s="21">
        <f t="shared" si="34"/>
        <v>2.5973173474097271</v>
      </c>
      <c r="AC124" s="21">
        <f t="shared" si="34"/>
        <v>2.6518610117053312</v>
      </c>
      <c r="AD124" s="21">
        <f t="shared" si="34"/>
        <v>2.7075500929511427</v>
      </c>
      <c r="AE124" s="21">
        <f t="shared" si="34"/>
        <v>2.7644086449031162</v>
      </c>
      <c r="AF124" s="21">
        <f t="shared" si="34"/>
        <v>2.8224612264460816</v>
      </c>
      <c r="AG124" s="21">
        <f>AF124*(1+$G$14)*(1+AG122)</f>
        <v>2.881732912201449</v>
      </c>
      <c r="AH124" s="21">
        <f t="shared" si="34"/>
        <v>2.9422493033576793</v>
      </c>
      <c r="AI124" s="21">
        <f t="shared" si="34"/>
        <v>3.0040365387281902</v>
      </c>
      <c r="AJ124" s="21">
        <f t="shared" si="34"/>
        <v>3.0671213060414821</v>
      </c>
      <c r="AK124" s="21">
        <f t="shared" si="34"/>
        <v>3.131530853468353</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66.540179842867758</v>
      </c>
      <c r="I128" s="2">
        <f t="shared" ref="I128:AK128" si="37">SUM(I119:I121)/1000</f>
        <v>138.87000399274831</v>
      </c>
      <c r="J128" s="2">
        <f t="shared" si="37"/>
        <v>215.62855995322118</v>
      </c>
      <c r="K128" s="2">
        <f t="shared" si="37"/>
        <v>303.14482461167893</v>
      </c>
      <c r="L128" s="2">
        <f t="shared" si="37"/>
        <v>391.8026372963613</v>
      </c>
      <c r="M128" s="2">
        <f t="shared" si="37"/>
        <v>509.06397532445817</v>
      </c>
      <c r="N128" s="2">
        <f t="shared" si="37"/>
        <v>624.76473368705467</v>
      </c>
      <c r="O128" s="2">
        <f t="shared" si="37"/>
        <v>738.82959230376457</v>
      </c>
      <c r="P128" s="2">
        <f t="shared" si="37"/>
        <v>851.63184049401457</v>
      </c>
      <c r="Q128" s="2">
        <f t="shared" si="37"/>
        <v>962.94210563712159</v>
      </c>
      <c r="R128" s="2">
        <f t="shared" si="37"/>
        <v>1039.3251733752395</v>
      </c>
      <c r="S128" s="2">
        <f t="shared" si="37"/>
        <v>1114.8440240233085</v>
      </c>
      <c r="T128" s="2">
        <f t="shared" si="37"/>
        <v>1196.4006510980989</v>
      </c>
      <c r="U128" s="2">
        <f t="shared" si="37"/>
        <v>1262.7933184560834</v>
      </c>
      <c r="V128" s="2">
        <f t="shared" si="37"/>
        <v>1329.1859858140681</v>
      </c>
      <c r="W128" s="2">
        <f t="shared" si="37"/>
        <v>1395.5786531720526</v>
      </c>
      <c r="X128" s="2">
        <f t="shared" si="37"/>
        <v>1461.9713205300372</v>
      </c>
      <c r="Y128" s="2">
        <f t="shared" si="37"/>
        <v>1528.3639878880224</v>
      </c>
      <c r="Z128" s="2">
        <f t="shared" si="37"/>
        <v>1573.373505132686</v>
      </c>
      <c r="AA128" s="2">
        <f t="shared" si="37"/>
        <v>1618.3830223773493</v>
      </c>
      <c r="AB128" s="2">
        <f t="shared" si="37"/>
        <v>1663.3925396220127</v>
      </c>
      <c r="AC128" s="2">
        <f t="shared" si="37"/>
        <v>1708.4020568666763</v>
      </c>
      <c r="AD128" s="2">
        <f t="shared" si="37"/>
        <v>1753.4115741113385</v>
      </c>
      <c r="AE128" s="2">
        <f t="shared" si="37"/>
        <v>1781.4119802715547</v>
      </c>
      <c r="AF128" s="2">
        <f t="shared" si="37"/>
        <v>1809.4123864317708</v>
      </c>
      <c r="AG128" s="2">
        <f t="shared" si="37"/>
        <v>1837.4127925919872</v>
      </c>
      <c r="AH128" s="2">
        <f t="shared" si="37"/>
        <v>1865.4131987522035</v>
      </c>
      <c r="AI128" s="2">
        <f t="shared" si="37"/>
        <v>1893.4136049124213</v>
      </c>
      <c r="AJ128" s="2">
        <f t="shared" si="37"/>
        <v>1924.3456475095495</v>
      </c>
      <c r="AK128" s="2">
        <f t="shared" si="37"/>
        <v>1955.2776901066777</v>
      </c>
    </row>
    <row r="129" spans="1:37">
      <c r="C129" s="1"/>
      <c r="D129" s="1"/>
      <c r="E129" t="s">
        <v>260</v>
      </c>
      <c r="F129" t="s">
        <v>215</v>
      </c>
      <c r="H129" s="2">
        <f>H112*H123+H119*H124+H120*H125+H121*H126</f>
        <v>219807.27968082891</v>
      </c>
      <c r="I129" s="2">
        <f t="shared" ref="I129:AK129" si="38">I112*I123+I119*I124+I120*I125+I121*I126</f>
        <v>458978.29290324496</v>
      </c>
      <c r="J129" s="2">
        <f t="shared" si="38"/>
        <v>716010.55138432118</v>
      </c>
      <c r="K129" s="2">
        <f t="shared" si="38"/>
        <v>1020986.7004490492</v>
      </c>
      <c r="L129" s="2">
        <f t="shared" si="38"/>
        <v>1340582.3028682997</v>
      </c>
      <c r="M129" s="2">
        <f t="shared" si="38"/>
        <v>1782949.6269530596</v>
      </c>
      <c r="N129" s="2">
        <f t="shared" si="38"/>
        <v>2240275.1264421125</v>
      </c>
      <c r="O129" s="2">
        <f t="shared" si="38"/>
        <v>2712779.0153378146</v>
      </c>
      <c r="P129" s="2">
        <f t="shared" si="38"/>
        <v>3201584.5497634504</v>
      </c>
      <c r="Q129" s="2">
        <f t="shared" si="38"/>
        <v>3706640.3523769658</v>
      </c>
      <c r="R129" s="2">
        <f t="shared" si="38"/>
        <v>4095840.1639840025</v>
      </c>
      <c r="S129" s="2">
        <f t="shared" si="38"/>
        <v>4497890.0114665963</v>
      </c>
      <c r="T129" s="2">
        <f t="shared" si="38"/>
        <v>4928299.6268502316</v>
      </c>
      <c r="U129" s="2">
        <f t="shared" si="38"/>
        <v>5311026.6489297766</v>
      </c>
      <c r="V129" s="2">
        <f t="shared" si="38"/>
        <v>5707654.8258012217</v>
      </c>
      <c r="W129" s="2">
        <f t="shared" si="38"/>
        <v>6118599.2233490888</v>
      </c>
      <c r="X129" s="2">
        <f t="shared" si="38"/>
        <v>6544286.2098157881</v>
      </c>
      <c r="Y129" s="2">
        <f t="shared" si="38"/>
        <v>6985153.7474565953</v>
      </c>
      <c r="Z129" s="2">
        <f t="shared" si="38"/>
        <v>7341870.979031913</v>
      </c>
      <c r="AA129" s="2">
        <f t="shared" si="38"/>
        <v>7710489.8815307664</v>
      </c>
      <c r="AB129" s="2">
        <f t="shared" si="38"/>
        <v>8091353.0128328176</v>
      </c>
      <c r="AC129" s="2">
        <f t="shared" si="38"/>
        <v>8484812.0696118008</v>
      </c>
      <c r="AD129" s="2">
        <f t="shared" si="38"/>
        <v>8891228.1200968344</v>
      </c>
      <c r="AE129" s="2">
        <f t="shared" si="38"/>
        <v>9222910.5119291246</v>
      </c>
      <c r="AF129" s="2">
        <f t="shared" si="38"/>
        <v>9564602.5326174088</v>
      </c>
      <c r="AG129" s="2">
        <f t="shared" si="38"/>
        <v>9916578.31463884</v>
      </c>
      <c r="AH129" s="2">
        <f t="shared" si="38"/>
        <v>10279119.089788288</v>
      </c>
      <c r="AI129" s="2">
        <f t="shared" si="38"/>
        <v>10652513.366457265</v>
      </c>
      <c r="AJ129" s="2">
        <f t="shared" si="38"/>
        <v>11053897.125195097</v>
      </c>
      <c r="AK129" s="2">
        <f t="shared" si="38"/>
        <v>11467441.243405312</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3018.9741285403047</v>
      </c>
      <c r="I174">
        <f t="shared" si="63"/>
        <v>3018.9741285403047</v>
      </c>
      <c r="J174">
        <f t="shared" si="63"/>
        <v>3018.9741285403047</v>
      </c>
      <c r="K174">
        <f t="shared" si="63"/>
        <v>3494.3999999999942</v>
      </c>
      <c r="L174">
        <f t="shared" si="63"/>
        <v>3494.3999999999942</v>
      </c>
      <c r="M174">
        <f t="shared" si="63"/>
        <v>4919.8779956426988</v>
      </c>
      <c r="N174">
        <f t="shared" si="63"/>
        <v>4919.8779956426988</v>
      </c>
      <c r="O174">
        <f t="shared" si="63"/>
        <v>4919.8779956426988</v>
      </c>
      <c r="P174">
        <f t="shared" si="63"/>
        <v>4919.8779956426988</v>
      </c>
      <c r="Q174">
        <f t="shared" si="63"/>
        <v>4919.8779956426988</v>
      </c>
      <c r="R174">
        <f t="shared" si="63"/>
        <v>3483</v>
      </c>
      <c r="S174">
        <f t="shared" si="63"/>
        <v>3483</v>
      </c>
      <c r="T174">
        <f t="shared" si="63"/>
        <v>3483</v>
      </c>
      <c r="U174">
        <f t="shared" si="63"/>
        <v>2835.3999999999942</v>
      </c>
      <c r="V174">
        <f t="shared" si="63"/>
        <v>2835.3999999999942</v>
      </c>
      <c r="W174">
        <f t="shared" si="63"/>
        <v>2835.3999999999942</v>
      </c>
      <c r="X174">
        <f t="shared" si="63"/>
        <v>2835.3999999999942</v>
      </c>
      <c r="Y174">
        <f t="shared" si="63"/>
        <v>2835.4000000000233</v>
      </c>
      <c r="Z174">
        <f t="shared" si="63"/>
        <v>1922.2000000000116</v>
      </c>
      <c r="AA174">
        <f t="shared" si="63"/>
        <v>1922.2000000000116</v>
      </c>
      <c r="AB174">
        <f t="shared" si="63"/>
        <v>1922.2000000000116</v>
      </c>
      <c r="AC174">
        <f t="shared" si="63"/>
        <v>1922.2000000000116</v>
      </c>
      <c r="AD174">
        <f t="shared" si="63"/>
        <v>1922.1999999999532</v>
      </c>
      <c r="AE174">
        <f t="shared" si="63"/>
        <v>1195.7999999999881</v>
      </c>
      <c r="AF174">
        <f t="shared" si="63"/>
        <v>1195.7999999999881</v>
      </c>
      <c r="AG174">
        <f t="shared" si="63"/>
        <v>1195.7999999999881</v>
      </c>
      <c r="AH174">
        <f t="shared" si="63"/>
        <v>1195.7999999999881</v>
      </c>
      <c r="AI174">
        <f t="shared" si="63"/>
        <v>1195.8000000000466</v>
      </c>
      <c r="AJ174">
        <f t="shared" si="63"/>
        <v>1321</v>
      </c>
      <c r="AK174">
        <f t="shared" si="63"/>
        <v>1321</v>
      </c>
    </row>
    <row r="175" spans="1:37">
      <c r="C175" s="1"/>
      <c r="D175" s="1"/>
      <c r="E175" t="s">
        <v>270</v>
      </c>
      <c r="F175" t="s">
        <v>232</v>
      </c>
      <c r="H175">
        <f t="shared" si="63"/>
        <v>3018.9741285403047</v>
      </c>
      <c r="I175">
        <f t="shared" si="63"/>
        <v>6037.9482570806094</v>
      </c>
      <c r="J175">
        <f t="shared" si="63"/>
        <v>9056.9223856209137</v>
      </c>
      <c r="K175">
        <f t="shared" si="63"/>
        <v>12551.322385620908</v>
      </c>
      <c r="L175">
        <f t="shared" si="63"/>
        <v>16045.722385620902</v>
      </c>
      <c r="M175">
        <f t="shared" si="63"/>
        <v>20965.600381263601</v>
      </c>
      <c r="N175">
        <f t="shared" si="63"/>
        <v>25885.4783769063</v>
      </c>
      <c r="O175">
        <f t="shared" si="63"/>
        <v>30805.356372549002</v>
      </c>
      <c r="P175">
        <f t="shared" si="63"/>
        <v>35725.234368191697</v>
      </c>
      <c r="Q175">
        <f t="shared" si="63"/>
        <v>40645.1123638344</v>
      </c>
      <c r="R175">
        <f t="shared" si="63"/>
        <v>44128.1123638344</v>
      </c>
      <c r="S175">
        <f t="shared" si="63"/>
        <v>47611.1123638344</v>
      </c>
      <c r="T175">
        <f t="shared" si="63"/>
        <v>51094.1123638344</v>
      </c>
      <c r="U175">
        <f t="shared" si="63"/>
        <v>53929.512363834394</v>
      </c>
      <c r="V175">
        <f t="shared" si="63"/>
        <v>56764.912363834388</v>
      </c>
      <c r="W175">
        <f t="shared" si="63"/>
        <v>59600.31236383439</v>
      </c>
      <c r="X175">
        <f t="shared" si="63"/>
        <v>62435.712363834391</v>
      </c>
      <c r="Y175">
        <f t="shared" si="63"/>
        <v>65271.112363834407</v>
      </c>
      <c r="Z175">
        <f t="shared" si="63"/>
        <v>67193.312363834411</v>
      </c>
      <c r="AA175">
        <f t="shared" si="63"/>
        <v>69115.512363834423</v>
      </c>
      <c r="AB175">
        <f t="shared" si="63"/>
        <v>71037.712363834435</v>
      </c>
      <c r="AC175">
        <f t="shared" si="63"/>
        <v>72959.912363834446</v>
      </c>
      <c r="AD175">
        <f t="shared" si="63"/>
        <v>74882.1123638344</v>
      </c>
      <c r="AE175">
        <f t="shared" si="63"/>
        <v>76077.912363834388</v>
      </c>
      <c r="AF175">
        <f t="shared" si="63"/>
        <v>77273.712363834376</v>
      </c>
      <c r="AG175">
        <f t="shared" si="63"/>
        <v>78469.512363834365</v>
      </c>
      <c r="AH175">
        <f t="shared" si="63"/>
        <v>79665.312363834339</v>
      </c>
      <c r="AI175">
        <f t="shared" si="63"/>
        <v>80861.1123638344</v>
      </c>
      <c r="AJ175">
        <f t="shared" si="63"/>
        <v>82182.1123638344</v>
      </c>
      <c r="AK175">
        <f t="shared" si="63"/>
        <v>83503.1123638344</v>
      </c>
    </row>
    <row r="176" spans="1:37">
      <c r="C176" s="1"/>
      <c r="D176" s="1"/>
      <c r="E176" t="s">
        <v>271</v>
      </c>
      <c r="F176" t="s">
        <v>253</v>
      </c>
      <c r="H176" s="2">
        <f t="shared" ref="H176:AK177" si="64">SUM(H107,H128,H149,H170)</f>
        <v>312.68281143846463</v>
      </c>
      <c r="I176" s="2">
        <f t="shared" si="64"/>
        <v>631.15526718394199</v>
      </c>
      <c r="J176" s="2">
        <f t="shared" si="64"/>
        <v>954.05645474001187</v>
      </c>
      <c r="K176" s="2">
        <f t="shared" si="64"/>
        <v>1326.4777153427465</v>
      </c>
      <c r="L176" s="2">
        <f t="shared" si="64"/>
        <v>1700.0405239717056</v>
      </c>
      <c r="M176" s="2">
        <f t="shared" si="64"/>
        <v>2218.4287565725253</v>
      </c>
      <c r="N176" s="2">
        <f t="shared" si="64"/>
        <v>2735.2564095078446</v>
      </c>
      <c r="O176" s="2">
        <f t="shared" si="64"/>
        <v>3250.4481626972774</v>
      </c>
      <c r="P176" s="2">
        <f t="shared" si="64"/>
        <v>3764.3773054602507</v>
      </c>
      <c r="Q176" s="2">
        <f t="shared" si="64"/>
        <v>4276.8144651760795</v>
      </c>
      <c r="R176" s="2">
        <f t="shared" si="64"/>
        <v>4637.1730654445091</v>
      </c>
      <c r="S176" s="2">
        <f t="shared" si="64"/>
        <v>4996.6674486228885</v>
      </c>
      <c r="T176" s="2">
        <f t="shared" si="64"/>
        <v>5362.1996082279893</v>
      </c>
      <c r="U176" s="2">
        <f t="shared" si="64"/>
        <v>5659.7677636527105</v>
      </c>
      <c r="V176" s="2">
        <f t="shared" si="64"/>
        <v>5957.3359190774308</v>
      </c>
      <c r="W176" s="2">
        <f t="shared" si="64"/>
        <v>6254.9040745021521</v>
      </c>
      <c r="X176" s="2">
        <f t="shared" si="64"/>
        <v>6552.4722299268724</v>
      </c>
      <c r="Y176" s="2">
        <f t="shared" si="64"/>
        <v>6850.0403853515963</v>
      </c>
      <c r="Z176" s="2">
        <f t="shared" si="64"/>
        <v>7051.7704792915711</v>
      </c>
      <c r="AA176" s="2">
        <f t="shared" si="64"/>
        <v>7253.500573231544</v>
      </c>
      <c r="AB176" s="2">
        <f t="shared" si="64"/>
        <v>7455.2306671715178</v>
      </c>
      <c r="AC176" s="2">
        <f t="shared" si="64"/>
        <v>7656.9607611114925</v>
      </c>
      <c r="AD176" s="2">
        <f t="shared" si="64"/>
        <v>7858.6908550514599</v>
      </c>
      <c r="AE176" s="2">
        <f t="shared" si="64"/>
        <v>7984.1870814240629</v>
      </c>
      <c r="AF176" s="2">
        <f t="shared" si="64"/>
        <v>8109.6833077966648</v>
      </c>
      <c r="AG176" s="2">
        <f t="shared" si="64"/>
        <v>8235.1795341692668</v>
      </c>
      <c r="AH176" s="2">
        <f t="shared" si="64"/>
        <v>8360.6757605418716</v>
      </c>
      <c r="AI176" s="2">
        <f t="shared" si="64"/>
        <v>8486.1719869144799</v>
      </c>
      <c r="AJ176" s="2">
        <f t="shared" si="64"/>
        <v>8624.807640901945</v>
      </c>
      <c r="AK176" s="2">
        <f t="shared" si="64"/>
        <v>8763.4432948894082</v>
      </c>
    </row>
    <row r="177" spans="1:37">
      <c r="C177" s="1"/>
      <c r="D177" s="1"/>
      <c r="E177" t="s">
        <v>272</v>
      </c>
      <c r="F177" t="s">
        <v>215</v>
      </c>
      <c r="H177" s="2">
        <f t="shared" si="64"/>
        <v>1196320.3868989395</v>
      </c>
      <c r="I177" s="2">
        <f t="shared" si="64"/>
        <v>2453018.0578426262</v>
      </c>
      <c r="J177" s="2">
        <f t="shared" si="64"/>
        <v>3769882.451388984</v>
      </c>
      <c r="K177" s="2">
        <f t="shared" si="64"/>
        <v>5341997.9469457241</v>
      </c>
      <c r="L177" s="2">
        <f t="shared" si="64"/>
        <v>6980605.9909017477</v>
      </c>
      <c r="M177" s="2">
        <f t="shared" si="64"/>
        <v>9307052.0650475379</v>
      </c>
      <c r="N177" s="2">
        <f t="shared" si="64"/>
        <v>11725100.37165376</v>
      </c>
      <c r="O177" s="2">
        <f t="shared" si="64"/>
        <v>14237359.296390355</v>
      </c>
      <c r="P177" s="2">
        <f t="shared" si="64"/>
        <v>16847406.770229056</v>
      </c>
      <c r="Q177" s="2">
        <f t="shared" si="64"/>
        <v>19557714.333807047</v>
      </c>
      <c r="R177" s="2">
        <f t="shared" si="64"/>
        <v>21666636.98687572</v>
      </c>
      <c r="S177" s="2">
        <f t="shared" si="64"/>
        <v>23853647.711535532</v>
      </c>
      <c r="T177" s="2">
        <f t="shared" si="64"/>
        <v>26136237.839538932</v>
      </c>
      <c r="U177" s="2">
        <f t="shared" si="64"/>
        <v>28165953.00178092</v>
      </c>
      <c r="V177" s="2">
        <f t="shared" si="64"/>
        <v>30269390.11994984</v>
      </c>
      <c r="W177" s="2">
        <f t="shared" si="64"/>
        <v>32448750.411808066</v>
      </c>
      <c r="X177" s="2">
        <f t="shared" si="64"/>
        <v>34706295.034881443</v>
      </c>
      <c r="Y177" s="2">
        <f t="shared" si="64"/>
        <v>37044346.633192301</v>
      </c>
      <c r="Z177" s="2">
        <f t="shared" si="64"/>
        <v>38936124.145078912</v>
      </c>
      <c r="AA177" s="2">
        <f t="shared" si="64"/>
        <v>40891019.755599514</v>
      </c>
      <c r="AB177" s="2">
        <f t="shared" si="64"/>
        <v>42910850.151014</v>
      </c>
      <c r="AC177" s="2">
        <f t="shared" si="64"/>
        <v>44997480.483323686</v>
      </c>
      <c r="AD177" s="2">
        <f t="shared" si="64"/>
        <v>47152825.604673728</v>
      </c>
      <c r="AE177" s="2">
        <f t="shared" si="64"/>
        <v>48911835.919891998</v>
      </c>
      <c r="AF177" s="2">
        <f t="shared" si="64"/>
        <v>50723930.272257775</v>
      </c>
      <c r="AG177" s="2">
        <f t="shared" si="64"/>
        <v>52590562.467782237</v>
      </c>
      <c r="AH177" s="2">
        <f t="shared" si="64"/>
        <v>54513223.962268665</v>
      </c>
      <c r="AI177" s="2">
        <f t="shared" si="64"/>
        <v>56493444.801475272</v>
      </c>
      <c r="AJ177" s="2">
        <f t="shared" si="64"/>
        <v>58622102.183860302</v>
      </c>
      <c r="AK177" s="2">
        <f t="shared" si="64"/>
        <v>60815249.567148052</v>
      </c>
    </row>
    <row r="178" spans="1:37">
      <c r="C178" s="1"/>
      <c r="D178" s="1"/>
    </row>
    <row r="179" spans="1:37">
      <c r="C179" s="1"/>
      <c r="D179" s="1"/>
      <c r="E179" s="3" t="s">
        <v>273</v>
      </c>
      <c r="F179" s="3" t="s">
        <v>274</v>
      </c>
      <c r="G179" s="3"/>
      <c r="H179" s="9">
        <f>H176*1000/H175</f>
        <v>103.57253759893894</v>
      </c>
      <c r="I179" s="9">
        <f t="shared" ref="I179:AK179" si="65">I176*1000/I175</f>
        <v>104.53141370395083</v>
      </c>
      <c r="J179" s="9">
        <f t="shared" si="65"/>
        <v>105.34002767371676</v>
      </c>
      <c r="K179" s="9">
        <f t="shared" si="65"/>
        <v>105.68429959717956</v>
      </c>
      <c r="L179" s="9">
        <f t="shared" si="65"/>
        <v>105.94976549607811</v>
      </c>
      <c r="M179" s="9">
        <f t="shared" si="65"/>
        <v>105.81279411178113</v>
      </c>
      <c r="N179" s="9">
        <f t="shared" si="65"/>
        <v>105.66760133543062</v>
      </c>
      <c r="O179" s="9">
        <f t="shared" si="65"/>
        <v>105.51568121425105</v>
      </c>
      <c r="P179" s="9">
        <f t="shared" si="65"/>
        <v>105.37026200202901</v>
      </c>
      <c r="Q179" s="9">
        <f t="shared" si="65"/>
        <v>105.22333969438216</v>
      </c>
      <c r="R179" s="9">
        <f t="shared" si="65"/>
        <v>105.08432872023204</v>
      </c>
      <c r="S179" s="9">
        <f t="shared" si="65"/>
        <v>104.94750491102532</v>
      </c>
      <c r="T179" s="9">
        <f t="shared" si="65"/>
        <v>104.94750491102531</v>
      </c>
      <c r="U179" s="9">
        <f t="shared" si="65"/>
        <v>104.94750491102531</v>
      </c>
      <c r="V179" s="9">
        <f t="shared" si="65"/>
        <v>104.94750491102531</v>
      </c>
      <c r="W179" s="9">
        <f t="shared" si="65"/>
        <v>104.94750491102532</v>
      </c>
      <c r="X179" s="9">
        <f t="shared" si="65"/>
        <v>104.94750491102529</v>
      </c>
      <c r="Y179" s="9">
        <f t="shared" si="65"/>
        <v>104.94750491102531</v>
      </c>
      <c r="Z179" s="9">
        <f t="shared" si="65"/>
        <v>104.94750491102533</v>
      </c>
      <c r="AA179" s="9">
        <f t="shared" si="65"/>
        <v>104.94750491102532</v>
      </c>
      <c r="AB179" s="9">
        <f t="shared" si="65"/>
        <v>104.94750491102531</v>
      </c>
      <c r="AC179" s="9">
        <f t="shared" si="65"/>
        <v>104.94750491102532</v>
      </c>
      <c r="AD179" s="9">
        <f t="shared" si="65"/>
        <v>104.94750491102531</v>
      </c>
      <c r="AE179" s="9">
        <f t="shared" si="65"/>
        <v>104.94750491102532</v>
      </c>
      <c r="AF179" s="9">
        <f t="shared" si="65"/>
        <v>104.94750491102531</v>
      </c>
      <c r="AG179" s="9">
        <f t="shared" si="65"/>
        <v>104.94750491102529</v>
      </c>
      <c r="AH179" s="9">
        <f t="shared" si="65"/>
        <v>104.94750491102533</v>
      </c>
      <c r="AI179" s="9">
        <f t="shared" si="65"/>
        <v>104.94750491102531</v>
      </c>
      <c r="AJ179" s="9">
        <f t="shared" si="65"/>
        <v>104.94750491102532</v>
      </c>
      <c r="AK179" s="9">
        <f t="shared" si="65"/>
        <v>104.94750491102531</v>
      </c>
    </row>
    <row r="180" spans="1:37">
      <c r="C180" s="1"/>
      <c r="D180" s="1"/>
      <c r="E180" s="3" t="s">
        <v>275</v>
      </c>
      <c r="F180" s="3" t="s">
        <v>276</v>
      </c>
      <c r="G180" s="3"/>
      <c r="H180" s="9">
        <f>H177/H175</f>
        <v>396.26718744932367</v>
      </c>
      <c r="I180" s="9">
        <f t="shared" ref="I180:AK180" si="66">I177/I175</f>
        <v>406.2668233312549</v>
      </c>
      <c r="J180" s="9">
        <f t="shared" si="66"/>
        <v>416.24321053851372</v>
      </c>
      <c r="K180" s="9">
        <f t="shared" si="66"/>
        <v>425.61236042073489</v>
      </c>
      <c r="L180" s="9">
        <f t="shared" si="66"/>
        <v>435.04466942275519</v>
      </c>
      <c r="M180" s="9">
        <f t="shared" si="66"/>
        <v>443.92013087137741</v>
      </c>
      <c r="N180" s="9">
        <f t="shared" si="66"/>
        <v>452.96054416804964</v>
      </c>
      <c r="O180" s="9">
        <f t="shared" si="66"/>
        <v>462.17154978532972</v>
      </c>
      <c r="P180" s="9">
        <f t="shared" si="66"/>
        <v>471.58282004804158</v>
      </c>
      <c r="Q180" s="9">
        <f t="shared" si="66"/>
        <v>481.18243981555082</v>
      </c>
      <c r="R180" s="9">
        <f t="shared" si="66"/>
        <v>490.99396793217045</v>
      </c>
      <c r="S180" s="9">
        <f t="shared" si="66"/>
        <v>501.01009044381965</v>
      </c>
      <c r="T180" s="9">
        <f t="shared" si="66"/>
        <v>511.53130234313983</v>
      </c>
      <c r="U180" s="9">
        <f t="shared" si="66"/>
        <v>522.27345969234568</v>
      </c>
      <c r="V180" s="9">
        <f t="shared" si="66"/>
        <v>533.24120234588497</v>
      </c>
      <c r="W180" s="9">
        <f t="shared" si="66"/>
        <v>544.43926759514841</v>
      </c>
      <c r="X180" s="9">
        <f t="shared" si="66"/>
        <v>555.87249221464651</v>
      </c>
      <c r="Y180" s="9">
        <f t="shared" si="66"/>
        <v>567.54581455115408</v>
      </c>
      <c r="Z180" s="9">
        <f t="shared" si="66"/>
        <v>579.46427665672843</v>
      </c>
      <c r="AA180" s="9">
        <f t="shared" si="66"/>
        <v>591.6330264665196</v>
      </c>
      <c r="AB180" s="9">
        <f t="shared" si="66"/>
        <v>604.05732002231639</v>
      </c>
      <c r="AC180" s="9">
        <f t="shared" si="66"/>
        <v>616.74252374278512</v>
      </c>
      <c r="AD180" s="9">
        <f t="shared" si="66"/>
        <v>629.69411674138337</v>
      </c>
      <c r="AE180" s="9">
        <f t="shared" si="66"/>
        <v>642.91769319295236</v>
      </c>
      <c r="AF180" s="9">
        <f t="shared" si="66"/>
        <v>656.41896475000442</v>
      </c>
      <c r="AG180" s="9">
        <f t="shared" si="66"/>
        <v>670.20376300975431</v>
      </c>
      <c r="AH180" s="9">
        <f t="shared" si="66"/>
        <v>684.27804203295932</v>
      </c>
      <c r="AI180" s="9">
        <f t="shared" si="66"/>
        <v>698.64788091565129</v>
      </c>
      <c r="AJ180" s="9">
        <f t="shared" si="66"/>
        <v>713.31948641487986</v>
      </c>
      <c r="AK180" s="9">
        <f t="shared" si="66"/>
        <v>728.29919562959219</v>
      </c>
    </row>
    <row r="181" spans="1:37">
      <c r="C181" s="1"/>
      <c r="D181" s="1"/>
      <c r="E181" s="3" t="s">
        <v>277</v>
      </c>
      <c r="F181" s="3" t="s">
        <v>278</v>
      </c>
      <c r="G181" s="3"/>
      <c r="H181" s="9">
        <f>H177/H176</f>
        <v>3825.987048649692</v>
      </c>
      <c r="I181" s="9">
        <f t="shared" ref="I181:AK181" si="67">I177/I176</f>
        <v>3886.5524624192449</v>
      </c>
      <c r="J181" s="9">
        <f t="shared" si="67"/>
        <v>3951.4249210926491</v>
      </c>
      <c r="K181" s="9">
        <f t="shared" si="67"/>
        <v>4027.2051955018437</v>
      </c>
      <c r="L181" s="9">
        <f t="shared" si="67"/>
        <v>4106.1409375073981</v>
      </c>
      <c r="M181" s="9">
        <f t="shared" si="67"/>
        <v>4195.3351161147684</v>
      </c>
      <c r="N181" s="9">
        <f t="shared" si="67"/>
        <v>4286.6549296427611</v>
      </c>
      <c r="O181" s="9">
        <f t="shared" si="67"/>
        <v>4380.121935116772</v>
      </c>
      <c r="P181" s="9">
        <f t="shared" si="67"/>
        <v>4475.4830356117054</v>
      </c>
      <c r="Q181" s="9">
        <f t="shared" si="67"/>
        <v>4572.9630062411052</v>
      </c>
      <c r="R181" s="9">
        <f t="shared" si="67"/>
        <v>4672.3804958525534</v>
      </c>
      <c r="S181" s="9">
        <f t="shared" si="67"/>
        <v>4773.9114033113692</v>
      </c>
      <c r="T181" s="9">
        <f t="shared" si="67"/>
        <v>4874.1635427809078</v>
      </c>
      <c r="U181" s="9">
        <f t="shared" si="67"/>
        <v>4976.5209771793052</v>
      </c>
      <c r="V181" s="9">
        <f t="shared" si="67"/>
        <v>5081.0279177000712</v>
      </c>
      <c r="W181" s="9">
        <f t="shared" si="67"/>
        <v>5187.7295039717719</v>
      </c>
      <c r="X181" s="9">
        <f t="shared" si="67"/>
        <v>5296.6718235551798</v>
      </c>
      <c r="Y181" s="9">
        <f t="shared" si="67"/>
        <v>5407.9019318498367</v>
      </c>
      <c r="Z181" s="9">
        <f t="shared" si="67"/>
        <v>5521.4678724186833</v>
      </c>
      <c r="AA181" s="9">
        <f t="shared" si="67"/>
        <v>5637.4186977394756</v>
      </c>
      <c r="AB181" s="9">
        <f t="shared" si="67"/>
        <v>5755.8044903920045</v>
      </c>
      <c r="AC181" s="9">
        <f t="shared" si="67"/>
        <v>5876.6763846902359</v>
      </c>
      <c r="AD181" s="9">
        <f t="shared" si="67"/>
        <v>6000.0865887687296</v>
      </c>
      <c r="AE181" s="9">
        <f t="shared" si="67"/>
        <v>6126.0884071328728</v>
      </c>
      <c r="AF181" s="9">
        <f t="shared" si="67"/>
        <v>6254.7362636826638</v>
      </c>
      <c r="AG181" s="9">
        <f t="shared" si="67"/>
        <v>6386.0857252199994</v>
      </c>
      <c r="AH181" s="9">
        <f t="shared" si="67"/>
        <v>6520.1935254496175</v>
      </c>
      <c r="AI181" s="9">
        <f t="shared" si="67"/>
        <v>6657.117589484059</v>
      </c>
      <c r="AJ181" s="9">
        <f t="shared" si="67"/>
        <v>6796.9170588632232</v>
      </c>
      <c r="AK181" s="9">
        <f t="shared" si="67"/>
        <v>6939.6523170993505</v>
      </c>
    </row>
    <row r="182" spans="1:37">
      <c r="C182" s="1"/>
      <c r="D182" s="1"/>
    </row>
    <row r="183" spans="1:37">
      <c r="C183" s="1" t="str">
        <f>"Incremental "&amp;VLOOKUP(G4,E320:F322,2,FALSE)&amp;" Charges"</f>
        <v>Incremental Bulk Wastewater Charges</v>
      </c>
      <c r="G183" t="s">
        <v>464</v>
      </c>
      <c r="H183" s="40">
        <v>1</v>
      </c>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7" cm="1">
        <f t="array" ref="H184:J184">'Bulk charges'!E31:G31</f>
        <v>3.2399999999999998E-2</v>
      </c>
      <c r="I184" s="17">
        <v>3.2399999999999998E-2</v>
      </c>
      <c r="J184" s="17">
        <v>3.2399999999999998E-2</v>
      </c>
      <c r="K184" s="30"/>
      <c r="L184" s="30"/>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10">
        <f>AVERAGE('Bulk charges'!D36:D37)</f>
        <v>74.83235719999999</v>
      </c>
      <c r="H185" s="2">
        <f>G185*(1+$G$14)</f>
        <v>76.403836701199978</v>
      </c>
      <c r="I185" s="2">
        <f t="shared" ref="I185:J185" si="68">H185*(1+$G$14)</f>
        <v>78.008317271925165</v>
      </c>
      <c r="J185" s="2">
        <f t="shared" si="68"/>
        <v>79.646491934635591</v>
      </c>
      <c r="K185" s="2">
        <f t="shared" ref="K185:AK185" si="69">J185*(1+$G$14)*(1+K184)</f>
        <v>81.319068265262928</v>
      </c>
      <c r="L185" s="2">
        <f t="shared" si="69"/>
        <v>83.026768698833436</v>
      </c>
      <c r="M185" s="2">
        <f t="shared" si="69"/>
        <v>84.770330841508937</v>
      </c>
      <c r="N185" s="2">
        <f t="shared" si="69"/>
        <v>86.550507789180614</v>
      </c>
      <c r="O185" s="2">
        <f t="shared" si="69"/>
        <v>88.368068452753405</v>
      </c>
      <c r="P185" s="2">
        <f t="shared" si="69"/>
        <v>90.223797890261224</v>
      </c>
      <c r="Q185" s="2">
        <f t="shared" si="69"/>
        <v>92.118497645956708</v>
      </c>
      <c r="R185" s="2">
        <f t="shared" si="69"/>
        <v>94.052986096521792</v>
      </c>
      <c r="S185" s="2">
        <f t="shared" si="69"/>
        <v>96.028098804548748</v>
      </c>
      <c r="T185" s="2">
        <f t="shared" si="69"/>
        <v>98.044688879444266</v>
      </c>
      <c r="U185" s="2">
        <f t="shared" si="69"/>
        <v>100.10362734591259</v>
      </c>
      <c r="V185" s="2">
        <f t="shared" si="69"/>
        <v>102.20580352017674</v>
      </c>
      <c r="W185" s="2">
        <f t="shared" si="69"/>
        <v>104.35212539410044</v>
      </c>
      <c r="X185" s="2">
        <f t="shared" si="69"/>
        <v>106.54352002737654</v>
      </c>
      <c r="Y185" s="2">
        <f t="shared" si="69"/>
        <v>108.78093394795144</v>
      </c>
      <c r="Z185" s="2">
        <f t="shared" si="69"/>
        <v>111.06533356085841</v>
      </c>
      <c r="AA185" s="2">
        <f t="shared" si="69"/>
        <v>113.39770556563643</v>
      </c>
      <c r="AB185" s="2">
        <f t="shared" si="69"/>
        <v>115.77905738251478</v>
      </c>
      <c r="AC185" s="2">
        <f t="shared" si="69"/>
        <v>118.21041758754758</v>
      </c>
      <c r="AD185" s="2">
        <f t="shared" si="69"/>
        <v>120.69283635688608</v>
      </c>
      <c r="AE185" s="2">
        <f t="shared" si="69"/>
        <v>123.22738592038067</v>
      </c>
      <c r="AF185" s="2">
        <f t="shared" si="69"/>
        <v>125.81516102470866</v>
      </c>
      <c r="AG185" s="2">
        <f t="shared" si="69"/>
        <v>128.45727940622754</v>
      </c>
      <c r="AH185" s="2">
        <f t="shared" si="69"/>
        <v>131.15488227375832</v>
      </c>
      <c r="AI185" s="2">
        <f t="shared" si="69"/>
        <v>133.90913480150724</v>
      </c>
      <c r="AJ185" s="2">
        <f t="shared" si="69"/>
        <v>136.72122663233887</v>
      </c>
      <c r="AK185" s="2">
        <f t="shared" si="69"/>
        <v>139.59237239161797</v>
      </c>
    </row>
    <row r="186" spans="1:37">
      <c r="A186" s="14">
        <v>39</v>
      </c>
      <c r="E186" t="s">
        <v>281</v>
      </c>
      <c r="F186" t="s">
        <v>215</v>
      </c>
      <c r="G186" s="10">
        <f>'Bulk charges'!D34</f>
        <v>207.13583795804081</v>
      </c>
      <c r="H186" s="10">
        <f>$G186*(1+H184)*(1+$G$14)^H2*(H154+H133+H112+H91)</f>
        <v>659156.2507808049</v>
      </c>
      <c r="I186" s="10">
        <f>$G186*(1+I184)*(1+$G$14)^I2*(I154+I133+I112+I91)</f>
        <v>1345997.0640944033</v>
      </c>
      <c r="J186" s="10">
        <f t="shared" ref="J186:AK186" si="70">$G186*(1+J184)*(1+$G$14)^J2*(J154+J133+J112+J91)</f>
        <v>2061394.5036605785</v>
      </c>
      <c r="K186" s="10">
        <f t="shared" si="70"/>
        <v>2825190.2492902973</v>
      </c>
      <c r="L186" s="10">
        <f t="shared" si="70"/>
        <v>3687595.1068438543</v>
      </c>
      <c r="M186" s="10">
        <f t="shared" si="70"/>
        <v>4919455.1067184387</v>
      </c>
      <c r="N186" s="10">
        <f t="shared" si="70"/>
        <v>6201426.9971456369</v>
      </c>
      <c r="O186" s="10">
        <f t="shared" si="70"/>
        <v>7535072.2272687154</v>
      </c>
      <c r="P186" s="10">
        <f t="shared" si="70"/>
        <v>8921995.7277512178</v>
      </c>
      <c r="Q186" s="10">
        <f t="shared" si="70"/>
        <v>10363847.048401764</v>
      </c>
      <c r="R186" s="10">
        <f t="shared" si="70"/>
        <v>11488246.853451651</v>
      </c>
      <c r="S186" s="10">
        <f t="shared" si="70"/>
        <v>12655300.993765283</v>
      </c>
      <c r="T186" s="10">
        <f t="shared" si="70"/>
        <v>13866305.091109719</v>
      </c>
      <c r="U186" s="10">
        <f t="shared" si="70"/>
        <v>14943149.044722717</v>
      </c>
      <c r="V186" s="10">
        <f t="shared" si="70"/>
        <v>16059105.403842276</v>
      </c>
      <c r="W186" s="10">
        <f t="shared" si="70"/>
        <v>17215342.001316141</v>
      </c>
      <c r="X186" s="10">
        <f t="shared" si="70"/>
        <v>18413058.470400814</v>
      </c>
      <c r="Y186" s="10">
        <f t="shared" si="70"/>
        <v>19653487.065364461</v>
      </c>
      <c r="Z186" s="10">
        <f t="shared" si="70"/>
        <v>20657149.654654045</v>
      </c>
      <c r="AA186" s="10">
        <f t="shared" si="70"/>
        <v>21694298.884897966</v>
      </c>
      <c r="AB186" s="10">
        <f t="shared" si="70"/>
        <v>22765898.57981443</v>
      </c>
      <c r="AC186" s="10">
        <f t="shared" si="70"/>
        <v>23872938.276109144</v>
      </c>
      <c r="AD186" s="10">
        <f t="shared" si="70"/>
        <v>25016433.878374524</v>
      </c>
      <c r="AE186" s="10">
        <f t="shared" si="70"/>
        <v>25949658.232964948</v>
      </c>
      <c r="AF186" s="10">
        <f t="shared" si="70"/>
        <v>26911045.763107803</v>
      </c>
      <c r="AG186" s="10">
        <f t="shared" si="70"/>
        <v>27901367.770235926</v>
      </c>
      <c r="AH186" s="10">
        <f t="shared" si="70"/>
        <v>28921415.530481901</v>
      </c>
      <c r="AI186" s="10">
        <f t="shared" si="70"/>
        <v>29972000.793471552</v>
      </c>
      <c r="AJ186" s="10">
        <f t="shared" si="70"/>
        <v>31101337.497545347</v>
      </c>
      <c r="AK186" s="10">
        <f t="shared" si="70"/>
        <v>32264888.69084033</v>
      </c>
    </row>
    <row r="187" spans="1:37">
      <c r="E187" t="s">
        <v>282</v>
      </c>
      <c r="F187" t="s">
        <v>215</v>
      </c>
      <c r="H187" s="2">
        <f>H185*H176*$H183+H186*$H183</f>
        <v>683046.41724522144</v>
      </c>
      <c r="I187" s="2">
        <f t="shared" ref="I187:AK187" si="71">I185*I176*$H183+I186*$H183</f>
        <v>1395232.4244247349</v>
      </c>
      <c r="J187" s="2">
        <f t="shared" si="71"/>
        <v>2137381.7533882158</v>
      </c>
      <c r="K187" s="2">
        <f t="shared" si="71"/>
        <v>2933058.1811766042</v>
      </c>
      <c r="L187" s="2">
        <f t="shared" si="71"/>
        <v>3828743.9782062969</v>
      </c>
      <c r="M187" s="2">
        <f t="shared" si="71"/>
        <v>5107512.0463614091</v>
      </c>
      <c r="N187" s="2">
        <f t="shared" si="71"/>
        <v>6438164.8283221517</v>
      </c>
      <c r="O187" s="2">
        <f t="shared" si="71"/>
        <v>7822308.0530120749</v>
      </c>
      <c r="P187" s="2">
        <f t="shared" si="71"/>
        <v>9261632.1449417491</v>
      </c>
      <c r="Q187" s="2">
        <f t="shared" si="71"/>
        <v>10757820.771644279</v>
      </c>
      <c r="R187" s="2">
        <f t="shared" si="71"/>
        <v>11924386.827303069</v>
      </c>
      <c r="S187" s="2">
        <f t="shared" si="71"/>
        <v>13135121.469215114</v>
      </c>
      <c r="T187" s="2">
        <f t="shared" si="71"/>
        <v>14392040.28340791</v>
      </c>
      <c r="U187" s="2">
        <f t="shared" si="71"/>
        <v>15509712.327799818</v>
      </c>
      <c r="V187" s="2">
        <f t="shared" si="71"/>
        <v>16667979.708291195</v>
      </c>
      <c r="W187" s="2">
        <f t="shared" si="71"/>
        <v>17868054.535626661</v>
      </c>
      <c r="X187" s="2">
        <f t="shared" si="71"/>
        <v>19111181.926658858</v>
      </c>
      <c r="Y187" s="2">
        <f t="shared" si="71"/>
        <v>20398640.856064193</v>
      </c>
      <c r="Z187" s="2">
        <f t="shared" si="71"/>
        <v>21440356.895131178</v>
      </c>
      <c r="AA187" s="2">
        <f t="shared" si="71"/>
        <v>22516829.207221452</v>
      </c>
      <c r="AB187" s="2">
        <f t="shared" si="71"/>
        <v>23629058.159028765</v>
      </c>
      <c r="AC187" s="2">
        <f t="shared" si="71"/>
        <v>24778070.805131599</v>
      </c>
      <c r="AD187" s="2">
        <f t="shared" si="71"/>
        <v>25964921.567722607</v>
      </c>
      <c r="AE187" s="2">
        <f t="shared" si="71"/>
        <v>26933528.73570811</v>
      </c>
      <c r="AF187" s="2">
        <f t="shared" si="71"/>
        <v>27931366.874337632</v>
      </c>
      <c r="AG187" s="2">
        <f t="shared" si="71"/>
        <v>28959236.528617155</v>
      </c>
      <c r="AH187" s="2">
        <f t="shared" si="71"/>
        <v>30017958.975584835</v>
      </c>
      <c r="AI187" s="2">
        <f t="shared" si="71"/>
        <v>31108376.742016058</v>
      </c>
      <c r="AJ187" s="2">
        <f t="shared" si="71"/>
        <v>32280531.777677428</v>
      </c>
      <c r="AK187" s="2">
        <f t="shared" si="71"/>
        <v>33488198.53069336</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v>41</v>
      </c>
      <c r="E192" t="s">
        <v>286</v>
      </c>
      <c r="F192" t="s">
        <v>276</v>
      </c>
      <c r="G192" s="10">
        <f>'Key Assumptions'!C12</f>
        <v>86.113151341132323</v>
      </c>
      <c r="H192" s="2">
        <f t="shared" ref="H192:AK193" si="72">G192*(1+$G$14)*(1+H$191)</f>
        <v>87.921527519296092</v>
      </c>
      <c r="I192" s="2">
        <f t="shared" si="72"/>
        <v>89.767879597201301</v>
      </c>
      <c r="J192" s="2">
        <f t="shared" si="72"/>
        <v>91.653005068742516</v>
      </c>
      <c r="K192" s="2">
        <f t="shared" si="72"/>
        <v>93.577718175186106</v>
      </c>
      <c r="L192" s="2">
        <f t="shared" si="72"/>
        <v>95.542850256865009</v>
      </c>
      <c r="M192" s="2">
        <f t="shared" si="72"/>
        <v>97.549250112259159</v>
      </c>
      <c r="N192" s="2">
        <f t="shared" si="72"/>
        <v>99.597784364616587</v>
      </c>
      <c r="O192" s="2">
        <f t="shared" si="72"/>
        <v>101.68933783627352</v>
      </c>
      <c r="P192" s="2">
        <f t="shared" si="72"/>
        <v>103.82481393083526</v>
      </c>
      <c r="Q192" s="2">
        <f t="shared" si="72"/>
        <v>106.00513502338279</v>
      </c>
      <c r="R192" s="2">
        <f t="shared" si="72"/>
        <v>108.23124285887383</v>
      </c>
      <c r="S192" s="2">
        <f t="shared" si="72"/>
        <v>110.50409895891016</v>
      </c>
      <c r="T192" s="2">
        <f t="shared" si="72"/>
        <v>112.82468503704726</v>
      </c>
      <c r="U192" s="2">
        <f t="shared" si="72"/>
        <v>115.19400342282525</v>
      </c>
      <c r="V192" s="2">
        <f t="shared" si="72"/>
        <v>117.61307749470457</v>
      </c>
      <c r="W192" s="2">
        <f t="shared" si="72"/>
        <v>120.08295212209336</v>
      </c>
      <c r="X192" s="2">
        <f t="shared" si="72"/>
        <v>122.60469411665731</v>
      </c>
      <c r="Y192" s="2">
        <f t="shared" si="72"/>
        <v>125.1793926931071</v>
      </c>
      <c r="Z192" s="2">
        <f t="shared" si="72"/>
        <v>127.80815993966235</v>
      </c>
      <c r="AA192" s="2">
        <f t="shared" si="72"/>
        <v>130.49213129839524</v>
      </c>
      <c r="AB192" s="2">
        <f t="shared" si="72"/>
        <v>133.23246605566152</v>
      </c>
      <c r="AC192" s="2">
        <f t="shared" si="72"/>
        <v>136.03034784283039</v>
      </c>
      <c r="AD192" s="2">
        <f t="shared" si="72"/>
        <v>138.88698514752983</v>
      </c>
      <c r="AE192" s="2">
        <f t="shared" si="72"/>
        <v>141.80361183562795</v>
      </c>
      <c r="AF192" s="2">
        <f t="shared" si="72"/>
        <v>144.78148768417611</v>
      </c>
      <c r="AG192" s="2">
        <f t="shared" si="72"/>
        <v>147.82189892554379</v>
      </c>
      <c r="AH192" s="2">
        <f t="shared" si="72"/>
        <v>150.92615880298021</v>
      </c>
      <c r="AI192" s="2">
        <f t="shared" si="72"/>
        <v>154.09560813784279</v>
      </c>
      <c r="AJ192" s="2">
        <f t="shared" si="72"/>
        <v>157.33161590873746</v>
      </c>
      <c r="AK192" s="2">
        <f t="shared" si="72"/>
        <v>160.63557984282093</v>
      </c>
    </row>
    <row r="193" spans="1:39">
      <c r="A193" s="14">
        <v>42</v>
      </c>
      <c r="E193" t="s">
        <v>287</v>
      </c>
      <c r="F193" t="s">
        <v>278</v>
      </c>
      <c r="G193" s="10"/>
      <c r="H193" s="2">
        <f t="shared" si="72"/>
        <v>0</v>
      </c>
      <c r="I193" s="2">
        <f t="shared" si="72"/>
        <v>0</v>
      </c>
      <c r="J193" s="2">
        <f t="shared" si="72"/>
        <v>0</v>
      </c>
      <c r="K193" s="2">
        <f t="shared" si="72"/>
        <v>0</v>
      </c>
      <c r="L193" s="2">
        <f t="shared" si="72"/>
        <v>0</v>
      </c>
      <c r="M193" s="2">
        <f t="shared" si="72"/>
        <v>0</v>
      </c>
      <c r="N193" s="2">
        <f t="shared" si="72"/>
        <v>0</v>
      </c>
      <c r="O193" s="2">
        <f t="shared" si="72"/>
        <v>0</v>
      </c>
      <c r="P193" s="2">
        <f t="shared" si="72"/>
        <v>0</v>
      </c>
      <c r="Q193" s="2">
        <f t="shared" si="72"/>
        <v>0</v>
      </c>
      <c r="R193" s="2">
        <f t="shared" si="72"/>
        <v>0</v>
      </c>
      <c r="S193" s="2">
        <f t="shared" si="72"/>
        <v>0</v>
      </c>
      <c r="T193" s="2">
        <f t="shared" si="72"/>
        <v>0</v>
      </c>
      <c r="U193" s="2">
        <f t="shared" si="72"/>
        <v>0</v>
      </c>
      <c r="V193" s="2">
        <f t="shared" si="72"/>
        <v>0</v>
      </c>
      <c r="W193" s="2">
        <f t="shared" si="72"/>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265432.81692249933</v>
      </c>
      <c r="I200" s="2">
        <f t="shared" ref="I200:AK200" si="73">I192*I175+(I193+I197)*I176+I194+I198</f>
        <v>542013.8121557436</v>
      </c>
      <c r="J200" s="2">
        <f t="shared" si="73"/>
        <v>830094.1533165212</v>
      </c>
      <c r="K200" s="2">
        <f t="shared" si="73"/>
        <v>1174524.1089275379</v>
      </c>
      <c r="L200" s="2">
        <f t="shared" si="73"/>
        <v>1533054.0511526046</v>
      </c>
      <c r="M200" s="2">
        <f t="shared" si="73"/>
        <v>2045178.5953455591</v>
      </c>
      <c r="N200" s="2">
        <f t="shared" si="73"/>
        <v>2578136.2935580588</v>
      </c>
      <c r="O200" s="2">
        <f t="shared" si="73"/>
        <v>3132576.2913349369</v>
      </c>
      <c r="P200" s="2">
        <f t="shared" si="73"/>
        <v>3709165.810912984</v>
      </c>
      <c r="Q200" s="2">
        <f t="shared" si="73"/>
        <v>4308590.6241688309</v>
      </c>
      <c r="R200" s="2">
        <f t="shared" si="73"/>
        <v>4776040.4461538335</v>
      </c>
      <c r="S200" s="2">
        <f t="shared" si="73"/>
        <v>5261223.0721969474</v>
      </c>
      <c r="T200" s="2">
        <f t="shared" si="73"/>
        <v>5764677.1346971188</v>
      </c>
      <c r="U200" s="2">
        <f t="shared" si="73"/>
        <v>6212356.4318308355</v>
      </c>
      <c r="V200" s="2">
        <f t="shared" si="73"/>
        <v>6676296.0368277673</v>
      </c>
      <c r="W200" s="2">
        <f t="shared" si="73"/>
        <v>7156981.4560481338</v>
      </c>
      <c r="X200" s="2">
        <f t="shared" si="73"/>
        <v>7654911.4163235147</v>
      </c>
      <c r="Y200" s="2">
        <f t="shared" si="73"/>
        <v>8170598.2061083457</v>
      </c>
      <c r="Z200" s="2">
        <f t="shared" si="73"/>
        <v>8587853.6134726405</v>
      </c>
      <c r="AA200" s="2">
        <f t="shared" si="73"/>
        <v>9019030.5141373407</v>
      </c>
      <c r="AB200" s="2">
        <f t="shared" si="73"/>
        <v>9464529.601186417</v>
      </c>
      <c r="AC200" s="2">
        <f t="shared" si="73"/>
        <v>9924762.2574348226</v>
      </c>
      <c r="AD200" s="2">
        <f t="shared" si="73"/>
        <v>10400150.827691527</v>
      </c>
      <c r="AE200" s="2">
        <f t="shared" si="73"/>
        <v>10788122.754106091</v>
      </c>
      <c r="AF200" s="2">
        <f t="shared" si="73"/>
        <v>11187803.034915054</v>
      </c>
      <c r="AG200" s="2">
        <f t="shared" si="73"/>
        <v>11599512.325383432</v>
      </c>
      <c r="AH200" s="2">
        <f t="shared" si="73"/>
        <v>12023579.584913084</v>
      </c>
      <c r="AI200" s="2">
        <f t="shared" si="73"/>
        <v>12460342.2844075</v>
      </c>
      <c r="AJ200" s="2">
        <f t="shared" si="73"/>
        <v>12929844.536995498</v>
      </c>
      <c r="AK200" s="2">
        <f t="shared" si="73"/>
        <v>13413570.873244768</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3018.9741285403047</v>
      </c>
      <c r="I217" s="2">
        <f t="shared" si="76"/>
        <v>3018.9741285403047</v>
      </c>
      <c r="J217" s="2">
        <f t="shared" si="76"/>
        <v>3018.9741285403047</v>
      </c>
      <c r="K217" s="2">
        <f t="shared" si="76"/>
        <v>3494.3999999999942</v>
      </c>
      <c r="L217" s="2">
        <f t="shared" si="76"/>
        <v>3494.3999999999942</v>
      </c>
      <c r="M217" s="2">
        <f t="shared" si="76"/>
        <v>4919.8779956426988</v>
      </c>
      <c r="N217" s="2">
        <f t="shared" si="76"/>
        <v>4919.8779956426988</v>
      </c>
      <c r="O217" s="2">
        <f t="shared" si="76"/>
        <v>4919.8779956426988</v>
      </c>
      <c r="P217" s="2">
        <f t="shared" si="76"/>
        <v>4919.8779956426988</v>
      </c>
      <c r="Q217" s="2">
        <f t="shared" si="76"/>
        <v>4919.8779956426988</v>
      </c>
      <c r="R217" s="2">
        <f t="shared" si="76"/>
        <v>3483</v>
      </c>
      <c r="S217" s="2">
        <f t="shared" si="76"/>
        <v>3483</v>
      </c>
      <c r="T217" s="2">
        <f t="shared" si="76"/>
        <v>3483</v>
      </c>
      <c r="U217" s="2">
        <f t="shared" si="76"/>
        <v>2835.3999999999942</v>
      </c>
      <c r="V217" s="2">
        <f t="shared" si="76"/>
        <v>2835.3999999999942</v>
      </c>
      <c r="W217" s="2">
        <f t="shared" si="76"/>
        <v>2835.3999999999942</v>
      </c>
      <c r="X217" s="2">
        <f t="shared" si="76"/>
        <v>2835.3999999999942</v>
      </c>
      <c r="Y217" s="2">
        <f t="shared" si="76"/>
        <v>2835.4000000000233</v>
      </c>
      <c r="Z217" s="2">
        <f t="shared" si="76"/>
        <v>1922.2000000000116</v>
      </c>
      <c r="AA217" s="2">
        <f t="shared" si="76"/>
        <v>1922.2000000000116</v>
      </c>
      <c r="AB217" s="2">
        <f t="shared" si="76"/>
        <v>1922.2000000000116</v>
      </c>
      <c r="AC217" s="2">
        <f t="shared" si="76"/>
        <v>1922.2000000000116</v>
      </c>
      <c r="AD217" s="2">
        <f t="shared" si="76"/>
        <v>1922.1999999999532</v>
      </c>
      <c r="AE217" s="2">
        <f t="shared" si="76"/>
        <v>1195.7999999999881</v>
      </c>
      <c r="AF217" s="2">
        <f t="shared" si="76"/>
        <v>1195.7999999999881</v>
      </c>
      <c r="AG217" s="2">
        <f t="shared" si="76"/>
        <v>1195.7999999999881</v>
      </c>
      <c r="AH217" s="2">
        <f t="shared" si="76"/>
        <v>1195.7999999999881</v>
      </c>
      <c r="AI217" s="2">
        <f t="shared" si="76"/>
        <v>1195.8000000000466</v>
      </c>
      <c r="AJ217" s="2">
        <f t="shared" si="76"/>
        <v>1321</v>
      </c>
      <c r="AK217" s="2">
        <f t="shared" si="76"/>
        <v>1321</v>
      </c>
    </row>
    <row r="218" spans="1:37">
      <c r="E218" t="s">
        <v>302</v>
      </c>
      <c r="F218" t="s">
        <v>276</v>
      </c>
      <c r="G218" s="8">
        <f ca="1">MAX(-10000,-G245/(NPV($G$16,H217:AK217)))</f>
        <v>3521.8997492901153</v>
      </c>
      <c r="H218" s="2">
        <f ca="1">G218*(1+$G$14)</f>
        <v>3595.8596440252072</v>
      </c>
      <c r="I218" s="2">
        <f t="shared" ref="I218:AK218" ca="1" si="77">H218*(1+$G$14)</f>
        <v>3671.3726965497362</v>
      </c>
      <c r="J218" s="2">
        <f t="shared" ca="1" si="77"/>
        <v>3748.4715231772802</v>
      </c>
      <c r="K218" s="2">
        <f t="shared" ca="1" si="77"/>
        <v>3827.1894251640028</v>
      </c>
      <c r="L218" s="2">
        <f t="shared" ca="1" si="77"/>
        <v>3907.5604030924464</v>
      </c>
      <c r="M218" s="2">
        <f t="shared" ca="1" si="77"/>
        <v>3989.6191715573873</v>
      </c>
      <c r="N218" s="2">
        <f t="shared" ca="1" si="77"/>
        <v>4073.4011741600921</v>
      </c>
      <c r="O218" s="2">
        <f t="shared" ca="1" si="77"/>
        <v>4158.9425988174535</v>
      </c>
      <c r="P218" s="2">
        <f t="shared" ca="1" si="77"/>
        <v>4246.2803933926198</v>
      </c>
      <c r="Q218" s="2">
        <f t="shared" ca="1" si="77"/>
        <v>4335.4522816538647</v>
      </c>
      <c r="R218" s="2">
        <f t="shared" ca="1" si="77"/>
        <v>4426.4967795685952</v>
      </c>
      <c r="S218" s="2">
        <f t="shared" ca="1" si="77"/>
        <v>4519.4532119395353</v>
      </c>
      <c r="T218" s="2">
        <f t="shared" ca="1" si="77"/>
        <v>4614.3617293902653</v>
      </c>
      <c r="U218" s="2">
        <f t="shared" ca="1" si="77"/>
        <v>4711.2633257074604</v>
      </c>
      <c r="V218" s="2">
        <f t="shared" ca="1" si="77"/>
        <v>4810.1998555473165</v>
      </c>
      <c r="W218" s="2">
        <f t="shared" ca="1" si="77"/>
        <v>4911.2140525138093</v>
      </c>
      <c r="X218" s="2">
        <f t="shared" ca="1" si="77"/>
        <v>5014.349547616599</v>
      </c>
      <c r="Y218" s="2">
        <f t="shared" ca="1" si="77"/>
        <v>5119.6508881165473</v>
      </c>
      <c r="Z218" s="2">
        <f t="shared" ca="1" si="77"/>
        <v>5227.1635567669946</v>
      </c>
      <c r="AA218" s="2">
        <f t="shared" ca="1" si="77"/>
        <v>5336.933991459101</v>
      </c>
      <c r="AB218" s="2">
        <f t="shared" ca="1" si="77"/>
        <v>5449.0096052797417</v>
      </c>
      <c r="AC218" s="2">
        <f t="shared" ca="1" si="77"/>
        <v>5563.4388069906154</v>
      </c>
      <c r="AD218" s="2">
        <f t="shared" ca="1" si="77"/>
        <v>5680.2710219374176</v>
      </c>
      <c r="AE218" s="2">
        <f t="shared" ca="1" si="77"/>
        <v>5799.5567133981031</v>
      </c>
      <c r="AF218" s="2">
        <f t="shared" ca="1" si="77"/>
        <v>5921.3474043794631</v>
      </c>
      <c r="AG218" s="2">
        <f ca="1">AF218*(1+$G$14)</f>
        <v>6045.6956998714313</v>
      </c>
      <c r="AH218" s="2">
        <f t="shared" ca="1" si="77"/>
        <v>6172.6553095687304</v>
      </c>
      <c r="AI218" s="2">
        <f t="shared" ca="1" si="77"/>
        <v>6302.2810710696731</v>
      </c>
      <c r="AJ218" s="2">
        <f t="shared" ca="1" si="77"/>
        <v>6434.6289735621358</v>
      </c>
      <c r="AK218" s="2">
        <f t="shared" ca="1" si="77"/>
        <v>6569.7561820069404</v>
      </c>
    </row>
    <row r="219" spans="1:37">
      <c r="E219" t="s">
        <v>303</v>
      </c>
      <c r="F219" t="s">
        <v>215</v>
      </c>
      <c r="H219" s="2">
        <f ca="1">H218*H217</f>
        <v>10855807.23517425</v>
      </c>
      <c r="I219" s="2">
        <f t="shared" ref="I219:AK219" ca="1" si="78">I218*I217</f>
        <v>11083779.187112909</v>
      </c>
      <c r="J219" s="2">
        <f t="shared" ca="1" si="78"/>
        <v>11316538.550042279</v>
      </c>
      <c r="K219" s="2">
        <f t="shared" ca="1" si="78"/>
        <v>13373730.727293069</v>
      </c>
      <c r="L219" s="2">
        <f t="shared" ca="1" si="78"/>
        <v>13654579.072566222</v>
      </c>
      <c r="M219" s="2">
        <f t="shared" ca="1" si="78"/>
        <v>19628439.573139444</v>
      </c>
      <c r="N219" s="2">
        <f t="shared" ca="1" si="78"/>
        <v>20040636.804175369</v>
      </c>
      <c r="O219" s="2">
        <f t="shared" ca="1" si="78"/>
        <v>20461490.177063052</v>
      </c>
      <c r="P219" s="2">
        <f t="shared" ca="1" si="78"/>
        <v>20891181.470781371</v>
      </c>
      <c r="Q219" s="2">
        <f t="shared" ca="1" si="78"/>
        <v>21329896.28166778</v>
      </c>
      <c r="R219" s="2">
        <f t="shared" ca="1" si="78"/>
        <v>15417488.283237416</v>
      </c>
      <c r="S219" s="2">
        <f t="shared" ca="1" si="78"/>
        <v>15741255.537185401</v>
      </c>
      <c r="T219" s="2">
        <f t="shared" ca="1" si="78"/>
        <v>16071821.903466294</v>
      </c>
      <c r="U219" s="2">
        <f t="shared" ca="1" si="78"/>
        <v>13358316.033710906</v>
      </c>
      <c r="V219" s="2">
        <f t="shared" ca="1" si="78"/>
        <v>13638840.670418832</v>
      </c>
      <c r="W219" s="2">
        <f t="shared" ca="1" si="78"/>
        <v>13925256.324497627</v>
      </c>
      <c r="X219" s="2">
        <f t="shared" ca="1" si="78"/>
        <v>14217686.707312075</v>
      </c>
      <c r="Y219" s="2">
        <f t="shared" ca="1" si="78"/>
        <v>14516258.128165778</v>
      </c>
      <c r="Z219" s="2">
        <f t="shared" ca="1" si="78"/>
        <v>10047653.788817577</v>
      </c>
      <c r="AA219" s="2">
        <f t="shared" ca="1" si="78"/>
        <v>10258654.518382747</v>
      </c>
      <c r="AB219" s="2">
        <f t="shared" ca="1" si="78"/>
        <v>10474086.263268784</v>
      </c>
      <c r="AC219" s="2">
        <f t="shared" ca="1" si="78"/>
        <v>10694042.074797425</v>
      </c>
      <c r="AD219" s="2">
        <f t="shared" ca="1" si="78"/>
        <v>10918616.958367838</v>
      </c>
      <c r="AE219" s="2">
        <f t="shared" ca="1" si="78"/>
        <v>6935109.9178813826</v>
      </c>
      <c r="AF219" s="2">
        <f t="shared" ca="1" si="78"/>
        <v>7080747.2261568913</v>
      </c>
      <c r="AG219" s="2">
        <f t="shared" ca="1" si="78"/>
        <v>7229442.9179061856</v>
      </c>
      <c r="AH219" s="2">
        <f t="shared" ca="1" si="78"/>
        <v>7381261.2191822147</v>
      </c>
      <c r="AI219" s="2">
        <f t="shared" ca="1" si="78"/>
        <v>7536267.7047854085</v>
      </c>
      <c r="AJ219" s="2">
        <f t="shared" ca="1" si="78"/>
        <v>8500144.8740755823</v>
      </c>
      <c r="AK219" s="2">
        <f t="shared" ca="1" si="78"/>
        <v>8678647.9164311681</v>
      </c>
    </row>
    <row r="221" spans="1:37">
      <c r="D221" t="s">
        <v>304</v>
      </c>
    </row>
    <row r="222" spans="1:37">
      <c r="E222" t="s">
        <v>219</v>
      </c>
      <c r="F222" s="2">
        <f t="shared" ref="F222:F231" si="79">NPV($G$15,H222:AQ222)+G222</f>
        <v>80555268.483440712</v>
      </c>
      <c r="G222" s="2">
        <f t="shared" ref="G222:AK222" si="80">G42</f>
        <v>0</v>
      </c>
      <c r="H222" s="2">
        <f t="shared" si="80"/>
        <v>4388548.6302033169</v>
      </c>
      <c r="I222" s="2">
        <f t="shared" si="80"/>
        <v>4497671.947910157</v>
      </c>
      <c r="J222" s="2">
        <f t="shared" si="80"/>
        <v>4606728.9324570373</v>
      </c>
      <c r="K222" s="2">
        <f t="shared" si="80"/>
        <v>5381373.4171569413</v>
      </c>
      <c r="L222" s="2">
        <f t="shared" si="80"/>
        <v>5499380.8374979934</v>
      </c>
      <c r="M222" s="2">
        <f t="shared" si="80"/>
        <v>7711223.597541023</v>
      </c>
      <c r="N222" s="2">
        <f t="shared" si="80"/>
        <v>7870309.3625362488</v>
      </c>
      <c r="O222" s="2">
        <f t="shared" si="80"/>
        <v>8032541.2586962935</v>
      </c>
      <c r="P222" s="2">
        <f t="shared" si="80"/>
        <v>8198249.10742056</v>
      </c>
      <c r="Q222" s="2">
        <f t="shared" si="80"/>
        <v>8367342.9334043739</v>
      </c>
      <c r="R222" s="2">
        <f t="shared" si="80"/>
        <v>6192631.7361199446</v>
      </c>
      <c r="S222" s="2">
        <f t="shared" si="80"/>
        <v>6319697.2537684375</v>
      </c>
      <c r="T222" s="2">
        <f t="shared" si="80"/>
        <v>6452410.8960975735</v>
      </c>
      <c r="U222" s="2">
        <f t="shared" si="80"/>
        <v>5461849.2065126887</v>
      </c>
      <c r="V222" s="2">
        <f t="shared" si="80"/>
        <v>5576548.0398494545</v>
      </c>
      <c r="W222" s="2">
        <f t="shared" si="80"/>
        <v>5693655.548686292</v>
      </c>
      <c r="X222" s="2">
        <f t="shared" si="80"/>
        <v>5813222.3152087042</v>
      </c>
      <c r="Y222" s="2">
        <f t="shared" si="80"/>
        <v>5935299.9838281414</v>
      </c>
      <c r="Z222" s="2">
        <f t="shared" si="80"/>
        <v>4298167.2730221096</v>
      </c>
      <c r="AA222" s="2">
        <f t="shared" si="80"/>
        <v>4388428.7857555728</v>
      </c>
      <c r="AB222" s="2">
        <f t="shared" si="80"/>
        <v>4480585.7902564388</v>
      </c>
      <c r="AC222" s="2">
        <f t="shared" si="80"/>
        <v>4574678.091851824</v>
      </c>
      <c r="AD222" s="2">
        <f t="shared" si="80"/>
        <v>4670746.3317805892</v>
      </c>
      <c r="AE222" s="2">
        <f t="shared" si="80"/>
        <v>3213980.772560806</v>
      </c>
      <c r="AF222" s="2">
        <f t="shared" si="80"/>
        <v>3281474.3687845827</v>
      </c>
      <c r="AG222" s="2">
        <f t="shared" si="80"/>
        <v>0</v>
      </c>
      <c r="AH222" s="2">
        <f t="shared" si="80"/>
        <v>0</v>
      </c>
      <c r="AI222" s="2">
        <f t="shared" si="80"/>
        <v>0</v>
      </c>
      <c r="AJ222" s="2">
        <f t="shared" si="80"/>
        <v>0</v>
      </c>
      <c r="AK222" s="2">
        <f t="shared" si="80"/>
        <v>0</v>
      </c>
    </row>
    <row r="223" spans="1:37">
      <c r="E223" t="s">
        <v>305</v>
      </c>
      <c r="F223" s="2">
        <f t="shared" si="79"/>
        <v>347747354.40798384</v>
      </c>
      <c r="G223" s="2">
        <f t="shared" ref="G223:AK223" si="81">G177</f>
        <v>0</v>
      </c>
      <c r="H223" s="2">
        <f t="shared" si="81"/>
        <v>1196320.3868989395</v>
      </c>
      <c r="I223" s="2">
        <f t="shared" si="81"/>
        <v>2453018.0578426262</v>
      </c>
      <c r="J223" s="2">
        <f t="shared" si="81"/>
        <v>3769882.451388984</v>
      </c>
      <c r="K223" s="2">
        <f t="shared" si="81"/>
        <v>5341997.9469457241</v>
      </c>
      <c r="L223" s="2">
        <f t="shared" si="81"/>
        <v>6980605.9909017477</v>
      </c>
      <c r="M223" s="2">
        <f t="shared" si="81"/>
        <v>9307052.0650475379</v>
      </c>
      <c r="N223" s="2">
        <f t="shared" si="81"/>
        <v>11725100.37165376</v>
      </c>
      <c r="O223" s="2">
        <f t="shared" si="81"/>
        <v>14237359.296390355</v>
      </c>
      <c r="P223" s="2">
        <f t="shared" si="81"/>
        <v>16847406.770229056</v>
      </c>
      <c r="Q223" s="2">
        <f t="shared" si="81"/>
        <v>19557714.333807047</v>
      </c>
      <c r="R223" s="2">
        <f t="shared" si="81"/>
        <v>21666636.98687572</v>
      </c>
      <c r="S223" s="2">
        <f t="shared" si="81"/>
        <v>23853647.711535532</v>
      </c>
      <c r="T223" s="2">
        <f t="shared" si="81"/>
        <v>26136237.839538932</v>
      </c>
      <c r="U223" s="2">
        <f t="shared" si="81"/>
        <v>28165953.00178092</v>
      </c>
      <c r="V223" s="2">
        <f t="shared" si="81"/>
        <v>30269390.11994984</v>
      </c>
      <c r="W223" s="2">
        <f t="shared" si="81"/>
        <v>32448750.411808066</v>
      </c>
      <c r="X223" s="2">
        <f t="shared" si="81"/>
        <v>34706295.034881443</v>
      </c>
      <c r="Y223" s="2">
        <f t="shared" si="81"/>
        <v>37044346.633192301</v>
      </c>
      <c r="Z223" s="2">
        <f t="shared" si="81"/>
        <v>38936124.145078912</v>
      </c>
      <c r="AA223" s="2">
        <f t="shared" si="81"/>
        <v>40891019.755599514</v>
      </c>
      <c r="AB223" s="2">
        <f t="shared" si="81"/>
        <v>42910850.151014</v>
      </c>
      <c r="AC223" s="2">
        <f t="shared" si="81"/>
        <v>44997480.483323686</v>
      </c>
      <c r="AD223" s="2">
        <f t="shared" si="81"/>
        <v>47152825.604673728</v>
      </c>
      <c r="AE223" s="2">
        <f t="shared" si="81"/>
        <v>48911835.919891998</v>
      </c>
      <c r="AF223" s="2">
        <f t="shared" si="81"/>
        <v>50723930.272257775</v>
      </c>
      <c r="AG223" s="2">
        <f t="shared" si="81"/>
        <v>52590562.467782237</v>
      </c>
      <c r="AH223" s="2">
        <f t="shared" si="81"/>
        <v>54513223.962268665</v>
      </c>
      <c r="AI223" s="2">
        <f t="shared" si="81"/>
        <v>56493444.801475272</v>
      </c>
      <c r="AJ223" s="2">
        <f t="shared" si="81"/>
        <v>58622102.183860302</v>
      </c>
      <c r="AK223" s="2">
        <f t="shared" si="81"/>
        <v>60815249.567148052</v>
      </c>
    </row>
    <row r="224" spans="1:37">
      <c r="E224" t="s">
        <v>282</v>
      </c>
      <c r="F224" s="2">
        <f t="shared" si="79"/>
        <v>-191527928.79011658</v>
      </c>
      <c r="G224" s="2">
        <f t="shared" ref="G224:AK224" si="82">-G187</f>
        <v>0</v>
      </c>
      <c r="H224" s="2">
        <f t="shared" si="82"/>
        <v>-683046.41724522144</v>
      </c>
      <c r="I224" s="2">
        <f t="shared" si="82"/>
        <v>-1395232.4244247349</v>
      </c>
      <c r="J224" s="2">
        <f t="shared" si="82"/>
        <v>-2137381.7533882158</v>
      </c>
      <c r="K224" s="2">
        <f t="shared" si="82"/>
        <v>-2933058.1811766042</v>
      </c>
      <c r="L224" s="2">
        <f t="shared" si="82"/>
        <v>-3828743.9782062969</v>
      </c>
      <c r="M224" s="2">
        <f t="shared" si="82"/>
        <v>-5107512.0463614091</v>
      </c>
      <c r="N224" s="2">
        <f t="shared" si="82"/>
        <v>-6438164.8283221517</v>
      </c>
      <c r="O224" s="2">
        <f t="shared" si="82"/>
        <v>-7822308.0530120749</v>
      </c>
      <c r="P224" s="2">
        <f t="shared" si="82"/>
        <v>-9261632.1449417491</v>
      </c>
      <c r="Q224" s="2">
        <f t="shared" si="82"/>
        <v>-10757820.771644279</v>
      </c>
      <c r="R224" s="2">
        <f t="shared" si="82"/>
        <v>-11924386.827303069</v>
      </c>
      <c r="S224" s="2">
        <f t="shared" si="82"/>
        <v>-13135121.469215114</v>
      </c>
      <c r="T224" s="2">
        <f t="shared" si="82"/>
        <v>-14392040.28340791</v>
      </c>
      <c r="U224" s="2">
        <f t="shared" si="82"/>
        <v>-15509712.327799818</v>
      </c>
      <c r="V224" s="2">
        <f t="shared" si="82"/>
        <v>-16667979.708291195</v>
      </c>
      <c r="W224" s="2">
        <f t="shared" si="82"/>
        <v>-17868054.535626661</v>
      </c>
      <c r="X224" s="2">
        <f t="shared" si="82"/>
        <v>-19111181.926658858</v>
      </c>
      <c r="Y224" s="2">
        <f t="shared" si="82"/>
        <v>-20398640.856064193</v>
      </c>
      <c r="Z224" s="2">
        <f t="shared" si="82"/>
        <v>-21440356.895131178</v>
      </c>
      <c r="AA224" s="2">
        <f t="shared" si="82"/>
        <v>-22516829.207221452</v>
      </c>
      <c r="AB224" s="2">
        <f t="shared" si="82"/>
        <v>-23629058.159028765</v>
      </c>
      <c r="AC224" s="2">
        <f t="shared" si="82"/>
        <v>-24778070.805131599</v>
      </c>
      <c r="AD224" s="2">
        <f t="shared" si="82"/>
        <v>-25964921.567722607</v>
      </c>
      <c r="AE224" s="2">
        <f t="shared" si="82"/>
        <v>-26933528.73570811</v>
      </c>
      <c r="AF224" s="2">
        <f t="shared" si="82"/>
        <v>-27931366.874337632</v>
      </c>
      <c r="AG224" s="2">
        <f t="shared" si="82"/>
        <v>-28959236.528617155</v>
      </c>
      <c r="AH224" s="2">
        <f t="shared" si="82"/>
        <v>-30017958.975584835</v>
      </c>
      <c r="AI224" s="2">
        <f t="shared" si="82"/>
        <v>-31108376.742016058</v>
      </c>
      <c r="AJ224" s="2">
        <f t="shared" si="82"/>
        <v>-32280531.777677428</v>
      </c>
      <c r="AK224" s="2">
        <f t="shared" si="82"/>
        <v>-33488198.53069336</v>
      </c>
    </row>
    <row r="225" spans="4:38">
      <c r="E225" t="s">
        <v>283</v>
      </c>
      <c r="F225" s="2">
        <f t="shared" si="79"/>
        <v>-76667703.716574982</v>
      </c>
      <c r="G225" s="2">
        <f t="shared" ref="G225:AK225" si="83">-G200</f>
        <v>0</v>
      </c>
      <c r="H225" s="2">
        <f t="shared" si="83"/>
        <v>-265432.81692249933</v>
      </c>
      <c r="I225" s="2">
        <f t="shared" si="83"/>
        <v>-542013.8121557436</v>
      </c>
      <c r="J225" s="2">
        <f t="shared" si="83"/>
        <v>-830094.1533165212</v>
      </c>
      <c r="K225" s="2">
        <f t="shared" si="83"/>
        <v>-1174524.1089275379</v>
      </c>
      <c r="L225" s="2">
        <f t="shared" si="83"/>
        <v>-1533054.0511526046</v>
      </c>
      <c r="M225" s="2">
        <f t="shared" si="83"/>
        <v>-2045178.5953455591</v>
      </c>
      <c r="N225" s="2">
        <f t="shared" si="83"/>
        <v>-2578136.2935580588</v>
      </c>
      <c r="O225" s="2">
        <f t="shared" si="83"/>
        <v>-3132576.2913349369</v>
      </c>
      <c r="P225" s="2">
        <f t="shared" si="83"/>
        <v>-3709165.810912984</v>
      </c>
      <c r="Q225" s="2">
        <f t="shared" si="83"/>
        <v>-4308590.6241688309</v>
      </c>
      <c r="R225" s="2">
        <f t="shared" si="83"/>
        <v>-4776040.4461538335</v>
      </c>
      <c r="S225" s="2">
        <f t="shared" si="83"/>
        <v>-5261223.0721969474</v>
      </c>
      <c r="T225" s="2">
        <f t="shared" si="83"/>
        <v>-5764677.1346971188</v>
      </c>
      <c r="U225" s="2">
        <f t="shared" si="83"/>
        <v>-6212356.4318308355</v>
      </c>
      <c r="V225" s="2">
        <f t="shared" si="83"/>
        <v>-6676296.0368277673</v>
      </c>
      <c r="W225" s="2">
        <f t="shared" si="83"/>
        <v>-7156981.4560481338</v>
      </c>
      <c r="X225" s="2">
        <f t="shared" si="83"/>
        <v>-7654911.4163235147</v>
      </c>
      <c r="Y225" s="2">
        <f t="shared" si="83"/>
        <v>-8170598.2061083457</v>
      </c>
      <c r="Z225" s="2">
        <f t="shared" si="83"/>
        <v>-8587853.6134726405</v>
      </c>
      <c r="AA225" s="2">
        <f t="shared" si="83"/>
        <v>-9019030.5141373407</v>
      </c>
      <c r="AB225" s="2">
        <f t="shared" si="83"/>
        <v>-9464529.601186417</v>
      </c>
      <c r="AC225" s="2">
        <f t="shared" si="83"/>
        <v>-9924762.2574348226</v>
      </c>
      <c r="AD225" s="2">
        <f t="shared" si="83"/>
        <v>-10400150.827691527</v>
      </c>
      <c r="AE225" s="2">
        <f t="shared" si="83"/>
        <v>-10788122.754106091</v>
      </c>
      <c r="AF225" s="2">
        <f t="shared" si="83"/>
        <v>-11187803.034915054</v>
      </c>
      <c r="AG225" s="2">
        <f t="shared" si="83"/>
        <v>-11599512.325383432</v>
      </c>
      <c r="AH225" s="2">
        <f t="shared" si="83"/>
        <v>-12023579.584913084</v>
      </c>
      <c r="AI225" s="2">
        <f t="shared" si="83"/>
        <v>-12460342.2844075</v>
      </c>
      <c r="AJ225" s="2">
        <f t="shared" si="83"/>
        <v>-12929844.536995498</v>
      </c>
      <c r="AK225" s="2">
        <f t="shared" si="83"/>
        <v>-13413570.873244768</v>
      </c>
    </row>
    <row r="226" spans="4:38">
      <c r="E226" t="s">
        <v>306</v>
      </c>
      <c r="F226" s="2">
        <f t="shared" si="79"/>
        <v>-75201554.833728388</v>
      </c>
      <c r="G226" s="2">
        <f t="shared" ref="G226:AK226" si="84">-G34-G50-G85</f>
        <v>-1369433.8016445779</v>
      </c>
      <c r="H226" s="2">
        <f t="shared" si="84"/>
        <v>-1505365.3638062631</v>
      </c>
      <c r="I226" s="2">
        <f t="shared" si="84"/>
        <v>-1650421.8047270647</v>
      </c>
      <c r="J226" s="2">
        <f t="shared" si="84"/>
        <v>-1820344.3880278163</v>
      </c>
      <c r="K226" s="2">
        <f t="shared" si="84"/>
        <v>-2215878.9185042321</v>
      </c>
      <c r="L226" s="2">
        <f t="shared" si="84"/>
        <v>-2708741.9154559723</v>
      </c>
      <c r="M226" s="2">
        <f t="shared" si="84"/>
        <v>-3858237.4209246142</v>
      </c>
      <c r="N226" s="2">
        <f t="shared" si="84"/>
        <v>-4444352.0803174488</v>
      </c>
      <c r="O226" s="2">
        <f t="shared" si="84"/>
        <v>-4625909.9706052607</v>
      </c>
      <c r="P226" s="2">
        <f t="shared" si="84"/>
        <v>-5256355.7580705415</v>
      </c>
      <c r="Q226" s="2">
        <f t="shared" si="84"/>
        <v>-6063867.7798205782</v>
      </c>
      <c r="R226" s="2">
        <f t="shared" si="84"/>
        <v>-6141275.676522078</v>
      </c>
      <c r="S226" s="2">
        <f t="shared" si="84"/>
        <v>-6220271.8921941835</v>
      </c>
      <c r="T226" s="2">
        <f t="shared" si="84"/>
        <v>-6300927.0283954032</v>
      </c>
      <c r="U226" s="2">
        <f t="shared" si="84"/>
        <v>-6369200.1434768112</v>
      </c>
      <c r="V226" s="2">
        <f t="shared" si="84"/>
        <v>-6438906.9939749297</v>
      </c>
      <c r="W226" s="2">
        <f t="shared" si="84"/>
        <v>-6510077.6883335086</v>
      </c>
      <c r="X226" s="2">
        <f t="shared" si="84"/>
        <v>-6582742.9672736172</v>
      </c>
      <c r="Y226" s="2">
        <f t="shared" si="84"/>
        <v>-6656934.2170714689</v>
      </c>
      <c r="Z226" s="2">
        <f t="shared" si="84"/>
        <v>-6710661.307984245</v>
      </c>
      <c r="AA226" s="2">
        <f t="shared" si="84"/>
        <v>-6765516.6678061895</v>
      </c>
      <c r="AB226" s="2">
        <f t="shared" si="84"/>
        <v>-6821523.9901843956</v>
      </c>
      <c r="AC226" s="2">
        <f t="shared" si="84"/>
        <v>-6878707.4663325436</v>
      </c>
      <c r="AD226" s="2">
        <f t="shared" si="84"/>
        <v>-6937091.7954798006</v>
      </c>
      <c r="AE226" s="2">
        <f t="shared" si="84"/>
        <v>-6977266.555136811</v>
      </c>
      <c r="AF226" s="2">
        <f t="shared" si="84"/>
        <v>-7018284.9847466182</v>
      </c>
      <c r="AG226" s="2">
        <f t="shared" si="84"/>
        <v>-7018284.9847466182</v>
      </c>
      <c r="AH226" s="2">
        <f t="shared" si="84"/>
        <v>-7018284.9847466182</v>
      </c>
      <c r="AI226" s="2">
        <f t="shared" si="84"/>
        <v>-7018284.9847466182</v>
      </c>
      <c r="AJ226" s="2">
        <f t="shared" si="84"/>
        <v>-7018284.9847466182</v>
      </c>
      <c r="AK226" s="2">
        <f t="shared" si="84"/>
        <v>-7018284.9847466182</v>
      </c>
    </row>
    <row r="227" spans="4:38">
      <c r="E227" t="s">
        <v>290</v>
      </c>
      <c r="F227" s="2">
        <f t="shared" si="79"/>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79"/>
        <v>208977293.01914552</v>
      </c>
      <c r="H228" s="2">
        <f t="shared" ref="H228:AK228" ca="1" si="86">H219</f>
        <v>10855807.23517425</v>
      </c>
      <c r="I228" s="2">
        <f t="shared" ca="1" si="86"/>
        <v>11083779.187112909</v>
      </c>
      <c r="J228" s="2">
        <f t="shared" ca="1" si="86"/>
        <v>11316538.550042279</v>
      </c>
      <c r="K228" s="2">
        <f t="shared" ca="1" si="86"/>
        <v>13373730.727293069</v>
      </c>
      <c r="L228" s="2">
        <f t="shared" ca="1" si="86"/>
        <v>13654579.072566222</v>
      </c>
      <c r="M228" s="2">
        <f t="shared" ca="1" si="86"/>
        <v>19628439.573139444</v>
      </c>
      <c r="N228" s="2">
        <f t="shared" ca="1" si="86"/>
        <v>20040636.804175369</v>
      </c>
      <c r="O228" s="2">
        <f t="shared" ca="1" si="86"/>
        <v>20461490.177063052</v>
      </c>
      <c r="P228" s="2">
        <f t="shared" ca="1" si="86"/>
        <v>20891181.470781371</v>
      </c>
      <c r="Q228" s="2">
        <f t="shared" ca="1" si="86"/>
        <v>21329896.28166778</v>
      </c>
      <c r="R228" s="2">
        <f t="shared" ca="1" si="86"/>
        <v>15417488.283237416</v>
      </c>
      <c r="S228" s="2">
        <f t="shared" ca="1" si="86"/>
        <v>15741255.537185401</v>
      </c>
      <c r="T228" s="2">
        <f t="shared" ca="1" si="86"/>
        <v>16071821.903466294</v>
      </c>
      <c r="U228" s="2">
        <f t="shared" ca="1" si="86"/>
        <v>13358316.033710906</v>
      </c>
      <c r="V228" s="2">
        <f t="shared" ca="1" si="86"/>
        <v>13638840.670418832</v>
      </c>
      <c r="W228" s="2">
        <f t="shared" ca="1" si="86"/>
        <v>13925256.324497627</v>
      </c>
      <c r="X228" s="2">
        <f t="shared" ca="1" si="86"/>
        <v>14217686.707312075</v>
      </c>
      <c r="Y228" s="2">
        <f t="shared" ca="1" si="86"/>
        <v>14516258.128165778</v>
      </c>
      <c r="Z228" s="2">
        <f t="shared" ca="1" si="86"/>
        <v>10047653.788817577</v>
      </c>
      <c r="AA228" s="2">
        <f t="shared" ca="1" si="86"/>
        <v>10258654.518382747</v>
      </c>
      <c r="AB228" s="2">
        <f t="shared" ca="1" si="86"/>
        <v>10474086.263268784</v>
      </c>
      <c r="AC228" s="2">
        <f t="shared" ca="1" si="86"/>
        <v>10694042.074797425</v>
      </c>
      <c r="AD228" s="2">
        <f t="shared" ca="1" si="86"/>
        <v>10918616.958367838</v>
      </c>
      <c r="AE228" s="2">
        <f t="shared" ca="1" si="86"/>
        <v>6935109.9178813826</v>
      </c>
      <c r="AF228" s="2">
        <f t="shared" ca="1" si="86"/>
        <v>7080747.2261568913</v>
      </c>
      <c r="AG228" s="2">
        <f t="shared" ca="1" si="86"/>
        <v>7229442.9179061856</v>
      </c>
      <c r="AH228" s="2">
        <f t="shared" ca="1" si="86"/>
        <v>7381261.2191822147</v>
      </c>
      <c r="AI228" s="2">
        <f t="shared" ca="1" si="86"/>
        <v>7536267.7047854085</v>
      </c>
      <c r="AJ228" s="2">
        <f t="shared" ca="1" si="86"/>
        <v>8500144.8740755823</v>
      </c>
      <c r="AK228" s="2">
        <f t="shared" ca="1" si="86"/>
        <v>8678647.9164311681</v>
      </c>
    </row>
    <row r="229" spans="4:38">
      <c r="F229" s="2">
        <f t="shared" si="79"/>
        <v>0</v>
      </c>
    </row>
    <row r="230" spans="4:38">
      <c r="E230" t="s">
        <v>308</v>
      </c>
      <c r="F230" s="2">
        <f t="shared" ca="1" si="79"/>
        <v>293882728.5701502</v>
      </c>
      <c r="G230" s="2">
        <f t="shared" ref="G230:AK230" si="87">SUM(G222:G228)</f>
        <v>-1369433.8016445779</v>
      </c>
      <c r="H230" s="2">
        <f t="shared" ca="1" si="87"/>
        <v>13986831.654302523</v>
      </c>
      <c r="I230" s="2">
        <f t="shared" ca="1" si="87"/>
        <v>14446801.15155815</v>
      </c>
      <c r="J230" s="2">
        <f t="shared" ca="1" si="87"/>
        <v>14905329.639155747</v>
      </c>
      <c r="K230" s="2">
        <f t="shared" ca="1" si="87"/>
        <v>17773640.882787362</v>
      </c>
      <c r="L230" s="2">
        <f t="shared" ca="1" si="87"/>
        <v>18064025.956151091</v>
      </c>
      <c r="M230" s="2">
        <f t="shared" ca="1" si="87"/>
        <v>25635787.173096422</v>
      </c>
      <c r="N230" s="2">
        <f t="shared" ca="1" si="87"/>
        <v>26175393.336167719</v>
      </c>
      <c r="O230" s="2">
        <f t="shared" ca="1" si="87"/>
        <v>27150596.417197429</v>
      </c>
      <c r="P230" s="2">
        <f t="shared" ca="1" si="87"/>
        <v>27709683.634505711</v>
      </c>
      <c r="Q230" s="2">
        <f t="shared" ca="1" si="87"/>
        <v>28124674.373245515</v>
      </c>
      <c r="R230" s="2">
        <f t="shared" ca="1" si="87"/>
        <v>20435054.056254104</v>
      </c>
      <c r="S230" s="2">
        <f t="shared" ca="1" si="87"/>
        <v>21297984.068883125</v>
      </c>
      <c r="T230" s="2">
        <f t="shared" ca="1" si="87"/>
        <v>22202826.19260237</v>
      </c>
      <c r="U230" s="2">
        <f t="shared" ca="1" si="87"/>
        <v>18894849.338897049</v>
      </c>
      <c r="V230" s="2">
        <f t="shared" ca="1" si="87"/>
        <v>19701596.091124233</v>
      </c>
      <c r="W230" s="2">
        <f t="shared" ca="1" si="87"/>
        <v>20532548.604983676</v>
      </c>
      <c r="X230" s="2">
        <f t="shared" ca="1" si="87"/>
        <v>21388367.747146234</v>
      </c>
      <c r="Y230" s="2">
        <f t="shared" ca="1" si="87"/>
        <v>22269731.465942211</v>
      </c>
      <c r="Z230" s="2">
        <f t="shared" ca="1" si="87"/>
        <v>16543073.390330534</v>
      </c>
      <c r="AA230" s="2">
        <f t="shared" ca="1" si="87"/>
        <v>17236726.670572855</v>
      </c>
      <c r="AB230" s="2">
        <f t="shared" ca="1" si="87"/>
        <v>17950410.454139646</v>
      </c>
      <c r="AC230" s="2">
        <f t="shared" ca="1" si="87"/>
        <v>18684660.121073969</v>
      </c>
      <c r="AD230" s="2">
        <f t="shared" ca="1" si="87"/>
        <v>19440024.703928221</v>
      </c>
      <c r="AE230" s="2">
        <f t="shared" ca="1" si="87"/>
        <v>14362008.565383174</v>
      </c>
      <c r="AF230" s="2">
        <f t="shared" ca="1" si="87"/>
        <v>14948696.973199945</v>
      </c>
      <c r="AG230" s="2">
        <f t="shared" ca="1" si="87"/>
        <v>12242971.546941217</v>
      </c>
      <c r="AH230" s="2">
        <f t="shared" ca="1" si="87"/>
        <v>12834661.636206344</v>
      </c>
      <c r="AI230" s="2">
        <f t="shared" ca="1" si="87"/>
        <v>13442708.495090503</v>
      </c>
      <c r="AJ230" s="2">
        <f t="shared" ca="1" si="87"/>
        <v>14893585.75851634</v>
      </c>
      <c r="AK230" s="2">
        <f t="shared" ca="1" si="87"/>
        <v>15573843.094894474</v>
      </c>
    </row>
    <row r="231" spans="4:38">
      <c r="E231" t="s">
        <v>309</v>
      </c>
      <c r="F231" s="2">
        <f t="shared" ca="1" si="79"/>
        <v>-88164818.571045071</v>
      </c>
      <c r="G231" s="2">
        <f>-G230*G$18</f>
        <v>410830.14049337333</v>
      </c>
      <c r="H231" s="2">
        <f t="shared" ref="H231:AK231" ca="1" si="88">-H230*H$18</f>
        <v>-4196049.4962907564</v>
      </c>
      <c r="I231" s="2">
        <f t="shared" ca="1" si="88"/>
        <v>-4334040.3454674445</v>
      </c>
      <c r="J231" s="2">
        <f t="shared" ca="1" si="88"/>
        <v>-4471598.891746724</v>
      </c>
      <c r="K231" s="2">
        <f t="shared" ca="1" si="88"/>
        <v>-5332092.264836208</v>
      </c>
      <c r="L231" s="2">
        <f t="shared" ca="1" si="88"/>
        <v>-5419207.7868453274</v>
      </c>
      <c r="M231" s="2">
        <f t="shared" ca="1" si="88"/>
        <v>-7690736.1519289259</v>
      </c>
      <c r="N231" s="2">
        <f t="shared" ca="1" si="88"/>
        <v>-7852618.0008503152</v>
      </c>
      <c r="O231" s="2">
        <f t="shared" ca="1" si="88"/>
        <v>-8145178.925159228</v>
      </c>
      <c r="P231" s="2">
        <f t="shared" ca="1" si="88"/>
        <v>-8312905.0903517129</v>
      </c>
      <c r="Q231" s="2">
        <f t="shared" ca="1" si="88"/>
        <v>-8437402.3119736537</v>
      </c>
      <c r="R231" s="2">
        <f t="shared" ca="1" si="88"/>
        <v>-6130516.2168762311</v>
      </c>
      <c r="S231" s="2">
        <f t="shared" ca="1" si="88"/>
        <v>-6389395.220664937</v>
      </c>
      <c r="T231" s="2">
        <f t="shared" ca="1" si="88"/>
        <v>-6660847.8577807108</v>
      </c>
      <c r="U231" s="2">
        <f t="shared" ca="1" si="88"/>
        <v>-5668454.8016691143</v>
      </c>
      <c r="V231" s="2">
        <f t="shared" ca="1" si="88"/>
        <v>-5910478.8273372697</v>
      </c>
      <c r="W231" s="2">
        <f t="shared" ca="1" si="88"/>
        <v>-6159764.5814951025</v>
      </c>
      <c r="X231" s="2">
        <f t="shared" ca="1" si="88"/>
        <v>-6416510.3241438698</v>
      </c>
      <c r="Y231" s="2">
        <f t="shared" ca="1" si="88"/>
        <v>-6680919.4397826632</v>
      </c>
      <c r="Z231" s="2">
        <f t="shared" ca="1" si="88"/>
        <v>-4962922.0170991598</v>
      </c>
      <c r="AA231" s="2">
        <f t="shared" ca="1" si="88"/>
        <v>-5171018.0011718562</v>
      </c>
      <c r="AB231" s="2">
        <f t="shared" ca="1" si="88"/>
        <v>-5385123.1362418933</v>
      </c>
      <c r="AC231" s="2">
        <f t="shared" ca="1" si="88"/>
        <v>-5605398.0363221904</v>
      </c>
      <c r="AD231" s="2">
        <f t="shared" ca="1" si="88"/>
        <v>-5832007.4111784659</v>
      </c>
      <c r="AE231" s="2">
        <f t="shared" ca="1" si="88"/>
        <v>-4308602.5696149515</v>
      </c>
      <c r="AF231" s="2">
        <f t="shared" ca="1" si="88"/>
        <v>-4484609.0919599831</v>
      </c>
      <c r="AG231" s="2">
        <f t="shared" ca="1" si="88"/>
        <v>-3672891.4640823649</v>
      </c>
      <c r="AH231" s="2">
        <f t="shared" ca="1" si="88"/>
        <v>-3850398.4908619029</v>
      </c>
      <c r="AI231" s="2">
        <f t="shared" ca="1" si="88"/>
        <v>-4032812.5485271509</v>
      </c>
      <c r="AJ231" s="2">
        <f t="shared" ca="1" si="88"/>
        <v>-4468075.7275549015</v>
      </c>
      <c r="AK231" s="2">
        <f t="shared" ca="1" si="88"/>
        <v>-4672152.9284683419</v>
      </c>
    </row>
    <row r="233" spans="4:38">
      <c r="D233" t="s">
        <v>310</v>
      </c>
    </row>
    <row r="234" spans="4:38">
      <c r="E234" t="s">
        <v>214</v>
      </c>
      <c r="F234" s="2">
        <f>NPV($G$15,H234:AQ234)+G234</f>
        <v>-332663758.62160528</v>
      </c>
      <c r="G234" s="2">
        <f t="shared" ref="G234:AK234" si="89">-G26</f>
        <v>-109554704.13156623</v>
      </c>
      <c r="H234" s="2">
        <f t="shared" si="89"/>
        <v>-6485976.3427314823</v>
      </c>
      <c r="I234" s="2">
        <f t="shared" si="89"/>
        <v>-7106843.3257539785</v>
      </c>
      <c r="J234" s="2">
        <f t="shared" si="89"/>
        <v>-8987077.7316031009</v>
      </c>
      <c r="K234" s="2">
        <f t="shared" si="89"/>
        <v>-26261389.020956319</v>
      </c>
      <c r="L234" s="2">
        <f t="shared" si="89"/>
        <v>-33929658.918641217</v>
      </c>
      <c r="M234" s="2">
        <f t="shared" si="89"/>
        <v>-84248416.839950323</v>
      </c>
      <c r="N234" s="2">
        <f t="shared" si="89"/>
        <v>-39018863.38889055</v>
      </c>
      <c r="O234" s="2">
        <f t="shared" si="89"/>
        <v>-6492089.9643286457</v>
      </c>
      <c r="P234" s="2">
        <f t="shared" si="89"/>
        <v>-42237413.889801919</v>
      </c>
      <c r="Q234" s="2">
        <f t="shared" si="89"/>
        <v>-56233618.806598529</v>
      </c>
      <c r="R234" s="23">
        <f t="shared" si="89"/>
        <v>0</v>
      </c>
      <c r="S234" s="23">
        <f t="shared" si="89"/>
        <v>0</v>
      </c>
      <c r="T234" s="23">
        <f t="shared" si="89"/>
        <v>0</v>
      </c>
      <c r="U234" s="23">
        <f t="shared" si="89"/>
        <v>0</v>
      </c>
      <c r="V234" s="23">
        <f t="shared" si="89"/>
        <v>0</v>
      </c>
      <c r="W234" s="23">
        <f t="shared" si="89"/>
        <v>0</v>
      </c>
      <c r="X234" s="23">
        <f t="shared" si="89"/>
        <v>0</v>
      </c>
      <c r="Y234" s="23">
        <f t="shared" si="89"/>
        <v>0</v>
      </c>
      <c r="Z234" s="23">
        <f t="shared" si="89"/>
        <v>0</v>
      </c>
      <c r="AA234" s="23">
        <f t="shared" si="89"/>
        <v>0</v>
      </c>
      <c r="AB234" s="23">
        <f t="shared" si="89"/>
        <v>0</v>
      </c>
      <c r="AC234" s="23">
        <f t="shared" si="89"/>
        <v>0</v>
      </c>
      <c r="AD234" s="23">
        <f t="shared" si="89"/>
        <v>0</v>
      </c>
      <c r="AE234" s="23">
        <f t="shared" si="89"/>
        <v>0</v>
      </c>
      <c r="AF234" s="23">
        <f t="shared" si="89"/>
        <v>0</v>
      </c>
      <c r="AG234" s="23">
        <f t="shared" si="89"/>
        <v>0</v>
      </c>
      <c r="AH234" s="23">
        <f t="shared" si="89"/>
        <v>0</v>
      </c>
      <c r="AI234" s="23">
        <f t="shared" si="89"/>
        <v>0</v>
      </c>
      <c r="AJ234" s="23">
        <f t="shared" si="89"/>
        <v>0</v>
      </c>
      <c r="AK234" s="23">
        <f t="shared" si="89"/>
        <v>0</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783233808.29858112</v>
      </c>
      <c r="G237" s="2">
        <f t="shared" ref="G237:AK237" si="93">G177</f>
        <v>0</v>
      </c>
      <c r="H237" s="2">
        <f t="shared" si="93"/>
        <v>1196320.3868989395</v>
      </c>
      <c r="I237" s="2">
        <f t="shared" si="93"/>
        <v>2453018.0578426262</v>
      </c>
      <c r="J237" s="2">
        <f t="shared" si="93"/>
        <v>3769882.451388984</v>
      </c>
      <c r="K237" s="2">
        <f t="shared" si="93"/>
        <v>5341997.9469457241</v>
      </c>
      <c r="L237" s="2">
        <f t="shared" si="93"/>
        <v>6980605.9909017477</v>
      </c>
      <c r="M237" s="2">
        <f t="shared" si="93"/>
        <v>9307052.0650475379</v>
      </c>
      <c r="N237" s="2">
        <f t="shared" si="93"/>
        <v>11725100.37165376</v>
      </c>
      <c r="O237" s="2">
        <f t="shared" si="93"/>
        <v>14237359.296390355</v>
      </c>
      <c r="P237" s="2">
        <f t="shared" si="93"/>
        <v>16847406.770229056</v>
      </c>
      <c r="Q237" s="2">
        <f t="shared" si="93"/>
        <v>19557714.333807047</v>
      </c>
      <c r="R237" s="2">
        <f t="shared" si="93"/>
        <v>21666636.98687572</v>
      </c>
      <c r="S237" s="2">
        <f t="shared" si="93"/>
        <v>23853647.711535532</v>
      </c>
      <c r="T237" s="2">
        <f t="shared" si="93"/>
        <v>26136237.839538932</v>
      </c>
      <c r="U237" s="2">
        <f t="shared" si="93"/>
        <v>28165953.00178092</v>
      </c>
      <c r="V237" s="2">
        <f t="shared" si="93"/>
        <v>30269390.11994984</v>
      </c>
      <c r="W237" s="2">
        <f t="shared" si="93"/>
        <v>32448750.411808066</v>
      </c>
      <c r="X237" s="2">
        <f t="shared" si="93"/>
        <v>34706295.034881443</v>
      </c>
      <c r="Y237" s="2">
        <f t="shared" si="93"/>
        <v>37044346.633192301</v>
      </c>
      <c r="Z237" s="2">
        <f t="shared" si="93"/>
        <v>38936124.145078912</v>
      </c>
      <c r="AA237" s="2">
        <f t="shared" si="93"/>
        <v>40891019.755599514</v>
      </c>
      <c r="AB237" s="2">
        <f t="shared" si="93"/>
        <v>42910850.151014</v>
      </c>
      <c r="AC237" s="2">
        <f t="shared" si="93"/>
        <v>44997480.483323686</v>
      </c>
      <c r="AD237" s="2">
        <f t="shared" si="93"/>
        <v>47152825.604673728</v>
      </c>
      <c r="AE237" s="2">
        <f t="shared" si="93"/>
        <v>48911835.919891998</v>
      </c>
      <c r="AF237" s="2">
        <f t="shared" si="93"/>
        <v>50723930.272257775</v>
      </c>
      <c r="AG237" s="2">
        <f t="shared" si="93"/>
        <v>52590562.467782237</v>
      </c>
      <c r="AH237" s="2">
        <f t="shared" si="93"/>
        <v>54513223.962268665</v>
      </c>
      <c r="AI237" s="2">
        <f t="shared" si="93"/>
        <v>56493444.801475272</v>
      </c>
      <c r="AJ237" s="2">
        <f t="shared" si="93"/>
        <v>58622102.183860302</v>
      </c>
      <c r="AK237" s="2">
        <f t="shared" si="93"/>
        <v>60815249.567148052</v>
      </c>
      <c r="AL237" s="2">
        <f t="shared" ref="AL237:AL243" si="94">IF(AF237=0,0,IF($G$15&gt;(AK237/AF237)^(1/5)-1+2%,AK237*(AK237/AF237)^(1/5)/($G$15-((AK237/AF237)^(1/5)-1)),AK237*(1+$G$14)/$G$16))</f>
        <v>2071774822.6806262</v>
      </c>
    </row>
    <row r="238" spans="4:38">
      <c r="E238" t="s">
        <v>282</v>
      </c>
      <c r="F238" s="2">
        <f t="shared" si="90"/>
        <v>-431330559.36575341</v>
      </c>
      <c r="G238" s="2">
        <f t="shared" ref="G238:AK238" si="95">G224</f>
        <v>0</v>
      </c>
      <c r="H238" s="2">
        <f t="shared" si="95"/>
        <v>-683046.41724522144</v>
      </c>
      <c r="I238" s="2">
        <f t="shared" si="95"/>
        <v>-1395232.4244247349</v>
      </c>
      <c r="J238" s="2">
        <f t="shared" si="95"/>
        <v>-2137381.7533882158</v>
      </c>
      <c r="K238" s="2">
        <f t="shared" si="95"/>
        <v>-2933058.1811766042</v>
      </c>
      <c r="L238" s="2">
        <f t="shared" si="95"/>
        <v>-3828743.9782062969</v>
      </c>
      <c r="M238" s="2">
        <f t="shared" si="95"/>
        <v>-5107512.0463614091</v>
      </c>
      <c r="N238" s="2">
        <f t="shared" si="95"/>
        <v>-6438164.8283221517</v>
      </c>
      <c r="O238" s="2">
        <f t="shared" si="95"/>
        <v>-7822308.0530120749</v>
      </c>
      <c r="P238" s="2">
        <f t="shared" si="95"/>
        <v>-9261632.1449417491</v>
      </c>
      <c r="Q238" s="2">
        <f t="shared" si="95"/>
        <v>-10757820.771644279</v>
      </c>
      <c r="R238" s="2">
        <f t="shared" si="95"/>
        <v>-11924386.827303069</v>
      </c>
      <c r="S238" s="2">
        <f t="shared" si="95"/>
        <v>-13135121.469215114</v>
      </c>
      <c r="T238" s="2">
        <f t="shared" si="95"/>
        <v>-14392040.28340791</v>
      </c>
      <c r="U238" s="2">
        <f t="shared" si="95"/>
        <v>-15509712.327799818</v>
      </c>
      <c r="V238" s="2">
        <f t="shared" si="95"/>
        <v>-16667979.708291195</v>
      </c>
      <c r="W238" s="2">
        <f t="shared" si="95"/>
        <v>-17868054.535626661</v>
      </c>
      <c r="X238" s="2">
        <f t="shared" si="95"/>
        <v>-19111181.926658858</v>
      </c>
      <c r="Y238" s="2">
        <f t="shared" si="95"/>
        <v>-20398640.856064193</v>
      </c>
      <c r="Z238" s="2">
        <f t="shared" si="95"/>
        <v>-21440356.895131178</v>
      </c>
      <c r="AA238" s="2">
        <f t="shared" si="95"/>
        <v>-22516829.207221452</v>
      </c>
      <c r="AB238" s="2">
        <f t="shared" si="95"/>
        <v>-23629058.159028765</v>
      </c>
      <c r="AC238" s="2">
        <f t="shared" si="95"/>
        <v>-24778070.805131599</v>
      </c>
      <c r="AD238" s="2">
        <f t="shared" si="95"/>
        <v>-25964921.567722607</v>
      </c>
      <c r="AE238" s="2">
        <f t="shared" si="95"/>
        <v>-26933528.73570811</v>
      </c>
      <c r="AF238" s="2">
        <f t="shared" si="95"/>
        <v>-27931366.874337632</v>
      </c>
      <c r="AG238" s="2">
        <f t="shared" si="95"/>
        <v>-28959236.528617155</v>
      </c>
      <c r="AH238" s="2">
        <f t="shared" si="95"/>
        <v>-30017958.975584835</v>
      </c>
      <c r="AI238" s="2">
        <f t="shared" si="95"/>
        <v>-31108376.742016058</v>
      </c>
      <c r="AJ238" s="2">
        <f t="shared" si="95"/>
        <v>-32280531.777677428</v>
      </c>
      <c r="AK238" s="2">
        <f t="shared" si="95"/>
        <v>-33488198.53069336</v>
      </c>
      <c r="AL238" s="2">
        <f t="shared" si="94"/>
        <v>-1140832390.9978559</v>
      </c>
    </row>
    <row r="239" spans="4:38">
      <c r="E239" t="s">
        <v>283</v>
      </c>
      <c r="F239" s="2">
        <f t="shared" si="90"/>
        <v>-172719737.62543625</v>
      </c>
      <c r="G239" s="2">
        <f t="shared" ref="G239:AK239" si="96">-G200</f>
        <v>0</v>
      </c>
      <c r="H239" s="2">
        <f t="shared" si="96"/>
        <v>-265432.81692249933</v>
      </c>
      <c r="I239" s="2">
        <f t="shared" si="96"/>
        <v>-542013.8121557436</v>
      </c>
      <c r="J239" s="2">
        <f t="shared" si="96"/>
        <v>-830094.1533165212</v>
      </c>
      <c r="K239" s="2">
        <f t="shared" si="96"/>
        <v>-1174524.1089275379</v>
      </c>
      <c r="L239" s="2">
        <f t="shared" si="96"/>
        <v>-1533054.0511526046</v>
      </c>
      <c r="M239" s="2">
        <f t="shared" si="96"/>
        <v>-2045178.5953455591</v>
      </c>
      <c r="N239" s="2">
        <f t="shared" si="96"/>
        <v>-2578136.2935580588</v>
      </c>
      <c r="O239" s="2">
        <f t="shared" si="96"/>
        <v>-3132576.2913349369</v>
      </c>
      <c r="P239" s="2">
        <f t="shared" si="96"/>
        <v>-3709165.810912984</v>
      </c>
      <c r="Q239" s="2">
        <f t="shared" si="96"/>
        <v>-4308590.6241688309</v>
      </c>
      <c r="R239" s="2">
        <f t="shared" si="96"/>
        <v>-4776040.4461538335</v>
      </c>
      <c r="S239" s="2">
        <f t="shared" si="96"/>
        <v>-5261223.0721969474</v>
      </c>
      <c r="T239" s="2">
        <f t="shared" si="96"/>
        <v>-5764677.1346971188</v>
      </c>
      <c r="U239" s="2">
        <f t="shared" si="96"/>
        <v>-6212356.4318308355</v>
      </c>
      <c r="V239" s="2">
        <f t="shared" si="96"/>
        <v>-6676296.0368277673</v>
      </c>
      <c r="W239" s="2">
        <f t="shared" si="96"/>
        <v>-7156981.4560481338</v>
      </c>
      <c r="X239" s="2">
        <f t="shared" si="96"/>
        <v>-7654911.4163235147</v>
      </c>
      <c r="Y239" s="2">
        <f t="shared" si="96"/>
        <v>-8170598.2061083457</v>
      </c>
      <c r="Z239" s="2">
        <f t="shared" si="96"/>
        <v>-8587853.6134726405</v>
      </c>
      <c r="AA239" s="2">
        <f t="shared" si="96"/>
        <v>-9019030.5141373407</v>
      </c>
      <c r="AB239" s="2">
        <f t="shared" si="96"/>
        <v>-9464529.601186417</v>
      </c>
      <c r="AC239" s="2">
        <f t="shared" si="96"/>
        <v>-9924762.2574348226</v>
      </c>
      <c r="AD239" s="2">
        <f t="shared" si="96"/>
        <v>-10400150.827691527</v>
      </c>
      <c r="AE239" s="2">
        <f t="shared" si="96"/>
        <v>-10788122.754106091</v>
      </c>
      <c r="AF239" s="2">
        <f t="shared" si="96"/>
        <v>-11187803.034915054</v>
      </c>
      <c r="AG239" s="2">
        <f t="shared" si="96"/>
        <v>-11599512.325383432</v>
      </c>
      <c r="AH239" s="2">
        <f t="shared" si="96"/>
        <v>-12023579.584913084</v>
      </c>
      <c r="AI239" s="2">
        <f t="shared" si="96"/>
        <v>-12460342.2844075</v>
      </c>
      <c r="AJ239" s="2">
        <f t="shared" si="96"/>
        <v>-12929844.536995498</v>
      </c>
      <c r="AK239" s="2">
        <f t="shared" si="96"/>
        <v>-13413570.873244768</v>
      </c>
      <c r="AL239" s="2">
        <f t="shared" si="94"/>
        <v>-456956086.10052615</v>
      </c>
    </row>
    <row r="240" spans="4:38">
      <c r="E240" t="s">
        <v>290</v>
      </c>
      <c r="F240" s="2">
        <f t="shared" si="90"/>
        <v>0</v>
      </c>
      <c r="G240" s="2">
        <f t="shared" ref="G240:AK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4"/>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4"/>
        <v>0</v>
      </c>
    </row>
    <row r="242" spans="3:40">
      <c r="E242" t="s">
        <v>312</v>
      </c>
      <c r="F242" s="2">
        <f t="shared" ca="1" si="90"/>
        <v>-110994091.40986393</v>
      </c>
      <c r="G242" s="2">
        <f t="shared" ref="G242:AK242" si="99">G231</f>
        <v>410830.14049337333</v>
      </c>
      <c r="H242" s="2">
        <f t="shared" ca="1" si="99"/>
        <v>-4196049.4962907564</v>
      </c>
      <c r="I242" s="2">
        <f t="shared" ca="1" si="99"/>
        <v>-4334040.3454674445</v>
      </c>
      <c r="J242" s="2">
        <f t="shared" ca="1" si="99"/>
        <v>-4471598.891746724</v>
      </c>
      <c r="K242" s="2">
        <f t="shared" ca="1" si="99"/>
        <v>-5332092.264836208</v>
      </c>
      <c r="L242" s="2">
        <f t="shared" ca="1" si="99"/>
        <v>-5419207.7868453274</v>
      </c>
      <c r="M242" s="2">
        <f t="shared" ca="1" si="99"/>
        <v>-7690736.1519289259</v>
      </c>
      <c r="N242" s="2">
        <f t="shared" ca="1" si="99"/>
        <v>-7852618.0008503152</v>
      </c>
      <c r="O242" s="2">
        <f t="shared" ca="1" si="99"/>
        <v>-8145178.925159228</v>
      </c>
      <c r="P242" s="2">
        <f t="shared" ca="1" si="99"/>
        <v>-8312905.0903517129</v>
      </c>
      <c r="Q242" s="2">
        <f t="shared" ca="1" si="99"/>
        <v>-8437402.3119736537</v>
      </c>
      <c r="R242" s="2">
        <f t="shared" ca="1" si="99"/>
        <v>-6130516.2168762311</v>
      </c>
      <c r="S242" s="2">
        <f t="shared" ca="1" si="99"/>
        <v>-6389395.220664937</v>
      </c>
      <c r="T242" s="2">
        <f t="shared" ca="1" si="99"/>
        <v>-6660847.8577807108</v>
      </c>
      <c r="U242" s="2">
        <f t="shared" ca="1" si="99"/>
        <v>-5668454.8016691143</v>
      </c>
      <c r="V242" s="2">
        <f t="shared" ca="1" si="99"/>
        <v>-5910478.8273372697</v>
      </c>
      <c r="W242" s="2">
        <f t="shared" ca="1" si="99"/>
        <v>-6159764.5814951025</v>
      </c>
      <c r="X242" s="2">
        <f t="shared" ca="1" si="99"/>
        <v>-6416510.3241438698</v>
      </c>
      <c r="Y242" s="2">
        <f t="shared" ca="1" si="99"/>
        <v>-6680919.4397826632</v>
      </c>
      <c r="Z242" s="2">
        <f t="shared" ca="1" si="99"/>
        <v>-4962922.0170991598</v>
      </c>
      <c r="AA242" s="2">
        <f t="shared" ca="1" si="99"/>
        <v>-5171018.0011718562</v>
      </c>
      <c r="AB242" s="2">
        <f t="shared" ca="1" si="99"/>
        <v>-5385123.1362418933</v>
      </c>
      <c r="AC242" s="2">
        <f t="shared" ca="1" si="99"/>
        <v>-5605398.0363221904</v>
      </c>
      <c r="AD242" s="2">
        <f t="shared" ca="1" si="99"/>
        <v>-5832007.4111784659</v>
      </c>
      <c r="AE242" s="2">
        <f t="shared" ca="1" si="99"/>
        <v>-4308602.5696149515</v>
      </c>
      <c r="AF242" s="2">
        <f t="shared" ca="1" si="99"/>
        <v>-4484609.0919599831</v>
      </c>
      <c r="AG242" s="2">
        <f t="shared" ca="1" si="99"/>
        <v>-3672891.4640823649</v>
      </c>
      <c r="AH242" s="2">
        <f t="shared" ca="1" si="99"/>
        <v>-3850398.4908619029</v>
      </c>
      <c r="AI242" s="2">
        <f t="shared" ca="1" si="99"/>
        <v>-4032812.5485271509</v>
      </c>
      <c r="AJ242" s="2">
        <f t="shared" ca="1" si="99"/>
        <v>-4468075.7275549015</v>
      </c>
      <c r="AK242" s="2">
        <f t="shared" ca="1" si="99"/>
        <v>-4672152.9284683419</v>
      </c>
      <c r="AL242" s="2">
        <f t="shared" ca="1" si="94"/>
        <v>-108607540.5216933</v>
      </c>
      <c r="AN242" s="18"/>
    </row>
    <row r="243" spans="3:40">
      <c r="E243" t="s">
        <v>313</v>
      </c>
      <c r="F243" s="2">
        <f t="shared" ca="1" si="90"/>
        <v>55497045.704931967</v>
      </c>
      <c r="G243" s="2">
        <f>-$G$17*G242</f>
        <v>-205415.07024668666</v>
      </c>
      <c r="H243" s="2">
        <f t="shared" ref="H243:AK243" ca="1" si="100">-$G$17*H242</f>
        <v>2098024.7481453782</v>
      </c>
      <c r="I243" s="2">
        <f t="shared" ca="1" si="100"/>
        <v>2167020.1727337223</v>
      </c>
      <c r="J243" s="2">
        <f t="shared" ca="1" si="100"/>
        <v>2235799.445873362</v>
      </c>
      <c r="K243" s="2">
        <f t="shared" ca="1" si="100"/>
        <v>2666046.132418104</v>
      </c>
      <c r="L243" s="2">
        <f t="shared" ca="1" si="100"/>
        <v>2709603.8934226637</v>
      </c>
      <c r="M243" s="2">
        <f t="shared" ca="1" si="100"/>
        <v>3845368.0759644629</v>
      </c>
      <c r="N243" s="2">
        <f t="shared" ca="1" si="100"/>
        <v>3926309.0004251576</v>
      </c>
      <c r="O243" s="2">
        <f t="shared" ca="1" si="100"/>
        <v>4072589.462579614</v>
      </c>
      <c r="P243" s="2">
        <f t="shared" ca="1" si="100"/>
        <v>4156452.5451758564</v>
      </c>
      <c r="Q243" s="2">
        <f t="shared" ca="1" si="100"/>
        <v>4218701.1559868269</v>
      </c>
      <c r="R243" s="2">
        <f t="shared" ca="1" si="100"/>
        <v>3065258.1084381156</v>
      </c>
      <c r="S243" s="2">
        <f t="shared" ca="1" si="100"/>
        <v>3194697.6103324685</v>
      </c>
      <c r="T243" s="2">
        <f t="shared" ca="1" si="100"/>
        <v>3330423.9288903554</v>
      </c>
      <c r="U243" s="2">
        <f t="shared" ca="1" si="100"/>
        <v>2834227.4008345571</v>
      </c>
      <c r="V243" s="2">
        <f t="shared" ca="1" si="100"/>
        <v>2955239.4136686348</v>
      </c>
      <c r="W243" s="2">
        <f t="shared" ca="1" si="100"/>
        <v>3079882.2907475512</v>
      </c>
      <c r="X243" s="2">
        <f t="shared" ca="1" si="100"/>
        <v>3208255.1620719349</v>
      </c>
      <c r="Y243" s="2">
        <f t="shared" ca="1" si="100"/>
        <v>3340459.7198913316</v>
      </c>
      <c r="Z243" s="2">
        <f t="shared" ca="1" si="100"/>
        <v>2481461.0085495799</v>
      </c>
      <c r="AA243" s="2">
        <f t="shared" ca="1" si="100"/>
        <v>2585509.0005859281</v>
      </c>
      <c r="AB243" s="2">
        <f t="shared" ca="1" si="100"/>
        <v>2692561.5681209466</v>
      </c>
      <c r="AC243" s="2">
        <f t="shared" ca="1" si="100"/>
        <v>2802699.0181610952</v>
      </c>
      <c r="AD243" s="2">
        <f t="shared" ca="1" si="100"/>
        <v>2916003.705589233</v>
      </c>
      <c r="AE243" s="2">
        <f t="shared" ca="1" si="100"/>
        <v>2154301.2848074757</v>
      </c>
      <c r="AF243" s="2">
        <f t="shared" ca="1" si="100"/>
        <v>2242304.5459799916</v>
      </c>
      <c r="AG243" s="2">
        <f t="shared" ca="1" si="100"/>
        <v>1836445.7320411825</v>
      </c>
      <c r="AH243" s="2">
        <f t="shared" ca="1" si="100"/>
        <v>1925199.2454309515</v>
      </c>
      <c r="AI243" s="2">
        <f t="shared" ca="1" si="100"/>
        <v>2016406.2742635754</v>
      </c>
      <c r="AJ243" s="2">
        <f t="shared" ca="1" si="100"/>
        <v>2234037.8637774508</v>
      </c>
      <c r="AK243" s="2">
        <f t="shared" ca="1" si="100"/>
        <v>2336076.464234171</v>
      </c>
      <c r="AL243" s="2">
        <f t="shared" ca="1" si="94"/>
        <v>54303770.260846652</v>
      </c>
    </row>
    <row r="244" spans="3:40">
      <c r="E244" t="s">
        <v>314</v>
      </c>
      <c r="F244" s="2">
        <f t="shared" ca="1" si="90"/>
        <v>-208977293.01914579</v>
      </c>
      <c r="G244" s="2">
        <f>SUM(G234:G243)</f>
        <v>-109349289.06131953</v>
      </c>
      <c r="H244" s="2">
        <f t="shared" ref="H244:AL244" ca="1" si="101">SUM(H234:H243)</f>
        <v>-8336159.9381456422</v>
      </c>
      <c r="I244" s="2">
        <f t="shared" ca="1" si="101"/>
        <v>-8758091.6772255525</v>
      </c>
      <c r="J244" s="2">
        <f t="shared" ca="1" si="101"/>
        <v>-10420470.632792216</v>
      </c>
      <c r="K244" s="2">
        <f t="shared" ca="1" si="101"/>
        <v>-27693019.496532839</v>
      </c>
      <c r="L244" s="2">
        <f t="shared" ca="1" si="101"/>
        <v>-35020454.850521035</v>
      </c>
      <c r="M244" s="2">
        <f t="shared" ca="1" si="101"/>
        <v>-85939423.49257423</v>
      </c>
      <c r="N244" s="2">
        <f t="shared" ca="1" si="101"/>
        <v>-40236373.139542155</v>
      </c>
      <c r="O244" s="2">
        <f t="shared" ca="1" si="101"/>
        <v>-7282204.4748649169</v>
      </c>
      <c r="P244" s="2">
        <f t="shared" ca="1" si="101"/>
        <v>-42517257.62060345</v>
      </c>
      <c r="Q244" s="2">
        <f t="shared" ca="1" si="101"/>
        <v>-55961017.024591416</v>
      </c>
      <c r="R244" s="2">
        <f t="shared" ca="1" si="101"/>
        <v>1900951.6049807025</v>
      </c>
      <c r="S244" s="2">
        <f t="shared" ca="1" si="101"/>
        <v>2262605.5597910024</v>
      </c>
      <c r="T244" s="2">
        <f t="shared" ca="1" si="101"/>
        <v>2649096.4925435479</v>
      </c>
      <c r="U244" s="2">
        <f t="shared" ca="1" si="101"/>
        <v>3609656.8413157095</v>
      </c>
      <c r="V244" s="2">
        <f t="shared" ca="1" si="101"/>
        <v>3969874.9611622426</v>
      </c>
      <c r="W244" s="2">
        <f t="shared" ca="1" si="101"/>
        <v>4343832.12938572</v>
      </c>
      <c r="X244" s="2">
        <f t="shared" ca="1" si="101"/>
        <v>4731946.5298271356</v>
      </c>
      <c r="Y244" s="2">
        <f t="shared" ca="1" si="101"/>
        <v>5134647.8511284292</v>
      </c>
      <c r="Z244" s="2">
        <f t="shared" ca="1" si="101"/>
        <v>6426452.6279255133</v>
      </c>
      <c r="AA244" s="2">
        <f t="shared" ca="1" si="101"/>
        <v>6769651.0336547922</v>
      </c>
      <c r="AB244" s="2">
        <f t="shared" ca="1" si="101"/>
        <v>7124700.8226778712</v>
      </c>
      <c r="AC244" s="2">
        <f t="shared" ca="1" si="101"/>
        <v>7491948.4025961682</v>
      </c>
      <c r="AD244" s="2">
        <f t="shared" ca="1" si="101"/>
        <v>7871749.5036703609</v>
      </c>
      <c r="AE244" s="2">
        <f t="shared" ca="1" si="101"/>
        <v>9035883.1452703215</v>
      </c>
      <c r="AF244" s="2">
        <f t="shared" ca="1" si="101"/>
        <v>9362455.8170250971</v>
      </c>
      <c r="AG244" s="2">
        <f t="shared" ca="1" si="101"/>
        <v>10195367.881740468</v>
      </c>
      <c r="AH244" s="2">
        <f t="shared" ca="1" si="101"/>
        <v>10546486.156339796</v>
      </c>
      <c r="AI244" s="2">
        <f t="shared" ca="1" si="101"/>
        <v>10908319.500788137</v>
      </c>
      <c r="AJ244" s="2">
        <f t="shared" ca="1" si="101"/>
        <v>11177688.005409926</v>
      </c>
      <c r="AK244" s="2">
        <f t="shared" ca="1" si="101"/>
        <v>11577403.698975755</v>
      </c>
      <c r="AL244" s="2">
        <f t="shared" ca="1" si="101"/>
        <v>419682575.32139748</v>
      </c>
    </row>
    <row r="245" spans="3:40">
      <c r="E245" t="s">
        <v>315</v>
      </c>
      <c r="F245" s="2">
        <f t="shared" ca="1" si="90"/>
        <v>-208977293.01914579</v>
      </c>
      <c r="G245" s="48">
        <f ca="1">NPV($G$15,H244:AL244)+G244</f>
        <v>-208977293.01914579</v>
      </c>
    </row>
    <row r="247" spans="3:40">
      <c r="E247" t="s">
        <v>307</v>
      </c>
      <c r="F247" t="s">
        <v>215</v>
      </c>
      <c r="H247" s="2">
        <f ca="1">H219</f>
        <v>10855807.23517425</v>
      </c>
      <c r="I247" s="2">
        <f t="shared" ref="I247:AK247" ca="1" si="102">I219</f>
        <v>11083779.187112909</v>
      </c>
      <c r="J247" s="2">
        <f t="shared" ca="1" si="102"/>
        <v>11316538.550042279</v>
      </c>
      <c r="K247" s="2">
        <f t="shared" ca="1" si="102"/>
        <v>13373730.727293069</v>
      </c>
      <c r="L247" s="2">
        <f t="shared" ca="1" si="102"/>
        <v>13654579.072566222</v>
      </c>
      <c r="M247" s="2">
        <f t="shared" ca="1" si="102"/>
        <v>19628439.573139444</v>
      </c>
      <c r="N247" s="2">
        <f t="shared" ca="1" si="102"/>
        <v>20040636.804175369</v>
      </c>
      <c r="O247" s="2">
        <f t="shared" ca="1" si="102"/>
        <v>20461490.177063052</v>
      </c>
      <c r="P247" s="2">
        <f t="shared" ca="1" si="102"/>
        <v>20891181.470781371</v>
      </c>
      <c r="Q247" s="2">
        <f t="shared" ca="1" si="102"/>
        <v>21329896.28166778</v>
      </c>
      <c r="R247" s="2">
        <f t="shared" ca="1" si="102"/>
        <v>15417488.283237416</v>
      </c>
      <c r="S247" s="2">
        <f t="shared" ca="1" si="102"/>
        <v>15741255.537185401</v>
      </c>
      <c r="T247" s="2">
        <f t="shared" ca="1" si="102"/>
        <v>16071821.903466294</v>
      </c>
      <c r="U247" s="2">
        <f t="shared" ca="1" si="102"/>
        <v>13358316.033710906</v>
      </c>
      <c r="V247" s="2">
        <f t="shared" ca="1" si="102"/>
        <v>13638840.670418832</v>
      </c>
      <c r="W247" s="2">
        <f t="shared" ca="1" si="102"/>
        <v>13925256.324497627</v>
      </c>
      <c r="X247" s="2">
        <f t="shared" ca="1" si="102"/>
        <v>14217686.707312075</v>
      </c>
      <c r="Y247" s="2">
        <f t="shared" ca="1" si="102"/>
        <v>14516258.128165778</v>
      </c>
      <c r="Z247" s="2">
        <f t="shared" ca="1" si="102"/>
        <v>10047653.788817577</v>
      </c>
      <c r="AA247" s="2">
        <f t="shared" ca="1" si="102"/>
        <v>10258654.518382747</v>
      </c>
      <c r="AB247" s="2">
        <f t="shared" ca="1" si="102"/>
        <v>10474086.263268784</v>
      </c>
      <c r="AC247" s="2">
        <f t="shared" ca="1" si="102"/>
        <v>10694042.074797425</v>
      </c>
      <c r="AD247" s="2">
        <f t="shared" ca="1" si="102"/>
        <v>10918616.958367838</v>
      </c>
      <c r="AE247" s="2">
        <f t="shared" ca="1" si="102"/>
        <v>6935109.9178813826</v>
      </c>
      <c r="AF247" s="2">
        <f t="shared" ca="1" si="102"/>
        <v>7080747.2261568913</v>
      </c>
      <c r="AG247" s="2">
        <f t="shared" ca="1" si="102"/>
        <v>7229442.9179061856</v>
      </c>
      <c r="AH247" s="2">
        <f t="shared" ca="1" si="102"/>
        <v>7381261.2191822147</v>
      </c>
      <c r="AI247" s="2">
        <f t="shared" ca="1" si="102"/>
        <v>7536267.7047854085</v>
      </c>
      <c r="AJ247" s="2">
        <f t="shared" ca="1" si="102"/>
        <v>8500144.8740755823</v>
      </c>
      <c r="AK247" s="2">
        <f t="shared" ca="1" si="102"/>
        <v>8678647.9164311681</v>
      </c>
    </row>
    <row r="248" spans="3:40">
      <c r="E248" t="s">
        <v>316</v>
      </c>
      <c r="F248" t="s">
        <v>215</v>
      </c>
      <c r="G248" s="23">
        <f ca="1">NPV($G$15,H247:AL247)+G247</f>
        <v>208977293.01914552</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f ca="1">MAX(0,-G279)</f>
        <v>198756430.00278461</v>
      </c>
    </row>
    <row r="255" spans="3:40">
      <c r="D255" t="s">
        <v>304</v>
      </c>
    </row>
    <row r="256" spans="3:40">
      <c r="E256" t="s">
        <v>219</v>
      </c>
      <c r="F256" t="s">
        <v>215</v>
      </c>
      <c r="G256" s="2">
        <f t="shared" ref="G256:AK261" si="103">G222</f>
        <v>0</v>
      </c>
      <c r="H256" s="2">
        <f t="shared" si="103"/>
        <v>4388548.6302033169</v>
      </c>
      <c r="I256" s="2">
        <f t="shared" si="103"/>
        <v>4497671.947910157</v>
      </c>
      <c r="J256" s="2">
        <f t="shared" si="103"/>
        <v>4606728.9324570373</v>
      </c>
      <c r="K256" s="2">
        <f t="shared" si="103"/>
        <v>5381373.4171569413</v>
      </c>
      <c r="L256" s="2">
        <f t="shared" si="103"/>
        <v>5499380.8374979934</v>
      </c>
      <c r="M256" s="2">
        <f t="shared" si="103"/>
        <v>7711223.597541023</v>
      </c>
      <c r="N256" s="2">
        <f t="shared" si="103"/>
        <v>7870309.3625362488</v>
      </c>
      <c r="O256" s="2">
        <f t="shared" si="103"/>
        <v>8032541.2586962935</v>
      </c>
      <c r="P256" s="2">
        <f t="shared" si="103"/>
        <v>8198249.10742056</v>
      </c>
      <c r="Q256" s="2">
        <f t="shared" si="103"/>
        <v>8367342.9334043739</v>
      </c>
      <c r="R256" s="2">
        <f t="shared" si="103"/>
        <v>6192631.7361199446</v>
      </c>
      <c r="S256" s="2">
        <f t="shared" si="103"/>
        <v>6319697.2537684375</v>
      </c>
      <c r="T256" s="2">
        <f t="shared" si="103"/>
        <v>6452410.8960975735</v>
      </c>
      <c r="U256" s="2">
        <f t="shared" si="103"/>
        <v>5461849.2065126887</v>
      </c>
      <c r="V256" s="2">
        <f t="shared" si="103"/>
        <v>5576548.0398494545</v>
      </c>
      <c r="W256" s="2">
        <f t="shared" si="103"/>
        <v>5693655.548686292</v>
      </c>
      <c r="X256" s="2">
        <f t="shared" si="103"/>
        <v>5813222.3152087042</v>
      </c>
      <c r="Y256" s="2">
        <f t="shared" si="103"/>
        <v>5935299.9838281414</v>
      </c>
      <c r="Z256" s="2">
        <f t="shared" si="103"/>
        <v>4298167.2730221096</v>
      </c>
      <c r="AA256" s="2">
        <f t="shared" si="103"/>
        <v>4388428.7857555728</v>
      </c>
      <c r="AB256" s="2">
        <f t="shared" si="103"/>
        <v>4480585.7902564388</v>
      </c>
      <c r="AC256" s="2">
        <f t="shared" si="103"/>
        <v>4574678.091851824</v>
      </c>
      <c r="AD256" s="2">
        <f t="shared" si="103"/>
        <v>4670746.3317805892</v>
      </c>
      <c r="AE256" s="2">
        <f t="shared" si="103"/>
        <v>3213980.772560806</v>
      </c>
      <c r="AF256" s="2">
        <f t="shared" si="103"/>
        <v>3281474.3687845827</v>
      </c>
      <c r="AG256" s="2">
        <f t="shared" si="103"/>
        <v>0</v>
      </c>
      <c r="AH256" s="2">
        <f t="shared" si="103"/>
        <v>0</v>
      </c>
      <c r="AI256" s="2">
        <f t="shared" si="103"/>
        <v>0</v>
      </c>
      <c r="AJ256" s="2">
        <f t="shared" si="103"/>
        <v>0</v>
      </c>
      <c r="AK256" s="2">
        <f t="shared" si="103"/>
        <v>0</v>
      </c>
    </row>
    <row r="257" spans="4:38">
      <c r="E257" t="s">
        <v>305</v>
      </c>
      <c r="F257" t="s">
        <v>215</v>
      </c>
      <c r="G257" s="2">
        <f t="shared" si="103"/>
        <v>0</v>
      </c>
      <c r="H257" s="2">
        <f t="shared" si="103"/>
        <v>1196320.3868989395</v>
      </c>
      <c r="I257" s="2">
        <f t="shared" si="103"/>
        <v>2453018.0578426262</v>
      </c>
      <c r="J257" s="2">
        <f t="shared" si="103"/>
        <v>3769882.451388984</v>
      </c>
      <c r="K257" s="2">
        <f t="shared" si="103"/>
        <v>5341997.9469457241</v>
      </c>
      <c r="L257" s="2">
        <f t="shared" si="103"/>
        <v>6980605.9909017477</v>
      </c>
      <c r="M257" s="2">
        <f t="shared" si="103"/>
        <v>9307052.0650475379</v>
      </c>
      <c r="N257" s="2">
        <f t="shared" si="103"/>
        <v>11725100.37165376</v>
      </c>
      <c r="O257" s="2">
        <f t="shared" si="103"/>
        <v>14237359.296390355</v>
      </c>
      <c r="P257" s="2">
        <f t="shared" si="103"/>
        <v>16847406.770229056</v>
      </c>
      <c r="Q257" s="2">
        <f t="shared" si="103"/>
        <v>19557714.333807047</v>
      </c>
      <c r="R257" s="2">
        <f t="shared" si="103"/>
        <v>21666636.98687572</v>
      </c>
      <c r="S257" s="2">
        <f t="shared" si="103"/>
        <v>23853647.711535532</v>
      </c>
      <c r="T257" s="2">
        <f t="shared" si="103"/>
        <v>26136237.839538932</v>
      </c>
      <c r="U257" s="2">
        <f t="shared" si="103"/>
        <v>28165953.00178092</v>
      </c>
      <c r="V257" s="2">
        <f t="shared" si="103"/>
        <v>30269390.11994984</v>
      </c>
      <c r="W257" s="2">
        <f t="shared" si="103"/>
        <v>32448750.411808066</v>
      </c>
      <c r="X257" s="2">
        <f t="shared" si="103"/>
        <v>34706295.034881443</v>
      </c>
      <c r="Y257" s="2">
        <f t="shared" si="103"/>
        <v>37044346.633192301</v>
      </c>
      <c r="Z257" s="2">
        <f t="shared" si="103"/>
        <v>38936124.145078912</v>
      </c>
      <c r="AA257" s="2">
        <f t="shared" si="103"/>
        <v>40891019.755599514</v>
      </c>
      <c r="AB257" s="2">
        <f t="shared" si="103"/>
        <v>42910850.151014</v>
      </c>
      <c r="AC257" s="2">
        <f t="shared" si="103"/>
        <v>44997480.483323686</v>
      </c>
      <c r="AD257" s="2">
        <f t="shared" si="103"/>
        <v>47152825.604673728</v>
      </c>
      <c r="AE257" s="2">
        <f t="shared" si="103"/>
        <v>48911835.919891998</v>
      </c>
      <c r="AF257" s="2">
        <f t="shared" si="103"/>
        <v>50723930.272257775</v>
      </c>
      <c r="AG257" s="2">
        <f t="shared" si="103"/>
        <v>52590562.467782237</v>
      </c>
      <c r="AH257" s="2">
        <f t="shared" si="103"/>
        <v>54513223.962268665</v>
      </c>
      <c r="AI257" s="2">
        <f t="shared" si="103"/>
        <v>56493444.801475272</v>
      </c>
      <c r="AJ257" s="2">
        <f t="shared" si="103"/>
        <v>58622102.183860302</v>
      </c>
      <c r="AK257" s="2">
        <f t="shared" si="103"/>
        <v>60815249.567148052</v>
      </c>
    </row>
    <row r="258" spans="4:38">
      <c r="E258" t="s">
        <v>282</v>
      </c>
      <c r="F258" t="s">
        <v>215</v>
      </c>
      <c r="G258" s="2">
        <f t="shared" si="103"/>
        <v>0</v>
      </c>
      <c r="H258" s="2">
        <f t="shared" si="103"/>
        <v>-683046.41724522144</v>
      </c>
      <c r="I258" s="2">
        <f t="shared" si="103"/>
        <v>-1395232.4244247349</v>
      </c>
      <c r="J258" s="2">
        <f t="shared" si="103"/>
        <v>-2137381.7533882158</v>
      </c>
      <c r="K258" s="2">
        <f t="shared" si="103"/>
        <v>-2933058.1811766042</v>
      </c>
      <c r="L258" s="2">
        <f t="shared" si="103"/>
        <v>-3828743.9782062969</v>
      </c>
      <c r="M258" s="2">
        <f t="shared" si="103"/>
        <v>-5107512.0463614091</v>
      </c>
      <c r="N258" s="2">
        <f t="shared" si="103"/>
        <v>-6438164.8283221517</v>
      </c>
      <c r="O258" s="2">
        <f t="shared" si="103"/>
        <v>-7822308.0530120749</v>
      </c>
      <c r="P258" s="2">
        <f t="shared" si="103"/>
        <v>-9261632.1449417491</v>
      </c>
      <c r="Q258" s="2">
        <f t="shared" si="103"/>
        <v>-10757820.771644279</v>
      </c>
      <c r="R258" s="2">
        <f t="shared" si="103"/>
        <v>-11924386.827303069</v>
      </c>
      <c r="S258" s="2">
        <f t="shared" si="103"/>
        <v>-13135121.469215114</v>
      </c>
      <c r="T258" s="2">
        <f t="shared" si="103"/>
        <v>-14392040.28340791</v>
      </c>
      <c r="U258" s="2">
        <f t="shared" si="103"/>
        <v>-15509712.327799818</v>
      </c>
      <c r="V258" s="2">
        <f t="shared" si="103"/>
        <v>-16667979.708291195</v>
      </c>
      <c r="W258" s="2">
        <f t="shared" si="103"/>
        <v>-17868054.535626661</v>
      </c>
      <c r="X258" s="2">
        <f t="shared" si="103"/>
        <v>-19111181.926658858</v>
      </c>
      <c r="Y258" s="2">
        <f t="shared" si="103"/>
        <v>-20398640.856064193</v>
      </c>
      <c r="Z258" s="2">
        <f t="shared" si="103"/>
        <v>-21440356.895131178</v>
      </c>
      <c r="AA258" s="2">
        <f t="shared" si="103"/>
        <v>-22516829.207221452</v>
      </c>
      <c r="AB258" s="2">
        <f t="shared" si="103"/>
        <v>-23629058.159028765</v>
      </c>
      <c r="AC258" s="2">
        <f t="shared" si="103"/>
        <v>-24778070.805131599</v>
      </c>
      <c r="AD258" s="2">
        <f t="shared" si="103"/>
        <v>-25964921.567722607</v>
      </c>
      <c r="AE258" s="2">
        <f t="shared" si="103"/>
        <v>-26933528.73570811</v>
      </c>
      <c r="AF258" s="2">
        <f t="shared" si="103"/>
        <v>-27931366.874337632</v>
      </c>
      <c r="AG258" s="2">
        <f t="shared" si="103"/>
        <v>-28959236.528617155</v>
      </c>
      <c r="AH258" s="2">
        <f t="shared" si="103"/>
        <v>-30017958.975584835</v>
      </c>
      <c r="AI258" s="2">
        <f t="shared" si="103"/>
        <v>-31108376.742016058</v>
      </c>
      <c r="AJ258" s="2">
        <f t="shared" si="103"/>
        <v>-32280531.777677428</v>
      </c>
      <c r="AK258" s="2">
        <f t="shared" si="103"/>
        <v>-33488198.53069336</v>
      </c>
    </row>
    <row r="259" spans="4:38">
      <c r="E259" t="s">
        <v>283</v>
      </c>
      <c r="F259" t="s">
        <v>215</v>
      </c>
      <c r="G259" s="2">
        <f t="shared" si="103"/>
        <v>0</v>
      </c>
      <c r="H259" s="2">
        <f t="shared" si="103"/>
        <v>-265432.81692249933</v>
      </c>
      <c r="I259" s="2">
        <f t="shared" si="103"/>
        <v>-542013.8121557436</v>
      </c>
      <c r="J259" s="2">
        <f t="shared" si="103"/>
        <v>-830094.1533165212</v>
      </c>
      <c r="K259" s="2">
        <f t="shared" si="103"/>
        <v>-1174524.1089275379</v>
      </c>
      <c r="L259" s="2">
        <f t="shared" si="103"/>
        <v>-1533054.0511526046</v>
      </c>
      <c r="M259" s="2">
        <f t="shared" si="103"/>
        <v>-2045178.5953455591</v>
      </c>
      <c r="N259" s="2">
        <f t="shared" si="103"/>
        <v>-2578136.2935580588</v>
      </c>
      <c r="O259" s="2">
        <f t="shared" si="103"/>
        <v>-3132576.2913349369</v>
      </c>
      <c r="P259" s="2">
        <f t="shared" si="103"/>
        <v>-3709165.810912984</v>
      </c>
      <c r="Q259" s="2">
        <f t="shared" si="103"/>
        <v>-4308590.6241688309</v>
      </c>
      <c r="R259" s="2">
        <f t="shared" si="103"/>
        <v>-4776040.4461538335</v>
      </c>
      <c r="S259" s="2">
        <f t="shared" si="103"/>
        <v>-5261223.0721969474</v>
      </c>
      <c r="T259" s="2">
        <f t="shared" si="103"/>
        <v>-5764677.1346971188</v>
      </c>
      <c r="U259" s="2">
        <f t="shared" si="103"/>
        <v>-6212356.4318308355</v>
      </c>
      <c r="V259" s="2">
        <f t="shared" si="103"/>
        <v>-6676296.0368277673</v>
      </c>
      <c r="W259" s="2">
        <f t="shared" si="103"/>
        <v>-7156981.4560481338</v>
      </c>
      <c r="X259" s="2">
        <f t="shared" si="103"/>
        <v>-7654911.4163235147</v>
      </c>
      <c r="Y259" s="2">
        <f t="shared" si="103"/>
        <v>-8170598.2061083457</v>
      </c>
      <c r="Z259" s="2">
        <f t="shared" si="103"/>
        <v>-8587853.6134726405</v>
      </c>
      <c r="AA259" s="2">
        <f t="shared" si="103"/>
        <v>-9019030.5141373407</v>
      </c>
      <c r="AB259" s="2">
        <f t="shared" si="103"/>
        <v>-9464529.601186417</v>
      </c>
      <c r="AC259" s="2">
        <f t="shared" si="103"/>
        <v>-9924762.2574348226</v>
      </c>
      <c r="AD259" s="2">
        <f t="shared" si="103"/>
        <v>-10400150.827691527</v>
      </c>
      <c r="AE259" s="2">
        <f t="shared" si="103"/>
        <v>-10788122.754106091</v>
      </c>
      <c r="AF259" s="2">
        <f t="shared" si="103"/>
        <v>-11187803.034915054</v>
      </c>
      <c r="AG259" s="2">
        <f t="shared" si="103"/>
        <v>-11599512.325383432</v>
      </c>
      <c r="AH259" s="2">
        <f t="shared" si="103"/>
        <v>-12023579.584913084</v>
      </c>
      <c r="AI259" s="2">
        <f t="shared" si="103"/>
        <v>-12460342.2844075</v>
      </c>
      <c r="AJ259" s="2">
        <f t="shared" si="103"/>
        <v>-12929844.536995498</v>
      </c>
      <c r="AK259" s="2">
        <f t="shared" si="103"/>
        <v>-13413570.873244768</v>
      </c>
    </row>
    <row r="260" spans="4:38">
      <c r="E260" t="s">
        <v>306</v>
      </c>
      <c r="F260" t="s">
        <v>215</v>
      </c>
      <c r="G260" s="2">
        <f t="shared" si="103"/>
        <v>-1369433.8016445779</v>
      </c>
      <c r="H260" s="2">
        <f t="shared" si="103"/>
        <v>-1505365.3638062631</v>
      </c>
      <c r="I260" s="2">
        <f t="shared" si="103"/>
        <v>-1650421.8047270647</v>
      </c>
      <c r="J260" s="2">
        <f t="shared" si="103"/>
        <v>-1820344.3880278163</v>
      </c>
      <c r="K260" s="2">
        <f t="shared" si="103"/>
        <v>-2215878.9185042321</v>
      </c>
      <c r="L260" s="2">
        <f t="shared" si="103"/>
        <v>-2708741.9154559723</v>
      </c>
      <c r="M260" s="2">
        <f t="shared" si="103"/>
        <v>-3858237.4209246142</v>
      </c>
      <c r="N260" s="2">
        <f t="shared" si="103"/>
        <v>-4444352.0803174488</v>
      </c>
      <c r="O260" s="2">
        <f t="shared" si="103"/>
        <v>-4625909.9706052607</v>
      </c>
      <c r="P260" s="2">
        <f t="shared" si="103"/>
        <v>-5256355.7580705415</v>
      </c>
      <c r="Q260" s="2">
        <f t="shared" si="103"/>
        <v>-6063867.7798205782</v>
      </c>
      <c r="R260" s="2">
        <f t="shared" si="103"/>
        <v>-6141275.676522078</v>
      </c>
      <c r="S260" s="2">
        <f t="shared" si="103"/>
        <v>-6220271.8921941835</v>
      </c>
      <c r="T260" s="2">
        <f t="shared" si="103"/>
        <v>-6300927.0283954032</v>
      </c>
      <c r="U260" s="2">
        <f t="shared" si="103"/>
        <v>-6369200.1434768112</v>
      </c>
      <c r="V260" s="2">
        <f t="shared" si="103"/>
        <v>-6438906.9939749297</v>
      </c>
      <c r="W260" s="2">
        <f t="shared" si="103"/>
        <v>-6510077.6883335086</v>
      </c>
      <c r="X260" s="2">
        <f t="shared" si="103"/>
        <v>-6582742.9672736172</v>
      </c>
      <c r="Y260" s="2">
        <f t="shared" si="103"/>
        <v>-6656934.2170714689</v>
      </c>
      <c r="Z260" s="2">
        <f t="shared" si="103"/>
        <v>-6710661.307984245</v>
      </c>
      <c r="AA260" s="2">
        <f t="shared" si="103"/>
        <v>-6765516.6678061895</v>
      </c>
      <c r="AB260" s="2">
        <f t="shared" si="103"/>
        <v>-6821523.9901843956</v>
      </c>
      <c r="AC260" s="2">
        <f t="shared" si="103"/>
        <v>-6878707.4663325436</v>
      </c>
      <c r="AD260" s="2">
        <f t="shared" si="103"/>
        <v>-6937091.7954798006</v>
      </c>
      <c r="AE260" s="2">
        <f t="shared" si="103"/>
        <v>-6977266.555136811</v>
      </c>
      <c r="AF260" s="2">
        <f t="shared" si="103"/>
        <v>-7018284.9847466182</v>
      </c>
      <c r="AG260" s="2">
        <f t="shared" si="103"/>
        <v>-7018284.9847466182</v>
      </c>
      <c r="AH260" s="2">
        <f t="shared" si="103"/>
        <v>-7018284.9847466182</v>
      </c>
      <c r="AI260" s="2">
        <f t="shared" si="103"/>
        <v>-7018284.9847466182</v>
      </c>
      <c r="AJ260" s="2">
        <f t="shared" si="103"/>
        <v>-7018284.9847466182</v>
      </c>
      <c r="AK260" s="2">
        <f t="shared" si="103"/>
        <v>-7018284.9847466182</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198756430.00278461</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197386996.20114005</v>
      </c>
      <c r="H264" s="2">
        <f t="shared" si="104"/>
        <v>3131024.4191282722</v>
      </c>
      <c r="I264" s="2">
        <f t="shared" si="104"/>
        <v>3363021.9644452408</v>
      </c>
      <c r="J264" s="2">
        <f t="shared" si="104"/>
        <v>3588791.0891134683</v>
      </c>
      <c r="K264" s="2">
        <f t="shared" si="104"/>
        <v>4399910.1554942913</v>
      </c>
      <c r="L264" s="2">
        <f t="shared" si="104"/>
        <v>4409446.8835848663</v>
      </c>
      <c r="M264" s="2">
        <f t="shared" si="104"/>
        <v>6007347.5999569772</v>
      </c>
      <c r="N264" s="2">
        <f t="shared" si="104"/>
        <v>6134756.5319923498</v>
      </c>
      <c r="O264" s="2">
        <f t="shared" si="104"/>
        <v>6689106.240134378</v>
      </c>
      <c r="P264" s="2">
        <f t="shared" si="104"/>
        <v>6818502.1637243424</v>
      </c>
      <c r="Q264" s="2">
        <f t="shared" si="104"/>
        <v>6794778.0915777329</v>
      </c>
      <c r="R264" s="2">
        <f t="shared" si="104"/>
        <v>5017565.7730166856</v>
      </c>
      <c r="S264" s="2">
        <f t="shared" si="104"/>
        <v>5556728.531697724</v>
      </c>
      <c r="T264" s="2">
        <f t="shared" si="104"/>
        <v>6131004.2891360763</v>
      </c>
      <c r="U264" s="2">
        <f t="shared" si="104"/>
        <v>5536533.3051861441</v>
      </c>
      <c r="V264" s="2">
        <f t="shared" si="104"/>
        <v>6062755.4207054004</v>
      </c>
      <c r="W264" s="2">
        <f t="shared" si="104"/>
        <v>6607292.2804860501</v>
      </c>
      <c r="X264" s="2">
        <f t="shared" si="104"/>
        <v>7170681.0398341566</v>
      </c>
      <c r="Y264" s="2">
        <f t="shared" si="104"/>
        <v>7753473.3377764346</v>
      </c>
      <c r="Z264" s="2">
        <f t="shared" si="104"/>
        <v>6495419.6015129564</v>
      </c>
      <c r="AA264" s="2">
        <f t="shared" si="104"/>
        <v>6978072.152190106</v>
      </c>
      <c r="AB264" s="2">
        <f t="shared" si="104"/>
        <v>7476324.1908708634</v>
      </c>
      <c r="AC264" s="2">
        <f t="shared" si="104"/>
        <v>7990618.0462765433</v>
      </c>
      <c r="AD264" s="2">
        <f t="shared" si="104"/>
        <v>8521407.7455603834</v>
      </c>
      <c r="AE264" s="2">
        <f t="shared" si="104"/>
        <v>7426898.6475017909</v>
      </c>
      <c r="AF264" s="2">
        <f t="shared" si="104"/>
        <v>7867949.7470430546</v>
      </c>
      <c r="AG264" s="2">
        <f t="shared" si="104"/>
        <v>5013528.6290350314</v>
      </c>
      <c r="AH264" s="2">
        <f t="shared" si="104"/>
        <v>5453400.4170241281</v>
      </c>
      <c r="AI264" s="2">
        <f t="shared" si="104"/>
        <v>5906440.7903050948</v>
      </c>
      <c r="AJ264" s="2">
        <f t="shared" si="104"/>
        <v>6393440.8844407573</v>
      </c>
      <c r="AK264" s="2">
        <f t="shared" si="104"/>
        <v>6895195.1784633063</v>
      </c>
    </row>
    <row r="265" spans="4:38">
      <c r="E265" t="s">
        <v>309</v>
      </c>
      <c r="F265" t="s">
        <v>215</v>
      </c>
      <c r="G265" s="2">
        <f ca="1">-G264*G$18</f>
        <v>-59216098.860342011</v>
      </c>
      <c r="H265" s="2">
        <f t="shared" ref="H265:AK265" si="105">-H264*H$18</f>
        <v>-939307.3257384816</v>
      </c>
      <c r="I265" s="2">
        <f t="shared" si="105"/>
        <v>-1008906.5893335722</v>
      </c>
      <c r="J265" s="2">
        <f t="shared" si="105"/>
        <v>-1076637.3267340404</v>
      </c>
      <c r="K265" s="2">
        <f t="shared" si="105"/>
        <v>-1319973.0466482874</v>
      </c>
      <c r="L265" s="2">
        <f t="shared" si="105"/>
        <v>-1322834.0650754599</v>
      </c>
      <c r="M265" s="2">
        <f t="shared" si="105"/>
        <v>-1802204.2799870931</v>
      </c>
      <c r="N265" s="2">
        <f t="shared" si="105"/>
        <v>-1840426.9595977049</v>
      </c>
      <c r="O265" s="2">
        <f t="shared" si="105"/>
        <v>-2006731.8720403132</v>
      </c>
      <c r="P265" s="2">
        <f t="shared" si="105"/>
        <v>-2045550.6491173026</v>
      </c>
      <c r="Q265" s="2">
        <f t="shared" si="105"/>
        <v>-2038433.4274733197</v>
      </c>
      <c r="R265" s="2">
        <f t="shared" si="105"/>
        <v>-1505269.7319050056</v>
      </c>
      <c r="S265" s="2">
        <f t="shared" si="105"/>
        <v>-1667018.5595093172</v>
      </c>
      <c r="T265" s="2">
        <f t="shared" si="105"/>
        <v>-1839301.286740823</v>
      </c>
      <c r="U265" s="2">
        <f t="shared" si="105"/>
        <v>-1660959.9915558433</v>
      </c>
      <c r="V265" s="2">
        <f t="shared" si="105"/>
        <v>-1818826.6262116202</v>
      </c>
      <c r="W265" s="2">
        <f t="shared" si="105"/>
        <v>-1982187.684145815</v>
      </c>
      <c r="X265" s="2">
        <f t="shared" si="105"/>
        <v>-2151204.3119502468</v>
      </c>
      <c r="Y265" s="2">
        <f t="shared" si="105"/>
        <v>-2326042.0013329303</v>
      </c>
      <c r="Z265" s="2">
        <f t="shared" si="105"/>
        <v>-1948625.8804538869</v>
      </c>
      <c r="AA265" s="2">
        <f t="shared" si="105"/>
        <v>-2093421.6456570318</v>
      </c>
      <c r="AB265" s="2">
        <f t="shared" si="105"/>
        <v>-2242897.257261259</v>
      </c>
      <c r="AC265" s="2">
        <f t="shared" si="105"/>
        <v>-2397185.4138829629</v>
      </c>
      <c r="AD265" s="2">
        <f t="shared" si="105"/>
        <v>-2556422.3236681148</v>
      </c>
      <c r="AE265" s="2">
        <f t="shared" si="105"/>
        <v>-2228069.594250537</v>
      </c>
      <c r="AF265" s="2">
        <f t="shared" si="105"/>
        <v>-2360384.9241129165</v>
      </c>
      <c r="AG265" s="2">
        <f t="shared" si="105"/>
        <v>-1504058.5887105095</v>
      </c>
      <c r="AH265" s="2">
        <f t="shared" si="105"/>
        <v>-1636020.1251072383</v>
      </c>
      <c r="AI265" s="2">
        <f t="shared" si="105"/>
        <v>-1771932.2370915285</v>
      </c>
      <c r="AJ265" s="2">
        <f t="shared" si="105"/>
        <v>-1918032.2653322271</v>
      </c>
      <c r="AK265" s="2">
        <f t="shared" si="105"/>
        <v>-2068558.5535389918</v>
      </c>
    </row>
    <row r="267" spans="4:38">
      <c r="D267" t="s">
        <v>310</v>
      </c>
    </row>
    <row r="268" spans="4:38">
      <c r="E268" t="s">
        <v>214</v>
      </c>
      <c r="F268" t="s">
        <v>215</v>
      </c>
      <c r="G268" s="2">
        <f t="shared" ref="G268:AK275" si="106">G234</f>
        <v>-109554704.13156623</v>
      </c>
      <c r="H268" s="2">
        <f t="shared" si="106"/>
        <v>-6485976.3427314823</v>
      </c>
      <c r="I268" s="2">
        <f t="shared" si="106"/>
        <v>-7106843.3257539785</v>
      </c>
      <c r="J268" s="2">
        <f t="shared" si="106"/>
        <v>-8987077.7316031009</v>
      </c>
      <c r="K268" s="2">
        <f t="shared" si="106"/>
        <v>-26261389.020956319</v>
      </c>
      <c r="L268" s="2">
        <f t="shared" si="106"/>
        <v>-33929658.918641217</v>
      </c>
      <c r="M268" s="2">
        <f t="shared" si="106"/>
        <v>-84248416.839950323</v>
      </c>
      <c r="N268" s="2">
        <f t="shared" si="106"/>
        <v>-39018863.38889055</v>
      </c>
      <c r="O268" s="2">
        <f t="shared" si="106"/>
        <v>-6492089.9643286457</v>
      </c>
      <c r="P268" s="2">
        <f t="shared" si="106"/>
        <v>-42237413.889801919</v>
      </c>
      <c r="Q268" s="2">
        <f t="shared" si="106"/>
        <v>-56233618.806598529</v>
      </c>
      <c r="R268" s="2">
        <f t="shared" si="106"/>
        <v>0</v>
      </c>
      <c r="S268" s="2">
        <f t="shared" si="106"/>
        <v>0</v>
      </c>
      <c r="T268" s="2">
        <f t="shared" si="106"/>
        <v>0</v>
      </c>
      <c r="U268" s="2">
        <f t="shared" si="106"/>
        <v>0</v>
      </c>
      <c r="V268" s="2">
        <f t="shared" si="106"/>
        <v>0</v>
      </c>
      <c r="W268" s="2">
        <f t="shared" si="106"/>
        <v>0</v>
      </c>
      <c r="X268" s="2">
        <f t="shared" si="106"/>
        <v>0</v>
      </c>
      <c r="Y268" s="2">
        <f t="shared" si="106"/>
        <v>0</v>
      </c>
      <c r="Z268" s="2">
        <f t="shared" si="106"/>
        <v>0</v>
      </c>
      <c r="AA268" s="2">
        <f t="shared" si="106"/>
        <v>0</v>
      </c>
      <c r="AB268" s="2">
        <f t="shared" si="106"/>
        <v>0</v>
      </c>
      <c r="AC268" s="2">
        <f t="shared" si="106"/>
        <v>0</v>
      </c>
      <c r="AD268" s="2">
        <f t="shared" si="106"/>
        <v>0</v>
      </c>
      <c r="AE268" s="2">
        <f t="shared" si="106"/>
        <v>0</v>
      </c>
      <c r="AF268" s="2">
        <f t="shared" si="106"/>
        <v>0</v>
      </c>
      <c r="AG268" s="2">
        <f t="shared" si="106"/>
        <v>0</v>
      </c>
      <c r="AH268" s="2">
        <f t="shared" si="106"/>
        <v>0</v>
      </c>
      <c r="AI268" s="2">
        <f t="shared" si="106"/>
        <v>0</v>
      </c>
      <c r="AJ268" s="2">
        <f t="shared" si="106"/>
        <v>0</v>
      </c>
      <c r="AK268" s="2">
        <f t="shared" si="106"/>
        <v>0</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1196320.3868989395</v>
      </c>
      <c r="I271" s="2">
        <f t="shared" si="106"/>
        <v>2453018.0578426262</v>
      </c>
      <c r="J271" s="2">
        <f t="shared" si="106"/>
        <v>3769882.451388984</v>
      </c>
      <c r="K271" s="2">
        <f t="shared" si="106"/>
        <v>5341997.9469457241</v>
      </c>
      <c r="L271" s="2">
        <f t="shared" si="106"/>
        <v>6980605.9909017477</v>
      </c>
      <c r="M271" s="2">
        <f t="shared" si="106"/>
        <v>9307052.0650475379</v>
      </c>
      <c r="N271" s="2">
        <f t="shared" si="106"/>
        <v>11725100.37165376</v>
      </c>
      <c r="O271" s="2">
        <f t="shared" si="106"/>
        <v>14237359.296390355</v>
      </c>
      <c r="P271" s="2">
        <f t="shared" si="106"/>
        <v>16847406.770229056</v>
      </c>
      <c r="Q271" s="2">
        <f t="shared" si="106"/>
        <v>19557714.333807047</v>
      </c>
      <c r="R271" s="2">
        <f t="shared" si="106"/>
        <v>21666636.98687572</v>
      </c>
      <c r="S271" s="2">
        <f t="shared" si="106"/>
        <v>23853647.711535532</v>
      </c>
      <c r="T271" s="2">
        <f t="shared" si="106"/>
        <v>26136237.839538932</v>
      </c>
      <c r="U271" s="2">
        <f t="shared" si="106"/>
        <v>28165953.00178092</v>
      </c>
      <c r="V271" s="2">
        <f t="shared" si="106"/>
        <v>30269390.11994984</v>
      </c>
      <c r="W271" s="2">
        <f t="shared" si="106"/>
        <v>32448750.411808066</v>
      </c>
      <c r="X271" s="2">
        <f t="shared" si="106"/>
        <v>34706295.034881443</v>
      </c>
      <c r="Y271" s="2">
        <f t="shared" si="106"/>
        <v>37044346.633192301</v>
      </c>
      <c r="Z271" s="2">
        <f t="shared" si="106"/>
        <v>38936124.145078912</v>
      </c>
      <c r="AA271" s="2">
        <f t="shared" si="106"/>
        <v>40891019.755599514</v>
      </c>
      <c r="AB271" s="2">
        <f t="shared" si="106"/>
        <v>42910850.151014</v>
      </c>
      <c r="AC271" s="2">
        <f t="shared" si="106"/>
        <v>44997480.483323686</v>
      </c>
      <c r="AD271" s="2">
        <f t="shared" si="106"/>
        <v>47152825.604673728</v>
      </c>
      <c r="AE271" s="2">
        <f t="shared" si="106"/>
        <v>48911835.919891998</v>
      </c>
      <c r="AF271" s="2">
        <f t="shared" si="106"/>
        <v>50723930.272257775</v>
      </c>
      <c r="AG271" s="2">
        <f t="shared" si="106"/>
        <v>52590562.467782237</v>
      </c>
      <c r="AH271" s="2">
        <f t="shared" si="106"/>
        <v>54513223.962268665</v>
      </c>
      <c r="AI271" s="2">
        <f t="shared" si="106"/>
        <v>56493444.801475272</v>
      </c>
      <c r="AJ271" s="2">
        <f t="shared" si="106"/>
        <v>58622102.183860302</v>
      </c>
      <c r="AK271" s="2">
        <f t="shared" si="106"/>
        <v>60815249.567148052</v>
      </c>
      <c r="AL271" s="2">
        <f t="shared" ref="AL271:AL277" si="107">IF(AF271=0,0,IF($G$15&gt;(AK271/AF271)^(1/5)-1+2%,AK271*(AK271/AF271)^(1/5)/($G$15-((AK271/AF271)^(1/5)-1)),AK271*(1+$G$14)/$G$16))</f>
        <v>2071774822.6806262</v>
      </c>
    </row>
    <row r="272" spans="4:38">
      <c r="E272" t="s">
        <v>282</v>
      </c>
      <c r="F272" t="s">
        <v>215</v>
      </c>
      <c r="G272" s="2">
        <f t="shared" si="106"/>
        <v>0</v>
      </c>
      <c r="H272" s="2">
        <f t="shared" si="106"/>
        <v>-683046.41724522144</v>
      </c>
      <c r="I272" s="2">
        <f t="shared" si="106"/>
        <v>-1395232.4244247349</v>
      </c>
      <c r="J272" s="2">
        <f t="shared" si="106"/>
        <v>-2137381.7533882158</v>
      </c>
      <c r="K272" s="2">
        <f t="shared" si="106"/>
        <v>-2933058.1811766042</v>
      </c>
      <c r="L272" s="2">
        <f t="shared" si="106"/>
        <v>-3828743.9782062969</v>
      </c>
      <c r="M272" s="2">
        <f t="shared" si="106"/>
        <v>-5107512.0463614091</v>
      </c>
      <c r="N272" s="2">
        <f t="shared" si="106"/>
        <v>-6438164.8283221517</v>
      </c>
      <c r="O272" s="2">
        <f t="shared" si="106"/>
        <v>-7822308.0530120749</v>
      </c>
      <c r="P272" s="2">
        <f t="shared" si="106"/>
        <v>-9261632.1449417491</v>
      </c>
      <c r="Q272" s="2">
        <f t="shared" si="106"/>
        <v>-10757820.771644279</v>
      </c>
      <c r="R272" s="2">
        <f t="shared" si="106"/>
        <v>-11924386.827303069</v>
      </c>
      <c r="S272" s="2">
        <f t="shared" si="106"/>
        <v>-13135121.469215114</v>
      </c>
      <c r="T272" s="2">
        <f t="shared" si="106"/>
        <v>-14392040.28340791</v>
      </c>
      <c r="U272" s="2">
        <f t="shared" si="106"/>
        <v>-15509712.327799818</v>
      </c>
      <c r="V272" s="2">
        <f t="shared" si="106"/>
        <v>-16667979.708291195</v>
      </c>
      <c r="W272" s="2">
        <f t="shared" si="106"/>
        <v>-17868054.535626661</v>
      </c>
      <c r="X272" s="2">
        <f t="shared" si="106"/>
        <v>-19111181.926658858</v>
      </c>
      <c r="Y272" s="2">
        <f t="shared" si="106"/>
        <v>-20398640.856064193</v>
      </c>
      <c r="Z272" s="2">
        <f t="shared" si="106"/>
        <v>-21440356.895131178</v>
      </c>
      <c r="AA272" s="2">
        <f t="shared" si="106"/>
        <v>-22516829.207221452</v>
      </c>
      <c r="AB272" s="2">
        <f t="shared" si="106"/>
        <v>-23629058.159028765</v>
      </c>
      <c r="AC272" s="2">
        <f t="shared" si="106"/>
        <v>-24778070.805131599</v>
      </c>
      <c r="AD272" s="2">
        <f t="shared" si="106"/>
        <v>-25964921.567722607</v>
      </c>
      <c r="AE272" s="2">
        <f t="shared" si="106"/>
        <v>-26933528.73570811</v>
      </c>
      <c r="AF272" s="2">
        <f t="shared" si="106"/>
        <v>-27931366.874337632</v>
      </c>
      <c r="AG272" s="2">
        <f t="shared" si="106"/>
        <v>-28959236.528617155</v>
      </c>
      <c r="AH272" s="2">
        <f t="shared" si="106"/>
        <v>-30017958.975584835</v>
      </c>
      <c r="AI272" s="2">
        <f t="shared" si="106"/>
        <v>-31108376.742016058</v>
      </c>
      <c r="AJ272" s="2">
        <f t="shared" si="106"/>
        <v>-32280531.777677428</v>
      </c>
      <c r="AK272" s="2">
        <f t="shared" si="106"/>
        <v>-33488198.53069336</v>
      </c>
      <c r="AL272" s="2">
        <f t="shared" si="107"/>
        <v>-1140832390.9978559</v>
      </c>
    </row>
    <row r="273" spans="1:38">
      <c r="E273" t="s">
        <v>283</v>
      </c>
      <c r="F273" t="s">
        <v>215</v>
      </c>
      <c r="G273" s="2">
        <f t="shared" si="106"/>
        <v>0</v>
      </c>
      <c r="H273" s="2">
        <f t="shared" si="106"/>
        <v>-265432.81692249933</v>
      </c>
      <c r="I273" s="2">
        <f t="shared" si="106"/>
        <v>-542013.8121557436</v>
      </c>
      <c r="J273" s="2">
        <f t="shared" si="106"/>
        <v>-830094.1533165212</v>
      </c>
      <c r="K273" s="2">
        <f t="shared" si="106"/>
        <v>-1174524.1089275379</v>
      </c>
      <c r="L273" s="2">
        <f t="shared" si="106"/>
        <v>-1533054.0511526046</v>
      </c>
      <c r="M273" s="2">
        <f t="shared" si="106"/>
        <v>-2045178.5953455591</v>
      </c>
      <c r="N273" s="2">
        <f t="shared" si="106"/>
        <v>-2578136.2935580588</v>
      </c>
      <c r="O273" s="2">
        <f t="shared" si="106"/>
        <v>-3132576.2913349369</v>
      </c>
      <c r="P273" s="2">
        <f t="shared" si="106"/>
        <v>-3709165.810912984</v>
      </c>
      <c r="Q273" s="2">
        <f t="shared" si="106"/>
        <v>-4308590.6241688309</v>
      </c>
      <c r="R273" s="2">
        <f t="shared" si="106"/>
        <v>-4776040.4461538335</v>
      </c>
      <c r="S273" s="2">
        <f t="shared" si="106"/>
        <v>-5261223.0721969474</v>
      </c>
      <c r="T273" s="2">
        <f t="shared" si="106"/>
        <v>-5764677.1346971188</v>
      </c>
      <c r="U273" s="2">
        <f t="shared" si="106"/>
        <v>-6212356.4318308355</v>
      </c>
      <c r="V273" s="2">
        <f t="shared" si="106"/>
        <v>-6676296.0368277673</v>
      </c>
      <c r="W273" s="2">
        <f t="shared" si="106"/>
        <v>-7156981.4560481338</v>
      </c>
      <c r="X273" s="2">
        <f t="shared" si="106"/>
        <v>-7654911.4163235147</v>
      </c>
      <c r="Y273" s="2">
        <f t="shared" si="106"/>
        <v>-8170598.2061083457</v>
      </c>
      <c r="Z273" s="2">
        <f t="shared" si="106"/>
        <v>-8587853.6134726405</v>
      </c>
      <c r="AA273" s="2">
        <f t="shared" si="106"/>
        <v>-9019030.5141373407</v>
      </c>
      <c r="AB273" s="2">
        <f t="shared" si="106"/>
        <v>-9464529.601186417</v>
      </c>
      <c r="AC273" s="2">
        <f t="shared" si="106"/>
        <v>-9924762.2574348226</v>
      </c>
      <c r="AD273" s="2">
        <f t="shared" si="106"/>
        <v>-10400150.827691527</v>
      </c>
      <c r="AE273" s="2">
        <f t="shared" si="106"/>
        <v>-10788122.754106091</v>
      </c>
      <c r="AF273" s="2">
        <f t="shared" si="106"/>
        <v>-11187803.034915054</v>
      </c>
      <c r="AG273" s="2">
        <f t="shared" si="106"/>
        <v>-11599512.325383432</v>
      </c>
      <c r="AH273" s="2">
        <f t="shared" si="106"/>
        <v>-12023579.584913084</v>
      </c>
      <c r="AI273" s="2">
        <f t="shared" si="106"/>
        <v>-12460342.2844075</v>
      </c>
      <c r="AJ273" s="2">
        <f t="shared" si="106"/>
        <v>-12929844.536995498</v>
      </c>
      <c r="AK273" s="2">
        <f t="shared" si="106"/>
        <v>-13413570.873244768</v>
      </c>
      <c r="AL273" s="2">
        <f t="shared" si="107"/>
        <v>-456956086.10052615</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-59216098.860342011</v>
      </c>
      <c r="H276" s="2">
        <f t="shared" si="108"/>
        <v>-939307.3257384816</v>
      </c>
      <c r="I276" s="2">
        <f t="shared" si="108"/>
        <v>-1008906.5893335722</v>
      </c>
      <c r="J276" s="2">
        <f t="shared" si="108"/>
        <v>-1076637.3267340404</v>
      </c>
      <c r="K276" s="2">
        <f t="shared" si="108"/>
        <v>-1319973.0466482874</v>
      </c>
      <c r="L276" s="2">
        <f t="shared" si="108"/>
        <v>-1322834.0650754599</v>
      </c>
      <c r="M276" s="2">
        <f t="shared" si="108"/>
        <v>-1802204.2799870931</v>
      </c>
      <c r="N276" s="2">
        <f t="shared" si="108"/>
        <v>-1840426.9595977049</v>
      </c>
      <c r="O276" s="2">
        <f t="shared" si="108"/>
        <v>-2006731.8720403132</v>
      </c>
      <c r="P276" s="2">
        <f t="shared" si="108"/>
        <v>-2045550.6491173026</v>
      </c>
      <c r="Q276" s="2">
        <f t="shared" si="108"/>
        <v>-2038433.4274733197</v>
      </c>
      <c r="R276" s="2">
        <f t="shared" si="108"/>
        <v>-1505269.7319050056</v>
      </c>
      <c r="S276" s="2">
        <f t="shared" si="108"/>
        <v>-1667018.5595093172</v>
      </c>
      <c r="T276" s="2">
        <f t="shared" si="108"/>
        <v>-1839301.286740823</v>
      </c>
      <c r="U276" s="2">
        <f t="shared" si="108"/>
        <v>-1660959.9915558433</v>
      </c>
      <c r="V276" s="2">
        <f t="shared" si="108"/>
        <v>-1818826.6262116202</v>
      </c>
      <c r="W276" s="2">
        <f t="shared" si="108"/>
        <v>-1982187.684145815</v>
      </c>
      <c r="X276" s="2">
        <f t="shared" si="108"/>
        <v>-2151204.3119502468</v>
      </c>
      <c r="Y276" s="2">
        <f t="shared" si="108"/>
        <v>-2326042.0013329303</v>
      </c>
      <c r="Z276" s="2">
        <f t="shared" si="108"/>
        <v>-1948625.8804538869</v>
      </c>
      <c r="AA276" s="2">
        <f t="shared" si="108"/>
        <v>-2093421.6456570318</v>
      </c>
      <c r="AB276" s="2">
        <f t="shared" si="108"/>
        <v>-2242897.257261259</v>
      </c>
      <c r="AC276" s="2">
        <f t="shared" si="108"/>
        <v>-2397185.4138829629</v>
      </c>
      <c r="AD276" s="2">
        <f t="shared" si="108"/>
        <v>-2556422.3236681148</v>
      </c>
      <c r="AE276" s="2">
        <f t="shared" si="108"/>
        <v>-2228069.594250537</v>
      </c>
      <c r="AF276" s="2">
        <f t="shared" si="108"/>
        <v>-2360384.9241129165</v>
      </c>
      <c r="AG276" s="2">
        <f t="shared" si="108"/>
        <v>-1504058.5887105095</v>
      </c>
      <c r="AH276" s="2">
        <f t="shared" si="108"/>
        <v>-1636020.1251072383</v>
      </c>
      <c r="AI276" s="2">
        <f t="shared" si="108"/>
        <v>-1771932.2370915285</v>
      </c>
      <c r="AJ276" s="2">
        <f t="shared" si="108"/>
        <v>-1918032.2653322271</v>
      </c>
      <c r="AK276" s="2">
        <f t="shared" si="108"/>
        <v>-2068558.5535389918</v>
      </c>
      <c r="AL276" s="2">
        <f t="shared" si="107"/>
        <v>-25945829.678297695</v>
      </c>
    </row>
    <row r="277" spans="1:38">
      <c r="E277" t="s">
        <v>313</v>
      </c>
      <c r="F277" t="s">
        <v>215</v>
      </c>
      <c r="G277" s="2">
        <f ca="1">-$G$17*G276</f>
        <v>29608049.430171005</v>
      </c>
      <c r="H277" s="2">
        <f t="shared" ref="H277:AK277" si="109">-$G$17*H276</f>
        <v>469653.6628692408</v>
      </c>
      <c r="I277" s="2">
        <f t="shared" si="109"/>
        <v>504453.2946667861</v>
      </c>
      <c r="J277" s="2">
        <f t="shared" si="109"/>
        <v>538318.6633670202</v>
      </c>
      <c r="K277" s="2">
        <f t="shared" si="109"/>
        <v>659986.52332414372</v>
      </c>
      <c r="L277" s="2">
        <f t="shared" si="109"/>
        <v>661417.03253772995</v>
      </c>
      <c r="M277" s="2">
        <f t="shared" si="109"/>
        <v>901102.13999354653</v>
      </c>
      <c r="N277" s="2">
        <f t="shared" si="109"/>
        <v>920213.47979885247</v>
      </c>
      <c r="O277" s="2">
        <f t="shared" si="109"/>
        <v>1003365.9360201566</v>
      </c>
      <c r="P277" s="2">
        <f t="shared" si="109"/>
        <v>1022775.3245586513</v>
      </c>
      <c r="Q277" s="2">
        <f t="shared" si="109"/>
        <v>1019216.7137366598</v>
      </c>
      <c r="R277" s="2">
        <f t="shared" si="109"/>
        <v>752634.86595250282</v>
      </c>
      <c r="S277" s="2">
        <f t="shared" si="109"/>
        <v>833509.27975465858</v>
      </c>
      <c r="T277" s="2">
        <f t="shared" si="109"/>
        <v>919650.64337041148</v>
      </c>
      <c r="U277" s="2">
        <f t="shared" si="109"/>
        <v>830479.99577792163</v>
      </c>
      <c r="V277" s="2">
        <f t="shared" si="109"/>
        <v>909413.31310581008</v>
      </c>
      <c r="W277" s="2">
        <f t="shared" si="109"/>
        <v>991093.84207290749</v>
      </c>
      <c r="X277" s="2">
        <f t="shared" si="109"/>
        <v>1075602.1559751234</v>
      </c>
      <c r="Y277" s="2">
        <f t="shared" si="109"/>
        <v>1163021.0006664651</v>
      </c>
      <c r="Z277" s="2">
        <f t="shared" si="109"/>
        <v>974312.94022694346</v>
      </c>
      <c r="AA277" s="2">
        <f t="shared" si="109"/>
        <v>1046710.8228285159</v>
      </c>
      <c r="AB277" s="2">
        <f t="shared" si="109"/>
        <v>1121448.6286306295</v>
      </c>
      <c r="AC277" s="2">
        <f t="shared" si="109"/>
        <v>1198592.7069414814</v>
      </c>
      <c r="AD277" s="2">
        <f t="shared" si="109"/>
        <v>1278211.1618340574</v>
      </c>
      <c r="AE277" s="2">
        <f t="shared" si="109"/>
        <v>1114034.7971252685</v>
      </c>
      <c r="AF277" s="2">
        <f t="shared" si="109"/>
        <v>1180192.4620564582</v>
      </c>
      <c r="AG277" s="2">
        <f t="shared" si="109"/>
        <v>752029.29435525474</v>
      </c>
      <c r="AH277" s="2">
        <f t="shared" si="109"/>
        <v>818010.06255361915</v>
      </c>
      <c r="AI277" s="2">
        <f t="shared" si="109"/>
        <v>885966.11854576424</v>
      </c>
      <c r="AJ277" s="2">
        <f t="shared" si="109"/>
        <v>959016.13266611355</v>
      </c>
      <c r="AK277" s="2">
        <f t="shared" si="109"/>
        <v>1034279.2767694959</v>
      </c>
      <c r="AL277" s="2">
        <f t="shared" si="107"/>
        <v>12972914.839148847</v>
      </c>
    </row>
    <row r="278" spans="1:38">
      <c r="E278" t="s">
        <v>314</v>
      </c>
      <c r="F278" t="s">
        <v>215</v>
      </c>
      <c r="G278" s="2">
        <f t="shared" ref="G278:AL278" ca="1" si="110">SUM(G268:G277)</f>
        <v>-139162753.56173724</v>
      </c>
      <c r="H278" s="2">
        <f t="shared" si="110"/>
        <v>-6707788.8528695041</v>
      </c>
      <c r="I278" s="2">
        <f t="shared" si="110"/>
        <v>-7095524.7991586169</v>
      </c>
      <c r="J278" s="2">
        <f t="shared" si="110"/>
        <v>-8722989.8502858747</v>
      </c>
      <c r="K278" s="2">
        <f t="shared" si="110"/>
        <v>-25686959.887438878</v>
      </c>
      <c r="L278" s="2">
        <f t="shared" si="110"/>
        <v>-32972267.989636101</v>
      </c>
      <c r="M278" s="2">
        <f t="shared" si="110"/>
        <v>-82995157.556603312</v>
      </c>
      <c r="N278" s="2">
        <f t="shared" si="110"/>
        <v>-37230277.618915856</v>
      </c>
      <c r="O278" s="2">
        <f t="shared" si="110"/>
        <v>-4212980.9483054597</v>
      </c>
      <c r="P278" s="2">
        <f t="shared" si="110"/>
        <v>-39383580.399986245</v>
      </c>
      <c r="Q278" s="2">
        <f t="shared" si="110"/>
        <v>-52761532.582341246</v>
      </c>
      <c r="R278" s="2">
        <f t="shared" si="110"/>
        <v>4213574.8474663151</v>
      </c>
      <c r="S278" s="2">
        <f t="shared" si="110"/>
        <v>4623793.8903688118</v>
      </c>
      <c r="T278" s="2">
        <f t="shared" si="110"/>
        <v>5059869.7780634919</v>
      </c>
      <c r="U278" s="2">
        <f t="shared" si="110"/>
        <v>5613404.2463723449</v>
      </c>
      <c r="V278" s="2">
        <f t="shared" si="110"/>
        <v>6015701.0617250679</v>
      </c>
      <c r="W278" s="2">
        <f t="shared" si="110"/>
        <v>6432620.5780603644</v>
      </c>
      <c r="X278" s="2">
        <f t="shared" si="110"/>
        <v>6864599.5359239466</v>
      </c>
      <c r="Y278" s="2">
        <f t="shared" si="110"/>
        <v>7312086.5703532957</v>
      </c>
      <c r="Z278" s="2">
        <f t="shared" si="110"/>
        <v>7933600.6962481504</v>
      </c>
      <c r="AA278" s="2">
        <f t="shared" si="110"/>
        <v>8308449.2114122044</v>
      </c>
      <c r="AB278" s="2">
        <f t="shared" si="110"/>
        <v>8695813.7621681876</v>
      </c>
      <c r="AC278" s="2">
        <f t="shared" si="110"/>
        <v>9096054.7138157822</v>
      </c>
      <c r="AD278" s="2">
        <f t="shared" si="110"/>
        <v>9509542.0474255364</v>
      </c>
      <c r="AE278" s="2">
        <f t="shared" si="110"/>
        <v>10076149.632952528</v>
      </c>
      <c r="AF278" s="2">
        <f t="shared" si="110"/>
        <v>10424567.900948631</v>
      </c>
      <c r="AG278" s="2">
        <f t="shared" si="110"/>
        <v>11279784.319426395</v>
      </c>
      <c r="AH278" s="2">
        <f t="shared" si="110"/>
        <v>11653675.339217128</v>
      </c>
      <c r="AI278" s="2">
        <f t="shared" si="110"/>
        <v>12038759.65650595</v>
      </c>
      <c r="AJ278" s="2">
        <f t="shared" si="110"/>
        <v>12452709.736521261</v>
      </c>
      <c r="AK278" s="2">
        <f t="shared" si="110"/>
        <v>12879200.88644043</v>
      </c>
      <c r="AL278" s="2">
        <f t="shared" si="110"/>
        <v>461013430.74309522</v>
      </c>
    </row>
    <row r="279" spans="1:38">
      <c r="E279" t="s">
        <v>315</v>
      </c>
      <c r="F279" t="s">
        <v>215</v>
      </c>
      <c r="G279" s="50">
        <f ca="1">NPV($G$15,H278:AL278)+G278</f>
        <v>-198756430.00278461</v>
      </c>
    </row>
    <row r="280" spans="1:38">
      <c r="E280" s="3" t="s">
        <v>317</v>
      </c>
      <c r="F280" s="3"/>
      <c r="G280" s="4" t="str">
        <f ca="1">IF(G279&gt;0,"N/A",IF(ABS(G279+G253)&gt;1,"Error","OK"))</f>
        <v>OK</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35618848.275380939</v>
      </c>
      <c r="H284" s="2">
        <f t="shared" ref="H284:AK284" ca="1" si="111">G284*(1+$G$14)</f>
        <v>36366844.089163937</v>
      </c>
      <c r="I284" s="2">
        <f t="shared" ca="1" si="111"/>
        <v>37130547.815036379</v>
      </c>
      <c r="J284" s="2">
        <f t="shared" ca="1" si="111"/>
        <v>37910289.319152139</v>
      </c>
      <c r="K284" s="2">
        <f t="shared" ca="1" si="111"/>
        <v>38706405.39485433</v>
      </c>
      <c r="L284" s="2">
        <f t="shared" ca="1" si="111"/>
        <v>39519239.90814627</v>
      </c>
      <c r="M284" s="2">
        <f t="shared" ca="1" si="111"/>
        <v>40349143.946217336</v>
      </c>
      <c r="N284" s="2">
        <f t="shared" ca="1" si="111"/>
        <v>41196475.969087899</v>
      </c>
      <c r="O284" s="2">
        <f t="shared" ca="1" si="111"/>
        <v>42061601.964438744</v>
      </c>
      <c r="P284" s="2">
        <f t="shared" ca="1" si="111"/>
        <v>42944895.605691954</v>
      </c>
      <c r="Q284" s="2">
        <f t="shared" ca="1" si="111"/>
        <v>43846738.413411483</v>
      </c>
      <c r="R284" s="2">
        <f t="shared" ca="1" si="111"/>
        <v>44767519.920093119</v>
      </c>
      <c r="S284" s="2">
        <f t="shared" ca="1" si="111"/>
        <v>45707637.838415071</v>
      </c>
      <c r="T284" s="2">
        <f t="shared" ca="1" si="111"/>
        <v>46667498.233021781</v>
      </c>
      <c r="U284" s="2">
        <f t="shared" ca="1" si="111"/>
        <v>47647515.695915237</v>
      </c>
      <c r="V284" s="2">
        <f t="shared" ca="1" si="111"/>
        <v>48648113.525529452</v>
      </c>
      <c r="W284" s="2">
        <f t="shared" ca="1" si="111"/>
        <v>49669723.909565568</v>
      </c>
      <c r="X284" s="2">
        <f t="shared" ca="1" si="111"/>
        <v>50712788.111666441</v>
      </c>
      <c r="Y284" s="2">
        <f t="shared" ca="1" si="111"/>
        <v>51777756.66201143</v>
      </c>
      <c r="Z284" s="2">
        <f t="shared" ca="1" si="111"/>
        <v>52865089.551913664</v>
      </c>
      <c r="AA284" s="2">
        <f t="shared" ca="1" si="111"/>
        <v>53975256.432503849</v>
      </c>
      <c r="AB284" s="2">
        <f t="shared" ca="1" si="111"/>
        <v>55108736.817586422</v>
      </c>
      <c r="AC284" s="2">
        <f t="shared" ca="1" si="111"/>
        <v>56266020.290755734</v>
      </c>
      <c r="AD284" s="2">
        <f t="shared" ca="1" si="111"/>
        <v>57447606.716861598</v>
      </c>
      <c r="AE284" s="2">
        <f t="shared" ca="1" si="111"/>
        <v>58654006.457915686</v>
      </c>
      <c r="AF284" s="2">
        <f t="shared" ca="1" si="111"/>
        <v>59885740.593531907</v>
      </c>
      <c r="AG284" s="2">
        <f ca="1">AF284*(1+$G$14)</f>
        <v>61143341.145996071</v>
      </c>
      <c r="AH284" s="2">
        <f t="shared" ca="1" si="111"/>
        <v>62427351.310061984</v>
      </c>
      <c r="AI284" s="2">
        <f t="shared" ca="1" si="111"/>
        <v>63738325.687573276</v>
      </c>
      <c r="AJ284" s="2">
        <f t="shared" ca="1" si="111"/>
        <v>65076830.527012311</v>
      </c>
      <c r="AK284" s="2">
        <f t="shared" ca="1" si="111"/>
        <v>66443443.968079567</v>
      </c>
    </row>
    <row r="285" spans="1:38">
      <c r="E285" t="s">
        <v>303</v>
      </c>
      <c r="F285" t="s">
        <v>215</v>
      </c>
      <c r="G285" s="2">
        <f ca="1">G283*G284</f>
        <v>35618848.275380939</v>
      </c>
      <c r="H285" s="2">
        <f t="shared" ref="H285:AK285" ca="1" si="112">H283*H284</f>
        <v>36366844.089163937</v>
      </c>
      <c r="I285" s="2">
        <f t="shared" ca="1" si="112"/>
        <v>37130547.815036379</v>
      </c>
      <c r="J285" s="2">
        <f t="shared" ca="1" si="112"/>
        <v>37910289.319152139</v>
      </c>
      <c r="K285" s="2">
        <f t="shared" ca="1" si="112"/>
        <v>38706405.39485433</v>
      </c>
      <c r="L285" s="2">
        <f t="shared" ca="1" si="112"/>
        <v>39519239.90814627</v>
      </c>
      <c r="M285" s="2">
        <f t="shared" ca="1" si="112"/>
        <v>0</v>
      </c>
      <c r="N285" s="2">
        <f t="shared" ca="1" si="112"/>
        <v>0</v>
      </c>
      <c r="O285" s="2">
        <f t="shared" ca="1" si="112"/>
        <v>0</v>
      </c>
      <c r="P285" s="2">
        <f t="shared" ca="1" si="112"/>
        <v>0</v>
      </c>
      <c r="Q285" s="2">
        <f t="shared" ca="1" si="112"/>
        <v>0</v>
      </c>
      <c r="R285" s="2">
        <f t="shared" ca="1" si="112"/>
        <v>0</v>
      </c>
      <c r="S285" s="2">
        <f t="shared" ca="1" si="112"/>
        <v>0</v>
      </c>
      <c r="T285" s="2">
        <f t="shared" ca="1" si="112"/>
        <v>0</v>
      </c>
      <c r="U285" s="2">
        <f t="shared" ca="1" si="112"/>
        <v>0</v>
      </c>
      <c r="V285" s="2">
        <f t="shared" ca="1" si="112"/>
        <v>0</v>
      </c>
      <c r="W285" s="2">
        <f t="shared" ca="1" si="112"/>
        <v>0</v>
      </c>
      <c r="X285" s="2">
        <f t="shared" ca="1" si="112"/>
        <v>0</v>
      </c>
      <c r="Y285" s="2">
        <f t="shared" ca="1" si="112"/>
        <v>0</v>
      </c>
      <c r="Z285" s="2">
        <f t="shared" ca="1" si="112"/>
        <v>0</v>
      </c>
      <c r="AA285" s="2">
        <f t="shared" ca="1" si="112"/>
        <v>0</v>
      </c>
      <c r="AB285" s="2">
        <f t="shared" ca="1" si="112"/>
        <v>0</v>
      </c>
      <c r="AC285" s="2">
        <f t="shared" ca="1" si="112"/>
        <v>0</v>
      </c>
      <c r="AD285" s="2">
        <f t="shared" ca="1" si="112"/>
        <v>0</v>
      </c>
      <c r="AE285" s="2">
        <f t="shared" ca="1" si="112"/>
        <v>0</v>
      </c>
      <c r="AF285" s="2">
        <f t="shared" ca="1" si="112"/>
        <v>0</v>
      </c>
      <c r="AG285" s="2">
        <f t="shared" ca="1" si="112"/>
        <v>0</v>
      </c>
      <c r="AH285" s="2">
        <f t="shared" ca="1" si="112"/>
        <v>0</v>
      </c>
      <c r="AI285" s="2">
        <f t="shared" ca="1" si="112"/>
        <v>0</v>
      </c>
      <c r="AJ285" s="2">
        <f t="shared" ca="1" si="112"/>
        <v>0</v>
      </c>
      <c r="AK285" s="2">
        <f t="shared" ca="1" si="112"/>
        <v>0</v>
      </c>
    </row>
    <row r="287" spans="1:38">
      <c r="D287" t="s">
        <v>304</v>
      </c>
    </row>
    <row r="288" spans="1:38">
      <c r="E288" t="s">
        <v>219</v>
      </c>
      <c r="F288" t="s">
        <v>215</v>
      </c>
      <c r="G288" s="2">
        <f t="shared" ref="G288:AK293" si="113">G222</f>
        <v>0</v>
      </c>
      <c r="H288" s="2">
        <f t="shared" si="113"/>
        <v>4388548.6302033169</v>
      </c>
      <c r="I288" s="2">
        <f t="shared" si="113"/>
        <v>4497671.947910157</v>
      </c>
      <c r="J288" s="2">
        <f t="shared" si="113"/>
        <v>4606728.9324570373</v>
      </c>
      <c r="K288" s="2">
        <f t="shared" si="113"/>
        <v>5381373.4171569413</v>
      </c>
      <c r="L288" s="2">
        <f t="shared" si="113"/>
        <v>5499380.8374979934</v>
      </c>
      <c r="M288" s="2">
        <f t="shared" si="113"/>
        <v>7711223.597541023</v>
      </c>
      <c r="N288" s="2">
        <f t="shared" si="113"/>
        <v>7870309.3625362488</v>
      </c>
      <c r="O288" s="2">
        <f t="shared" si="113"/>
        <v>8032541.2586962935</v>
      </c>
      <c r="P288" s="2">
        <f t="shared" si="113"/>
        <v>8198249.10742056</v>
      </c>
      <c r="Q288" s="2">
        <f t="shared" si="113"/>
        <v>8367342.9334043739</v>
      </c>
      <c r="R288" s="2">
        <f t="shared" si="113"/>
        <v>6192631.7361199446</v>
      </c>
      <c r="S288" s="2">
        <f t="shared" si="113"/>
        <v>6319697.2537684375</v>
      </c>
      <c r="T288" s="2">
        <f t="shared" si="113"/>
        <v>6452410.8960975735</v>
      </c>
      <c r="U288" s="2">
        <f t="shared" si="113"/>
        <v>5461849.2065126887</v>
      </c>
      <c r="V288" s="2">
        <f t="shared" si="113"/>
        <v>5576548.0398494545</v>
      </c>
      <c r="W288" s="2">
        <f t="shared" si="113"/>
        <v>5693655.548686292</v>
      </c>
      <c r="X288" s="2">
        <f t="shared" si="113"/>
        <v>5813222.3152087042</v>
      </c>
      <c r="Y288" s="2">
        <f t="shared" si="113"/>
        <v>5935299.9838281414</v>
      </c>
      <c r="Z288" s="2">
        <f t="shared" si="113"/>
        <v>4298167.2730221096</v>
      </c>
      <c r="AA288" s="2">
        <f t="shared" si="113"/>
        <v>4388428.7857555728</v>
      </c>
      <c r="AB288" s="2">
        <f t="shared" si="113"/>
        <v>4480585.7902564388</v>
      </c>
      <c r="AC288" s="2">
        <f t="shared" si="113"/>
        <v>4574678.091851824</v>
      </c>
      <c r="AD288" s="2">
        <f t="shared" si="113"/>
        <v>4670746.3317805892</v>
      </c>
      <c r="AE288" s="2">
        <f t="shared" si="113"/>
        <v>3213980.772560806</v>
      </c>
      <c r="AF288" s="2">
        <f t="shared" si="113"/>
        <v>3281474.3687845827</v>
      </c>
      <c r="AG288" s="2">
        <f t="shared" si="113"/>
        <v>0</v>
      </c>
      <c r="AH288" s="2">
        <f t="shared" si="113"/>
        <v>0</v>
      </c>
      <c r="AI288" s="2">
        <f t="shared" si="113"/>
        <v>0</v>
      </c>
      <c r="AJ288" s="2">
        <f t="shared" si="113"/>
        <v>0</v>
      </c>
      <c r="AK288" s="2">
        <f t="shared" si="113"/>
        <v>0</v>
      </c>
    </row>
    <row r="289" spans="4:38">
      <c r="E289" t="s">
        <v>305</v>
      </c>
      <c r="F289" t="s">
        <v>215</v>
      </c>
      <c r="G289" s="2">
        <f t="shared" si="113"/>
        <v>0</v>
      </c>
      <c r="H289" s="2">
        <f t="shared" si="113"/>
        <v>1196320.3868989395</v>
      </c>
      <c r="I289" s="2">
        <f t="shared" si="113"/>
        <v>2453018.0578426262</v>
      </c>
      <c r="J289" s="2">
        <f t="shared" si="113"/>
        <v>3769882.451388984</v>
      </c>
      <c r="K289" s="2">
        <f t="shared" si="113"/>
        <v>5341997.9469457241</v>
      </c>
      <c r="L289" s="2">
        <f t="shared" si="113"/>
        <v>6980605.9909017477</v>
      </c>
      <c r="M289" s="2">
        <f t="shared" si="113"/>
        <v>9307052.0650475379</v>
      </c>
      <c r="N289" s="2">
        <f t="shared" si="113"/>
        <v>11725100.37165376</v>
      </c>
      <c r="O289" s="2">
        <f t="shared" si="113"/>
        <v>14237359.296390355</v>
      </c>
      <c r="P289" s="2">
        <f t="shared" si="113"/>
        <v>16847406.770229056</v>
      </c>
      <c r="Q289" s="2">
        <f t="shared" si="113"/>
        <v>19557714.333807047</v>
      </c>
      <c r="R289" s="2">
        <f t="shared" si="113"/>
        <v>21666636.98687572</v>
      </c>
      <c r="S289" s="2">
        <f t="shared" si="113"/>
        <v>23853647.711535532</v>
      </c>
      <c r="T289" s="2">
        <f t="shared" si="113"/>
        <v>26136237.839538932</v>
      </c>
      <c r="U289" s="2">
        <f t="shared" si="113"/>
        <v>28165953.00178092</v>
      </c>
      <c r="V289" s="2">
        <f t="shared" si="113"/>
        <v>30269390.11994984</v>
      </c>
      <c r="W289" s="2">
        <f t="shared" si="113"/>
        <v>32448750.411808066</v>
      </c>
      <c r="X289" s="2">
        <f t="shared" si="113"/>
        <v>34706295.034881443</v>
      </c>
      <c r="Y289" s="2">
        <f t="shared" si="113"/>
        <v>37044346.633192301</v>
      </c>
      <c r="Z289" s="2">
        <f t="shared" si="113"/>
        <v>38936124.145078912</v>
      </c>
      <c r="AA289" s="2">
        <f t="shared" si="113"/>
        <v>40891019.755599514</v>
      </c>
      <c r="AB289" s="2">
        <f t="shared" si="113"/>
        <v>42910850.151014</v>
      </c>
      <c r="AC289" s="2">
        <f t="shared" si="113"/>
        <v>44997480.483323686</v>
      </c>
      <c r="AD289" s="2">
        <f t="shared" si="113"/>
        <v>47152825.604673728</v>
      </c>
      <c r="AE289" s="2">
        <f t="shared" si="113"/>
        <v>48911835.919891998</v>
      </c>
      <c r="AF289" s="2">
        <f t="shared" si="113"/>
        <v>50723930.272257775</v>
      </c>
      <c r="AG289" s="2">
        <f t="shared" si="113"/>
        <v>52590562.467782237</v>
      </c>
      <c r="AH289" s="2">
        <f t="shared" si="113"/>
        <v>54513223.962268665</v>
      </c>
      <c r="AI289" s="2">
        <f t="shared" si="113"/>
        <v>56493444.801475272</v>
      </c>
      <c r="AJ289" s="2">
        <f t="shared" si="113"/>
        <v>58622102.183860302</v>
      </c>
      <c r="AK289" s="2">
        <f t="shared" si="113"/>
        <v>60815249.567148052</v>
      </c>
    </row>
    <row r="290" spans="4:38">
      <c r="E290" t="s">
        <v>282</v>
      </c>
      <c r="F290" t="s">
        <v>215</v>
      </c>
      <c r="G290" s="2">
        <f t="shared" si="113"/>
        <v>0</v>
      </c>
      <c r="H290" s="2">
        <f t="shared" si="113"/>
        <v>-683046.41724522144</v>
      </c>
      <c r="I290" s="2">
        <f t="shared" si="113"/>
        <v>-1395232.4244247349</v>
      </c>
      <c r="J290" s="2">
        <f t="shared" si="113"/>
        <v>-2137381.7533882158</v>
      </c>
      <c r="K290" s="2">
        <f t="shared" si="113"/>
        <v>-2933058.1811766042</v>
      </c>
      <c r="L290" s="2">
        <f t="shared" si="113"/>
        <v>-3828743.9782062969</v>
      </c>
      <c r="M290" s="2">
        <f t="shared" si="113"/>
        <v>-5107512.0463614091</v>
      </c>
      <c r="N290" s="2">
        <f t="shared" si="113"/>
        <v>-6438164.8283221517</v>
      </c>
      <c r="O290" s="2">
        <f t="shared" si="113"/>
        <v>-7822308.0530120749</v>
      </c>
      <c r="P290" s="2">
        <f t="shared" si="113"/>
        <v>-9261632.1449417491</v>
      </c>
      <c r="Q290" s="2">
        <f t="shared" si="113"/>
        <v>-10757820.771644279</v>
      </c>
      <c r="R290" s="2">
        <f t="shared" si="113"/>
        <v>-11924386.827303069</v>
      </c>
      <c r="S290" s="2">
        <f t="shared" si="113"/>
        <v>-13135121.469215114</v>
      </c>
      <c r="T290" s="2">
        <f t="shared" si="113"/>
        <v>-14392040.28340791</v>
      </c>
      <c r="U290" s="2">
        <f t="shared" si="113"/>
        <v>-15509712.327799818</v>
      </c>
      <c r="V290" s="2">
        <f t="shared" si="113"/>
        <v>-16667979.708291195</v>
      </c>
      <c r="W290" s="2">
        <f t="shared" si="113"/>
        <v>-17868054.535626661</v>
      </c>
      <c r="X290" s="2">
        <f t="shared" si="113"/>
        <v>-19111181.926658858</v>
      </c>
      <c r="Y290" s="2">
        <f t="shared" si="113"/>
        <v>-20398640.856064193</v>
      </c>
      <c r="Z290" s="2">
        <f t="shared" si="113"/>
        <v>-21440356.895131178</v>
      </c>
      <c r="AA290" s="2">
        <f t="shared" si="113"/>
        <v>-22516829.207221452</v>
      </c>
      <c r="AB290" s="2">
        <f t="shared" si="113"/>
        <v>-23629058.159028765</v>
      </c>
      <c r="AC290" s="2">
        <f t="shared" si="113"/>
        <v>-24778070.805131599</v>
      </c>
      <c r="AD290" s="2">
        <f t="shared" si="113"/>
        <v>-25964921.567722607</v>
      </c>
      <c r="AE290" s="2">
        <f t="shared" si="113"/>
        <v>-26933528.73570811</v>
      </c>
      <c r="AF290" s="2">
        <f t="shared" si="113"/>
        <v>-27931366.874337632</v>
      </c>
      <c r="AG290" s="2">
        <f t="shared" si="113"/>
        <v>-28959236.528617155</v>
      </c>
      <c r="AH290" s="2">
        <f t="shared" si="113"/>
        <v>-30017958.975584835</v>
      </c>
      <c r="AI290" s="2">
        <f t="shared" si="113"/>
        <v>-31108376.742016058</v>
      </c>
      <c r="AJ290" s="2">
        <f t="shared" si="113"/>
        <v>-32280531.777677428</v>
      </c>
      <c r="AK290" s="2">
        <f t="shared" si="113"/>
        <v>-33488198.53069336</v>
      </c>
    </row>
    <row r="291" spans="4:38">
      <c r="E291" t="s">
        <v>283</v>
      </c>
      <c r="F291" t="s">
        <v>215</v>
      </c>
      <c r="G291" s="2">
        <f t="shared" si="113"/>
        <v>0</v>
      </c>
      <c r="H291" s="2">
        <f t="shared" si="113"/>
        <v>-265432.81692249933</v>
      </c>
      <c r="I291" s="2">
        <f t="shared" si="113"/>
        <v>-542013.8121557436</v>
      </c>
      <c r="J291" s="2">
        <f t="shared" si="113"/>
        <v>-830094.1533165212</v>
      </c>
      <c r="K291" s="2">
        <f t="shared" si="113"/>
        <v>-1174524.1089275379</v>
      </c>
      <c r="L291" s="2">
        <f t="shared" si="113"/>
        <v>-1533054.0511526046</v>
      </c>
      <c r="M291" s="2">
        <f t="shared" si="113"/>
        <v>-2045178.5953455591</v>
      </c>
      <c r="N291" s="2">
        <f t="shared" si="113"/>
        <v>-2578136.2935580588</v>
      </c>
      <c r="O291" s="2">
        <f t="shared" si="113"/>
        <v>-3132576.2913349369</v>
      </c>
      <c r="P291" s="2">
        <f t="shared" si="113"/>
        <v>-3709165.810912984</v>
      </c>
      <c r="Q291" s="2">
        <f t="shared" si="113"/>
        <v>-4308590.6241688309</v>
      </c>
      <c r="R291" s="2">
        <f t="shared" si="113"/>
        <v>-4776040.4461538335</v>
      </c>
      <c r="S291" s="2">
        <f t="shared" si="113"/>
        <v>-5261223.0721969474</v>
      </c>
      <c r="T291" s="2">
        <f t="shared" si="113"/>
        <v>-5764677.1346971188</v>
      </c>
      <c r="U291" s="2">
        <f t="shared" si="113"/>
        <v>-6212356.4318308355</v>
      </c>
      <c r="V291" s="2">
        <f t="shared" si="113"/>
        <v>-6676296.0368277673</v>
      </c>
      <c r="W291" s="2">
        <f t="shared" si="113"/>
        <v>-7156981.4560481338</v>
      </c>
      <c r="X291" s="2">
        <f t="shared" si="113"/>
        <v>-7654911.4163235147</v>
      </c>
      <c r="Y291" s="2">
        <f t="shared" si="113"/>
        <v>-8170598.2061083457</v>
      </c>
      <c r="Z291" s="2">
        <f t="shared" si="113"/>
        <v>-8587853.6134726405</v>
      </c>
      <c r="AA291" s="2">
        <f t="shared" si="113"/>
        <v>-9019030.5141373407</v>
      </c>
      <c r="AB291" s="2">
        <f t="shared" si="113"/>
        <v>-9464529.601186417</v>
      </c>
      <c r="AC291" s="2">
        <f t="shared" si="113"/>
        <v>-9924762.2574348226</v>
      </c>
      <c r="AD291" s="2">
        <f t="shared" si="113"/>
        <v>-10400150.827691527</v>
      </c>
      <c r="AE291" s="2">
        <f t="shared" si="113"/>
        <v>-10788122.754106091</v>
      </c>
      <c r="AF291" s="2">
        <f t="shared" si="113"/>
        <v>-11187803.034915054</v>
      </c>
      <c r="AG291" s="2">
        <f t="shared" si="113"/>
        <v>-11599512.325383432</v>
      </c>
      <c r="AH291" s="2">
        <f t="shared" si="113"/>
        <v>-12023579.584913084</v>
      </c>
      <c r="AI291" s="2">
        <f t="shared" si="113"/>
        <v>-12460342.2844075</v>
      </c>
      <c r="AJ291" s="2">
        <f t="shared" si="113"/>
        <v>-12929844.536995498</v>
      </c>
      <c r="AK291" s="2">
        <f t="shared" si="113"/>
        <v>-13413570.873244768</v>
      </c>
    </row>
    <row r="292" spans="4:38">
      <c r="E292" t="s">
        <v>306</v>
      </c>
      <c r="F292" t="s">
        <v>215</v>
      </c>
      <c r="G292" s="2">
        <f t="shared" si="113"/>
        <v>-1369433.8016445779</v>
      </c>
      <c r="H292" s="2">
        <f t="shared" si="113"/>
        <v>-1505365.3638062631</v>
      </c>
      <c r="I292" s="2">
        <f t="shared" si="113"/>
        <v>-1650421.8047270647</v>
      </c>
      <c r="J292" s="2">
        <f t="shared" si="113"/>
        <v>-1820344.3880278163</v>
      </c>
      <c r="K292" s="2">
        <f t="shared" si="113"/>
        <v>-2215878.9185042321</v>
      </c>
      <c r="L292" s="2">
        <f t="shared" si="113"/>
        <v>-2708741.9154559723</v>
      </c>
      <c r="M292" s="2">
        <f t="shared" si="113"/>
        <v>-3858237.4209246142</v>
      </c>
      <c r="N292" s="2">
        <f t="shared" si="113"/>
        <v>-4444352.0803174488</v>
      </c>
      <c r="O292" s="2">
        <f t="shared" si="113"/>
        <v>-4625909.9706052607</v>
      </c>
      <c r="P292" s="2">
        <f t="shared" si="113"/>
        <v>-5256355.7580705415</v>
      </c>
      <c r="Q292" s="2">
        <f t="shared" si="113"/>
        <v>-6063867.7798205782</v>
      </c>
      <c r="R292" s="2">
        <f t="shared" si="113"/>
        <v>-6141275.676522078</v>
      </c>
      <c r="S292" s="2">
        <f t="shared" si="113"/>
        <v>-6220271.8921941835</v>
      </c>
      <c r="T292" s="2">
        <f t="shared" si="113"/>
        <v>-6300927.0283954032</v>
      </c>
      <c r="U292" s="2">
        <f t="shared" si="113"/>
        <v>-6369200.1434768112</v>
      </c>
      <c r="V292" s="2">
        <f t="shared" si="113"/>
        <v>-6438906.9939749297</v>
      </c>
      <c r="W292" s="2">
        <f t="shared" si="113"/>
        <v>-6510077.6883335086</v>
      </c>
      <c r="X292" s="2">
        <f t="shared" si="113"/>
        <v>-6582742.9672736172</v>
      </c>
      <c r="Y292" s="2">
        <f t="shared" si="113"/>
        <v>-6656934.2170714689</v>
      </c>
      <c r="Z292" s="2">
        <f t="shared" si="113"/>
        <v>-6710661.307984245</v>
      </c>
      <c r="AA292" s="2">
        <f t="shared" si="113"/>
        <v>-6765516.6678061895</v>
      </c>
      <c r="AB292" s="2">
        <f t="shared" si="113"/>
        <v>-6821523.9901843956</v>
      </c>
      <c r="AC292" s="2">
        <f t="shared" si="113"/>
        <v>-6878707.4663325436</v>
      </c>
      <c r="AD292" s="2">
        <f t="shared" si="113"/>
        <v>-6937091.7954798006</v>
      </c>
      <c r="AE292" s="2">
        <f t="shared" si="113"/>
        <v>-6977266.555136811</v>
      </c>
      <c r="AF292" s="2">
        <f t="shared" si="113"/>
        <v>-7018284.9847466182</v>
      </c>
      <c r="AG292" s="2">
        <f t="shared" si="113"/>
        <v>-7018284.9847466182</v>
      </c>
      <c r="AH292" s="2">
        <f t="shared" si="113"/>
        <v>-7018284.9847466182</v>
      </c>
      <c r="AI292" s="2">
        <f t="shared" si="113"/>
        <v>-7018284.9847466182</v>
      </c>
      <c r="AJ292" s="2">
        <f t="shared" si="113"/>
        <v>-7018284.9847466182</v>
      </c>
      <c r="AK292" s="2">
        <f t="shared" si="113"/>
        <v>-7018284.9847466182</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f t="shared" ref="G294:AK294" ca="1" si="114">G285</f>
        <v>35618848.275380939</v>
      </c>
      <c r="H294" s="2">
        <f t="shared" ca="1" si="114"/>
        <v>36366844.089163937</v>
      </c>
      <c r="I294" s="2">
        <f t="shared" ca="1" si="114"/>
        <v>37130547.815036379</v>
      </c>
      <c r="J294" s="2">
        <f t="shared" ca="1" si="114"/>
        <v>37910289.319152139</v>
      </c>
      <c r="K294" s="2">
        <f t="shared" ca="1" si="114"/>
        <v>38706405.39485433</v>
      </c>
      <c r="L294" s="2">
        <f t="shared" ca="1" si="114"/>
        <v>39519239.90814627</v>
      </c>
      <c r="M294" s="2">
        <f t="shared" ca="1" si="114"/>
        <v>0</v>
      </c>
      <c r="N294" s="2">
        <f t="shared" ca="1" si="114"/>
        <v>0</v>
      </c>
      <c r="O294" s="2">
        <f t="shared" ca="1" si="114"/>
        <v>0</v>
      </c>
      <c r="P294" s="2">
        <f t="shared" ca="1" si="114"/>
        <v>0</v>
      </c>
      <c r="Q294" s="2">
        <f t="shared" ca="1" si="114"/>
        <v>0</v>
      </c>
      <c r="R294" s="2">
        <f t="shared" ca="1" si="114"/>
        <v>0</v>
      </c>
      <c r="S294" s="2">
        <f t="shared" ca="1" si="114"/>
        <v>0</v>
      </c>
      <c r="T294" s="2">
        <f t="shared" ca="1" si="114"/>
        <v>0</v>
      </c>
      <c r="U294" s="2">
        <f t="shared" ca="1" si="114"/>
        <v>0</v>
      </c>
      <c r="V294" s="2">
        <f t="shared" ca="1" si="114"/>
        <v>0</v>
      </c>
      <c r="W294" s="2">
        <f t="shared" ca="1" si="114"/>
        <v>0</v>
      </c>
      <c r="X294" s="2">
        <f t="shared" ca="1" si="114"/>
        <v>0</v>
      </c>
      <c r="Y294" s="2">
        <f t="shared" ca="1" si="114"/>
        <v>0</v>
      </c>
      <c r="Z294" s="2">
        <f t="shared" ca="1" si="114"/>
        <v>0</v>
      </c>
      <c r="AA294" s="2">
        <f t="shared" ca="1" si="114"/>
        <v>0</v>
      </c>
      <c r="AB294" s="2">
        <f t="shared" ca="1" si="114"/>
        <v>0</v>
      </c>
      <c r="AC294" s="2">
        <f t="shared" ca="1" si="114"/>
        <v>0</v>
      </c>
      <c r="AD294" s="2">
        <f t="shared" ca="1" si="114"/>
        <v>0</v>
      </c>
      <c r="AE294" s="2">
        <f t="shared" ca="1" si="114"/>
        <v>0</v>
      </c>
      <c r="AF294" s="2">
        <f t="shared" ca="1" si="114"/>
        <v>0</v>
      </c>
      <c r="AG294" s="2">
        <f t="shared" ca="1" si="114"/>
        <v>0</v>
      </c>
      <c r="AH294" s="2">
        <f t="shared" ca="1" si="114"/>
        <v>0</v>
      </c>
      <c r="AI294" s="2">
        <f t="shared" ca="1" si="114"/>
        <v>0</v>
      </c>
      <c r="AJ294" s="2">
        <f t="shared" ca="1" si="114"/>
        <v>0</v>
      </c>
      <c r="AK294" s="2">
        <f t="shared" ca="1" si="114"/>
        <v>0</v>
      </c>
    </row>
    <row r="296" spans="4:38">
      <c r="E296" t="s">
        <v>308</v>
      </c>
      <c r="F296" t="s">
        <v>215</v>
      </c>
      <c r="G296" s="2">
        <f t="shared" ref="G296:AK296" ca="1" si="115">SUM(G288:G294)</f>
        <v>34249414.473736361</v>
      </c>
      <c r="H296" s="2">
        <f t="shared" ca="1" si="115"/>
        <v>39497868.508292206</v>
      </c>
      <c r="I296" s="2">
        <f t="shared" ca="1" si="115"/>
        <v>40493569.77948162</v>
      </c>
      <c r="J296" s="2">
        <f t="shared" ca="1" si="115"/>
        <v>41499080.408265606</v>
      </c>
      <c r="K296" s="2">
        <f t="shared" ca="1" si="115"/>
        <v>43106315.550348625</v>
      </c>
      <c r="L296" s="2">
        <f t="shared" ca="1" si="115"/>
        <v>43928686.791731134</v>
      </c>
      <c r="M296" s="2">
        <f t="shared" ca="1" si="115"/>
        <v>6007347.5999569772</v>
      </c>
      <c r="N296" s="2">
        <f t="shared" ca="1" si="115"/>
        <v>6134756.5319923498</v>
      </c>
      <c r="O296" s="2">
        <f t="shared" ca="1" si="115"/>
        <v>6689106.240134378</v>
      </c>
      <c r="P296" s="2">
        <f t="shared" ca="1" si="115"/>
        <v>6818502.1637243424</v>
      </c>
      <c r="Q296" s="2">
        <f t="shared" ca="1" si="115"/>
        <v>6794778.0915777329</v>
      </c>
      <c r="R296" s="2">
        <f t="shared" ca="1" si="115"/>
        <v>5017565.7730166856</v>
      </c>
      <c r="S296" s="2">
        <f t="shared" ca="1" si="115"/>
        <v>5556728.531697724</v>
      </c>
      <c r="T296" s="2">
        <f t="shared" ca="1" si="115"/>
        <v>6131004.2891360763</v>
      </c>
      <c r="U296" s="2">
        <f t="shared" ca="1" si="115"/>
        <v>5536533.3051861441</v>
      </c>
      <c r="V296" s="2">
        <f t="shared" ca="1" si="115"/>
        <v>6062755.4207054004</v>
      </c>
      <c r="W296" s="2">
        <f t="shared" ca="1" si="115"/>
        <v>6607292.2804860501</v>
      </c>
      <c r="X296" s="2">
        <f t="shared" ca="1" si="115"/>
        <v>7170681.0398341566</v>
      </c>
      <c r="Y296" s="2">
        <f t="shared" ca="1" si="115"/>
        <v>7753473.3377764346</v>
      </c>
      <c r="Z296" s="2">
        <f t="shared" ca="1" si="115"/>
        <v>6495419.6015129564</v>
      </c>
      <c r="AA296" s="2">
        <f t="shared" ca="1" si="115"/>
        <v>6978072.152190106</v>
      </c>
      <c r="AB296" s="2">
        <f t="shared" ca="1" si="115"/>
        <v>7476324.1908708634</v>
      </c>
      <c r="AC296" s="2">
        <f t="shared" ca="1" si="115"/>
        <v>7990618.0462765433</v>
      </c>
      <c r="AD296" s="2">
        <f t="shared" ca="1" si="115"/>
        <v>8521407.7455603834</v>
      </c>
      <c r="AE296" s="2">
        <f t="shared" ca="1" si="115"/>
        <v>7426898.6475017909</v>
      </c>
      <c r="AF296" s="2">
        <f t="shared" ca="1" si="115"/>
        <v>7867949.7470430546</v>
      </c>
      <c r="AG296" s="2">
        <f t="shared" ca="1" si="115"/>
        <v>5013528.6290350314</v>
      </c>
      <c r="AH296" s="2">
        <f t="shared" ca="1" si="115"/>
        <v>5453400.4170241281</v>
      </c>
      <c r="AI296" s="2">
        <f t="shared" ca="1" si="115"/>
        <v>5906440.7903050948</v>
      </c>
      <c r="AJ296" s="2">
        <f t="shared" ca="1" si="115"/>
        <v>6393440.8844407573</v>
      </c>
      <c r="AK296" s="2">
        <f t="shared" ca="1" si="115"/>
        <v>6895195.1784633063</v>
      </c>
    </row>
    <row r="297" spans="4:38">
      <c r="E297" t="s">
        <v>309</v>
      </c>
      <c r="F297" t="s">
        <v>215</v>
      </c>
      <c r="G297" s="2">
        <f t="shared" ref="G297:AK297" ca="1" si="116">-G296*G$18</f>
        <v>-10274824.342120908</v>
      </c>
      <c r="H297" s="2">
        <f t="shared" ca="1" si="116"/>
        <v>-11849360.552487662</v>
      </c>
      <c r="I297" s="2">
        <f t="shared" ca="1" si="116"/>
        <v>-12148070.933844486</v>
      </c>
      <c r="J297" s="2">
        <f t="shared" ca="1" si="116"/>
        <v>-12449724.122479681</v>
      </c>
      <c r="K297" s="2">
        <f t="shared" ca="1" si="116"/>
        <v>-12931894.665104587</v>
      </c>
      <c r="L297" s="2">
        <f t="shared" ca="1" si="116"/>
        <v>-13178606.037519339</v>
      </c>
      <c r="M297" s="2">
        <f t="shared" ca="1" si="116"/>
        <v>-1802204.2799870931</v>
      </c>
      <c r="N297" s="2">
        <f t="shared" ca="1" si="116"/>
        <v>-1840426.9595977049</v>
      </c>
      <c r="O297" s="2">
        <f t="shared" ca="1" si="116"/>
        <v>-2006731.8720403132</v>
      </c>
      <c r="P297" s="2">
        <f t="shared" ca="1" si="116"/>
        <v>-2045550.6491173026</v>
      </c>
      <c r="Q297" s="2">
        <f t="shared" ca="1" si="116"/>
        <v>-2038433.4274733197</v>
      </c>
      <c r="R297" s="2">
        <f t="shared" ca="1" si="116"/>
        <v>-1505269.7319050056</v>
      </c>
      <c r="S297" s="2">
        <f t="shared" ca="1" si="116"/>
        <v>-1667018.5595093172</v>
      </c>
      <c r="T297" s="2">
        <f t="shared" ca="1" si="116"/>
        <v>-1839301.286740823</v>
      </c>
      <c r="U297" s="2">
        <f t="shared" ca="1" si="116"/>
        <v>-1660959.9915558433</v>
      </c>
      <c r="V297" s="2">
        <f t="shared" ca="1" si="116"/>
        <v>-1818826.6262116202</v>
      </c>
      <c r="W297" s="2">
        <f t="shared" ca="1" si="116"/>
        <v>-1982187.684145815</v>
      </c>
      <c r="X297" s="2">
        <f t="shared" ca="1" si="116"/>
        <v>-2151204.3119502468</v>
      </c>
      <c r="Y297" s="2">
        <f t="shared" ca="1" si="116"/>
        <v>-2326042.0013329303</v>
      </c>
      <c r="Z297" s="2">
        <f t="shared" ca="1" si="116"/>
        <v>-1948625.8804538869</v>
      </c>
      <c r="AA297" s="2">
        <f t="shared" ca="1" si="116"/>
        <v>-2093421.6456570318</v>
      </c>
      <c r="AB297" s="2">
        <f t="shared" ca="1" si="116"/>
        <v>-2242897.257261259</v>
      </c>
      <c r="AC297" s="2">
        <f t="shared" ca="1" si="116"/>
        <v>-2397185.4138829629</v>
      </c>
      <c r="AD297" s="2">
        <f t="shared" ca="1" si="116"/>
        <v>-2556422.3236681148</v>
      </c>
      <c r="AE297" s="2">
        <f t="shared" ca="1" si="116"/>
        <v>-2228069.594250537</v>
      </c>
      <c r="AF297" s="2">
        <f t="shared" ca="1" si="116"/>
        <v>-2360384.9241129165</v>
      </c>
      <c r="AG297" s="2">
        <f t="shared" ca="1" si="116"/>
        <v>-1504058.5887105095</v>
      </c>
      <c r="AH297" s="2">
        <f t="shared" ca="1" si="116"/>
        <v>-1636020.1251072383</v>
      </c>
      <c r="AI297" s="2">
        <f t="shared" ca="1" si="116"/>
        <v>-1771932.2370915285</v>
      </c>
      <c r="AJ297" s="2">
        <f t="shared" ca="1" si="116"/>
        <v>-1918032.2653322271</v>
      </c>
      <c r="AK297" s="2">
        <f t="shared" ca="1" si="116"/>
        <v>-2068558.5535389918</v>
      </c>
    </row>
    <row r="299" spans="4:38">
      <c r="D299" t="s">
        <v>310</v>
      </c>
    </row>
    <row r="300" spans="4:38">
      <c r="E300" t="s">
        <v>214</v>
      </c>
      <c r="F300" t="s">
        <v>215</v>
      </c>
      <c r="G300" s="2">
        <f t="shared" ref="G300:AK307" si="117">G234</f>
        <v>-109554704.13156623</v>
      </c>
      <c r="H300" s="2">
        <f t="shared" si="117"/>
        <v>-6485976.3427314823</v>
      </c>
      <c r="I300" s="2">
        <f t="shared" si="117"/>
        <v>-7106843.3257539785</v>
      </c>
      <c r="J300" s="2">
        <f t="shared" si="117"/>
        <v>-8987077.7316031009</v>
      </c>
      <c r="K300" s="2">
        <f t="shared" si="117"/>
        <v>-26261389.020956319</v>
      </c>
      <c r="L300" s="2">
        <f t="shared" si="117"/>
        <v>-33929658.918641217</v>
      </c>
      <c r="M300" s="2">
        <f t="shared" si="117"/>
        <v>-84248416.839950323</v>
      </c>
      <c r="N300" s="2">
        <f t="shared" si="117"/>
        <v>-39018863.38889055</v>
      </c>
      <c r="O300" s="2">
        <f t="shared" si="117"/>
        <v>-6492089.9643286457</v>
      </c>
      <c r="P300" s="2">
        <f t="shared" si="117"/>
        <v>-42237413.889801919</v>
      </c>
      <c r="Q300" s="2">
        <f t="shared" si="117"/>
        <v>-56233618.806598529</v>
      </c>
      <c r="R300" s="2">
        <f t="shared" si="117"/>
        <v>0</v>
      </c>
      <c r="S300" s="2">
        <f t="shared" si="117"/>
        <v>0</v>
      </c>
      <c r="T300" s="2">
        <f t="shared" si="117"/>
        <v>0</v>
      </c>
      <c r="U300" s="2">
        <f t="shared" si="117"/>
        <v>0</v>
      </c>
      <c r="V300" s="2">
        <f t="shared" si="117"/>
        <v>0</v>
      </c>
      <c r="W300" s="2">
        <f t="shared" si="117"/>
        <v>0</v>
      </c>
      <c r="X300" s="2">
        <f t="shared" si="117"/>
        <v>0</v>
      </c>
      <c r="Y300" s="2">
        <f t="shared" si="117"/>
        <v>0</v>
      </c>
      <c r="Z300" s="2">
        <f t="shared" si="117"/>
        <v>0</v>
      </c>
      <c r="AA300" s="2">
        <f t="shared" si="117"/>
        <v>0</v>
      </c>
      <c r="AB300" s="2">
        <f t="shared" si="117"/>
        <v>0</v>
      </c>
      <c r="AC300" s="2">
        <f t="shared" si="117"/>
        <v>0</v>
      </c>
      <c r="AD300" s="2">
        <f t="shared" si="117"/>
        <v>0</v>
      </c>
      <c r="AE300" s="2">
        <f t="shared" si="117"/>
        <v>0</v>
      </c>
      <c r="AF300" s="2">
        <f t="shared" si="117"/>
        <v>0</v>
      </c>
      <c r="AG300" s="2">
        <f t="shared" si="117"/>
        <v>0</v>
      </c>
      <c r="AH300" s="2">
        <f t="shared" si="117"/>
        <v>0</v>
      </c>
      <c r="AI300" s="2">
        <f t="shared" si="117"/>
        <v>0</v>
      </c>
      <c r="AJ300" s="2">
        <f t="shared" si="117"/>
        <v>0</v>
      </c>
      <c r="AK300" s="2">
        <f t="shared" si="117"/>
        <v>0</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1196320.3868989395</v>
      </c>
      <c r="I303" s="2">
        <f t="shared" si="117"/>
        <v>2453018.0578426262</v>
      </c>
      <c r="J303" s="2">
        <f t="shared" si="117"/>
        <v>3769882.451388984</v>
      </c>
      <c r="K303" s="2">
        <f t="shared" si="117"/>
        <v>5341997.9469457241</v>
      </c>
      <c r="L303" s="2">
        <f t="shared" si="117"/>
        <v>6980605.9909017477</v>
      </c>
      <c r="M303" s="2">
        <f t="shared" si="117"/>
        <v>9307052.0650475379</v>
      </c>
      <c r="N303" s="2">
        <f t="shared" si="117"/>
        <v>11725100.37165376</v>
      </c>
      <c r="O303" s="2">
        <f t="shared" si="117"/>
        <v>14237359.296390355</v>
      </c>
      <c r="P303" s="2">
        <f t="shared" si="117"/>
        <v>16847406.770229056</v>
      </c>
      <c r="Q303" s="2">
        <f t="shared" si="117"/>
        <v>19557714.333807047</v>
      </c>
      <c r="R303" s="2">
        <f t="shared" si="117"/>
        <v>21666636.98687572</v>
      </c>
      <c r="S303" s="2">
        <f t="shared" si="117"/>
        <v>23853647.711535532</v>
      </c>
      <c r="T303" s="2">
        <f t="shared" si="117"/>
        <v>26136237.839538932</v>
      </c>
      <c r="U303" s="2">
        <f t="shared" si="117"/>
        <v>28165953.00178092</v>
      </c>
      <c r="V303" s="2">
        <f t="shared" si="117"/>
        <v>30269390.11994984</v>
      </c>
      <c r="W303" s="2">
        <f t="shared" si="117"/>
        <v>32448750.411808066</v>
      </c>
      <c r="X303" s="2">
        <f t="shared" si="117"/>
        <v>34706295.034881443</v>
      </c>
      <c r="Y303" s="2">
        <f t="shared" si="117"/>
        <v>37044346.633192301</v>
      </c>
      <c r="Z303" s="2">
        <f t="shared" si="117"/>
        <v>38936124.145078912</v>
      </c>
      <c r="AA303" s="2">
        <f t="shared" si="117"/>
        <v>40891019.755599514</v>
      </c>
      <c r="AB303" s="2">
        <f t="shared" si="117"/>
        <v>42910850.151014</v>
      </c>
      <c r="AC303" s="2">
        <f t="shared" si="117"/>
        <v>44997480.483323686</v>
      </c>
      <c r="AD303" s="2">
        <f t="shared" si="117"/>
        <v>47152825.604673728</v>
      </c>
      <c r="AE303" s="2">
        <f t="shared" si="117"/>
        <v>48911835.919891998</v>
      </c>
      <c r="AF303" s="2">
        <f t="shared" si="117"/>
        <v>50723930.272257775</v>
      </c>
      <c r="AG303" s="2">
        <f t="shared" si="117"/>
        <v>52590562.467782237</v>
      </c>
      <c r="AH303" s="2">
        <f t="shared" si="117"/>
        <v>54513223.962268665</v>
      </c>
      <c r="AI303" s="2">
        <f t="shared" si="117"/>
        <v>56493444.801475272</v>
      </c>
      <c r="AJ303" s="2">
        <f t="shared" si="117"/>
        <v>58622102.183860302</v>
      </c>
      <c r="AK303" s="2">
        <f t="shared" si="117"/>
        <v>60815249.567148052</v>
      </c>
      <c r="AL303" s="2">
        <f t="shared" ref="AL303:AL309" si="118">IF(AF303=0,0,IF($G$15&gt;(AK303/AF303)^(1/5)-1+2%,AK303*(AK303/AF303)^(1/5)/($G$15-((AK303/AF303)^(1/5)-1)),AK303*(1+$G$14)/$G$16))</f>
        <v>2071774822.6806262</v>
      </c>
    </row>
    <row r="304" spans="4:38">
      <c r="E304" t="s">
        <v>282</v>
      </c>
      <c r="F304" t="s">
        <v>215</v>
      </c>
      <c r="G304" s="2">
        <f t="shared" si="117"/>
        <v>0</v>
      </c>
      <c r="H304" s="2">
        <f t="shared" si="117"/>
        <v>-683046.41724522144</v>
      </c>
      <c r="I304" s="2">
        <f t="shared" si="117"/>
        <v>-1395232.4244247349</v>
      </c>
      <c r="J304" s="2">
        <f t="shared" si="117"/>
        <v>-2137381.7533882158</v>
      </c>
      <c r="K304" s="2">
        <f t="shared" si="117"/>
        <v>-2933058.1811766042</v>
      </c>
      <c r="L304" s="2">
        <f t="shared" si="117"/>
        <v>-3828743.9782062969</v>
      </c>
      <c r="M304" s="2">
        <f t="shared" si="117"/>
        <v>-5107512.0463614091</v>
      </c>
      <c r="N304" s="2">
        <f t="shared" si="117"/>
        <v>-6438164.8283221517</v>
      </c>
      <c r="O304" s="2">
        <f t="shared" si="117"/>
        <v>-7822308.0530120749</v>
      </c>
      <c r="P304" s="2">
        <f t="shared" si="117"/>
        <v>-9261632.1449417491</v>
      </c>
      <c r="Q304" s="2">
        <f t="shared" si="117"/>
        <v>-10757820.771644279</v>
      </c>
      <c r="R304" s="2">
        <f t="shared" si="117"/>
        <v>-11924386.827303069</v>
      </c>
      <c r="S304" s="2">
        <f t="shared" si="117"/>
        <v>-13135121.469215114</v>
      </c>
      <c r="T304" s="2">
        <f t="shared" si="117"/>
        <v>-14392040.28340791</v>
      </c>
      <c r="U304" s="2">
        <f t="shared" si="117"/>
        <v>-15509712.327799818</v>
      </c>
      <c r="V304" s="2">
        <f t="shared" si="117"/>
        <v>-16667979.708291195</v>
      </c>
      <c r="W304" s="2">
        <f t="shared" si="117"/>
        <v>-17868054.535626661</v>
      </c>
      <c r="X304" s="2">
        <f t="shared" si="117"/>
        <v>-19111181.926658858</v>
      </c>
      <c r="Y304" s="2">
        <f t="shared" si="117"/>
        <v>-20398640.856064193</v>
      </c>
      <c r="Z304" s="2">
        <f t="shared" si="117"/>
        <v>-21440356.895131178</v>
      </c>
      <c r="AA304" s="2">
        <f t="shared" si="117"/>
        <v>-22516829.207221452</v>
      </c>
      <c r="AB304" s="2">
        <f t="shared" si="117"/>
        <v>-23629058.159028765</v>
      </c>
      <c r="AC304" s="2">
        <f t="shared" si="117"/>
        <v>-24778070.805131599</v>
      </c>
      <c r="AD304" s="2">
        <f t="shared" si="117"/>
        <v>-25964921.567722607</v>
      </c>
      <c r="AE304" s="2">
        <f t="shared" si="117"/>
        <v>-26933528.73570811</v>
      </c>
      <c r="AF304" s="2">
        <f t="shared" si="117"/>
        <v>-27931366.874337632</v>
      </c>
      <c r="AG304" s="2">
        <f t="shared" si="117"/>
        <v>-28959236.528617155</v>
      </c>
      <c r="AH304" s="2">
        <f t="shared" si="117"/>
        <v>-30017958.975584835</v>
      </c>
      <c r="AI304" s="2">
        <f t="shared" si="117"/>
        <v>-31108376.742016058</v>
      </c>
      <c r="AJ304" s="2">
        <f t="shared" si="117"/>
        <v>-32280531.777677428</v>
      </c>
      <c r="AK304" s="2">
        <f t="shared" si="117"/>
        <v>-33488198.53069336</v>
      </c>
      <c r="AL304" s="2">
        <f t="shared" si="118"/>
        <v>-1140832390.9978559</v>
      </c>
    </row>
    <row r="305" spans="1:38">
      <c r="E305" t="s">
        <v>283</v>
      </c>
      <c r="F305" t="s">
        <v>215</v>
      </c>
      <c r="G305" s="2">
        <f t="shared" si="117"/>
        <v>0</v>
      </c>
      <c r="H305" s="2">
        <f t="shared" si="117"/>
        <v>-265432.81692249933</v>
      </c>
      <c r="I305" s="2">
        <f t="shared" si="117"/>
        <v>-542013.8121557436</v>
      </c>
      <c r="J305" s="2">
        <f t="shared" si="117"/>
        <v>-830094.1533165212</v>
      </c>
      <c r="K305" s="2">
        <f t="shared" si="117"/>
        <v>-1174524.1089275379</v>
      </c>
      <c r="L305" s="2">
        <f t="shared" si="117"/>
        <v>-1533054.0511526046</v>
      </c>
      <c r="M305" s="2">
        <f t="shared" si="117"/>
        <v>-2045178.5953455591</v>
      </c>
      <c r="N305" s="2">
        <f t="shared" si="117"/>
        <v>-2578136.2935580588</v>
      </c>
      <c r="O305" s="2">
        <f t="shared" si="117"/>
        <v>-3132576.2913349369</v>
      </c>
      <c r="P305" s="2">
        <f t="shared" si="117"/>
        <v>-3709165.810912984</v>
      </c>
      <c r="Q305" s="2">
        <f t="shared" si="117"/>
        <v>-4308590.6241688309</v>
      </c>
      <c r="R305" s="2">
        <f t="shared" si="117"/>
        <v>-4776040.4461538335</v>
      </c>
      <c r="S305" s="2">
        <f t="shared" si="117"/>
        <v>-5261223.0721969474</v>
      </c>
      <c r="T305" s="2">
        <f t="shared" si="117"/>
        <v>-5764677.1346971188</v>
      </c>
      <c r="U305" s="2">
        <f t="shared" si="117"/>
        <v>-6212356.4318308355</v>
      </c>
      <c r="V305" s="2">
        <f t="shared" si="117"/>
        <v>-6676296.0368277673</v>
      </c>
      <c r="W305" s="2">
        <f t="shared" si="117"/>
        <v>-7156981.4560481338</v>
      </c>
      <c r="X305" s="2">
        <f t="shared" si="117"/>
        <v>-7654911.4163235147</v>
      </c>
      <c r="Y305" s="2">
        <f t="shared" si="117"/>
        <v>-8170598.2061083457</v>
      </c>
      <c r="Z305" s="2">
        <f t="shared" si="117"/>
        <v>-8587853.6134726405</v>
      </c>
      <c r="AA305" s="2">
        <f t="shared" si="117"/>
        <v>-9019030.5141373407</v>
      </c>
      <c r="AB305" s="2">
        <f t="shared" si="117"/>
        <v>-9464529.601186417</v>
      </c>
      <c r="AC305" s="2">
        <f t="shared" si="117"/>
        <v>-9924762.2574348226</v>
      </c>
      <c r="AD305" s="2">
        <f t="shared" si="117"/>
        <v>-10400150.827691527</v>
      </c>
      <c r="AE305" s="2">
        <f t="shared" si="117"/>
        <v>-10788122.754106091</v>
      </c>
      <c r="AF305" s="2">
        <f t="shared" si="117"/>
        <v>-11187803.034915054</v>
      </c>
      <c r="AG305" s="2">
        <f t="shared" si="117"/>
        <v>-11599512.325383432</v>
      </c>
      <c r="AH305" s="2">
        <f t="shared" si="117"/>
        <v>-12023579.584913084</v>
      </c>
      <c r="AI305" s="2">
        <f t="shared" si="117"/>
        <v>-12460342.2844075</v>
      </c>
      <c r="AJ305" s="2">
        <f t="shared" si="117"/>
        <v>-12929844.536995498</v>
      </c>
      <c r="AK305" s="2">
        <f t="shared" si="117"/>
        <v>-13413570.873244768</v>
      </c>
      <c r="AL305" s="2">
        <f t="shared" si="118"/>
        <v>-456956086.10052615</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f t="shared" ref="G308:AK308" ca="1" si="119">G297</f>
        <v>-10274824.342120908</v>
      </c>
      <c r="H308" s="2">
        <f t="shared" ca="1" si="119"/>
        <v>-11849360.552487662</v>
      </c>
      <c r="I308" s="2">
        <f t="shared" ca="1" si="119"/>
        <v>-12148070.933844486</v>
      </c>
      <c r="J308" s="2">
        <f t="shared" ca="1" si="119"/>
        <v>-12449724.122479681</v>
      </c>
      <c r="K308" s="2">
        <f t="shared" ca="1" si="119"/>
        <v>-12931894.665104587</v>
      </c>
      <c r="L308" s="2">
        <f t="shared" ca="1" si="119"/>
        <v>-13178606.037519339</v>
      </c>
      <c r="M308" s="2">
        <f t="shared" ca="1" si="119"/>
        <v>-1802204.2799870931</v>
      </c>
      <c r="N308" s="2">
        <f t="shared" ca="1" si="119"/>
        <v>-1840426.9595977049</v>
      </c>
      <c r="O308" s="2">
        <f t="shared" ca="1" si="119"/>
        <v>-2006731.8720403132</v>
      </c>
      <c r="P308" s="2">
        <f t="shared" ca="1" si="119"/>
        <v>-2045550.6491173026</v>
      </c>
      <c r="Q308" s="2">
        <f t="shared" ca="1" si="119"/>
        <v>-2038433.4274733197</v>
      </c>
      <c r="R308" s="2">
        <f t="shared" ca="1" si="119"/>
        <v>-1505269.7319050056</v>
      </c>
      <c r="S308" s="2">
        <f t="shared" ca="1" si="119"/>
        <v>-1667018.5595093172</v>
      </c>
      <c r="T308" s="2">
        <f t="shared" ca="1" si="119"/>
        <v>-1839301.286740823</v>
      </c>
      <c r="U308" s="2">
        <f t="shared" ca="1" si="119"/>
        <v>-1660959.9915558433</v>
      </c>
      <c r="V308" s="2">
        <f t="shared" ca="1" si="119"/>
        <v>-1818826.6262116202</v>
      </c>
      <c r="W308" s="2">
        <f t="shared" ca="1" si="119"/>
        <v>-1982187.684145815</v>
      </c>
      <c r="X308" s="2">
        <f t="shared" ca="1" si="119"/>
        <v>-2151204.3119502468</v>
      </c>
      <c r="Y308" s="2">
        <f t="shared" ca="1" si="119"/>
        <v>-2326042.0013329303</v>
      </c>
      <c r="Z308" s="2">
        <f t="shared" ca="1" si="119"/>
        <v>-1948625.8804538869</v>
      </c>
      <c r="AA308" s="2">
        <f t="shared" ca="1" si="119"/>
        <v>-2093421.6456570318</v>
      </c>
      <c r="AB308" s="2">
        <f t="shared" ca="1" si="119"/>
        <v>-2242897.257261259</v>
      </c>
      <c r="AC308" s="2">
        <f t="shared" ca="1" si="119"/>
        <v>-2397185.4138829629</v>
      </c>
      <c r="AD308" s="2">
        <f t="shared" ca="1" si="119"/>
        <v>-2556422.3236681148</v>
      </c>
      <c r="AE308" s="2">
        <f t="shared" ca="1" si="119"/>
        <v>-2228069.594250537</v>
      </c>
      <c r="AF308" s="2">
        <f t="shared" ca="1" si="119"/>
        <v>-2360384.9241129165</v>
      </c>
      <c r="AG308" s="2">
        <f t="shared" ca="1" si="119"/>
        <v>-1504058.5887105095</v>
      </c>
      <c r="AH308" s="2">
        <f t="shared" ca="1" si="119"/>
        <v>-1636020.1251072383</v>
      </c>
      <c r="AI308" s="2">
        <f t="shared" ca="1" si="119"/>
        <v>-1771932.2370915285</v>
      </c>
      <c r="AJ308" s="2">
        <f t="shared" ca="1" si="119"/>
        <v>-1918032.2653322271</v>
      </c>
      <c r="AK308" s="2">
        <f t="shared" ca="1" si="119"/>
        <v>-2068558.5535389918</v>
      </c>
      <c r="AL308" s="2">
        <f t="shared" ca="1" si="118"/>
        <v>-25945829.678297695</v>
      </c>
    </row>
    <row r="309" spans="1:38">
      <c r="E309" t="s">
        <v>313</v>
      </c>
      <c r="F309" t="s">
        <v>215</v>
      </c>
      <c r="G309" s="2">
        <f ca="1">-$G$17*G308</f>
        <v>5137412.1710604541</v>
      </c>
      <c r="H309" s="2">
        <f t="shared" ref="H309:AK309" ca="1" si="120">-$G$17*H308</f>
        <v>5924680.276243831</v>
      </c>
      <c r="I309" s="2">
        <f t="shared" ca="1" si="120"/>
        <v>6074035.4669222431</v>
      </c>
      <c r="J309" s="2">
        <f t="shared" ca="1" si="120"/>
        <v>6224862.0612398405</v>
      </c>
      <c r="K309" s="2">
        <f t="shared" ca="1" si="120"/>
        <v>6465947.3325522933</v>
      </c>
      <c r="L309" s="2">
        <f t="shared" ca="1" si="120"/>
        <v>6589303.0187596697</v>
      </c>
      <c r="M309" s="2">
        <f t="shared" ca="1" si="120"/>
        <v>901102.13999354653</v>
      </c>
      <c r="N309" s="2">
        <f t="shared" ca="1" si="120"/>
        <v>920213.47979885247</v>
      </c>
      <c r="O309" s="2">
        <f t="shared" ca="1" si="120"/>
        <v>1003365.9360201566</v>
      </c>
      <c r="P309" s="2">
        <f t="shared" ca="1" si="120"/>
        <v>1022775.3245586513</v>
      </c>
      <c r="Q309" s="2">
        <f t="shared" ca="1" si="120"/>
        <v>1019216.7137366598</v>
      </c>
      <c r="R309" s="2">
        <f t="shared" ca="1" si="120"/>
        <v>752634.86595250282</v>
      </c>
      <c r="S309" s="2">
        <f t="shared" ca="1" si="120"/>
        <v>833509.27975465858</v>
      </c>
      <c r="T309" s="2">
        <f t="shared" ca="1" si="120"/>
        <v>919650.64337041148</v>
      </c>
      <c r="U309" s="2">
        <f t="shared" ca="1" si="120"/>
        <v>830479.99577792163</v>
      </c>
      <c r="V309" s="2">
        <f t="shared" ca="1" si="120"/>
        <v>909413.31310581008</v>
      </c>
      <c r="W309" s="2">
        <f t="shared" ca="1" si="120"/>
        <v>991093.84207290749</v>
      </c>
      <c r="X309" s="2">
        <f t="shared" ca="1" si="120"/>
        <v>1075602.1559751234</v>
      </c>
      <c r="Y309" s="2">
        <f t="shared" ca="1" si="120"/>
        <v>1163021.0006664651</v>
      </c>
      <c r="Z309" s="2">
        <f t="shared" ca="1" si="120"/>
        <v>974312.94022694346</v>
      </c>
      <c r="AA309" s="2">
        <f t="shared" ca="1" si="120"/>
        <v>1046710.8228285159</v>
      </c>
      <c r="AB309" s="2">
        <f t="shared" ca="1" si="120"/>
        <v>1121448.6286306295</v>
      </c>
      <c r="AC309" s="2">
        <f t="shared" ca="1" si="120"/>
        <v>1198592.7069414814</v>
      </c>
      <c r="AD309" s="2">
        <f t="shared" ca="1" si="120"/>
        <v>1278211.1618340574</v>
      </c>
      <c r="AE309" s="2">
        <f t="shared" ca="1" si="120"/>
        <v>1114034.7971252685</v>
      </c>
      <c r="AF309" s="2">
        <f t="shared" ca="1" si="120"/>
        <v>1180192.4620564582</v>
      </c>
      <c r="AG309" s="2">
        <f t="shared" ca="1" si="120"/>
        <v>752029.29435525474</v>
      </c>
      <c r="AH309" s="2">
        <f t="shared" ca="1" si="120"/>
        <v>818010.06255361915</v>
      </c>
      <c r="AI309" s="2">
        <f t="shared" ca="1" si="120"/>
        <v>885966.11854576424</v>
      </c>
      <c r="AJ309" s="2">
        <f t="shared" ca="1" si="120"/>
        <v>959016.13266611355</v>
      </c>
      <c r="AK309" s="2">
        <f t="shared" ca="1" si="120"/>
        <v>1034279.2767694959</v>
      </c>
      <c r="AL309" s="2">
        <f t="shared" ca="1" si="118"/>
        <v>12972914.839148847</v>
      </c>
    </row>
    <row r="310" spans="1:38">
      <c r="E310" t="s">
        <v>314</v>
      </c>
      <c r="F310" t="s">
        <v>215</v>
      </c>
      <c r="G310" s="2">
        <f t="shared" ref="G310:AL310" ca="1" si="121">SUM(G300:G309)</f>
        <v>-114692116.30262668</v>
      </c>
      <c r="H310" s="2">
        <f t="shared" ca="1" si="121"/>
        <v>-12162815.466244094</v>
      </c>
      <c r="I310" s="2">
        <f t="shared" ca="1" si="121"/>
        <v>-12665106.971414074</v>
      </c>
      <c r="J310" s="2">
        <f t="shared" ca="1" si="121"/>
        <v>-14409533.248158695</v>
      </c>
      <c r="K310" s="2">
        <f t="shared" ca="1" si="121"/>
        <v>-31492920.69666703</v>
      </c>
      <c r="L310" s="2">
        <f t="shared" ca="1" si="121"/>
        <v>-38900153.975858048</v>
      </c>
      <c r="M310" s="2">
        <f t="shared" ca="1" si="121"/>
        <v>-82995157.556603312</v>
      </c>
      <c r="N310" s="2">
        <f t="shared" ca="1" si="121"/>
        <v>-37230277.618915856</v>
      </c>
      <c r="O310" s="2">
        <f t="shared" ca="1" si="121"/>
        <v>-4212980.9483054597</v>
      </c>
      <c r="P310" s="2">
        <f t="shared" ca="1" si="121"/>
        <v>-39383580.399986245</v>
      </c>
      <c r="Q310" s="2">
        <f t="shared" ca="1" si="121"/>
        <v>-52761532.582341246</v>
      </c>
      <c r="R310" s="2">
        <f t="shared" ca="1" si="121"/>
        <v>4213574.8474663151</v>
      </c>
      <c r="S310" s="2">
        <f t="shared" ca="1" si="121"/>
        <v>4623793.8903688118</v>
      </c>
      <c r="T310" s="2">
        <f t="shared" ca="1" si="121"/>
        <v>5059869.7780634919</v>
      </c>
      <c r="U310" s="2">
        <f t="shared" ca="1" si="121"/>
        <v>5613404.2463723449</v>
      </c>
      <c r="V310" s="2">
        <f t="shared" ca="1" si="121"/>
        <v>6015701.0617250679</v>
      </c>
      <c r="W310" s="2">
        <f t="shared" ca="1" si="121"/>
        <v>6432620.5780603644</v>
      </c>
      <c r="X310" s="2">
        <f t="shared" ca="1" si="121"/>
        <v>6864599.5359239466</v>
      </c>
      <c r="Y310" s="2">
        <f t="shared" ca="1" si="121"/>
        <v>7312086.5703532957</v>
      </c>
      <c r="Z310" s="2">
        <f t="shared" ca="1" si="121"/>
        <v>7933600.6962481504</v>
      </c>
      <c r="AA310" s="2">
        <f t="shared" ca="1" si="121"/>
        <v>8308449.2114122044</v>
      </c>
      <c r="AB310" s="2">
        <f t="shared" ca="1" si="121"/>
        <v>8695813.7621681876</v>
      </c>
      <c r="AC310" s="2">
        <f t="shared" ca="1" si="121"/>
        <v>9096054.7138157822</v>
      </c>
      <c r="AD310" s="2">
        <f t="shared" ca="1" si="121"/>
        <v>9509542.0474255364</v>
      </c>
      <c r="AE310" s="2">
        <f t="shared" ca="1" si="121"/>
        <v>10076149.632952528</v>
      </c>
      <c r="AF310" s="2">
        <f t="shared" ca="1" si="121"/>
        <v>10424567.900948631</v>
      </c>
      <c r="AG310" s="2">
        <f t="shared" ca="1" si="121"/>
        <v>11279784.319426395</v>
      </c>
      <c r="AH310" s="2">
        <f t="shared" ca="1" si="121"/>
        <v>11653675.339217128</v>
      </c>
      <c r="AI310" s="2">
        <f t="shared" ca="1" si="121"/>
        <v>12038759.65650595</v>
      </c>
      <c r="AJ310" s="2">
        <f t="shared" ca="1" si="121"/>
        <v>12452709.736521261</v>
      </c>
      <c r="AK310" s="2">
        <f t="shared" ca="1" si="121"/>
        <v>12879200.88644043</v>
      </c>
      <c r="AL310" s="2">
        <f t="shared" ca="1" si="121"/>
        <v>461013430.74309522</v>
      </c>
    </row>
    <row r="311" spans="1:38">
      <c r="E311" t="s">
        <v>315</v>
      </c>
      <c r="F311" t="s">
        <v>215</v>
      </c>
      <c r="G311" s="50">
        <f ca="1">NPV($G$15,H310:AL310)+G310</f>
        <v>-198756430.00278455</v>
      </c>
    </row>
    <row r="313" spans="1:38">
      <c r="E313" t="s">
        <v>307</v>
      </c>
      <c r="F313" t="s">
        <v>215</v>
      </c>
      <c r="G313" s="2">
        <f t="shared" ref="G313:AK313" ca="1" si="122">G285</f>
        <v>35618848.275380939</v>
      </c>
      <c r="H313" s="2">
        <f t="shared" ca="1" si="122"/>
        <v>36366844.089163937</v>
      </c>
      <c r="I313" s="2">
        <f t="shared" ca="1" si="122"/>
        <v>37130547.815036379</v>
      </c>
      <c r="J313" s="2">
        <f t="shared" ca="1" si="122"/>
        <v>37910289.319152139</v>
      </c>
      <c r="K313" s="2">
        <f t="shared" ca="1" si="122"/>
        <v>38706405.39485433</v>
      </c>
      <c r="L313" s="2">
        <f t="shared" ca="1" si="122"/>
        <v>39519239.90814627</v>
      </c>
      <c r="M313" s="2">
        <f t="shared" ca="1" si="122"/>
        <v>0</v>
      </c>
      <c r="N313" s="2">
        <f t="shared" ca="1" si="122"/>
        <v>0</v>
      </c>
      <c r="O313" s="2">
        <f t="shared" ca="1" si="122"/>
        <v>0</v>
      </c>
      <c r="P313" s="2">
        <f t="shared" ca="1" si="122"/>
        <v>0</v>
      </c>
      <c r="Q313" s="2">
        <f t="shared" ca="1" si="122"/>
        <v>0</v>
      </c>
      <c r="R313" s="2">
        <f t="shared" ca="1" si="122"/>
        <v>0</v>
      </c>
      <c r="S313" s="2">
        <f t="shared" ca="1" si="122"/>
        <v>0</v>
      </c>
      <c r="T313" s="2">
        <f t="shared" ca="1" si="122"/>
        <v>0</v>
      </c>
      <c r="U313" s="2">
        <f t="shared" ca="1" si="122"/>
        <v>0</v>
      </c>
      <c r="V313" s="2">
        <f t="shared" ca="1" si="122"/>
        <v>0</v>
      </c>
      <c r="W313" s="2">
        <f t="shared" ca="1" si="122"/>
        <v>0</v>
      </c>
      <c r="X313" s="2">
        <f t="shared" ca="1" si="122"/>
        <v>0</v>
      </c>
      <c r="Y313" s="2">
        <f t="shared" ca="1" si="122"/>
        <v>0</v>
      </c>
      <c r="Z313" s="2">
        <f t="shared" ca="1" si="122"/>
        <v>0</v>
      </c>
      <c r="AA313" s="2">
        <f t="shared" ca="1" si="122"/>
        <v>0</v>
      </c>
      <c r="AB313" s="2">
        <f t="shared" ca="1" si="122"/>
        <v>0</v>
      </c>
      <c r="AC313" s="2">
        <f t="shared" ca="1" si="122"/>
        <v>0</v>
      </c>
      <c r="AD313" s="2">
        <f t="shared" ca="1" si="122"/>
        <v>0</v>
      </c>
      <c r="AE313" s="2">
        <f t="shared" ca="1" si="122"/>
        <v>0</v>
      </c>
      <c r="AF313" s="2">
        <f t="shared" ca="1" si="122"/>
        <v>0</v>
      </c>
      <c r="AG313" s="2">
        <f t="shared" ca="1" si="122"/>
        <v>0</v>
      </c>
      <c r="AH313" s="2">
        <f t="shared" ca="1" si="122"/>
        <v>0</v>
      </c>
      <c r="AI313" s="2">
        <f t="shared" ca="1" si="122"/>
        <v>0</v>
      </c>
      <c r="AJ313" s="2">
        <f t="shared" ca="1" si="122"/>
        <v>0</v>
      </c>
      <c r="AK313" s="2">
        <f t="shared" ca="1" si="122"/>
        <v>0</v>
      </c>
    </row>
    <row r="314" spans="1:38">
      <c r="E314" t="s">
        <v>316</v>
      </c>
      <c r="F314" t="s">
        <v>215</v>
      </c>
      <c r="G314">
        <f ca="1">NPV($G$15,H313:AK313)+G313</f>
        <v>198756430.00278452</v>
      </c>
    </row>
    <row r="315" spans="1:38">
      <c r="E315" s="3" t="s">
        <v>317</v>
      </c>
      <c r="F315" s="3"/>
      <c r="G315" s="4" t="str">
        <f ca="1">IF(G311&gt;0,"N/A",IF(ABS(G311+G314)&gt;1,"Error","OK"))</f>
        <v>OK</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B9BBCBFC-10E2-429B-9724-7CF3FEC25233}">
      <formula1>$E$320:$E$322</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N322"/>
  <sheetViews>
    <sheetView workbookViewId="0">
      <pane xSplit="5" ySplit="2" topLeftCell="F21" activePane="bottomRight" state="frozenSplit"/>
      <selection pane="bottomRight" activeCell="G21" sqref="G21"/>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199</v>
      </c>
      <c r="H4" s="206"/>
    </row>
    <row r="6" spans="1:37">
      <c r="C6" s="1" t="s">
        <v>200</v>
      </c>
      <c r="G6" t="s">
        <v>201</v>
      </c>
      <c r="H6" s="26">
        <f>1265/'[8]Key assumptions'!$W$15</f>
        <v>1418.4027149321266</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v>10</v>
      </c>
      <c r="C20" s="1" t="s">
        <v>214</v>
      </c>
      <c r="D20" s="1"/>
      <c r="G20" s="32"/>
      <c r="J20" s="28"/>
    </row>
    <row r="21" spans="1:37">
      <c r="E21" s="2" t="str">
        <f>E7</f>
        <v>Pipes</v>
      </c>
      <c r="F21" t="s">
        <v>215</v>
      </c>
      <c r="G21" s="10">
        <f>IF('Key Assumptions'!C7="yes",SUM('NCC data'!B24:F24),0)+IF('Key Assumptions'!C8="yes",SUM('NCC data'!G24:K24),0)</f>
        <v>52736539.437995613</v>
      </c>
      <c r="H21" s="10">
        <f>'NCC data'!L24*(1+$G14)^'30 Year Sewer Model - Cardinia'!H2</f>
        <v>17568876.703694154</v>
      </c>
      <c r="I21" s="10">
        <f>'NCC data'!M24*(1+$G14)^'30 Year Sewer Model - Cardinia'!I2</f>
        <v>17074919.014652316</v>
      </c>
      <c r="J21" s="10">
        <f>'NCC data'!N24*(1+$G14)^'30 Year Sewer Model - Cardinia'!J2</f>
        <v>29505276.561804935</v>
      </c>
      <c r="K21" s="10">
        <f>'NCC data'!O24*(1+$G14)^'30 Year Sewer Model - Cardinia'!K2</f>
        <v>32199464.963741094</v>
      </c>
      <c r="L21" s="10">
        <f>'NCC data'!P24*(1+$G14)^'30 Year Sewer Model - Cardinia'!L2</f>
        <v>33392871.417494878</v>
      </c>
      <c r="M21" s="10">
        <f>'NCC data'!Q24*(1+$G14)^'30 Year Sewer Model - Cardinia'!M2</f>
        <v>54051282.786105655</v>
      </c>
      <c r="N21" s="10">
        <f>'NCC data'!R24*(1+$G14)^'30 Year Sewer Model - Cardinia'!N2</f>
        <v>44667658.424539447</v>
      </c>
      <c r="O21" s="10">
        <f>'NCC data'!S24*(1+$G14)^'30 Year Sewer Model - Cardinia'!O2</f>
        <v>33360011.819595829</v>
      </c>
      <c r="P21" s="10">
        <f>'NCC data'!T24*(1+$G14)^'30 Year Sewer Model - Cardinia'!P2</f>
        <v>62619620.916916393</v>
      </c>
      <c r="Q21" s="10">
        <f>'NCC data'!U24*(1+$G14)^'30 Year Sewer Model - Cardinia'!Q2</f>
        <v>84133698.853807911</v>
      </c>
      <c r="R21" s="10">
        <f>'NCC data'!V24*(1+$G14)^'30 Year Sewer Model - Cardinia'!R2</f>
        <v>0</v>
      </c>
      <c r="S21" s="10">
        <f>'NCC data'!W24*(1+$G14)^'30 Year Sewer Model - Cardinia'!S2</f>
        <v>0</v>
      </c>
      <c r="T21" s="10">
        <f>'NCC data'!X24*(1+$G14)^'30 Year Sewer Model - Cardinia'!T2</f>
        <v>0</v>
      </c>
      <c r="U21" s="10">
        <f>'NCC data'!Y24*(1+$G14)^'30 Year Sewer Model - Cardinia'!U2</f>
        <v>0</v>
      </c>
      <c r="V21" s="10">
        <f>'NCC data'!Z24*(1+$G14)^'30 Year Sewer Model - Cardinia'!V2</f>
        <v>0</v>
      </c>
      <c r="W21" s="10">
        <f>'NCC data'!AA24*(1+$G14)^'30 Year Sewer Model - Cardinia'!W2</f>
        <v>0</v>
      </c>
      <c r="X21" s="10">
        <f>'NCC data'!AB24*(1+$G14)^'30 Year Sewer Model - Cardinia'!X2</f>
        <v>0</v>
      </c>
      <c r="Y21" s="10">
        <f>'NCC data'!AC24*(1+$G14)^'30 Year Sewer Model - Cardinia'!Y2</f>
        <v>0</v>
      </c>
      <c r="Z21" s="10">
        <f>'NCC data'!AD24*(1+$G14)^'30 Year Sewer Model - Cardinia'!Z2</f>
        <v>0</v>
      </c>
      <c r="AA21" s="10">
        <f>'NCC data'!AE24*(1+$G14)^'30 Year Sewer Model - Cardinia'!AA2</f>
        <v>0</v>
      </c>
      <c r="AB21" s="10">
        <f>'NCC data'!AF24*(1+$G14)^'30 Year Sewer Model - Cardinia'!AB2</f>
        <v>0</v>
      </c>
      <c r="AC21" s="10">
        <f>'NCC data'!AG24*(1+$G14)^'30 Year Sewer Model - Cardinia'!AC2</f>
        <v>0</v>
      </c>
      <c r="AD21" s="10">
        <f>'NCC data'!AH24*(1+$G14)^'30 Year Sewer Model - Cardinia'!AD2</f>
        <v>0</v>
      </c>
      <c r="AE21" s="10">
        <f>'NCC data'!AI24*(1+$G14)^'30 Year Sewer Model - Cardinia'!AE2</f>
        <v>0</v>
      </c>
      <c r="AF21" s="10">
        <f>'NCC data'!AJ24*(1+$G14)^'30 Year Sewer Model - Cardinia'!AF2</f>
        <v>0</v>
      </c>
      <c r="AG21" s="10">
        <f>'NCC data'!AK24*(1+$G14)^'30 Year Sewer Model - Cardinia'!AG2</f>
        <v>0</v>
      </c>
      <c r="AH21" s="10">
        <f>'NCC data'!AL24*(1+$G14)^'30 Year Sewer Model - Cardinia'!AH2</f>
        <v>0</v>
      </c>
      <c r="AI21" s="10">
        <f>'NCC data'!AM24*(1+$G14)^'30 Year Sewer Model - Cardinia'!AI2</f>
        <v>0</v>
      </c>
      <c r="AJ21" s="10">
        <f>'NCC data'!AN24*(1+$G14)^'30 Year Sewer Model - Cardinia'!AJ2</f>
        <v>0</v>
      </c>
      <c r="AK21" s="10">
        <f>'NCC data'!AO24*(1+$G14)^'30 Year Sewer Model - Cardinia'!AK2</f>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52736539.437995613</v>
      </c>
      <c r="H26" s="2">
        <f t="shared" ref="H26:AK26" si="1">SUM(H21:H25)</f>
        <v>17568876.703694154</v>
      </c>
      <c r="I26" s="2">
        <f t="shared" si="1"/>
        <v>17074919.014652316</v>
      </c>
      <c r="J26" s="2">
        <f t="shared" si="1"/>
        <v>29505276.561804935</v>
      </c>
      <c r="K26" s="2">
        <f t="shared" si="1"/>
        <v>32199464.963741094</v>
      </c>
      <c r="L26" s="2">
        <f t="shared" si="1"/>
        <v>33392871.417494878</v>
      </c>
      <c r="M26" s="2">
        <f t="shared" si="1"/>
        <v>54051282.786105655</v>
      </c>
      <c r="N26" s="2">
        <f t="shared" si="1"/>
        <v>44667658.424539447</v>
      </c>
      <c r="O26" s="2">
        <f t="shared" si="1"/>
        <v>33360011.819595829</v>
      </c>
      <c r="P26" s="2">
        <f t="shared" si="1"/>
        <v>62619620.916916393</v>
      </c>
      <c r="Q26" s="2">
        <f t="shared" si="1"/>
        <v>84133698.853807911</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659206.74297494511</v>
      </c>
      <c r="H29" s="2">
        <f t="shared" ref="G29:AK32" si="2">H21/$G7+IF((H$2-$G7+1)&gt;0,-INDEX($G21:$AK21,1,(H$2-$G7+1))/$G7,0)</f>
        <v>219610.95879617691</v>
      </c>
      <c r="I29" s="2">
        <f t="shared" si="2"/>
        <v>213436.48768315394</v>
      </c>
      <c r="J29" s="2">
        <f t="shared" si="2"/>
        <v>368815.95702256169</v>
      </c>
      <c r="K29" s="2">
        <f t="shared" si="2"/>
        <v>402493.31204676366</v>
      </c>
      <c r="L29" s="2">
        <f t="shared" si="2"/>
        <v>417410.89271868597</v>
      </c>
      <c r="M29" s="2">
        <f t="shared" si="2"/>
        <v>675641.03482632071</v>
      </c>
      <c r="N29" s="2">
        <f t="shared" si="2"/>
        <v>558345.73030674306</v>
      </c>
      <c r="O29" s="2">
        <f t="shared" si="2"/>
        <v>417000.14774494787</v>
      </c>
      <c r="P29" s="2">
        <f t="shared" si="2"/>
        <v>782745.26146145491</v>
      </c>
      <c r="Q29" s="2">
        <f t="shared" si="2"/>
        <v>1051671.2356725989</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659206.74297494511</v>
      </c>
      <c r="H34" s="2">
        <f>SUM($G$29:H32)</f>
        <v>878817.70177112205</v>
      </c>
      <c r="I34" s="2">
        <f>SUM($G$29:I32)</f>
        <v>1092254.1894542761</v>
      </c>
      <c r="J34" s="2">
        <f>SUM($G$29:J32)</f>
        <v>1461070.1464768378</v>
      </c>
      <c r="K34" s="2">
        <f>SUM($G$29:K32)</f>
        <v>1863563.4585236015</v>
      </c>
      <c r="L34" s="2">
        <f>SUM($G$29:L32)</f>
        <v>2280974.3512422876</v>
      </c>
      <c r="M34" s="2">
        <f>SUM($G$29:M32)</f>
        <v>2956615.3860686081</v>
      </c>
      <c r="N34" s="2">
        <f>SUM($G$29:N32)</f>
        <v>3514961.1163753513</v>
      </c>
      <c r="O34" s="2">
        <f>SUM($G$29:O32)</f>
        <v>3931961.2641202994</v>
      </c>
      <c r="P34" s="2">
        <f>SUM($G$29:P32)</f>
        <v>4714706.5255817547</v>
      </c>
      <c r="Q34" s="2">
        <f>SUM($G$29:Q32)</f>
        <v>5766377.7612543534</v>
      </c>
      <c r="R34" s="2">
        <f>SUM($G$29:R32)</f>
        <v>5766377.7612543534</v>
      </c>
      <c r="S34" s="2">
        <f>SUM($G$29:S32)</f>
        <v>5766377.7612543534</v>
      </c>
      <c r="T34" s="2">
        <f>SUM($G$29:T32)</f>
        <v>5766377.7612543534</v>
      </c>
      <c r="U34" s="2">
        <f>SUM($G$29:U32)</f>
        <v>5766377.7612543534</v>
      </c>
      <c r="V34" s="2">
        <f>SUM($G$29:V32)</f>
        <v>5766377.7612543534</v>
      </c>
      <c r="W34" s="2">
        <f>SUM($G$29:W32)</f>
        <v>5766377.7612543534</v>
      </c>
      <c r="X34" s="2">
        <f>SUM($G$29:X32)</f>
        <v>5766377.7612543534</v>
      </c>
      <c r="Y34" s="2">
        <f>SUM($G$29:Y32)</f>
        <v>5766377.7612543534</v>
      </c>
      <c r="Z34" s="2">
        <f>SUM($G$29:Z32)</f>
        <v>5766377.7612543534</v>
      </c>
      <c r="AA34" s="2">
        <f>SUM($G$29:AA32)</f>
        <v>5766377.7612543534</v>
      </c>
      <c r="AB34" s="2">
        <f>SUM($G$29:AB32)</f>
        <v>5766377.7612543534</v>
      </c>
      <c r="AC34" s="2">
        <f>SUM($G$29:AC32)</f>
        <v>5766377.7612543534</v>
      </c>
      <c r="AD34" s="2">
        <f>SUM($G$29:AD32)</f>
        <v>5766377.7612543534</v>
      </c>
      <c r="AE34" s="2">
        <f>SUM($G$29:AE32)</f>
        <v>5766377.7612543534</v>
      </c>
      <c r="AF34" s="2">
        <f>SUM($G$29:AF32)</f>
        <v>5766377.7612543534</v>
      </c>
      <c r="AG34" s="2">
        <f>SUM($G$29:AG32)</f>
        <v>5766377.7612543534</v>
      </c>
      <c r="AH34" s="2">
        <f>SUM($G$29:AH32)</f>
        <v>5766377.7612543534</v>
      </c>
      <c r="AI34" s="2">
        <f>SUM($G$29:AI32)</f>
        <v>5766377.7612543534</v>
      </c>
      <c r="AJ34" s="2">
        <f>SUM($G$29:AJ32)</f>
        <v>5766377.7612543534</v>
      </c>
      <c r="AK34" s="2">
        <f>SUM($G$29:AK32)</f>
        <v>5766377.7612543534</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row>
    <row r="37" spans="1:37">
      <c r="E37" s="2" t="str">
        <f>E7</f>
        <v>Pipes</v>
      </c>
      <c r="F37" t="s">
        <v>215</v>
      </c>
      <c r="G37" s="10"/>
      <c r="H37" s="10">
        <f>((H90+H116)*($H$6))*(H14/$G$13)</f>
        <v>3319025.4551645461</v>
      </c>
      <c r="I37" s="10">
        <f>((I90+I116)*($H$6))*(I14/$G$13)</f>
        <v>3405688.786195572</v>
      </c>
      <c r="J37" s="10">
        <f t="shared" ref="J37:AK37" si="3">((J90+J116)*($H$6))*(J14/$G$13)</f>
        <v>3491814.1243464448</v>
      </c>
      <c r="K37" s="10">
        <f t="shared" si="3"/>
        <v>3571491.3425912508</v>
      </c>
      <c r="L37" s="10">
        <f t="shared" si="3"/>
        <v>3651491.2393664229</v>
      </c>
      <c r="M37" s="10">
        <f t="shared" si="3"/>
        <v>4596016.3695552563</v>
      </c>
      <c r="N37" s="10">
        <f t="shared" si="3"/>
        <v>4689682.7827627817</v>
      </c>
      <c r="O37" s="10">
        <f t="shared" si="3"/>
        <v>4785121.5207475852</v>
      </c>
      <c r="P37" s="10">
        <f t="shared" si="3"/>
        <v>4882633.5549749285</v>
      </c>
      <c r="Q37" s="10">
        <f t="shared" si="3"/>
        <v>4982099.4543573838</v>
      </c>
      <c r="R37" s="10">
        <f t="shared" si="3"/>
        <v>2559885.8061198648</v>
      </c>
      <c r="S37" s="10">
        <f t="shared" si="3"/>
        <v>2610663.6592383552</v>
      </c>
      <c r="T37" s="10">
        <f t="shared" si="3"/>
        <v>2665487.5960823474</v>
      </c>
      <c r="U37" s="10">
        <f t="shared" si="3"/>
        <v>2170255.6785066272</v>
      </c>
      <c r="V37" s="10">
        <f t="shared" si="3"/>
        <v>2215831.0477552661</v>
      </c>
      <c r="W37" s="10">
        <f t="shared" si="3"/>
        <v>2262363.4997581262</v>
      </c>
      <c r="X37" s="10">
        <f t="shared" si="3"/>
        <v>2309873.1332530468</v>
      </c>
      <c r="Y37" s="10">
        <f t="shared" si="3"/>
        <v>2358380.4690513462</v>
      </c>
      <c r="Z37" s="10">
        <f t="shared" si="3"/>
        <v>1320205.8597983276</v>
      </c>
      <c r="AA37" s="10">
        <f t="shared" si="3"/>
        <v>1347930.1828540922</v>
      </c>
      <c r="AB37" s="10">
        <f t="shared" si="3"/>
        <v>1376236.7166940279</v>
      </c>
      <c r="AC37" s="10">
        <f t="shared" si="3"/>
        <v>1405137.6877446023</v>
      </c>
      <c r="AD37" s="10">
        <f t="shared" si="3"/>
        <v>1434645.5791872542</v>
      </c>
      <c r="AE37" s="10">
        <f t="shared" si="3"/>
        <v>2074812.5102121837</v>
      </c>
      <c r="AF37" s="10">
        <f t="shared" si="3"/>
        <v>2118383.5729266396</v>
      </c>
      <c r="AG37" s="10">
        <f t="shared" si="3"/>
        <v>2162869.6279581152</v>
      </c>
      <c r="AH37" s="10">
        <f t="shared" si="3"/>
        <v>2208289.8901452352</v>
      </c>
      <c r="AI37" s="10">
        <f t="shared" si="3"/>
        <v>2254663.9778382513</v>
      </c>
      <c r="AJ37" s="10">
        <f t="shared" si="3"/>
        <v>1884507.9722203671</v>
      </c>
      <c r="AK37" s="10">
        <f t="shared" si="3"/>
        <v>1924082.6396369946</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3319025.4551645461</v>
      </c>
      <c r="I42" s="2">
        <f t="shared" si="4"/>
        <v>3405688.786195572</v>
      </c>
      <c r="J42" s="2">
        <f t="shared" si="4"/>
        <v>3491814.1243464448</v>
      </c>
      <c r="K42" s="2">
        <f t="shared" si="4"/>
        <v>3571491.3425912508</v>
      </c>
      <c r="L42" s="2">
        <f t="shared" si="4"/>
        <v>3651491.2393664229</v>
      </c>
      <c r="M42" s="2">
        <f t="shared" si="4"/>
        <v>4596016.3695552563</v>
      </c>
      <c r="N42" s="2">
        <f t="shared" si="4"/>
        <v>4689682.7827627817</v>
      </c>
      <c r="O42" s="2">
        <f t="shared" si="4"/>
        <v>4785121.5207475852</v>
      </c>
      <c r="P42" s="2">
        <f t="shared" si="4"/>
        <v>4882633.5549749285</v>
      </c>
      <c r="Q42" s="2">
        <f t="shared" si="4"/>
        <v>4982099.4543573838</v>
      </c>
      <c r="R42" s="2">
        <f t="shared" si="4"/>
        <v>2559885.8061198648</v>
      </c>
      <c r="S42" s="2">
        <f t="shared" si="4"/>
        <v>2610663.6592383552</v>
      </c>
      <c r="T42" s="2">
        <f t="shared" si="4"/>
        <v>2665487.5960823474</v>
      </c>
      <c r="U42" s="2">
        <f t="shared" si="4"/>
        <v>2170255.6785066272</v>
      </c>
      <c r="V42" s="2">
        <f t="shared" si="4"/>
        <v>2215831.0477552661</v>
      </c>
      <c r="W42" s="2">
        <f t="shared" si="4"/>
        <v>2262363.4997581262</v>
      </c>
      <c r="X42" s="2">
        <f t="shared" si="4"/>
        <v>2309873.1332530468</v>
      </c>
      <c r="Y42" s="2">
        <f t="shared" si="4"/>
        <v>2358380.4690513462</v>
      </c>
      <c r="Z42" s="2">
        <f t="shared" si="4"/>
        <v>1320205.8597983276</v>
      </c>
      <c r="AA42" s="2">
        <f t="shared" si="4"/>
        <v>1347930.1828540922</v>
      </c>
      <c r="AB42" s="2">
        <f t="shared" si="4"/>
        <v>1376236.7166940279</v>
      </c>
      <c r="AC42" s="2">
        <f t="shared" si="4"/>
        <v>1405137.6877446023</v>
      </c>
      <c r="AD42" s="2">
        <f t="shared" si="4"/>
        <v>1434645.5791872542</v>
      </c>
      <c r="AE42" s="2">
        <f t="shared" si="4"/>
        <v>2074812.5102121837</v>
      </c>
      <c r="AF42" s="2">
        <f t="shared" si="4"/>
        <v>2118383.5729266396</v>
      </c>
      <c r="AG42" s="2">
        <f t="shared" si="4"/>
        <v>2162869.6279581152</v>
      </c>
      <c r="AH42" s="2">
        <f t="shared" si="4"/>
        <v>2208289.8901452352</v>
      </c>
      <c r="AI42" s="2">
        <f t="shared" si="4"/>
        <v>2254663.9778382513</v>
      </c>
      <c r="AJ42" s="2">
        <f t="shared" si="4"/>
        <v>1884507.9722203671</v>
      </c>
      <c r="AK42" s="2">
        <f t="shared" si="4"/>
        <v>1924082.6396369946</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41487.818189556827</v>
      </c>
      <c r="I45" s="2">
        <f t="shared" si="5"/>
        <v>42571.109827444649</v>
      </c>
      <c r="J45" s="2">
        <f t="shared" si="5"/>
        <v>43647.676554330559</v>
      </c>
      <c r="K45" s="2">
        <f t="shared" si="5"/>
        <v>44643.641782390638</v>
      </c>
      <c r="L45" s="2">
        <f t="shared" si="5"/>
        <v>45643.640492080289</v>
      </c>
      <c r="M45" s="2">
        <f t="shared" si="5"/>
        <v>57450.204619440701</v>
      </c>
      <c r="N45" s="2">
        <f t="shared" si="5"/>
        <v>58621.034784534771</v>
      </c>
      <c r="O45" s="2">
        <f t="shared" si="5"/>
        <v>59814.019009344818</v>
      </c>
      <c r="P45" s="2">
        <f t="shared" si="5"/>
        <v>61032.919437186603</v>
      </c>
      <c r="Q45" s="2">
        <f t="shared" si="5"/>
        <v>62276.243179467296</v>
      </c>
      <c r="R45" s="2">
        <f t="shared" si="5"/>
        <v>31998.572576498311</v>
      </c>
      <c r="S45" s="2">
        <f t="shared" si="5"/>
        <v>32633.29574047944</v>
      </c>
      <c r="T45" s="2">
        <f t="shared" si="5"/>
        <v>33318.594951029343</v>
      </c>
      <c r="U45" s="2">
        <f t="shared" si="5"/>
        <v>27128.195981332839</v>
      </c>
      <c r="V45" s="2">
        <f t="shared" si="5"/>
        <v>27697.888096940827</v>
      </c>
      <c r="W45" s="2">
        <f t="shared" si="5"/>
        <v>28279.543746976578</v>
      </c>
      <c r="X45" s="2">
        <f t="shared" si="5"/>
        <v>28873.414165663085</v>
      </c>
      <c r="Y45" s="2">
        <f t="shared" si="5"/>
        <v>29479.755863141829</v>
      </c>
      <c r="Z45" s="2">
        <f t="shared" si="5"/>
        <v>16502.573247479093</v>
      </c>
      <c r="AA45" s="2">
        <f t="shared" si="5"/>
        <v>16849.127285676153</v>
      </c>
      <c r="AB45" s="2">
        <f t="shared" si="5"/>
        <v>17202.95895867535</v>
      </c>
      <c r="AC45" s="2">
        <f t="shared" si="5"/>
        <v>17564.221096807531</v>
      </c>
      <c r="AD45" s="2">
        <f t="shared" si="5"/>
        <v>17933.069739840677</v>
      </c>
      <c r="AE45" s="2">
        <f t="shared" si="5"/>
        <v>25935.156377652296</v>
      </c>
      <c r="AF45" s="2">
        <f t="shared" si="5"/>
        <v>26479.794661582993</v>
      </c>
      <c r="AG45" s="2">
        <f t="shared" si="5"/>
        <v>27035.870349476441</v>
      </c>
      <c r="AH45" s="2">
        <f t="shared" si="5"/>
        <v>27603.623626815439</v>
      </c>
      <c r="AI45" s="2">
        <f t="shared" si="5"/>
        <v>28183.299722978139</v>
      </c>
      <c r="AJ45" s="2">
        <f t="shared" si="5"/>
        <v>23556.349652754587</v>
      </c>
      <c r="AK45" s="2">
        <f t="shared" si="5"/>
        <v>24051.032995462432</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41487.818189556827</v>
      </c>
      <c r="I50" s="2">
        <f>SUM($G$45:I48)</f>
        <v>84058.928017001483</v>
      </c>
      <c r="J50" s="2">
        <f>SUM($G$45:J48)</f>
        <v>127706.60457133205</v>
      </c>
      <c r="K50" s="2">
        <f>SUM($G$45:K48)</f>
        <v>172350.2463537227</v>
      </c>
      <c r="L50" s="2">
        <f>SUM($G$45:L48)</f>
        <v>217993.886845803</v>
      </c>
      <c r="M50" s="2">
        <f>SUM($G$45:M48)</f>
        <v>275444.09146524372</v>
      </c>
      <c r="N50" s="2">
        <f>SUM($G$45:N48)</f>
        <v>334065.12624977849</v>
      </c>
      <c r="O50" s="2">
        <f>SUM($G$45:O48)</f>
        <v>393879.1452591233</v>
      </c>
      <c r="P50" s="2">
        <f>SUM($G$45:P48)</f>
        <v>454912.06469630991</v>
      </c>
      <c r="Q50" s="2">
        <f>SUM($G$45:Q48)</f>
        <v>517188.30787577719</v>
      </c>
      <c r="R50" s="2">
        <f>SUM($G$45:R48)</f>
        <v>549186.88045227551</v>
      </c>
      <c r="S50" s="2">
        <f>SUM($G$45:S48)</f>
        <v>581820.176192755</v>
      </c>
      <c r="T50" s="2">
        <f>SUM($G$45:T48)</f>
        <v>615138.77114378428</v>
      </c>
      <c r="U50" s="2">
        <f>SUM($G$45:U48)</f>
        <v>642266.96712511708</v>
      </c>
      <c r="V50" s="2">
        <f>SUM($G$45:V48)</f>
        <v>669964.8552220579</v>
      </c>
      <c r="W50" s="2">
        <f>SUM($G$45:W48)</f>
        <v>698244.39896903443</v>
      </c>
      <c r="X50" s="2">
        <f>SUM($G$45:X48)</f>
        <v>727117.8131346975</v>
      </c>
      <c r="Y50" s="2">
        <f>SUM($G$45:Y48)</f>
        <v>756597.56899783935</v>
      </c>
      <c r="Z50" s="2">
        <f>SUM($G$45:Z48)</f>
        <v>773100.14224531839</v>
      </c>
      <c r="AA50" s="2">
        <f>SUM($G$45:AA48)</f>
        <v>789949.26953099458</v>
      </c>
      <c r="AB50" s="2">
        <f>SUM($G$45:AB48)</f>
        <v>807152.22848966997</v>
      </c>
      <c r="AC50" s="2">
        <f>SUM($G$45:AC48)</f>
        <v>824716.44958647748</v>
      </c>
      <c r="AD50" s="2">
        <f>SUM($G$45:AD48)</f>
        <v>842649.51932631817</v>
      </c>
      <c r="AE50" s="2">
        <f>SUM($G$45:AE48)</f>
        <v>868584.67570397048</v>
      </c>
      <c r="AF50" s="2">
        <f>SUM($G$45:AF48)</f>
        <v>895064.47036555351</v>
      </c>
      <c r="AG50" s="2">
        <f>SUM($G$45:AG48)</f>
        <v>922100.34071502998</v>
      </c>
      <c r="AH50" s="2">
        <f>SUM($G$45:AH48)</f>
        <v>949703.96434184536</v>
      </c>
      <c r="AI50" s="2">
        <f>SUM($G$45:AI48)</f>
        <v>977887.26406482351</v>
      </c>
      <c r="AJ50" s="2">
        <f>SUM($G$45:AJ48)</f>
        <v>1001443.6137175781</v>
      </c>
      <c r="AK50" s="2">
        <f>SUM($G$45:AK48)</f>
        <v>1025494.6467130405</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v>15</v>
      </c>
      <c r="C90" s="1"/>
      <c r="D90" s="1"/>
      <c r="E90" t="s">
        <v>231</v>
      </c>
      <c r="F90" t="s">
        <v>232</v>
      </c>
      <c r="H90" s="10">
        <f>'NCC data'!L35*'Key Assumptions'!$C35</f>
        <v>2028.1306827166352</v>
      </c>
      <c r="I90" s="10">
        <f>'NCC data'!M35*'Key Assumptions'!$C35</f>
        <v>2028.1306827166352</v>
      </c>
      <c r="J90" s="10">
        <f>'NCC data'!N35*'Key Assumptions'!$C35</f>
        <v>2028.1306827166352</v>
      </c>
      <c r="K90" s="10">
        <f>'NCC data'!O35*'Key Assumptions'!$C35</f>
        <v>2028.1306827166352</v>
      </c>
      <c r="L90" s="10">
        <f>'NCC data'!P35*'Key Assumptions'!$C35</f>
        <v>2028.1306827166352</v>
      </c>
      <c r="M90" s="10">
        <f>'NCC data'!Q35*'Key Assumptions'!$C35</f>
        <v>2569.8861839457186</v>
      </c>
      <c r="N90" s="10">
        <f>'NCC data'!R35*'Key Assumptions'!$C35</f>
        <v>2569.8861839457186</v>
      </c>
      <c r="O90" s="10">
        <f>'NCC data'!S35*'Key Assumptions'!$C35</f>
        <v>2569.8861839457186</v>
      </c>
      <c r="P90" s="10">
        <f>'NCC data'!T35*'Key Assumptions'!$C35</f>
        <v>2569.8861839457186</v>
      </c>
      <c r="Q90" s="10">
        <f>'NCC data'!U35*'Key Assumptions'!$C35</f>
        <v>2569.8861839457186</v>
      </c>
      <c r="R90" s="10">
        <f>'NCC data'!V35*'Key Assumptions'!$C35</f>
        <v>1154.1422287390042</v>
      </c>
      <c r="S90" s="10">
        <f>'NCC data'!W35*'Key Assumptions'!$C35</f>
        <v>1154.1422287390042</v>
      </c>
      <c r="T90" s="10">
        <f>'NCC data'!X35*'Key Assumptions'!$C35</f>
        <v>1154.1422287389976</v>
      </c>
      <c r="U90" s="10">
        <f>'NCC data'!Y35*'Key Assumptions'!$C35</f>
        <v>863.63636363636499</v>
      </c>
      <c r="V90" s="10">
        <f>'NCC data'!Z35*'Key Assumptions'!$C35</f>
        <v>863.63636363636499</v>
      </c>
      <c r="W90" s="10">
        <f>'NCC data'!AA35*'Key Assumptions'!$C35</f>
        <v>863.63636363636499</v>
      </c>
      <c r="X90" s="10">
        <f>'NCC data'!AB35*'Key Assumptions'!$C35</f>
        <v>863.63636363636499</v>
      </c>
      <c r="Y90" s="10">
        <f>'NCC data'!AC35*'Key Assumptions'!$C35</f>
        <v>863.63636363635828</v>
      </c>
      <c r="Z90" s="10">
        <f>'NCC data'!AD35*'Key Assumptions'!$C35</f>
        <v>346.95747800586378</v>
      </c>
      <c r="AA90" s="10">
        <f>'NCC data'!AE35*'Key Assumptions'!$C35</f>
        <v>346.95747800586378</v>
      </c>
      <c r="AB90" s="10">
        <f>'NCC data'!AF35*'Key Assumptions'!$C35</f>
        <v>346.95747800586378</v>
      </c>
      <c r="AC90" s="10">
        <f>'NCC data'!AG35*'Key Assumptions'!$C35</f>
        <v>346.95747800586378</v>
      </c>
      <c r="AD90" s="10">
        <f>'NCC data'!AH35*'Key Assumptions'!$C35</f>
        <v>346.95747800587043</v>
      </c>
      <c r="AE90" s="10">
        <f>'NCC data'!AI35*'Key Assumptions'!$C35</f>
        <v>608.13782991202208</v>
      </c>
      <c r="AF90" s="10">
        <f>'NCC data'!AJ35*'Key Assumptions'!$C35</f>
        <v>608.13782991202208</v>
      </c>
      <c r="AG90" s="10">
        <f>'NCC data'!AK35*'Key Assumptions'!$C35</f>
        <v>608.13782991202879</v>
      </c>
      <c r="AH90" s="10">
        <f>'NCC data'!AL35*'Key Assumptions'!$C35</f>
        <v>608.13782991202879</v>
      </c>
      <c r="AI90" s="10">
        <f>'NCC data'!AM35*'Key Assumptions'!$C35</f>
        <v>608.13782991201549</v>
      </c>
      <c r="AJ90" s="10">
        <f>'NCC data'!AN35*'Key Assumptions'!$C35</f>
        <v>447.03079178885895</v>
      </c>
      <c r="AK90" s="10">
        <f>'NCC data'!AO35*'Key Assumptions'!$C35</f>
        <v>447.03079178885895</v>
      </c>
    </row>
    <row r="91" spans="1:37">
      <c r="C91" s="1"/>
      <c r="D91" s="1"/>
      <c r="E91" t="s">
        <v>233</v>
      </c>
      <c r="F91" t="s">
        <v>232</v>
      </c>
      <c r="G91" s="47">
        <f>IF('Key Assumptions'!C6="yes",SUM('NCC data'!B35:K35),0)</f>
        <v>0</v>
      </c>
      <c r="H91" s="2">
        <f>G91+H90</f>
        <v>2028.1306827166352</v>
      </c>
      <c r="I91" s="2">
        <f t="shared" ref="I91:AK91" si="12">H91+I90</f>
        <v>4056.2613654332704</v>
      </c>
      <c r="J91" s="2">
        <f t="shared" si="12"/>
        <v>6084.3920481499053</v>
      </c>
      <c r="K91" s="2">
        <f t="shared" si="12"/>
        <v>8112.5227308665408</v>
      </c>
      <c r="L91" s="2">
        <f t="shared" si="12"/>
        <v>10140.653413583175</v>
      </c>
      <c r="M91" s="2">
        <f t="shared" si="12"/>
        <v>12710.539597528894</v>
      </c>
      <c r="N91" s="2">
        <f t="shared" si="12"/>
        <v>15280.425781474612</v>
      </c>
      <c r="O91" s="2">
        <f t="shared" si="12"/>
        <v>17850.311965420333</v>
      </c>
      <c r="P91" s="2">
        <f t="shared" si="12"/>
        <v>20420.19814936605</v>
      </c>
      <c r="Q91" s="2">
        <f t="shared" si="12"/>
        <v>22990.084333311766</v>
      </c>
      <c r="R91" s="2">
        <f t="shared" si="12"/>
        <v>24144.226562050771</v>
      </c>
      <c r="S91" s="2">
        <f t="shared" si="12"/>
        <v>25298.368790789777</v>
      </c>
      <c r="T91" s="2">
        <f t="shared" si="12"/>
        <v>26452.511019528774</v>
      </c>
      <c r="U91" s="2">
        <f t="shared" si="12"/>
        <v>27316.147383165138</v>
      </c>
      <c r="V91" s="2">
        <f t="shared" si="12"/>
        <v>28179.783746801502</v>
      </c>
      <c r="W91" s="2">
        <f t="shared" si="12"/>
        <v>29043.420110437866</v>
      </c>
      <c r="X91" s="2">
        <f t="shared" si="12"/>
        <v>29907.05647407423</v>
      </c>
      <c r="Y91" s="2">
        <f t="shared" si="12"/>
        <v>30770.692837710587</v>
      </c>
      <c r="Z91" s="2">
        <f t="shared" si="12"/>
        <v>31117.650315716452</v>
      </c>
      <c r="AA91" s="2">
        <f t="shared" si="12"/>
        <v>31464.607793722316</v>
      </c>
      <c r="AB91" s="2">
        <f t="shared" si="12"/>
        <v>31811.565271728181</v>
      </c>
      <c r="AC91" s="2">
        <f t="shared" si="12"/>
        <v>32158.522749734046</v>
      </c>
      <c r="AD91" s="2">
        <f t="shared" si="12"/>
        <v>32505.480227739918</v>
      </c>
      <c r="AE91" s="2">
        <f t="shared" si="12"/>
        <v>33113.61805765194</v>
      </c>
      <c r="AF91" s="2">
        <f t="shared" si="12"/>
        <v>33721.755887563959</v>
      </c>
      <c r="AG91" s="2">
        <f>AF91+AG90</f>
        <v>34329.893717475985</v>
      </c>
      <c r="AH91" s="2">
        <f t="shared" si="12"/>
        <v>34938.031547388011</v>
      </c>
      <c r="AI91" s="2">
        <f t="shared" si="12"/>
        <v>35546.16937730003</v>
      </c>
      <c r="AJ91" s="2">
        <f t="shared" si="12"/>
        <v>35993.200169088886</v>
      </c>
      <c r="AK91" s="2">
        <f t="shared" si="12"/>
        <v>36440.230960877743</v>
      </c>
    </row>
    <row r="92" spans="1:37">
      <c r="A92" s="14">
        <v>16</v>
      </c>
      <c r="C92" s="1"/>
      <c r="D92" s="1"/>
      <c r="E92" t="s">
        <v>234</v>
      </c>
      <c r="F92" t="s">
        <v>232</v>
      </c>
      <c r="G92" s="10">
        <v>1</v>
      </c>
    </row>
    <row r="93" spans="1:37">
      <c r="C93" s="1"/>
      <c r="D93" s="1"/>
      <c r="E93" t="s">
        <v>235</v>
      </c>
      <c r="F93" t="s">
        <v>232</v>
      </c>
      <c r="H93">
        <f>H90*$G92</f>
        <v>2028.1306827166352</v>
      </c>
      <c r="I93">
        <f t="shared" ref="I93:AK93" si="13">I90*$G92</f>
        <v>2028.1306827166352</v>
      </c>
      <c r="J93">
        <f t="shared" si="13"/>
        <v>2028.1306827166352</v>
      </c>
      <c r="K93">
        <f t="shared" si="13"/>
        <v>2028.1306827166352</v>
      </c>
      <c r="L93">
        <f t="shared" si="13"/>
        <v>2028.1306827166352</v>
      </c>
      <c r="M93">
        <f t="shared" si="13"/>
        <v>2569.8861839457186</v>
      </c>
      <c r="N93">
        <f t="shared" si="13"/>
        <v>2569.8861839457186</v>
      </c>
      <c r="O93">
        <f t="shared" si="13"/>
        <v>2569.8861839457186</v>
      </c>
      <c r="P93">
        <f t="shared" si="13"/>
        <v>2569.8861839457186</v>
      </c>
      <c r="Q93">
        <f t="shared" si="13"/>
        <v>2569.8861839457186</v>
      </c>
      <c r="R93">
        <f t="shared" si="13"/>
        <v>1154.1422287390042</v>
      </c>
      <c r="S93">
        <f t="shared" si="13"/>
        <v>1154.1422287390042</v>
      </c>
      <c r="T93">
        <f t="shared" si="13"/>
        <v>1154.1422287389976</v>
      </c>
      <c r="U93">
        <f t="shared" si="13"/>
        <v>863.63636363636499</v>
      </c>
      <c r="V93">
        <f t="shared" si="13"/>
        <v>863.63636363636499</v>
      </c>
      <c r="W93">
        <f t="shared" si="13"/>
        <v>863.63636363636499</v>
      </c>
      <c r="X93">
        <f t="shared" si="13"/>
        <v>863.63636363636499</v>
      </c>
      <c r="Y93">
        <f t="shared" si="13"/>
        <v>863.63636363635828</v>
      </c>
      <c r="Z93">
        <f t="shared" si="13"/>
        <v>346.95747800586378</v>
      </c>
      <c r="AA93">
        <f t="shared" si="13"/>
        <v>346.95747800586378</v>
      </c>
      <c r="AB93">
        <f t="shared" si="13"/>
        <v>346.95747800586378</v>
      </c>
      <c r="AC93">
        <f t="shared" si="13"/>
        <v>346.95747800586378</v>
      </c>
      <c r="AD93">
        <f t="shared" si="13"/>
        <v>346.95747800587043</v>
      </c>
      <c r="AE93">
        <f t="shared" si="13"/>
        <v>608.13782991202208</v>
      </c>
      <c r="AF93">
        <f t="shared" si="13"/>
        <v>608.13782991202208</v>
      </c>
      <c r="AG93">
        <f t="shared" si="13"/>
        <v>608.13782991202879</v>
      </c>
      <c r="AH93">
        <f t="shared" si="13"/>
        <v>608.13782991202879</v>
      </c>
      <c r="AI93">
        <f t="shared" si="13"/>
        <v>608.13782991201549</v>
      </c>
      <c r="AJ93">
        <f t="shared" si="13"/>
        <v>447.03079178885895</v>
      </c>
      <c r="AK93">
        <f t="shared" si="13"/>
        <v>447.03079178885895</v>
      </c>
    </row>
    <row r="94" spans="1:37">
      <c r="C94" s="1"/>
      <c r="D94" s="1"/>
      <c r="E94" t="s">
        <v>236</v>
      </c>
      <c r="F94" t="s">
        <v>232</v>
      </c>
      <c r="H94">
        <f>H91*$G92</f>
        <v>2028.1306827166352</v>
      </c>
      <c r="I94">
        <f t="shared" ref="I94:AK94" si="14">I91*$G92</f>
        <v>4056.2613654332704</v>
      </c>
      <c r="J94">
        <f t="shared" si="14"/>
        <v>6084.3920481499053</v>
      </c>
      <c r="K94">
        <f t="shared" si="14"/>
        <v>8112.5227308665408</v>
      </c>
      <c r="L94">
        <f t="shared" si="14"/>
        <v>10140.653413583175</v>
      </c>
      <c r="M94">
        <f t="shared" si="14"/>
        <v>12710.539597528894</v>
      </c>
      <c r="N94">
        <f t="shared" si="14"/>
        <v>15280.425781474612</v>
      </c>
      <c r="O94">
        <f t="shared" si="14"/>
        <v>17850.311965420333</v>
      </c>
      <c r="P94">
        <f t="shared" si="14"/>
        <v>20420.19814936605</v>
      </c>
      <c r="Q94">
        <f t="shared" si="14"/>
        <v>22990.084333311766</v>
      </c>
      <c r="R94">
        <f t="shared" si="14"/>
        <v>24144.226562050771</v>
      </c>
      <c r="S94">
        <f t="shared" si="14"/>
        <v>25298.368790789777</v>
      </c>
      <c r="T94">
        <f t="shared" si="14"/>
        <v>26452.511019528774</v>
      </c>
      <c r="U94">
        <f t="shared" si="14"/>
        <v>27316.147383165138</v>
      </c>
      <c r="V94">
        <f t="shared" si="14"/>
        <v>28179.783746801502</v>
      </c>
      <c r="W94">
        <f t="shared" si="14"/>
        <v>29043.420110437866</v>
      </c>
      <c r="X94">
        <f t="shared" si="14"/>
        <v>29907.05647407423</v>
      </c>
      <c r="Y94">
        <f t="shared" si="14"/>
        <v>30770.692837710587</v>
      </c>
      <c r="Z94">
        <f t="shared" si="14"/>
        <v>31117.650315716452</v>
      </c>
      <c r="AA94">
        <f t="shared" si="14"/>
        <v>31464.607793722316</v>
      </c>
      <c r="AB94">
        <f t="shared" si="14"/>
        <v>31811.565271728181</v>
      </c>
      <c r="AC94">
        <f t="shared" si="14"/>
        <v>32158.522749734046</v>
      </c>
      <c r="AD94">
        <f t="shared" si="14"/>
        <v>32505.480227739918</v>
      </c>
      <c r="AE94">
        <f t="shared" si="14"/>
        <v>33113.61805765194</v>
      </c>
      <c r="AF94">
        <f t="shared" si="14"/>
        <v>33721.755887563959</v>
      </c>
      <c r="AG94">
        <f t="shared" si="14"/>
        <v>34329.893717475985</v>
      </c>
      <c r="AH94">
        <f t="shared" si="14"/>
        <v>34938.031547388011</v>
      </c>
      <c r="AI94">
        <f t="shared" si="14"/>
        <v>35546.16937730003</v>
      </c>
      <c r="AJ94">
        <f t="shared" si="14"/>
        <v>35993.200169088886</v>
      </c>
      <c r="AK94">
        <f t="shared" si="14"/>
        <v>36440.230960877743</v>
      </c>
    </row>
    <row r="95" spans="1:37">
      <c r="A95" s="14">
        <v>17</v>
      </c>
      <c r="C95" s="1"/>
      <c r="D95" s="1"/>
      <c r="E95" t="s">
        <v>262</v>
      </c>
      <c r="F95" t="s">
        <v>238</v>
      </c>
      <c r="H95" s="10">
        <f>'Demand data'!E12</f>
        <v>88.967585729852175</v>
      </c>
      <c r="I95" s="10">
        <f>H95</f>
        <v>88.967585729852175</v>
      </c>
      <c r="J95" s="10">
        <f t="shared" ref="J95:AK95" si="15">I95</f>
        <v>88.967585729852175</v>
      </c>
      <c r="K95" s="10">
        <f t="shared" si="15"/>
        <v>88.967585729852175</v>
      </c>
      <c r="L95" s="10">
        <f t="shared" si="15"/>
        <v>88.967585729852175</v>
      </c>
      <c r="M95" s="10">
        <f t="shared" si="15"/>
        <v>88.967585729852175</v>
      </c>
      <c r="N95" s="10">
        <f t="shared" si="15"/>
        <v>88.967585729852175</v>
      </c>
      <c r="O95" s="10">
        <f t="shared" si="15"/>
        <v>88.967585729852175</v>
      </c>
      <c r="P95" s="10">
        <f t="shared" si="15"/>
        <v>88.967585729852175</v>
      </c>
      <c r="Q95" s="10">
        <f t="shared" si="15"/>
        <v>88.967585729852175</v>
      </c>
      <c r="R95" s="10">
        <f t="shared" si="15"/>
        <v>88.967585729852175</v>
      </c>
      <c r="S95" s="10">
        <f t="shared" si="15"/>
        <v>88.967585729852175</v>
      </c>
      <c r="T95" s="10">
        <f t="shared" si="15"/>
        <v>88.967585729852175</v>
      </c>
      <c r="U95" s="10">
        <f t="shared" si="15"/>
        <v>88.967585729852175</v>
      </c>
      <c r="V95" s="10">
        <f t="shared" si="15"/>
        <v>88.967585729852175</v>
      </c>
      <c r="W95" s="10">
        <f t="shared" si="15"/>
        <v>88.967585729852175</v>
      </c>
      <c r="X95" s="10">
        <f t="shared" si="15"/>
        <v>88.967585729852175</v>
      </c>
      <c r="Y95" s="10">
        <f t="shared" si="15"/>
        <v>88.967585729852175</v>
      </c>
      <c r="Z95" s="10">
        <f t="shared" si="15"/>
        <v>88.967585729852175</v>
      </c>
      <c r="AA95" s="10">
        <f t="shared" si="15"/>
        <v>88.967585729852175</v>
      </c>
      <c r="AB95" s="10">
        <f t="shared" si="15"/>
        <v>88.967585729852175</v>
      </c>
      <c r="AC95" s="10">
        <f t="shared" si="15"/>
        <v>88.967585729852175</v>
      </c>
      <c r="AD95" s="10">
        <f t="shared" si="15"/>
        <v>88.967585729852175</v>
      </c>
      <c r="AE95" s="10">
        <f t="shared" si="15"/>
        <v>88.967585729852175</v>
      </c>
      <c r="AF95" s="10">
        <f t="shared" si="15"/>
        <v>88.967585729852175</v>
      </c>
      <c r="AG95" s="10">
        <f t="shared" si="15"/>
        <v>88.967585729852175</v>
      </c>
      <c r="AH95" s="10">
        <f t="shared" si="15"/>
        <v>88.967585729852175</v>
      </c>
      <c r="AI95" s="10">
        <f t="shared" si="15"/>
        <v>88.967585729852175</v>
      </c>
      <c r="AJ95" s="10">
        <f t="shared" si="15"/>
        <v>88.967585729852175</v>
      </c>
      <c r="AK95" s="10">
        <f t="shared" si="15"/>
        <v>88.967585729852175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180437.89038593587</v>
      </c>
      <c r="I98" s="2">
        <f t="shared" ref="I98:AK98" si="16">I91*I95</f>
        <v>360875.78077187174</v>
      </c>
      <c r="J98" s="2">
        <f t="shared" si="16"/>
        <v>541313.67115780758</v>
      </c>
      <c r="K98" s="2">
        <f t="shared" si="16"/>
        <v>721751.56154374348</v>
      </c>
      <c r="L98" s="2">
        <f t="shared" si="16"/>
        <v>902189.45192967926</v>
      </c>
      <c r="M98" s="2">
        <f t="shared" si="16"/>
        <v>1130826.0213158326</v>
      </c>
      <c r="N98" s="2">
        <f t="shared" si="16"/>
        <v>1359462.5907019861</v>
      </c>
      <c r="O98" s="2">
        <f t="shared" si="16"/>
        <v>1588099.1600881396</v>
      </c>
      <c r="P98" s="2">
        <f t="shared" si="16"/>
        <v>1816735.7294742928</v>
      </c>
      <c r="Q98" s="2">
        <f t="shared" si="16"/>
        <v>2045372.2988604459</v>
      </c>
      <c r="R98" s="2">
        <f t="shared" si="16"/>
        <v>2148053.5465402259</v>
      </c>
      <c r="S98" s="2">
        <f t="shared" si="16"/>
        <v>2250734.7942200061</v>
      </c>
      <c r="T98" s="2">
        <f t="shared" si="16"/>
        <v>2353416.0418997854</v>
      </c>
      <c r="U98" s="2">
        <f t="shared" si="16"/>
        <v>2430251.6841210215</v>
      </c>
      <c r="V98" s="2">
        <f t="shared" si="16"/>
        <v>2507087.3263422577</v>
      </c>
      <c r="W98" s="2">
        <f t="shared" si="16"/>
        <v>2583922.9685634938</v>
      </c>
      <c r="X98" s="2">
        <f t="shared" si="16"/>
        <v>2660758.6107847295</v>
      </c>
      <c r="Y98" s="2">
        <f t="shared" si="16"/>
        <v>2737594.2530059651</v>
      </c>
      <c r="Z98" s="2">
        <f t="shared" si="16"/>
        <v>2768462.222175065</v>
      </c>
      <c r="AA98" s="2">
        <f t="shared" si="16"/>
        <v>2799330.1913441652</v>
      </c>
      <c r="AB98" s="2">
        <f t="shared" si="16"/>
        <v>2830198.1605132651</v>
      </c>
      <c r="AC98" s="2">
        <f t="shared" si="16"/>
        <v>2861066.1296823653</v>
      </c>
      <c r="AD98" s="2">
        <f t="shared" si="16"/>
        <v>2891934.0988514661</v>
      </c>
      <c r="AE98" s="2">
        <f t="shared" si="16"/>
        <v>2946038.6533697299</v>
      </c>
      <c r="AF98" s="2">
        <f t="shared" si="16"/>
        <v>3000143.2078879937</v>
      </c>
      <c r="AG98" s="2">
        <f t="shared" si="16"/>
        <v>3054247.7624062584</v>
      </c>
      <c r="AH98" s="2">
        <f t="shared" si="16"/>
        <v>3108352.3169245226</v>
      </c>
      <c r="AI98" s="2">
        <f t="shared" si="16"/>
        <v>3162456.8714427864</v>
      </c>
      <c r="AJ98" s="2">
        <f t="shared" si="16"/>
        <v>3202228.1217351453</v>
      </c>
      <c r="AK98" s="2">
        <f t="shared" si="16"/>
        <v>3241999.3720275043</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7">
        <f>'Pricing data'!E13</f>
        <v>-6.0101538728704051E-2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data'!D17</f>
        <v>367.76</v>
      </c>
      <c r="H102" s="2">
        <f t="shared" ref="H102:AK102" si="19">G102*(1+$G$14)*(1+H101)</f>
        <v>352.91585633759149</v>
      </c>
      <c r="I102" s="2">
        <f t="shared" si="19"/>
        <v>360.3270893206809</v>
      </c>
      <c r="J102" s="2">
        <f t="shared" si="19"/>
        <v>367.89395819641516</v>
      </c>
      <c r="K102" s="2">
        <f t="shared" si="19"/>
        <v>375.61973131853983</v>
      </c>
      <c r="L102" s="2">
        <f t="shared" si="19"/>
        <v>383.50774567622915</v>
      </c>
      <c r="M102" s="2">
        <f t="shared" si="19"/>
        <v>391.56140833542992</v>
      </c>
      <c r="N102" s="2">
        <f t="shared" si="19"/>
        <v>399.78419791047389</v>
      </c>
      <c r="O102" s="2">
        <f t="shared" si="19"/>
        <v>408.17966606659382</v>
      </c>
      <c r="P102" s="2">
        <f t="shared" si="19"/>
        <v>416.75143905399227</v>
      </c>
      <c r="Q102" s="2">
        <f t="shared" si="19"/>
        <v>425.50321927412608</v>
      </c>
      <c r="R102" s="2">
        <f t="shared" si="19"/>
        <v>434.43878687888269</v>
      </c>
      <c r="S102" s="2">
        <f t="shared" si="19"/>
        <v>443.5620014033392</v>
      </c>
      <c r="T102" s="2">
        <f t="shared" si="19"/>
        <v>452.87680343280925</v>
      </c>
      <c r="U102" s="2">
        <f t="shared" si="19"/>
        <v>462.38721630489823</v>
      </c>
      <c r="V102" s="2">
        <f t="shared" si="19"/>
        <v>472.09734784730108</v>
      </c>
      <c r="W102" s="2">
        <f t="shared" si="19"/>
        <v>482.01139215209434</v>
      </c>
      <c r="X102" s="2">
        <f t="shared" si="19"/>
        <v>492.13363138728829</v>
      </c>
      <c r="Y102" s="2">
        <f t="shared" si="19"/>
        <v>502.46843764642131</v>
      </c>
      <c r="Z102" s="2">
        <f t="shared" si="19"/>
        <v>513.02027483699612</v>
      </c>
      <c r="AA102" s="2">
        <f t="shared" si="19"/>
        <v>523.79370060857298</v>
      </c>
      <c r="AB102" s="2">
        <f t="shared" si="19"/>
        <v>534.793368321353</v>
      </c>
      <c r="AC102" s="2">
        <f t="shared" si="19"/>
        <v>546.02402905610131</v>
      </c>
      <c r="AD102" s="2">
        <f t="shared" si="19"/>
        <v>557.49053366627936</v>
      </c>
      <c r="AE102" s="2">
        <f t="shared" si="19"/>
        <v>569.19783487327118</v>
      </c>
      <c r="AF102" s="2">
        <f t="shared" si="19"/>
        <v>581.15098940560983</v>
      </c>
      <c r="AG102" s="2">
        <f>AF102*(1+$G$14)*(1+AG101)</f>
        <v>593.35516018312762</v>
      </c>
      <c r="AH102" s="2">
        <f t="shared" si="19"/>
        <v>605.81561854697327</v>
      </c>
      <c r="AI102" s="2">
        <f t="shared" si="19"/>
        <v>618.53774653645962</v>
      </c>
      <c r="AJ102" s="2">
        <f t="shared" si="19"/>
        <v>631.52703921372517</v>
      </c>
      <c r="AK102" s="2">
        <f t="shared" si="19"/>
        <v>644.7891070372134</v>
      </c>
    </row>
    <row r="103" spans="1:37">
      <c r="C103" s="1"/>
      <c r="D103" s="1"/>
      <c r="E103" t="s">
        <v>248</v>
      </c>
      <c r="F103" t="s">
        <v>249</v>
      </c>
      <c r="G103" s="20">
        <f>'Pricing data'!D18</f>
        <v>0.94440000000000002</v>
      </c>
      <c r="H103" s="21">
        <f>G103*(1+$G$14)*(1+'Pricing data'!E18)</f>
        <v>0</v>
      </c>
      <c r="I103" s="21">
        <f t="shared" ref="I103:AK103" si="20">H103*(1+$G$14)*(1+I101)</f>
        <v>0</v>
      </c>
      <c r="J103" s="21">
        <f t="shared" si="20"/>
        <v>0</v>
      </c>
      <c r="K103" s="21">
        <f t="shared" si="20"/>
        <v>0</v>
      </c>
      <c r="L103" s="21">
        <f t="shared" si="20"/>
        <v>0</v>
      </c>
      <c r="M103" s="21">
        <f t="shared" si="20"/>
        <v>0</v>
      </c>
      <c r="N103" s="21">
        <f t="shared" si="20"/>
        <v>0</v>
      </c>
      <c r="O103" s="21">
        <f t="shared" si="20"/>
        <v>0</v>
      </c>
      <c r="P103" s="21">
        <f t="shared" si="20"/>
        <v>0</v>
      </c>
      <c r="Q103" s="21">
        <f t="shared" si="20"/>
        <v>0</v>
      </c>
      <c r="R103" s="21">
        <f t="shared" si="20"/>
        <v>0</v>
      </c>
      <c r="S103" s="21">
        <f t="shared" si="20"/>
        <v>0</v>
      </c>
      <c r="T103" s="21">
        <f t="shared" si="20"/>
        <v>0</v>
      </c>
      <c r="U103" s="21">
        <f t="shared" si="20"/>
        <v>0</v>
      </c>
      <c r="V103" s="21">
        <f t="shared" si="20"/>
        <v>0</v>
      </c>
      <c r="W103" s="21">
        <f t="shared" si="20"/>
        <v>0</v>
      </c>
      <c r="X103" s="21">
        <f t="shared" si="20"/>
        <v>0</v>
      </c>
      <c r="Y103" s="21">
        <f t="shared" si="20"/>
        <v>0</v>
      </c>
      <c r="Z103" s="21">
        <f t="shared" si="20"/>
        <v>0</v>
      </c>
      <c r="AA103" s="21">
        <f t="shared" si="20"/>
        <v>0</v>
      </c>
      <c r="AB103" s="21">
        <f t="shared" si="20"/>
        <v>0</v>
      </c>
      <c r="AC103" s="21">
        <f t="shared" si="20"/>
        <v>0</v>
      </c>
      <c r="AD103" s="21">
        <f t="shared" si="20"/>
        <v>0</v>
      </c>
      <c r="AE103" s="21">
        <f t="shared" si="20"/>
        <v>0</v>
      </c>
      <c r="AF103" s="21">
        <f t="shared" si="20"/>
        <v>0</v>
      </c>
      <c r="AG103" s="21">
        <f>AF103*(1+$G$14)*(1+AG101)</f>
        <v>0</v>
      </c>
      <c r="AH103" s="21">
        <f t="shared" si="20"/>
        <v>0</v>
      </c>
      <c r="AI103" s="21">
        <f t="shared" si="20"/>
        <v>0</v>
      </c>
      <c r="AJ103" s="21">
        <f t="shared" si="20"/>
        <v>0</v>
      </c>
      <c r="AK103" s="21">
        <f t="shared" si="20"/>
        <v>0</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180.43789038593587</v>
      </c>
      <c r="I107" s="2">
        <f t="shared" ref="I107:AK107" si="23">SUM(I98:I100)/1000</f>
        <v>360.87578077187175</v>
      </c>
      <c r="J107" s="2">
        <f t="shared" si="23"/>
        <v>541.31367115780756</v>
      </c>
      <c r="K107" s="2">
        <f t="shared" si="23"/>
        <v>721.75156154374349</v>
      </c>
      <c r="L107" s="2">
        <f t="shared" si="23"/>
        <v>902.18945192967931</v>
      </c>
      <c r="M107" s="2">
        <f t="shared" si="23"/>
        <v>1130.8260213158326</v>
      </c>
      <c r="N107" s="2">
        <f t="shared" si="23"/>
        <v>1359.4625907019861</v>
      </c>
      <c r="O107" s="2">
        <f t="shared" si="23"/>
        <v>1588.0991600881396</v>
      </c>
      <c r="P107" s="2">
        <f t="shared" si="23"/>
        <v>1816.7357294742928</v>
      </c>
      <c r="Q107" s="2">
        <f t="shared" si="23"/>
        <v>2045.3722988604459</v>
      </c>
      <c r="R107" s="2">
        <f t="shared" si="23"/>
        <v>2148.0535465402259</v>
      </c>
      <c r="S107" s="2">
        <f t="shared" si="23"/>
        <v>2250.7347942200063</v>
      </c>
      <c r="T107" s="2">
        <f t="shared" si="23"/>
        <v>2353.4160418997853</v>
      </c>
      <c r="U107" s="2">
        <f t="shared" si="23"/>
        <v>2430.2516841210218</v>
      </c>
      <c r="V107" s="2">
        <f t="shared" si="23"/>
        <v>2507.0873263422577</v>
      </c>
      <c r="W107" s="2">
        <f t="shared" si="23"/>
        <v>2583.9229685634937</v>
      </c>
      <c r="X107" s="2">
        <f t="shared" si="23"/>
        <v>2660.7586107847296</v>
      </c>
      <c r="Y107" s="2">
        <f t="shared" si="23"/>
        <v>2737.5942530059651</v>
      </c>
      <c r="Z107" s="2">
        <f t="shared" si="23"/>
        <v>2768.4622221750651</v>
      </c>
      <c r="AA107" s="2">
        <f t="shared" si="23"/>
        <v>2799.3301913441651</v>
      </c>
      <c r="AB107" s="2">
        <f t="shared" si="23"/>
        <v>2830.1981605132651</v>
      </c>
      <c r="AC107" s="2">
        <f t="shared" si="23"/>
        <v>2861.0661296823655</v>
      </c>
      <c r="AD107" s="2">
        <f t="shared" si="23"/>
        <v>2891.9340988514659</v>
      </c>
      <c r="AE107" s="2">
        <f t="shared" si="23"/>
        <v>2946.0386533697297</v>
      </c>
      <c r="AF107" s="2">
        <f t="shared" si="23"/>
        <v>3000.1432078879939</v>
      </c>
      <c r="AG107" s="2">
        <f t="shared" si="23"/>
        <v>3054.2477624062585</v>
      </c>
      <c r="AH107" s="2">
        <f t="shared" si="23"/>
        <v>3108.3523169245227</v>
      </c>
      <c r="AI107" s="2">
        <f t="shared" si="23"/>
        <v>3162.4568714427865</v>
      </c>
      <c r="AJ107" s="2">
        <f t="shared" si="23"/>
        <v>3202.2281217351451</v>
      </c>
      <c r="AK107" s="2">
        <f t="shared" si="23"/>
        <v>3241.9993720275043</v>
      </c>
    </row>
    <row r="108" spans="1:37">
      <c r="C108" s="1"/>
      <c r="D108" s="1"/>
      <c r="E108" t="s">
        <v>254</v>
      </c>
      <c r="F108" t="s">
        <v>215</v>
      </c>
      <c r="H108" s="2">
        <f>H91*H102+H98*H103+H99*H104+H100*H105</f>
        <v>715759.47665548534</v>
      </c>
      <c r="I108" s="2">
        <f t="shared" ref="I108:AK108" si="24">I91*I102+I98*I103+I99*I104+I100*I105</f>
        <v>1461580.851330501</v>
      </c>
      <c r="J108" s="2">
        <f t="shared" si="24"/>
        <v>2238411.0738126622</v>
      </c>
      <c r="K108" s="2">
        <f t="shared" si="24"/>
        <v>3047223.6084836372</v>
      </c>
      <c r="L108" s="2">
        <f t="shared" si="24"/>
        <v>3889019.1303272415</v>
      </c>
      <c r="M108" s="2">
        <f t="shared" si="24"/>
        <v>4976956.7855116623</v>
      </c>
      <c r="N108" s="2">
        <f t="shared" si="24"/>
        <v>6108872.764777354</v>
      </c>
      <c r="O108" s="2">
        <f t="shared" si="24"/>
        <v>7286134.3772297958</v>
      </c>
      <c r="P108" s="2">
        <f t="shared" si="24"/>
        <v>8510146.964515971</v>
      </c>
      <c r="Q108" s="2">
        <f t="shared" si="24"/>
        <v>9782354.8952078074</v>
      </c>
      <c r="R108" s="2">
        <f t="shared" si="24"/>
        <v>10489188.497746233</v>
      </c>
      <c r="S108" s="2">
        <f t="shared" si="24"/>
        <v>11221395.093082488</v>
      </c>
      <c r="T108" s="2">
        <f t="shared" si="24"/>
        <v>11979728.633295354</v>
      </c>
      <c r="U108" s="2">
        <f t="shared" si="24"/>
        <v>12630637.348676059</v>
      </c>
      <c r="V108" s="2">
        <f t="shared" si="24"/>
        <v>13303601.169775471</v>
      </c>
      <c r="W108" s="2">
        <f t="shared" si="24"/>
        <v>13999259.360290289</v>
      </c>
      <c r="X108" s="2">
        <f t="shared" si="24"/>
        <v>14718268.306690861</v>
      </c>
      <c r="Y108" s="2">
        <f t="shared" si="24"/>
        <v>15461301.955462364</v>
      </c>
      <c r="Z108" s="2">
        <f t="shared" si="24"/>
        <v>15963985.517250393</v>
      </c>
      <c r="AA108" s="2">
        <f t="shared" si="24"/>
        <v>16480963.354471158</v>
      </c>
      <c r="AB108" s="2">
        <f t="shared" si="24"/>
        <v>17012614.143242091</v>
      </c>
      <c r="AC108" s="2">
        <f t="shared" si="24"/>
        <v>17559326.160302076</v>
      </c>
      <c r="AD108" s="2">
        <f t="shared" si="24"/>
        <v>18121497.519241419</v>
      </c>
      <c r="AE108" s="2">
        <f t="shared" si="24"/>
        <v>18848199.703235939</v>
      </c>
      <c r="AF108" s="2">
        <f t="shared" si="24"/>
        <v>19597431.798552245</v>
      </c>
      <c r="AG108" s="2">
        <f t="shared" si="24"/>
        <v>20369819.585802708</v>
      </c>
      <c r="AH108" s="2">
        <f t="shared" si="24"/>
        <v>21166005.192694534</v>
      </c>
      <c r="AI108" s="2">
        <f t="shared" si="24"/>
        <v>21986647.504638467</v>
      </c>
      <c r="AJ108" s="2">
        <f t="shared" si="24"/>
        <v>22730679.134611655</v>
      </c>
      <c r="AK108" s="2">
        <f t="shared" si="24"/>
        <v>23496263.981494177</v>
      </c>
    </row>
    <row r="109" spans="1:37">
      <c r="C109" s="1"/>
      <c r="D109" s="1"/>
    </row>
    <row r="110" spans="1:37">
      <c r="C110" s="1"/>
      <c r="D110" t="s">
        <v>255</v>
      </c>
    </row>
    <row r="111" spans="1:37">
      <c r="A111" s="14">
        <v>20</v>
      </c>
      <c r="C111" s="1"/>
      <c r="D111" s="1"/>
      <c r="E111" t="s">
        <v>231</v>
      </c>
      <c r="F111" t="s">
        <v>232</v>
      </c>
      <c r="H111" s="10">
        <f>'NCC data'!L35*'Key Assumptions'!$C36</f>
        <v>184.9655182637571</v>
      </c>
      <c r="I111" s="10">
        <f>'NCC data'!M35*'Key Assumptions'!$C36</f>
        <v>184.9655182637571</v>
      </c>
      <c r="J111" s="10">
        <f>'NCC data'!N35*'Key Assumptions'!$C36</f>
        <v>184.9655182637571</v>
      </c>
      <c r="K111" s="10">
        <f>'NCC data'!O35*'Key Assumptions'!$C36</f>
        <v>184.9655182637571</v>
      </c>
      <c r="L111" s="10">
        <f>'NCC data'!P35*'Key Assumptions'!$C36</f>
        <v>184.9655182637571</v>
      </c>
      <c r="M111" s="10">
        <f>'NCC data'!Q35*'Key Assumptions'!$C36</f>
        <v>234.37361997584949</v>
      </c>
      <c r="N111" s="10">
        <f>'NCC data'!R35*'Key Assumptions'!$C36</f>
        <v>234.37361997584949</v>
      </c>
      <c r="O111" s="10">
        <f>'NCC data'!S35*'Key Assumptions'!$C36</f>
        <v>234.37361997584949</v>
      </c>
      <c r="P111" s="10">
        <f>'NCC data'!T35*'Key Assumptions'!$C36</f>
        <v>234.37361997584949</v>
      </c>
      <c r="Q111" s="10">
        <f>'NCC data'!U35*'Key Assumptions'!$C36</f>
        <v>234.37361997584949</v>
      </c>
      <c r="R111" s="10">
        <f>'NCC data'!V35*'Key Assumptions'!$C36</f>
        <v>105.25777126099716</v>
      </c>
      <c r="S111" s="10">
        <f>'NCC data'!W35*'Key Assumptions'!$C36</f>
        <v>105.25777126099716</v>
      </c>
      <c r="T111" s="10">
        <f>'NCC data'!X35*'Key Assumptions'!$C36</f>
        <v>105.25777126099656</v>
      </c>
      <c r="U111" s="10">
        <f>'NCC data'!Y35*'Key Assumptions'!$C36</f>
        <v>78.763636363636465</v>
      </c>
      <c r="V111" s="10">
        <f>'NCC data'!Z35*'Key Assumptions'!$C36</f>
        <v>78.763636363636465</v>
      </c>
      <c r="W111" s="10">
        <f>'NCC data'!AA35*'Key Assumptions'!$C36</f>
        <v>78.763636363636465</v>
      </c>
      <c r="X111" s="10">
        <f>'NCC data'!AB35*'Key Assumptions'!$C36</f>
        <v>78.763636363636465</v>
      </c>
      <c r="Y111" s="10">
        <f>'NCC data'!AC35*'Key Assumptions'!$C36</f>
        <v>78.763636363635854</v>
      </c>
      <c r="Z111" s="10">
        <f>'NCC data'!AD35*'Key Assumptions'!$C36</f>
        <v>31.642521994134768</v>
      </c>
      <c r="AA111" s="10">
        <f>'NCC data'!AE35*'Key Assumptions'!$C36</f>
        <v>31.642521994134768</v>
      </c>
      <c r="AB111" s="10">
        <f>'NCC data'!AF35*'Key Assumptions'!$C36</f>
        <v>31.642521994134768</v>
      </c>
      <c r="AC111" s="10">
        <f>'NCC data'!AG35*'Key Assumptions'!$C36</f>
        <v>31.642521994134768</v>
      </c>
      <c r="AD111" s="10">
        <f>'NCC data'!AH35*'Key Assumptions'!$C36</f>
        <v>31.642521994135375</v>
      </c>
      <c r="AE111" s="10">
        <f>'NCC data'!AI35*'Key Assumptions'!$C36</f>
        <v>55.462170087976403</v>
      </c>
      <c r="AF111" s="10">
        <f>'NCC data'!AJ35*'Key Assumptions'!$C36</f>
        <v>55.462170087976403</v>
      </c>
      <c r="AG111" s="10">
        <f t="shared" ref="AG111:AK111" si="25">AG90*0.0912</f>
        <v>55.462170087977029</v>
      </c>
      <c r="AH111" s="10">
        <f t="shared" si="25"/>
        <v>55.462170087977029</v>
      </c>
      <c r="AI111" s="10">
        <f t="shared" si="25"/>
        <v>55.462170087975814</v>
      </c>
      <c r="AJ111" s="10">
        <f t="shared" si="25"/>
        <v>40.76920821114394</v>
      </c>
      <c r="AK111" s="10">
        <f t="shared" si="25"/>
        <v>40.76920821114394</v>
      </c>
    </row>
    <row r="112" spans="1:37">
      <c r="C112" s="1"/>
      <c r="D112" s="1"/>
      <c r="E112" t="s">
        <v>233</v>
      </c>
      <c r="F112" t="s">
        <v>232</v>
      </c>
      <c r="H112" s="2">
        <f>G112+H111</f>
        <v>184.9655182637571</v>
      </c>
      <c r="I112" s="2">
        <f t="shared" ref="I112:AK112" si="26">H112+I111</f>
        <v>369.93103652751421</v>
      </c>
      <c r="J112" s="2">
        <f t="shared" si="26"/>
        <v>554.89655479127134</v>
      </c>
      <c r="K112" s="2">
        <f t="shared" si="26"/>
        <v>739.86207305502842</v>
      </c>
      <c r="L112" s="2">
        <f t="shared" si="26"/>
        <v>924.82759131878549</v>
      </c>
      <c r="M112" s="2">
        <f t="shared" si="26"/>
        <v>1159.201211294635</v>
      </c>
      <c r="N112" s="2">
        <f t="shared" si="26"/>
        <v>1393.5748312704845</v>
      </c>
      <c r="O112" s="2">
        <f t="shared" si="26"/>
        <v>1627.9484512463341</v>
      </c>
      <c r="P112" s="2">
        <f t="shared" si="26"/>
        <v>1862.3220712221837</v>
      </c>
      <c r="Q112" s="2">
        <f t="shared" si="26"/>
        <v>2096.6956911980333</v>
      </c>
      <c r="R112" s="2">
        <f t="shared" si="26"/>
        <v>2201.9534624590306</v>
      </c>
      <c r="S112" s="2">
        <f t="shared" si="26"/>
        <v>2307.2112337200278</v>
      </c>
      <c r="T112" s="2">
        <f t="shared" si="26"/>
        <v>2412.4690049810242</v>
      </c>
      <c r="U112" s="2">
        <f t="shared" si="26"/>
        <v>2491.2326413446608</v>
      </c>
      <c r="V112" s="2">
        <f t="shared" si="26"/>
        <v>2569.9962777082974</v>
      </c>
      <c r="W112" s="2">
        <f t="shared" si="26"/>
        <v>2648.759914071934</v>
      </c>
      <c r="X112" s="2">
        <f t="shared" si="26"/>
        <v>2727.5235504355705</v>
      </c>
      <c r="Y112" s="2">
        <f t="shared" si="26"/>
        <v>2806.2871867992062</v>
      </c>
      <c r="Z112" s="2">
        <f t="shared" si="26"/>
        <v>2837.929708793341</v>
      </c>
      <c r="AA112" s="2">
        <f t="shared" si="26"/>
        <v>2869.5722307874757</v>
      </c>
      <c r="AB112" s="2">
        <f t="shared" si="26"/>
        <v>2901.2147527816105</v>
      </c>
      <c r="AC112" s="2">
        <f t="shared" si="26"/>
        <v>2932.8572747757453</v>
      </c>
      <c r="AD112" s="2">
        <f t="shared" si="26"/>
        <v>2964.4997967698805</v>
      </c>
      <c r="AE112" s="2">
        <f t="shared" si="26"/>
        <v>3019.9619668578571</v>
      </c>
      <c r="AF112" s="2">
        <f t="shared" si="26"/>
        <v>3075.4241369458337</v>
      </c>
      <c r="AG112" s="2">
        <f>AF112+AG111</f>
        <v>3130.8863070338107</v>
      </c>
      <c r="AH112" s="2">
        <f t="shared" si="26"/>
        <v>3186.3484771217877</v>
      </c>
      <c r="AI112" s="2">
        <f t="shared" si="26"/>
        <v>3241.8106472097634</v>
      </c>
      <c r="AJ112" s="2">
        <f t="shared" si="26"/>
        <v>3282.5798554209073</v>
      </c>
      <c r="AK112" s="2">
        <f t="shared" si="26"/>
        <v>3323.3490636320512</v>
      </c>
    </row>
    <row r="113" spans="1:37">
      <c r="A113" s="14">
        <v>21</v>
      </c>
      <c r="C113" s="1"/>
      <c r="D113" s="1"/>
      <c r="E113" t="s">
        <v>234</v>
      </c>
      <c r="F113" t="s">
        <v>232</v>
      </c>
      <c r="G113" s="10">
        <v>1</v>
      </c>
    </row>
    <row r="114" spans="1:37">
      <c r="C114" s="1"/>
      <c r="D114" s="1"/>
      <c r="E114" t="s">
        <v>235</v>
      </c>
      <c r="F114" t="s">
        <v>232</v>
      </c>
      <c r="H114">
        <f>H111*$G113</f>
        <v>184.9655182637571</v>
      </c>
      <c r="I114">
        <f t="shared" ref="I114:AK114" si="27">I111*$G113</f>
        <v>184.9655182637571</v>
      </c>
      <c r="J114">
        <f t="shared" si="27"/>
        <v>184.9655182637571</v>
      </c>
      <c r="K114">
        <f t="shared" si="27"/>
        <v>184.9655182637571</v>
      </c>
      <c r="L114">
        <f t="shared" si="27"/>
        <v>184.9655182637571</v>
      </c>
      <c r="M114">
        <f t="shared" si="27"/>
        <v>234.37361997584949</v>
      </c>
      <c r="N114">
        <f t="shared" si="27"/>
        <v>234.37361997584949</v>
      </c>
      <c r="O114">
        <f t="shared" si="27"/>
        <v>234.37361997584949</v>
      </c>
      <c r="P114">
        <f t="shared" si="27"/>
        <v>234.37361997584949</v>
      </c>
      <c r="Q114">
        <f t="shared" si="27"/>
        <v>234.37361997584949</v>
      </c>
      <c r="R114">
        <f t="shared" si="27"/>
        <v>105.25777126099716</v>
      </c>
      <c r="S114">
        <f t="shared" si="27"/>
        <v>105.25777126099716</v>
      </c>
      <c r="T114">
        <f t="shared" si="27"/>
        <v>105.25777126099656</v>
      </c>
      <c r="U114">
        <f t="shared" si="27"/>
        <v>78.763636363636465</v>
      </c>
      <c r="V114">
        <f t="shared" si="27"/>
        <v>78.763636363636465</v>
      </c>
      <c r="W114">
        <f t="shared" si="27"/>
        <v>78.763636363636465</v>
      </c>
      <c r="X114">
        <f t="shared" si="27"/>
        <v>78.763636363636465</v>
      </c>
      <c r="Y114">
        <f t="shared" si="27"/>
        <v>78.763636363635854</v>
      </c>
      <c r="Z114">
        <f t="shared" si="27"/>
        <v>31.642521994134768</v>
      </c>
      <c r="AA114">
        <f t="shared" si="27"/>
        <v>31.642521994134768</v>
      </c>
      <c r="AB114">
        <f t="shared" si="27"/>
        <v>31.642521994134768</v>
      </c>
      <c r="AC114">
        <f t="shared" si="27"/>
        <v>31.642521994134768</v>
      </c>
      <c r="AD114">
        <f t="shared" si="27"/>
        <v>31.642521994135375</v>
      </c>
      <c r="AE114">
        <f t="shared" si="27"/>
        <v>55.462170087976403</v>
      </c>
      <c r="AF114">
        <f t="shared" si="27"/>
        <v>55.462170087976403</v>
      </c>
      <c r="AG114">
        <f t="shared" si="27"/>
        <v>55.462170087977029</v>
      </c>
      <c r="AH114">
        <f t="shared" si="27"/>
        <v>55.462170087977029</v>
      </c>
      <c r="AI114">
        <f t="shared" si="27"/>
        <v>55.462170087975814</v>
      </c>
      <c r="AJ114">
        <f t="shared" si="27"/>
        <v>40.76920821114394</v>
      </c>
      <c r="AK114">
        <f t="shared" si="27"/>
        <v>40.76920821114394</v>
      </c>
    </row>
    <row r="115" spans="1:37">
      <c r="C115" s="1"/>
      <c r="D115" s="1"/>
      <c r="E115" t="s">
        <v>236</v>
      </c>
      <c r="F115" t="s">
        <v>232</v>
      </c>
      <c r="H115">
        <f>H112*$G113</f>
        <v>184.9655182637571</v>
      </c>
      <c r="I115">
        <f t="shared" ref="I115:AK115" si="28">I112*$G113</f>
        <v>369.93103652751421</v>
      </c>
      <c r="J115">
        <f t="shared" si="28"/>
        <v>554.89655479127134</v>
      </c>
      <c r="K115">
        <f t="shared" si="28"/>
        <v>739.86207305502842</v>
      </c>
      <c r="L115">
        <f t="shared" si="28"/>
        <v>924.82759131878549</v>
      </c>
      <c r="M115">
        <f t="shared" si="28"/>
        <v>1159.201211294635</v>
      </c>
      <c r="N115">
        <f t="shared" si="28"/>
        <v>1393.5748312704845</v>
      </c>
      <c r="O115">
        <f t="shared" si="28"/>
        <v>1627.9484512463341</v>
      </c>
      <c r="P115">
        <f t="shared" si="28"/>
        <v>1862.3220712221837</v>
      </c>
      <c r="Q115">
        <f t="shared" si="28"/>
        <v>2096.6956911980333</v>
      </c>
      <c r="R115">
        <f t="shared" si="28"/>
        <v>2201.9534624590306</v>
      </c>
      <c r="S115">
        <f t="shared" si="28"/>
        <v>2307.2112337200278</v>
      </c>
      <c r="T115">
        <f t="shared" si="28"/>
        <v>2412.4690049810242</v>
      </c>
      <c r="U115">
        <f t="shared" si="28"/>
        <v>2491.2326413446608</v>
      </c>
      <c r="V115">
        <f t="shared" si="28"/>
        <v>2569.9962777082974</v>
      </c>
      <c r="W115">
        <f t="shared" si="28"/>
        <v>2648.759914071934</v>
      </c>
      <c r="X115">
        <f t="shared" si="28"/>
        <v>2727.5235504355705</v>
      </c>
      <c r="Y115">
        <f t="shared" si="28"/>
        <v>2806.2871867992062</v>
      </c>
      <c r="Z115">
        <f t="shared" si="28"/>
        <v>2837.929708793341</v>
      </c>
      <c r="AA115">
        <f t="shared" si="28"/>
        <v>2869.5722307874757</v>
      </c>
      <c r="AB115">
        <f t="shared" si="28"/>
        <v>2901.2147527816105</v>
      </c>
      <c r="AC115">
        <f t="shared" si="28"/>
        <v>2932.8572747757453</v>
      </c>
      <c r="AD115">
        <f t="shared" si="28"/>
        <v>2964.4997967698805</v>
      </c>
      <c r="AE115">
        <f t="shared" si="28"/>
        <v>3019.9619668578571</v>
      </c>
      <c r="AF115">
        <f t="shared" si="28"/>
        <v>3075.4241369458337</v>
      </c>
      <c r="AG115">
        <f t="shared" si="28"/>
        <v>3130.8863070338107</v>
      </c>
      <c r="AH115">
        <f t="shared" si="28"/>
        <v>3186.3484771217877</v>
      </c>
      <c r="AI115">
        <f t="shared" si="28"/>
        <v>3241.8106472097634</v>
      </c>
      <c r="AJ115">
        <f t="shared" si="28"/>
        <v>3282.5798554209073</v>
      </c>
      <c r="AK115">
        <f t="shared" si="28"/>
        <v>3323.3490636320512</v>
      </c>
    </row>
    <row r="116" spans="1:37">
      <c r="A116" s="14">
        <v>22</v>
      </c>
      <c r="C116" s="1"/>
      <c r="D116" s="1"/>
      <c r="E116" t="s">
        <v>262</v>
      </c>
      <c r="F116" t="s">
        <v>238</v>
      </c>
      <c r="H116" s="10">
        <f>0.55*'Demand data'!E27</f>
        <v>263.71455370734657</v>
      </c>
      <c r="I116" s="10">
        <f>0.55*'Demand data'!F27</f>
        <v>275.18742219187476</v>
      </c>
      <c r="J116" s="10">
        <f>0.55*'Demand data'!G27</f>
        <v>284.862417409074</v>
      </c>
      <c r="K116" s="10">
        <f>0.55*'Demand data'!H27</f>
        <v>288.98160077401491</v>
      </c>
      <c r="L116" s="10">
        <f>0.55*'Demand data'!I27</f>
        <v>292.15787696785384</v>
      </c>
      <c r="M116" s="10">
        <f>0.55*'Demand data'!J27</f>
        <v>290.51902636977405</v>
      </c>
      <c r="N116" s="10">
        <f>0.55*'Demand data'!K27</f>
        <v>288.78180753694869</v>
      </c>
      <c r="O116" s="10">
        <f>0.55*'Demand data'!L27</f>
        <v>286.96409661336156</v>
      </c>
      <c r="P116" s="10">
        <f>0.55*'Demand data'!M27</f>
        <v>285.22416849519595</v>
      </c>
      <c r="Q116" s="10">
        <f>0.55*'Demand data'!N27</f>
        <v>283.46625597212358</v>
      </c>
      <c r="R116" s="10">
        <f>0.55*'Demand data'!O27</f>
        <v>281.80300186036197</v>
      </c>
      <c r="S116" s="10">
        <f>0.55*'Demand data'!P27</f>
        <v>280.16591698529226</v>
      </c>
      <c r="T116" s="10">
        <f>S116</f>
        <v>280.16591698529226</v>
      </c>
      <c r="U116" s="10">
        <f t="shared" ref="U116:AK116" si="29">T116</f>
        <v>280.16591698529226</v>
      </c>
      <c r="V116" s="10">
        <f t="shared" si="29"/>
        <v>280.16591698529226</v>
      </c>
      <c r="W116" s="10">
        <f t="shared" si="29"/>
        <v>280.16591698529226</v>
      </c>
      <c r="X116" s="10">
        <f t="shared" si="29"/>
        <v>280.16591698529226</v>
      </c>
      <c r="Y116" s="10">
        <f t="shared" si="29"/>
        <v>280.16591698529226</v>
      </c>
      <c r="Z116" s="10">
        <f t="shared" si="29"/>
        <v>280.16591698529226</v>
      </c>
      <c r="AA116" s="10">
        <f t="shared" si="29"/>
        <v>280.16591698529226</v>
      </c>
      <c r="AB116" s="10">
        <f t="shared" si="29"/>
        <v>280.16591698529226</v>
      </c>
      <c r="AC116" s="10">
        <f t="shared" si="29"/>
        <v>280.16591698529226</v>
      </c>
      <c r="AD116" s="10">
        <f t="shared" si="29"/>
        <v>280.16591698529226</v>
      </c>
      <c r="AE116" s="10">
        <f t="shared" si="29"/>
        <v>280.16591698529226</v>
      </c>
      <c r="AF116" s="10">
        <f t="shared" si="29"/>
        <v>280.16591698529226</v>
      </c>
      <c r="AG116" s="10">
        <f t="shared" si="29"/>
        <v>280.16591698529226</v>
      </c>
      <c r="AH116" s="10">
        <f t="shared" si="29"/>
        <v>280.16591698529226</v>
      </c>
      <c r="AI116" s="10">
        <f t="shared" si="29"/>
        <v>280.16591698529226</v>
      </c>
      <c r="AJ116" s="10">
        <f t="shared" si="29"/>
        <v>280.16591698529226</v>
      </c>
      <c r="AK116" s="10">
        <f t="shared" si="29"/>
        <v>280.16591698529226</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48778.099100174768</v>
      </c>
      <c r="I119" s="2">
        <f t="shared" ref="I119:AK119" si="30">I112*I116</f>
        <v>101800.3683307749</v>
      </c>
      <c r="J119" s="2">
        <f t="shared" si="30"/>
        <v>158069.17400980825</v>
      </c>
      <c r="K119" s="2">
        <f t="shared" si="30"/>
        <v>213806.52622342328</v>
      </c>
      <c r="L119" s="2">
        <f t="shared" si="30"/>
        <v>270195.66564099037</v>
      </c>
      <c r="M119" s="2">
        <f t="shared" si="30"/>
        <v>336770.00727198005</v>
      </c>
      <c r="N119" s="2">
        <f t="shared" si="30"/>
        <v>402439.0587122888</v>
      </c>
      <c r="O119" s="2">
        <f t="shared" si="30"/>
        <v>467162.75664502534</v>
      </c>
      <c r="P119" s="2">
        <f t="shared" si="30"/>
        <v>531179.26423459849</v>
      </c>
      <c r="Q119" s="2">
        <f t="shared" si="30"/>
        <v>594342.47749679023</v>
      </c>
      <c r="R119" s="2">
        <f t="shared" si="30"/>
        <v>620517.09567777265</v>
      </c>
      <c r="S119" s="2">
        <f t="shared" si="30"/>
        <v>646401.95097393903</v>
      </c>
      <c r="T119" s="2">
        <f t="shared" si="30"/>
        <v>675891.59097910428</v>
      </c>
      <c r="U119" s="2">
        <f t="shared" si="30"/>
        <v>697958.47738601861</v>
      </c>
      <c r="V119" s="2">
        <f t="shared" si="30"/>
        <v>720025.36379293294</v>
      </c>
      <c r="W119" s="2">
        <f t="shared" si="30"/>
        <v>742092.25019984727</v>
      </c>
      <c r="X119" s="2">
        <f t="shared" si="30"/>
        <v>764159.1366067616</v>
      </c>
      <c r="Y119" s="2">
        <f t="shared" si="30"/>
        <v>786226.0230136757</v>
      </c>
      <c r="Z119" s="2">
        <f t="shared" si="30"/>
        <v>795091.1792038898</v>
      </c>
      <c r="AA119" s="2">
        <f t="shared" si="30"/>
        <v>803956.33539410389</v>
      </c>
      <c r="AB119" s="2">
        <f t="shared" si="30"/>
        <v>812821.49158431788</v>
      </c>
      <c r="AC119" s="2">
        <f t="shared" si="30"/>
        <v>821686.64777453197</v>
      </c>
      <c r="AD119" s="2">
        <f t="shared" si="30"/>
        <v>830551.80396474607</v>
      </c>
      <c r="AE119" s="2">
        <f t="shared" si="30"/>
        <v>846090.41370543826</v>
      </c>
      <c r="AF119" s="2">
        <f t="shared" si="30"/>
        <v>861629.02344613057</v>
      </c>
      <c r="AG119" s="2">
        <f t="shared" si="30"/>
        <v>877167.63318682287</v>
      </c>
      <c r="AH119" s="2">
        <f t="shared" si="30"/>
        <v>892706.24292751518</v>
      </c>
      <c r="AI119" s="2">
        <f t="shared" si="30"/>
        <v>908244.85266820714</v>
      </c>
      <c r="AJ119" s="2">
        <f t="shared" si="30"/>
        <v>919666.99527144653</v>
      </c>
      <c r="AK119" s="2">
        <f t="shared" si="30"/>
        <v>931089.13787468604</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data'!E21</f>
        <v>-6.0053840399228897E-2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data'!D21</f>
        <v>436.75</v>
      </c>
      <c r="H123" s="2">
        <f t="shared" ref="H123:AK123" si="33">G123*(1+$G$14)*(1+H122)</f>
        <v>419.14243639495515</v>
      </c>
      <c r="I123" s="2">
        <f t="shared" si="33"/>
        <v>427.94442755924916</v>
      </c>
      <c r="J123" s="2">
        <f t="shared" si="33"/>
        <v>436.93126053799335</v>
      </c>
      <c r="K123" s="2">
        <f t="shared" si="33"/>
        <v>446.10681700929115</v>
      </c>
      <c r="L123" s="2">
        <f t="shared" si="33"/>
        <v>455.47506016648623</v>
      </c>
      <c r="M123" s="2">
        <f t="shared" si="33"/>
        <v>465.04003642998242</v>
      </c>
      <c r="N123" s="2">
        <f t="shared" si="33"/>
        <v>474.80587719501199</v>
      </c>
      <c r="O123" s="2">
        <f t="shared" si="33"/>
        <v>484.77680061610721</v>
      </c>
      <c r="P123" s="2">
        <f t="shared" si="33"/>
        <v>494.95711342904542</v>
      </c>
      <c r="Q123" s="2">
        <f t="shared" si="33"/>
        <v>505.35121281105535</v>
      </c>
      <c r="R123" s="2">
        <f t="shared" si="33"/>
        <v>515.96358828008749</v>
      </c>
      <c r="S123" s="2">
        <f t="shared" si="33"/>
        <v>526.79882363396928</v>
      </c>
      <c r="T123" s="2">
        <f t="shared" si="33"/>
        <v>537.86159893028264</v>
      </c>
      <c r="U123" s="2">
        <f t="shared" si="33"/>
        <v>549.15669250781855</v>
      </c>
      <c r="V123" s="2">
        <f t="shared" si="33"/>
        <v>560.68898305048265</v>
      </c>
      <c r="W123" s="2">
        <f t="shared" si="33"/>
        <v>572.46345169454275</v>
      </c>
      <c r="X123" s="2">
        <f t="shared" si="33"/>
        <v>584.48518418012804</v>
      </c>
      <c r="Y123" s="2">
        <f t="shared" si="33"/>
        <v>596.75937304791069</v>
      </c>
      <c r="Z123" s="2">
        <f t="shared" si="33"/>
        <v>609.29131988191671</v>
      </c>
      <c r="AA123" s="2">
        <f t="shared" si="33"/>
        <v>622.08643759943686</v>
      </c>
      <c r="AB123" s="2">
        <f t="shared" si="33"/>
        <v>635.15025278902499</v>
      </c>
      <c r="AC123" s="2">
        <f t="shared" si="33"/>
        <v>648.4884080975944</v>
      </c>
      <c r="AD123" s="2">
        <f t="shared" si="33"/>
        <v>662.10666466764383</v>
      </c>
      <c r="AE123" s="2">
        <f t="shared" si="33"/>
        <v>676.01090462566424</v>
      </c>
      <c r="AF123" s="2">
        <f t="shared" si="33"/>
        <v>690.2071336228031</v>
      </c>
      <c r="AG123" s="2">
        <f>AF123*(1+$G$14)*(1+AG122)</f>
        <v>704.70148342888194</v>
      </c>
      <c r="AH123" s="2">
        <f t="shared" si="33"/>
        <v>719.50021458088838</v>
      </c>
      <c r="AI123" s="2">
        <f t="shared" si="33"/>
        <v>734.609719087087</v>
      </c>
      <c r="AJ123" s="2">
        <f t="shared" si="33"/>
        <v>750.0365231879158</v>
      </c>
      <c r="AK123" s="2">
        <f t="shared" si="33"/>
        <v>765.78729017486194</v>
      </c>
    </row>
    <row r="124" spans="1:37">
      <c r="C124" s="1"/>
      <c r="D124" s="1"/>
      <c r="E124" t="s">
        <v>248</v>
      </c>
      <c r="F124" t="s">
        <v>249</v>
      </c>
      <c r="G124" s="20">
        <f>'Pricing data'!D22</f>
        <v>1.786</v>
      </c>
      <c r="H124" s="21">
        <f>G124*(1+$G$14)*(1+H122)</f>
        <v>1.7139974617089635</v>
      </c>
      <c r="I124" s="21">
        <f t="shared" ref="I124:AK124" si="34">H124*(1+$G$14)*(1+I122)</f>
        <v>1.7499914084048516</v>
      </c>
      <c r="J124" s="21">
        <f t="shared" si="34"/>
        <v>1.7867412279813533</v>
      </c>
      <c r="K124" s="21">
        <f t="shared" si="34"/>
        <v>1.8242627937689615</v>
      </c>
      <c r="L124" s="21">
        <f t="shared" si="34"/>
        <v>1.8625723124381095</v>
      </c>
      <c r="M124" s="21">
        <f t="shared" si="34"/>
        <v>1.9016863309993097</v>
      </c>
      <c r="N124" s="21">
        <f t="shared" si="34"/>
        <v>1.941621743950295</v>
      </c>
      <c r="O124" s="21">
        <f t="shared" si="34"/>
        <v>1.9823958005732509</v>
      </c>
      <c r="P124" s="21">
        <f t="shared" si="34"/>
        <v>2.0240261123852892</v>
      </c>
      <c r="Q124" s="21">
        <f t="shared" si="34"/>
        <v>2.0665306607453799</v>
      </c>
      <c r="R124" s="21">
        <f t="shared" si="34"/>
        <v>2.1099278046210328</v>
      </c>
      <c r="S124" s="21">
        <f t="shared" si="34"/>
        <v>2.1542362885180744</v>
      </c>
      <c r="T124" s="21">
        <f t="shared" si="34"/>
        <v>2.1994752505769539</v>
      </c>
      <c r="U124" s="21">
        <f t="shared" si="34"/>
        <v>2.2456642308390697</v>
      </c>
      <c r="V124" s="21">
        <f t="shared" si="34"/>
        <v>2.2928231796866898</v>
      </c>
      <c r="W124" s="21">
        <f t="shared" si="34"/>
        <v>2.3409724664601099</v>
      </c>
      <c r="X124" s="21">
        <f t="shared" si="34"/>
        <v>2.390132888255772</v>
      </c>
      <c r="Y124" s="21">
        <f t="shared" si="34"/>
        <v>2.4403256789091428</v>
      </c>
      <c r="Z124" s="21">
        <f t="shared" si="34"/>
        <v>2.4915725181662345</v>
      </c>
      <c r="AA124" s="21">
        <f t="shared" si="34"/>
        <v>2.5438955410477253</v>
      </c>
      <c r="AB124" s="21">
        <f t="shared" si="34"/>
        <v>2.5973173474097271</v>
      </c>
      <c r="AC124" s="21">
        <f t="shared" si="34"/>
        <v>2.6518610117053312</v>
      </c>
      <c r="AD124" s="21">
        <f t="shared" si="34"/>
        <v>2.7075500929511427</v>
      </c>
      <c r="AE124" s="21">
        <f t="shared" si="34"/>
        <v>2.7644086449031162</v>
      </c>
      <c r="AF124" s="21">
        <f t="shared" si="34"/>
        <v>2.8224612264460816</v>
      </c>
      <c r="AG124" s="21">
        <f>AF124*(1+$G$14)*(1+AG122)</f>
        <v>2.881732912201449</v>
      </c>
      <c r="AH124" s="21">
        <f t="shared" si="34"/>
        <v>2.9422493033576793</v>
      </c>
      <c r="AI124" s="21">
        <f t="shared" si="34"/>
        <v>3.0040365387281902</v>
      </c>
      <c r="AJ124" s="21">
        <f t="shared" si="34"/>
        <v>3.0671213060414821</v>
      </c>
      <c r="AK124" s="21">
        <f t="shared" si="34"/>
        <v>3.131530853468353</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48.778099100174771</v>
      </c>
      <c r="I128" s="2">
        <f t="shared" ref="I128:AK128" si="37">SUM(I119:I121)/1000</f>
        <v>101.8003683307749</v>
      </c>
      <c r="J128" s="2">
        <f t="shared" si="37"/>
        <v>158.06917400980825</v>
      </c>
      <c r="K128" s="2">
        <f t="shared" si="37"/>
        <v>213.80652622342328</v>
      </c>
      <c r="L128" s="2">
        <f t="shared" si="37"/>
        <v>270.19566564099034</v>
      </c>
      <c r="M128" s="2">
        <f t="shared" si="37"/>
        <v>336.77000727198003</v>
      </c>
      <c r="N128" s="2">
        <f t="shared" si="37"/>
        <v>402.43905871228878</v>
      </c>
      <c r="O128" s="2">
        <f t="shared" si="37"/>
        <v>467.16275664502535</v>
      </c>
      <c r="P128" s="2">
        <f t="shared" si="37"/>
        <v>531.17926423459846</v>
      </c>
      <c r="Q128" s="2">
        <f t="shared" si="37"/>
        <v>594.34247749679025</v>
      </c>
      <c r="R128" s="2">
        <f t="shared" si="37"/>
        <v>620.51709567777266</v>
      </c>
      <c r="S128" s="2">
        <f t="shared" si="37"/>
        <v>646.40195097393905</v>
      </c>
      <c r="T128" s="2">
        <f t="shared" si="37"/>
        <v>675.89159097910431</v>
      </c>
      <c r="U128" s="2">
        <f t="shared" si="37"/>
        <v>697.95847738601856</v>
      </c>
      <c r="V128" s="2">
        <f t="shared" si="37"/>
        <v>720.02536379293292</v>
      </c>
      <c r="W128" s="2">
        <f t="shared" si="37"/>
        <v>742.09225019984729</v>
      </c>
      <c r="X128" s="2">
        <f t="shared" si="37"/>
        <v>764.15913660676165</v>
      </c>
      <c r="Y128" s="2">
        <f t="shared" si="37"/>
        <v>786.22602301367567</v>
      </c>
      <c r="Z128" s="2">
        <f t="shared" si="37"/>
        <v>795.09117920388985</v>
      </c>
      <c r="AA128" s="2">
        <f t="shared" si="37"/>
        <v>803.95633539410392</v>
      </c>
      <c r="AB128" s="2">
        <f t="shared" si="37"/>
        <v>812.82149158431787</v>
      </c>
      <c r="AC128" s="2">
        <f t="shared" si="37"/>
        <v>821.68664777453193</v>
      </c>
      <c r="AD128" s="2">
        <f t="shared" si="37"/>
        <v>830.55180396474611</v>
      </c>
      <c r="AE128" s="2">
        <f t="shared" si="37"/>
        <v>846.09041370543821</v>
      </c>
      <c r="AF128" s="2">
        <f t="shared" si="37"/>
        <v>861.62902344613053</v>
      </c>
      <c r="AG128" s="2">
        <f t="shared" si="37"/>
        <v>877.16763318682285</v>
      </c>
      <c r="AH128" s="2">
        <f t="shared" si="37"/>
        <v>892.70624292751518</v>
      </c>
      <c r="AI128" s="2">
        <f t="shared" si="37"/>
        <v>908.24485266820716</v>
      </c>
      <c r="AJ128" s="2">
        <f t="shared" si="37"/>
        <v>919.66699527144658</v>
      </c>
      <c r="AK128" s="2">
        <f t="shared" si="37"/>
        <v>931.089137874686</v>
      </c>
    </row>
    <row r="129" spans="1:37">
      <c r="C129" s="1"/>
      <c r="D129" s="1"/>
      <c r="E129" t="s">
        <v>260</v>
      </c>
      <c r="F129" t="s">
        <v>215</v>
      </c>
      <c r="H129" s="2">
        <f>H112*H123+H119*H124+H120*H125+H121*H126</f>
        <v>161132.43601881457</v>
      </c>
      <c r="I129" s="2">
        <f t="shared" ref="I129:AK129" si="38">I112*I123+I119*I124+I120*I125+I121*I126</f>
        <v>336459.69561447215</v>
      </c>
      <c r="J129" s="2">
        <f t="shared" si="38"/>
        <v>524880.36122942297</v>
      </c>
      <c r="K129" s="2">
        <f t="shared" si="38"/>
        <v>720096.80529085326</v>
      </c>
      <c r="L129" s="2">
        <f t="shared" si="38"/>
        <v>924494.86856324412</v>
      </c>
      <c r="M129" s="2">
        <f t="shared" si="38"/>
        <v>1179505.8930497994</v>
      </c>
      <c r="N129" s="2">
        <f t="shared" si="38"/>
        <v>1443061.9472089426</v>
      </c>
      <c r="O129" s="2">
        <f t="shared" si="38"/>
        <v>1715293.1287204665</v>
      </c>
      <c r="P129" s="2">
        <f t="shared" si="38"/>
        <v>1996890.2578157657</v>
      </c>
      <c r="Q129" s="2">
        <f t="shared" si="38"/>
        <v>2287794.6631731279</v>
      </c>
      <c r="R129" s="2">
        <f t="shared" si="38"/>
        <v>2445374.0831293464</v>
      </c>
      <c r="S129" s="2">
        <f t="shared" si="38"/>
        <v>2607938.7035557302</v>
      </c>
      <c r="T129" s="2">
        <f t="shared" si="38"/>
        <v>2784181.2628204627</v>
      </c>
      <c r="U129" s="2">
        <f t="shared" si="38"/>
        <v>2935457.4648650326</v>
      </c>
      <c r="V129" s="2">
        <f t="shared" si="38"/>
        <v>3091859.4434585692</v>
      </c>
      <c r="W129" s="2">
        <f t="shared" si="38"/>
        <v>3253535.7684110291</v>
      </c>
      <c r="X129" s="2">
        <f t="shared" si="38"/>
        <v>3420638.9889969276</v>
      </c>
      <c r="Y129" s="2">
        <f t="shared" si="38"/>
        <v>3593325.7355735628</v>
      </c>
      <c r="Z129" s="2">
        <f t="shared" si="38"/>
        <v>3710153.2695435947</v>
      </c>
      <c r="AA129" s="2">
        <f t="shared" si="38"/>
        <v>3830302.9032909805</v>
      </c>
      <c r="AB129" s="2">
        <f t="shared" si="38"/>
        <v>3953862.6440638872</v>
      </c>
      <c r="AC129" s="2">
        <f t="shared" si="38"/>
        <v>4080922.7303689048</v>
      </c>
      <c r="AD129" s="2">
        <f t="shared" si="38"/>
        <v>4211575.6868727012</v>
      </c>
      <c r="AE129" s="2">
        <f t="shared" si="38"/>
        <v>4380466.8751676474</v>
      </c>
      <c r="AF129" s="2">
        <f t="shared" si="38"/>
        <v>4554594.1884930721</v>
      </c>
      <c r="AG129" s="2">
        <f t="shared" si="38"/>
        <v>4734103.0630862154</v>
      </c>
      <c r="AH129" s="2">
        <f t="shared" si="38"/>
        <v>4919142.7343751453</v>
      </c>
      <c r="AI129" s="2">
        <f t="shared" si="38"/>
        <v>5109866.3324073888</v>
      </c>
      <c r="AJ129" s="2">
        <f t="shared" si="38"/>
        <v>5282785.0175067931</v>
      </c>
      <c r="AK129" s="2">
        <f t="shared" si="38"/>
        <v>5460712.8363277819</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2213.0962009803925</v>
      </c>
      <c r="I174">
        <f t="shared" si="63"/>
        <v>2213.0962009803925</v>
      </c>
      <c r="J174">
        <f t="shared" si="63"/>
        <v>2213.0962009803925</v>
      </c>
      <c r="K174">
        <f t="shared" si="63"/>
        <v>2213.0962009803925</v>
      </c>
      <c r="L174">
        <f t="shared" si="63"/>
        <v>2213.0962009803925</v>
      </c>
      <c r="M174">
        <f t="shared" si="63"/>
        <v>2804.2598039215682</v>
      </c>
      <c r="N174">
        <f t="shared" si="63"/>
        <v>2804.2598039215682</v>
      </c>
      <c r="O174">
        <f t="shared" si="63"/>
        <v>2804.2598039215682</v>
      </c>
      <c r="P174">
        <f t="shared" si="63"/>
        <v>2804.2598039215682</v>
      </c>
      <c r="Q174">
        <f t="shared" si="63"/>
        <v>2804.2598039215682</v>
      </c>
      <c r="R174">
        <f t="shared" si="63"/>
        <v>1259.4000000000012</v>
      </c>
      <c r="S174">
        <f t="shared" si="63"/>
        <v>1259.4000000000012</v>
      </c>
      <c r="T174">
        <f t="shared" si="63"/>
        <v>1259.3999999999942</v>
      </c>
      <c r="U174">
        <f t="shared" si="63"/>
        <v>942.40000000000146</v>
      </c>
      <c r="V174">
        <f t="shared" si="63"/>
        <v>942.40000000000146</v>
      </c>
      <c r="W174">
        <f t="shared" si="63"/>
        <v>942.40000000000146</v>
      </c>
      <c r="X174">
        <f t="shared" si="63"/>
        <v>942.40000000000146</v>
      </c>
      <c r="Y174">
        <f t="shared" si="63"/>
        <v>942.39999999999418</v>
      </c>
      <c r="Z174">
        <f t="shared" si="63"/>
        <v>378.59999999999854</v>
      </c>
      <c r="AA174">
        <f t="shared" si="63"/>
        <v>378.59999999999854</v>
      </c>
      <c r="AB174">
        <f t="shared" si="63"/>
        <v>378.59999999999854</v>
      </c>
      <c r="AC174">
        <f t="shared" si="63"/>
        <v>378.59999999999854</v>
      </c>
      <c r="AD174">
        <f t="shared" si="63"/>
        <v>378.60000000000582</v>
      </c>
      <c r="AE174">
        <f t="shared" si="63"/>
        <v>663.59999999999854</v>
      </c>
      <c r="AF174">
        <f t="shared" si="63"/>
        <v>663.59999999999854</v>
      </c>
      <c r="AG174">
        <f t="shared" si="63"/>
        <v>663.60000000000582</v>
      </c>
      <c r="AH174">
        <f t="shared" si="63"/>
        <v>663.60000000000582</v>
      </c>
      <c r="AI174">
        <f t="shared" si="63"/>
        <v>663.59999999999127</v>
      </c>
      <c r="AJ174">
        <f t="shared" si="63"/>
        <v>487.80000000000291</v>
      </c>
      <c r="AK174">
        <f t="shared" si="63"/>
        <v>487.80000000000291</v>
      </c>
    </row>
    <row r="175" spans="1:37">
      <c r="C175" s="1"/>
      <c r="D175" s="1"/>
      <c r="E175" t="s">
        <v>270</v>
      </c>
      <c r="F175" t="s">
        <v>232</v>
      </c>
      <c r="H175">
        <f t="shared" si="63"/>
        <v>2213.0962009803925</v>
      </c>
      <c r="I175">
        <f t="shared" si="63"/>
        <v>4426.192401960785</v>
      </c>
      <c r="J175">
        <f t="shared" si="63"/>
        <v>6639.2886029411766</v>
      </c>
      <c r="K175">
        <f t="shared" si="63"/>
        <v>8852.38480392157</v>
      </c>
      <c r="L175">
        <f t="shared" si="63"/>
        <v>11065.481004901962</v>
      </c>
      <c r="M175">
        <f t="shared" si="63"/>
        <v>13869.740808823528</v>
      </c>
      <c r="N175">
        <f t="shared" si="63"/>
        <v>16674.000612745098</v>
      </c>
      <c r="O175">
        <f t="shared" si="63"/>
        <v>19478.260416666668</v>
      </c>
      <c r="P175">
        <f t="shared" si="63"/>
        <v>22282.520220588234</v>
      </c>
      <c r="Q175">
        <f t="shared" si="63"/>
        <v>25086.780024509801</v>
      </c>
      <c r="R175">
        <f t="shared" si="63"/>
        <v>26346.180024509802</v>
      </c>
      <c r="S175">
        <f t="shared" si="63"/>
        <v>27605.580024509803</v>
      </c>
      <c r="T175">
        <f t="shared" si="63"/>
        <v>28864.980024509798</v>
      </c>
      <c r="U175">
        <f t="shared" si="63"/>
        <v>29807.380024509799</v>
      </c>
      <c r="V175">
        <f t="shared" si="63"/>
        <v>30749.780024509801</v>
      </c>
      <c r="W175">
        <f t="shared" si="63"/>
        <v>31692.180024509798</v>
      </c>
      <c r="X175">
        <f t="shared" si="63"/>
        <v>32634.5800245098</v>
      </c>
      <c r="Y175">
        <f t="shared" si="63"/>
        <v>33576.980024509794</v>
      </c>
      <c r="Z175">
        <f t="shared" si="63"/>
        <v>33955.580024509793</v>
      </c>
      <c r="AA175">
        <f t="shared" si="63"/>
        <v>34334.180024509791</v>
      </c>
      <c r="AB175">
        <f t="shared" si="63"/>
        <v>34712.78002450979</v>
      </c>
      <c r="AC175">
        <f t="shared" si="63"/>
        <v>35091.380024509788</v>
      </c>
      <c r="AD175">
        <f t="shared" si="63"/>
        <v>35469.980024509801</v>
      </c>
      <c r="AE175">
        <f t="shared" si="63"/>
        <v>36133.5800245098</v>
      </c>
      <c r="AF175">
        <f t="shared" si="63"/>
        <v>36797.180024509791</v>
      </c>
      <c r="AG175">
        <f t="shared" si="63"/>
        <v>37460.780024509797</v>
      </c>
      <c r="AH175">
        <f t="shared" si="63"/>
        <v>38124.380024509795</v>
      </c>
      <c r="AI175">
        <f t="shared" si="63"/>
        <v>38787.980024509794</v>
      </c>
      <c r="AJ175">
        <f t="shared" si="63"/>
        <v>39275.780024509797</v>
      </c>
      <c r="AK175">
        <f t="shared" si="63"/>
        <v>39763.580024509793</v>
      </c>
    </row>
    <row r="176" spans="1:37">
      <c r="C176" s="1"/>
      <c r="D176" s="1"/>
      <c r="E176" t="s">
        <v>271</v>
      </c>
      <c r="F176" t="s">
        <v>253</v>
      </c>
      <c r="H176" s="2">
        <f t="shared" ref="H176:AK177" si="64">SUM(H107,H128,H149,H170)</f>
        <v>229.21598948611063</v>
      </c>
      <c r="I176" s="2">
        <f t="shared" si="64"/>
        <v>462.67614910264666</v>
      </c>
      <c r="J176" s="2">
        <f t="shared" si="64"/>
        <v>699.38284516761587</v>
      </c>
      <c r="K176" s="2">
        <f t="shared" si="64"/>
        <v>935.55808776716674</v>
      </c>
      <c r="L176" s="2">
        <f t="shared" si="64"/>
        <v>1172.3851175706695</v>
      </c>
      <c r="M176" s="2">
        <f t="shared" si="64"/>
        <v>1467.5960285878127</v>
      </c>
      <c r="N176" s="2">
        <f t="shared" si="64"/>
        <v>1761.9016494142747</v>
      </c>
      <c r="O176" s="2">
        <f t="shared" si="64"/>
        <v>2055.261916733165</v>
      </c>
      <c r="P176" s="2">
        <f t="shared" si="64"/>
        <v>2347.9149937088914</v>
      </c>
      <c r="Q176" s="2">
        <f t="shared" si="64"/>
        <v>2639.7147763572361</v>
      </c>
      <c r="R176" s="2">
        <f t="shared" si="64"/>
        <v>2768.5706422179983</v>
      </c>
      <c r="S176" s="2">
        <f t="shared" si="64"/>
        <v>2897.1367451939454</v>
      </c>
      <c r="T176" s="2">
        <f t="shared" si="64"/>
        <v>3029.3076328788898</v>
      </c>
      <c r="U176" s="2">
        <f t="shared" si="64"/>
        <v>3128.2101615070405</v>
      </c>
      <c r="V176" s="2">
        <f t="shared" si="64"/>
        <v>3227.1126901351909</v>
      </c>
      <c r="W176" s="2">
        <f t="shared" si="64"/>
        <v>3326.0152187633412</v>
      </c>
      <c r="X176" s="2">
        <f t="shared" si="64"/>
        <v>3424.9177473914915</v>
      </c>
      <c r="Y176" s="2">
        <f t="shared" si="64"/>
        <v>3523.8202760196409</v>
      </c>
      <c r="Z176" s="2">
        <f t="shared" si="64"/>
        <v>3563.5534013789547</v>
      </c>
      <c r="AA176" s="2">
        <f t="shared" si="64"/>
        <v>3603.286526738269</v>
      </c>
      <c r="AB176" s="2">
        <f t="shared" si="64"/>
        <v>3643.0196520975828</v>
      </c>
      <c r="AC176" s="2">
        <f t="shared" si="64"/>
        <v>3682.7527774568975</v>
      </c>
      <c r="AD176" s="2">
        <f t="shared" si="64"/>
        <v>3722.4859028162118</v>
      </c>
      <c r="AE176" s="2">
        <f t="shared" si="64"/>
        <v>3792.1290670751678</v>
      </c>
      <c r="AF176" s="2">
        <f t="shared" si="64"/>
        <v>3861.7722313341246</v>
      </c>
      <c r="AG176" s="2">
        <f t="shared" si="64"/>
        <v>3931.4153955930815</v>
      </c>
      <c r="AH176" s="2">
        <f t="shared" si="64"/>
        <v>4001.0585598520379</v>
      </c>
      <c r="AI176" s="2">
        <f t="shared" si="64"/>
        <v>4070.7017241109934</v>
      </c>
      <c r="AJ176" s="2">
        <f t="shared" si="64"/>
        <v>4121.895117006592</v>
      </c>
      <c r="AK176" s="2">
        <f t="shared" si="64"/>
        <v>4173.0885099021907</v>
      </c>
    </row>
    <row r="177" spans="1:37">
      <c r="C177" s="1"/>
      <c r="D177" s="1"/>
      <c r="E177" t="s">
        <v>272</v>
      </c>
      <c r="F177" t="s">
        <v>215</v>
      </c>
      <c r="H177" s="2">
        <f t="shared" si="64"/>
        <v>876891.91267429991</v>
      </c>
      <c r="I177" s="2">
        <f t="shared" si="64"/>
        <v>1798040.5469449731</v>
      </c>
      <c r="J177" s="2">
        <f t="shared" si="64"/>
        <v>2763291.4350420851</v>
      </c>
      <c r="K177" s="2">
        <f t="shared" si="64"/>
        <v>3767320.4137744904</v>
      </c>
      <c r="L177" s="2">
        <f t="shared" si="64"/>
        <v>4813513.9988904856</v>
      </c>
      <c r="M177" s="2">
        <f t="shared" si="64"/>
        <v>6156462.6785614621</v>
      </c>
      <c r="N177" s="2">
        <f t="shared" si="64"/>
        <v>7551934.7119862968</v>
      </c>
      <c r="O177" s="2">
        <f t="shared" si="64"/>
        <v>9001427.5059502628</v>
      </c>
      <c r="P177" s="2">
        <f t="shared" si="64"/>
        <v>10507037.222331736</v>
      </c>
      <c r="Q177" s="2">
        <f t="shared" si="64"/>
        <v>12070149.558380935</v>
      </c>
      <c r="R177" s="2">
        <f t="shared" si="64"/>
        <v>12934562.580875579</v>
      </c>
      <c r="S177" s="2">
        <f t="shared" si="64"/>
        <v>13829333.796638217</v>
      </c>
      <c r="T177" s="2">
        <f t="shared" si="64"/>
        <v>14763909.896115817</v>
      </c>
      <c r="U177" s="2">
        <f t="shared" si="64"/>
        <v>15566094.813541092</v>
      </c>
      <c r="V177" s="2">
        <f t="shared" si="64"/>
        <v>16395460.613234039</v>
      </c>
      <c r="W177" s="2">
        <f t="shared" si="64"/>
        <v>17252795.128701318</v>
      </c>
      <c r="X177" s="2">
        <f t="shared" si="64"/>
        <v>18138907.295687787</v>
      </c>
      <c r="Y177" s="2">
        <f t="shared" si="64"/>
        <v>19054627.691035926</v>
      </c>
      <c r="Z177" s="2">
        <f t="shared" si="64"/>
        <v>19674138.786793988</v>
      </c>
      <c r="AA177" s="2">
        <f t="shared" si="64"/>
        <v>20311266.257762138</v>
      </c>
      <c r="AB177" s="2">
        <f t="shared" si="64"/>
        <v>20966476.787305977</v>
      </c>
      <c r="AC177" s="2">
        <f t="shared" si="64"/>
        <v>21640248.890670981</v>
      </c>
      <c r="AD177" s="2">
        <f t="shared" si="64"/>
        <v>22333073.206114121</v>
      </c>
      <c r="AE177" s="2">
        <f t="shared" si="64"/>
        <v>23228666.578403585</v>
      </c>
      <c r="AF177" s="2">
        <f t="shared" si="64"/>
        <v>24152025.987045318</v>
      </c>
      <c r="AG177" s="2">
        <f t="shared" si="64"/>
        <v>25103922.648888923</v>
      </c>
      <c r="AH177" s="2">
        <f t="shared" si="64"/>
        <v>26085147.927069679</v>
      </c>
      <c r="AI177" s="2">
        <f t="shared" si="64"/>
        <v>27096513.837045856</v>
      </c>
      <c r="AJ177" s="2">
        <f t="shared" si="64"/>
        <v>28013464.152118448</v>
      </c>
      <c r="AK177" s="2">
        <f t="shared" si="64"/>
        <v>28956976.817821957</v>
      </c>
    </row>
    <row r="178" spans="1:37">
      <c r="C178" s="1"/>
      <c r="D178" s="1"/>
    </row>
    <row r="179" spans="1:37">
      <c r="C179" s="1"/>
      <c r="D179" s="1"/>
      <c r="E179" s="3" t="s">
        <v>273</v>
      </c>
      <c r="F179" s="3" t="s">
        <v>274</v>
      </c>
      <c r="G179" s="3"/>
      <c r="H179" s="9">
        <f>H176*1000/H175</f>
        <v>103.57253759893894</v>
      </c>
      <c r="I179" s="9">
        <f t="shared" ref="I179:AK179" si="65">I176*1000/I175</f>
        <v>104.53141370395083</v>
      </c>
      <c r="J179" s="9">
        <f t="shared" si="65"/>
        <v>105.34002767371678</v>
      </c>
      <c r="K179" s="9">
        <f t="shared" si="65"/>
        <v>105.68429959717956</v>
      </c>
      <c r="L179" s="9">
        <f t="shared" si="65"/>
        <v>105.94976549607811</v>
      </c>
      <c r="M179" s="9">
        <f t="shared" si="65"/>
        <v>105.81279411178114</v>
      </c>
      <c r="N179" s="9">
        <f t="shared" si="65"/>
        <v>105.66760133543062</v>
      </c>
      <c r="O179" s="9">
        <f t="shared" si="65"/>
        <v>105.51568121425106</v>
      </c>
      <c r="P179" s="9">
        <f t="shared" si="65"/>
        <v>105.37026200202901</v>
      </c>
      <c r="Q179" s="9">
        <f t="shared" si="65"/>
        <v>105.22333969438219</v>
      </c>
      <c r="R179" s="9">
        <f t="shared" si="65"/>
        <v>105.08432872023201</v>
      </c>
      <c r="S179" s="9">
        <f t="shared" si="65"/>
        <v>104.94750491102532</v>
      </c>
      <c r="T179" s="9">
        <f t="shared" si="65"/>
        <v>104.94750491102532</v>
      </c>
      <c r="U179" s="9">
        <f t="shared" si="65"/>
        <v>104.94750491102533</v>
      </c>
      <c r="V179" s="9">
        <f t="shared" si="65"/>
        <v>104.94750491102532</v>
      </c>
      <c r="W179" s="9">
        <f t="shared" si="65"/>
        <v>104.94750491102533</v>
      </c>
      <c r="X179" s="9">
        <f t="shared" si="65"/>
        <v>104.94750491102533</v>
      </c>
      <c r="Y179" s="9">
        <f t="shared" si="65"/>
        <v>104.94750491102532</v>
      </c>
      <c r="Z179" s="9">
        <f t="shared" si="65"/>
        <v>104.94750491102532</v>
      </c>
      <c r="AA179" s="9">
        <f t="shared" si="65"/>
        <v>104.94750491102532</v>
      </c>
      <c r="AB179" s="9">
        <f t="shared" si="65"/>
        <v>104.94750491102532</v>
      </c>
      <c r="AC179" s="9">
        <f t="shared" si="65"/>
        <v>104.94750491102535</v>
      </c>
      <c r="AD179" s="9">
        <f t="shared" si="65"/>
        <v>104.94750491102531</v>
      </c>
      <c r="AE179" s="9">
        <f t="shared" si="65"/>
        <v>104.94750491102529</v>
      </c>
      <c r="AF179" s="9">
        <f t="shared" si="65"/>
        <v>104.94750491102533</v>
      </c>
      <c r="AG179" s="9">
        <f t="shared" si="65"/>
        <v>104.94750491102533</v>
      </c>
      <c r="AH179" s="9">
        <f t="shared" si="65"/>
        <v>104.94750491102533</v>
      </c>
      <c r="AI179" s="9">
        <f t="shared" si="65"/>
        <v>104.94750491102532</v>
      </c>
      <c r="AJ179" s="9">
        <f t="shared" si="65"/>
        <v>104.94750491102532</v>
      </c>
      <c r="AK179" s="9">
        <f t="shared" si="65"/>
        <v>104.94750491102535</v>
      </c>
    </row>
    <row r="180" spans="1:37">
      <c r="C180" s="1"/>
      <c r="D180" s="1"/>
      <c r="E180" s="3" t="s">
        <v>275</v>
      </c>
      <c r="F180" s="3" t="s">
        <v>276</v>
      </c>
      <c r="G180" s="3"/>
      <c r="H180" s="9">
        <f>H177/H175</f>
        <v>396.22855630308362</v>
      </c>
      <c r="I180" s="9">
        <f t="shared" ref="I180:AK180" si="66">I177/I175</f>
        <v>406.22738093094381</v>
      </c>
      <c r="J180" s="9">
        <f t="shared" si="66"/>
        <v>416.20293984779619</v>
      </c>
      <c r="K180" s="9">
        <f t="shared" si="66"/>
        <v>425.57124404551223</v>
      </c>
      <c r="L180" s="9">
        <f t="shared" si="66"/>
        <v>435.00268960365293</v>
      </c>
      <c r="M180" s="9">
        <f t="shared" si="66"/>
        <v>443.87726947607405</v>
      </c>
      <c r="N180" s="9">
        <f t="shared" si="66"/>
        <v>452.91678268344481</v>
      </c>
      <c r="O180" s="9">
        <f t="shared" si="66"/>
        <v>462.12686930954817</v>
      </c>
      <c r="P180" s="9">
        <f t="shared" si="66"/>
        <v>471.53720128226871</v>
      </c>
      <c r="Q180" s="9">
        <f t="shared" si="66"/>
        <v>481.13586305569675</v>
      </c>
      <c r="R180" s="9">
        <f t="shared" si="66"/>
        <v>490.94641306035942</v>
      </c>
      <c r="S180" s="9">
        <f t="shared" si="66"/>
        <v>500.96153691970056</v>
      </c>
      <c r="T180" s="9">
        <f t="shared" si="66"/>
        <v>511.48172919501428</v>
      </c>
      <c r="U180" s="9">
        <f t="shared" si="66"/>
        <v>522.22284550810957</v>
      </c>
      <c r="V180" s="9">
        <f t="shared" si="66"/>
        <v>533.18952526377984</v>
      </c>
      <c r="W180" s="9">
        <f t="shared" si="66"/>
        <v>544.38650529431914</v>
      </c>
      <c r="X180" s="9">
        <f t="shared" si="66"/>
        <v>555.81862190549975</v>
      </c>
      <c r="Y180" s="9">
        <f t="shared" si="66"/>
        <v>567.49081296551515</v>
      </c>
      <c r="Z180" s="9">
        <f t="shared" si="66"/>
        <v>579.40812003779104</v>
      </c>
      <c r="AA180" s="9">
        <f t="shared" si="66"/>
        <v>591.57569055858448</v>
      </c>
      <c r="AB180" s="9">
        <f t="shared" si="66"/>
        <v>603.99878006031474</v>
      </c>
      <c r="AC180" s="9">
        <f t="shared" si="66"/>
        <v>616.68275444158132</v>
      </c>
      <c r="AD180" s="9">
        <f t="shared" si="66"/>
        <v>629.63309228485434</v>
      </c>
      <c r="AE180" s="9">
        <f t="shared" si="66"/>
        <v>642.85538722283616</v>
      </c>
      <c r="AF180" s="9">
        <f t="shared" si="66"/>
        <v>656.35535035451585</v>
      </c>
      <c r="AG180" s="9">
        <f t="shared" si="66"/>
        <v>670.13881271196055</v>
      </c>
      <c r="AH180" s="9">
        <f t="shared" si="66"/>
        <v>684.21172777891184</v>
      </c>
      <c r="AI180" s="9">
        <f t="shared" si="66"/>
        <v>698.58017406226872</v>
      </c>
      <c r="AJ180" s="9">
        <f t="shared" si="66"/>
        <v>713.25035771757621</v>
      </c>
      <c r="AK180" s="9">
        <f t="shared" si="66"/>
        <v>728.22861522964547</v>
      </c>
    </row>
    <row r="181" spans="1:37">
      <c r="C181" s="1"/>
      <c r="D181" s="1"/>
      <c r="E181" s="3" t="s">
        <v>277</v>
      </c>
      <c r="F181" s="3" t="s">
        <v>278</v>
      </c>
      <c r="G181" s="3"/>
      <c r="H181" s="9">
        <f>H177/H176</f>
        <v>3825.6140622660851</v>
      </c>
      <c r="I181" s="9">
        <f t="shared" ref="I181:AK181" si="67">I177/I176</f>
        <v>3886.1751366095818</v>
      </c>
      <c r="J181" s="9">
        <f t="shared" si="67"/>
        <v>3951.0426287047799</v>
      </c>
      <c r="K181" s="9">
        <f t="shared" si="67"/>
        <v>4026.8161464625882</v>
      </c>
      <c r="L181" s="9">
        <f t="shared" si="67"/>
        <v>4105.7447137035451</v>
      </c>
      <c r="M181" s="9">
        <f t="shared" si="67"/>
        <v>4194.9300479407057</v>
      </c>
      <c r="N181" s="9">
        <f t="shared" si="67"/>
        <v>4286.2407867640377</v>
      </c>
      <c r="O181" s="9">
        <f t="shared" si="67"/>
        <v>4379.6984864381739</v>
      </c>
      <c r="P181" s="9">
        <f t="shared" si="67"/>
        <v>4475.050097846286</v>
      </c>
      <c r="Q181" s="9">
        <f t="shared" si="67"/>
        <v>4572.5203595812527</v>
      </c>
      <c r="R181" s="9">
        <f t="shared" si="67"/>
        <v>4671.927955760324</v>
      </c>
      <c r="S181" s="9">
        <f t="shared" si="67"/>
        <v>4773.4487574946788</v>
      </c>
      <c r="T181" s="9">
        <f t="shared" si="67"/>
        <v>4873.6911814020677</v>
      </c>
      <c r="U181" s="9">
        <f t="shared" si="67"/>
        <v>4976.0386962115099</v>
      </c>
      <c r="V181" s="9">
        <f t="shared" si="67"/>
        <v>5080.5355088319511</v>
      </c>
      <c r="W181" s="9">
        <f t="shared" si="67"/>
        <v>5187.2267545174218</v>
      </c>
      <c r="X181" s="9">
        <f t="shared" si="67"/>
        <v>5296.1585163622867</v>
      </c>
      <c r="Y181" s="9">
        <f t="shared" si="67"/>
        <v>5407.3778452058941</v>
      </c>
      <c r="Z181" s="9">
        <f t="shared" si="67"/>
        <v>5520.9327799552184</v>
      </c>
      <c r="AA181" s="9">
        <f t="shared" si="67"/>
        <v>5636.8723683342769</v>
      </c>
      <c r="AB181" s="9">
        <f t="shared" si="67"/>
        <v>5755.2466880692973</v>
      </c>
      <c r="AC181" s="9">
        <f t="shared" si="67"/>
        <v>5876.1068685187502</v>
      </c>
      <c r="AD181" s="9">
        <f t="shared" si="67"/>
        <v>5999.5051127576453</v>
      </c>
      <c r="AE181" s="9">
        <f t="shared" si="67"/>
        <v>6125.4947201255545</v>
      </c>
      <c r="AF181" s="9">
        <f t="shared" si="67"/>
        <v>6254.1301092481908</v>
      </c>
      <c r="AG181" s="9">
        <f t="shared" si="67"/>
        <v>6385.4668415424012</v>
      </c>
      <c r="AH181" s="9">
        <f t="shared" si="67"/>
        <v>6519.5616452147924</v>
      </c>
      <c r="AI181" s="9">
        <f t="shared" si="67"/>
        <v>6656.4724397643022</v>
      </c>
      <c r="AJ181" s="9">
        <f t="shared" si="67"/>
        <v>6796.2583609993508</v>
      </c>
      <c r="AK181" s="9">
        <f t="shared" si="67"/>
        <v>6938.9797865803366</v>
      </c>
    </row>
    <row r="182" spans="1:37">
      <c r="C182" s="1"/>
      <c r="D182" s="1"/>
    </row>
    <row r="183" spans="1:37">
      <c r="C183" s="1" t="str">
        <f>"Incremental "&amp;VLOOKUP(G4,E320:F322,2,FALSE)&amp;" Charges"</f>
        <v>Incremental Bulk Wastewater Charges</v>
      </c>
      <c r="G183" t="s">
        <v>464</v>
      </c>
      <c r="H183" s="40">
        <v>1</v>
      </c>
      <c r="I183" s="40">
        <v>1</v>
      </c>
      <c r="J183" s="40">
        <v>1</v>
      </c>
      <c r="K183" s="40">
        <v>1</v>
      </c>
      <c r="L183" s="40">
        <v>1</v>
      </c>
      <c r="M183" s="40">
        <v>1</v>
      </c>
      <c r="N183" s="40">
        <v>0.11</v>
      </c>
      <c r="O183" s="40">
        <f>N183</f>
        <v>0.11</v>
      </c>
      <c r="P183" s="40">
        <f t="shared" ref="P183:AK183" si="68">O183</f>
        <v>0.11</v>
      </c>
      <c r="Q183" s="40">
        <f t="shared" si="68"/>
        <v>0.11</v>
      </c>
      <c r="R183" s="40">
        <f t="shared" si="68"/>
        <v>0.11</v>
      </c>
      <c r="S183" s="40">
        <f t="shared" si="68"/>
        <v>0.11</v>
      </c>
      <c r="T183" s="40">
        <f t="shared" si="68"/>
        <v>0.11</v>
      </c>
      <c r="U183" s="40">
        <f t="shared" si="68"/>
        <v>0.11</v>
      </c>
      <c r="V183" s="40">
        <f t="shared" si="68"/>
        <v>0.11</v>
      </c>
      <c r="W183" s="40">
        <f t="shared" si="68"/>
        <v>0.11</v>
      </c>
      <c r="X183" s="40">
        <f t="shared" si="68"/>
        <v>0.11</v>
      </c>
      <c r="Y183" s="40">
        <f t="shared" si="68"/>
        <v>0.11</v>
      </c>
      <c r="Z183" s="40">
        <f t="shared" si="68"/>
        <v>0.11</v>
      </c>
      <c r="AA183" s="40">
        <f t="shared" si="68"/>
        <v>0.11</v>
      </c>
      <c r="AB183" s="40">
        <f t="shared" si="68"/>
        <v>0.11</v>
      </c>
      <c r="AC183" s="40">
        <f t="shared" si="68"/>
        <v>0.11</v>
      </c>
      <c r="AD183" s="40">
        <f t="shared" si="68"/>
        <v>0.11</v>
      </c>
      <c r="AE183" s="40">
        <f t="shared" si="68"/>
        <v>0.11</v>
      </c>
      <c r="AF183" s="40">
        <f t="shared" si="68"/>
        <v>0.11</v>
      </c>
      <c r="AG183" s="40">
        <f t="shared" si="68"/>
        <v>0.11</v>
      </c>
      <c r="AH183" s="40">
        <f t="shared" si="68"/>
        <v>0.11</v>
      </c>
      <c r="AI183" s="40">
        <f t="shared" si="68"/>
        <v>0.11</v>
      </c>
      <c r="AJ183" s="40">
        <f t="shared" si="68"/>
        <v>0.11</v>
      </c>
      <c r="AK183" s="40">
        <f t="shared" si="68"/>
        <v>0.11</v>
      </c>
    </row>
    <row r="184" spans="1:37">
      <c r="A184" s="14">
        <v>37</v>
      </c>
      <c r="E184" t="s">
        <v>279</v>
      </c>
      <c r="F184" t="s">
        <v>209</v>
      </c>
      <c r="H184" s="17" cm="1">
        <f t="array" ref="H184:J184">'Bulk charges'!E31:G31</f>
        <v>3.2399999999999998E-2</v>
      </c>
      <c r="I184" s="17">
        <v>3.2399999999999998E-2</v>
      </c>
      <c r="J184" s="17">
        <v>3.2399999999999998E-2</v>
      </c>
      <c r="K184" s="30"/>
      <c r="L184" s="30"/>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10">
        <f>AVERAGE('Bulk charges'!D36:D37)</f>
        <v>74.83235719999999</v>
      </c>
      <c r="H185" s="2">
        <f>G185*(1+$G$14)</f>
        <v>76.403836701199978</v>
      </c>
      <c r="I185" s="2">
        <f t="shared" ref="I185:J185" si="69">H185*(1+$G$14)</f>
        <v>78.008317271925165</v>
      </c>
      <c r="J185" s="2">
        <f t="shared" si="69"/>
        <v>79.646491934635591</v>
      </c>
      <c r="K185" s="2">
        <f t="shared" ref="K185:AK185" si="70">J185*(1+$G$14)*(1+K184)</f>
        <v>81.319068265262928</v>
      </c>
      <c r="L185" s="2">
        <f t="shared" si="70"/>
        <v>83.026768698833436</v>
      </c>
      <c r="M185" s="2">
        <f t="shared" si="70"/>
        <v>84.770330841508937</v>
      </c>
      <c r="N185" s="2">
        <f t="shared" si="70"/>
        <v>86.550507789180614</v>
      </c>
      <c r="O185" s="2">
        <f t="shared" si="70"/>
        <v>88.368068452753405</v>
      </c>
      <c r="P185" s="2">
        <f t="shared" si="70"/>
        <v>90.223797890261224</v>
      </c>
      <c r="Q185" s="2">
        <f t="shared" si="70"/>
        <v>92.118497645956708</v>
      </c>
      <c r="R185" s="2">
        <f t="shared" si="70"/>
        <v>94.052986096521792</v>
      </c>
      <c r="S185" s="2">
        <f t="shared" si="70"/>
        <v>96.028098804548748</v>
      </c>
      <c r="T185" s="2">
        <f t="shared" si="70"/>
        <v>98.044688879444266</v>
      </c>
      <c r="U185" s="2">
        <f t="shared" si="70"/>
        <v>100.10362734591259</v>
      </c>
      <c r="V185" s="2">
        <f t="shared" si="70"/>
        <v>102.20580352017674</v>
      </c>
      <c r="W185" s="2">
        <f t="shared" si="70"/>
        <v>104.35212539410044</v>
      </c>
      <c r="X185" s="2">
        <f t="shared" si="70"/>
        <v>106.54352002737654</v>
      </c>
      <c r="Y185" s="2">
        <f t="shared" si="70"/>
        <v>108.78093394795144</v>
      </c>
      <c r="Z185" s="2">
        <f t="shared" si="70"/>
        <v>111.06533356085841</v>
      </c>
      <c r="AA185" s="2">
        <f t="shared" si="70"/>
        <v>113.39770556563643</v>
      </c>
      <c r="AB185" s="2">
        <f t="shared" si="70"/>
        <v>115.77905738251478</v>
      </c>
      <c r="AC185" s="2">
        <f t="shared" si="70"/>
        <v>118.21041758754758</v>
      </c>
      <c r="AD185" s="2">
        <f t="shared" si="70"/>
        <v>120.69283635688608</v>
      </c>
      <c r="AE185" s="2">
        <f t="shared" si="70"/>
        <v>123.22738592038067</v>
      </c>
      <c r="AF185" s="2">
        <f t="shared" si="70"/>
        <v>125.81516102470866</v>
      </c>
      <c r="AG185" s="2">
        <f t="shared" si="70"/>
        <v>128.45727940622754</v>
      </c>
      <c r="AH185" s="2">
        <f t="shared" si="70"/>
        <v>131.15488227375832</v>
      </c>
      <c r="AI185" s="2">
        <f t="shared" si="70"/>
        <v>133.90913480150724</v>
      </c>
      <c r="AJ185" s="2">
        <f t="shared" si="70"/>
        <v>136.72122663233887</v>
      </c>
      <c r="AK185" s="2">
        <f t="shared" si="70"/>
        <v>139.59237239161797</v>
      </c>
    </row>
    <row r="186" spans="1:37">
      <c r="A186" s="14">
        <v>39</v>
      </c>
      <c r="E186" t="s">
        <v>281</v>
      </c>
      <c r="F186" t="s">
        <v>215</v>
      </c>
      <c r="G186" s="10">
        <f>'Bulk charges'!D34</f>
        <v>207.13583795804081</v>
      </c>
      <c r="H186" s="10">
        <f>$G186*(1+H184)*(1+$G$14)^H2*(H154+H133+H112+H91)</f>
        <v>483202.61530720926</v>
      </c>
      <c r="I186" s="10">
        <f>$G186*(1+I184)*(1+$G$14)^I2*(I154+I133+I112+I91)</f>
        <v>986699.74045732117</v>
      </c>
      <c r="J186" s="10">
        <f t="shared" ref="J186:AK186" si="71">$G186*(1+J184)*(1+$G$14)^J2*(J154+J133+J112+J91)</f>
        <v>1511130.6525103871</v>
      </c>
      <c r="K186" s="10">
        <f t="shared" si="71"/>
        <v>1992592.5303023444</v>
      </c>
      <c r="L186" s="10">
        <f t="shared" si="71"/>
        <v>2543046.2167983665</v>
      </c>
      <c r="M186" s="10">
        <f t="shared" si="71"/>
        <v>3254453.2953992947</v>
      </c>
      <c r="N186" s="10">
        <f t="shared" si="71"/>
        <v>3994617.9879198545</v>
      </c>
      <c r="O186" s="10">
        <f t="shared" si="71"/>
        <v>4764434.3836230068</v>
      </c>
      <c r="P186" s="10">
        <f t="shared" si="71"/>
        <v>5564821.441413017</v>
      </c>
      <c r="Q186" s="10">
        <f t="shared" si="71"/>
        <v>6396723.6400670297</v>
      </c>
      <c r="R186" s="10">
        <f t="shared" si="71"/>
        <v>6858925.1511946069</v>
      </c>
      <c r="S186" s="10">
        <f t="shared" si="71"/>
        <v>7337718.1706642704</v>
      </c>
      <c r="T186" s="10">
        <f t="shared" si="71"/>
        <v>7833595.7109599821</v>
      </c>
      <c r="U186" s="10">
        <f t="shared" si="71"/>
        <v>8259227.6995562194</v>
      </c>
      <c r="V186" s="10">
        <f t="shared" si="71"/>
        <v>8699281.6159649622</v>
      </c>
      <c r="W186" s="10">
        <f t="shared" si="71"/>
        <v>9154175.4774473682</v>
      </c>
      <c r="X186" s="10">
        <f t="shared" si="71"/>
        <v>9624338.4979193956</v>
      </c>
      <c r="Y186" s="10">
        <f t="shared" si="71"/>
        <v>10110211.37386569</v>
      </c>
      <c r="Z186" s="10">
        <f t="shared" si="71"/>
        <v>10438918.301554216</v>
      </c>
      <c r="AA186" s="10">
        <f t="shared" si="71"/>
        <v>10776972.316989785</v>
      </c>
      <c r="AB186" s="10">
        <f t="shared" si="71"/>
        <v>11124621.038102662</v>
      </c>
      <c r="AC186" s="10">
        <f t="shared" si="71"/>
        <v>11482118.360710489</v>
      </c>
      <c r="AD186" s="10">
        <f t="shared" si="71"/>
        <v>11849724.612990046</v>
      </c>
      <c r="AE186" s="10">
        <f t="shared" si="71"/>
        <v>12324918.274377581</v>
      </c>
      <c r="AF186" s="10">
        <f t="shared" si="71"/>
        <v>12814844.340989061</v>
      </c>
      <c r="AG186" s="10">
        <f t="shared" si="71"/>
        <v>13319912.013439229</v>
      </c>
      <c r="AH186" s="10">
        <f t="shared" si="71"/>
        <v>13840541.18177793</v>
      </c>
      <c r="AI186" s="10">
        <f t="shared" si="71"/>
        <v>14377162.693988921</v>
      </c>
      <c r="AJ186" s="10">
        <f t="shared" si="71"/>
        <v>14863688.154104728</v>
      </c>
      <c r="AK186" s="10">
        <f t="shared" si="71"/>
        <v>15364307.35479735</v>
      </c>
    </row>
    <row r="187" spans="1:37">
      <c r="E187" t="s">
        <v>282</v>
      </c>
      <c r="F187" t="s">
        <v>215</v>
      </c>
      <c r="H187" s="2">
        <f>H185*H176*H183+H186*H183</f>
        <v>500715.59633721004</v>
      </c>
      <c r="I187" s="2">
        <f t="shared" ref="I187:AK187" si="72">I185*I176*I183+I186*I183</f>
        <v>1022792.328290673</v>
      </c>
      <c r="J187" s="2">
        <f t="shared" si="72"/>
        <v>1566834.0426472521</v>
      </c>
      <c r="K187" s="2">
        <f t="shared" si="72"/>
        <v>2068671.2423076015</v>
      </c>
      <c r="L187" s="2">
        <f t="shared" si="72"/>
        <v>2640385.5647808611</v>
      </c>
      <c r="M187" s="2">
        <f t="shared" si="72"/>
        <v>3378861.8962843684</v>
      </c>
      <c r="N187" s="2">
        <f t="shared" si="72"/>
        <v>456182.26173863804</v>
      </c>
      <c r="O187" s="2">
        <f t="shared" si="72"/>
        <v>544065.93003061425</v>
      </c>
      <c r="P187" s="2">
        <f t="shared" si="72"/>
        <v>635432.51741958142</v>
      </c>
      <c r="Q187" s="2">
        <f t="shared" si="72"/>
        <v>730387.92194267805</v>
      </c>
      <c r="R187" s="2">
        <f t="shared" si="72"/>
        <v>783124.92360458116</v>
      </c>
      <c r="S187" s="2">
        <f t="shared" si="72"/>
        <v>837751.71747102472</v>
      </c>
      <c r="T187" s="2">
        <f t="shared" si="72"/>
        <v>894366.35588802898</v>
      </c>
      <c r="U187" s="2">
        <f t="shared" si="72"/>
        <v>942961.01722057594</v>
      </c>
      <c r="V187" s="2">
        <f t="shared" si="72"/>
        <v>993202.23876614275</v>
      </c>
      <c r="W187" s="2">
        <f t="shared" si="72"/>
        <v>1045137.7458080291</v>
      </c>
      <c r="X187" s="2">
        <f t="shared" si="72"/>
        <v>1098816.5419583791</v>
      </c>
      <c r="Y187" s="2">
        <f t="shared" si="72"/>
        <v>1154288.9418011419</v>
      </c>
      <c r="Z187" s="2">
        <f t="shared" si="72"/>
        <v>1191817.6103614331</v>
      </c>
      <c r="AA187" s="2">
        <f t="shared" si="72"/>
        <v>1230413.4415779223</v>
      </c>
      <c r="AB187" s="2">
        <f t="shared" si="72"/>
        <v>1270104.7061393345</v>
      </c>
      <c r="AC187" s="2">
        <f t="shared" si="72"/>
        <v>1310920.3914845907</v>
      </c>
      <c r="AD187" s="2">
        <f t="shared" si="72"/>
        <v>1352890.2194389403</v>
      </c>
      <c r="AE187" s="2">
        <f t="shared" si="72"/>
        <v>1407143.3669024541</v>
      </c>
      <c r="AF187" s="2">
        <f t="shared" si="72"/>
        <v>1463078.5219726623</v>
      </c>
      <c r="AG187" s="2">
        <f t="shared" si="72"/>
        <v>1520742.4033310162</v>
      </c>
      <c r="AH187" s="2">
        <f t="shared" si="72"/>
        <v>1580182.950078231</v>
      </c>
      <c r="AI187" s="2">
        <f t="shared" si="72"/>
        <v>1641449.3523889591</v>
      </c>
      <c r="AJ187" s="2">
        <f t="shared" si="72"/>
        <v>1696996.2581606889</v>
      </c>
      <c r="AK187" s="2">
        <f t="shared" si="72"/>
        <v>1754152.254810428</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v>41</v>
      </c>
      <c r="E192" t="s">
        <v>286</v>
      </c>
      <c r="F192" t="s">
        <v>276</v>
      </c>
      <c r="G192" s="10">
        <f>'Key Assumptions'!C12</f>
        <v>86.113151341132323</v>
      </c>
      <c r="H192" s="2">
        <f t="shared" ref="H192:AK192" si="73">G192*(1+$G$14)*(1+H$191)</f>
        <v>87.921527519296092</v>
      </c>
      <c r="I192" s="2">
        <f t="shared" si="73"/>
        <v>89.767879597201301</v>
      </c>
      <c r="J192" s="2">
        <f t="shared" si="73"/>
        <v>91.653005068742516</v>
      </c>
      <c r="K192" s="2">
        <f t="shared" si="73"/>
        <v>93.577718175186106</v>
      </c>
      <c r="L192" s="2">
        <f t="shared" si="73"/>
        <v>95.542850256865009</v>
      </c>
      <c r="M192" s="2">
        <f t="shared" si="73"/>
        <v>97.549250112259159</v>
      </c>
      <c r="N192" s="2">
        <f t="shared" si="73"/>
        <v>99.597784364616587</v>
      </c>
      <c r="O192" s="2">
        <f t="shared" si="73"/>
        <v>101.68933783627352</v>
      </c>
      <c r="P192" s="2">
        <f t="shared" si="73"/>
        <v>103.82481393083526</v>
      </c>
      <c r="Q192" s="2">
        <f t="shared" si="73"/>
        <v>106.00513502338279</v>
      </c>
      <c r="R192" s="2">
        <f t="shared" si="73"/>
        <v>108.23124285887383</v>
      </c>
      <c r="S192" s="2">
        <f t="shared" si="73"/>
        <v>110.50409895891016</v>
      </c>
      <c r="T192" s="2">
        <f t="shared" si="73"/>
        <v>112.82468503704726</v>
      </c>
      <c r="U192" s="2">
        <f t="shared" si="73"/>
        <v>115.19400342282525</v>
      </c>
      <c r="V192" s="2">
        <f t="shared" si="73"/>
        <v>117.61307749470457</v>
      </c>
      <c r="W192" s="2">
        <f t="shared" si="73"/>
        <v>120.08295212209336</v>
      </c>
      <c r="X192" s="2">
        <f t="shared" si="73"/>
        <v>122.60469411665731</v>
      </c>
      <c r="Y192" s="2">
        <f t="shared" si="73"/>
        <v>125.1793926931071</v>
      </c>
      <c r="Z192" s="2">
        <f t="shared" si="73"/>
        <v>127.80815993966235</v>
      </c>
      <c r="AA192" s="2">
        <f t="shared" si="73"/>
        <v>130.49213129839524</v>
      </c>
      <c r="AB192" s="2">
        <f t="shared" si="73"/>
        <v>133.23246605566152</v>
      </c>
      <c r="AC192" s="2">
        <f t="shared" si="73"/>
        <v>136.03034784283039</v>
      </c>
      <c r="AD192" s="2">
        <f t="shared" si="73"/>
        <v>138.88698514752983</v>
      </c>
      <c r="AE192" s="2">
        <f t="shared" si="73"/>
        <v>141.80361183562795</v>
      </c>
      <c r="AF192" s="2">
        <f t="shared" si="73"/>
        <v>144.78148768417611</v>
      </c>
      <c r="AG192" s="2">
        <f t="shared" si="73"/>
        <v>147.82189892554379</v>
      </c>
      <c r="AH192" s="2">
        <f t="shared" si="73"/>
        <v>150.92615880298021</v>
      </c>
      <c r="AI192" s="2">
        <f t="shared" si="73"/>
        <v>154.09560813784279</v>
      </c>
      <c r="AJ192" s="2">
        <f t="shared" si="73"/>
        <v>157.33161590873746</v>
      </c>
      <c r="AK192" s="2">
        <f t="shared" si="73"/>
        <v>160.63557984282093</v>
      </c>
    </row>
    <row r="193" spans="1:39">
      <c r="A193" s="14">
        <v>42</v>
      </c>
      <c r="E193" t="s">
        <v>287</v>
      </c>
      <c r="F193" t="s">
        <v>278</v>
      </c>
      <c r="G193" s="10"/>
      <c r="H193" s="2">
        <f t="shared" ref="H193:AK193" si="74">G193*(1+$G$14)*(1+H$191)</f>
        <v>0</v>
      </c>
      <c r="I193" s="2">
        <f t="shared" si="74"/>
        <v>0</v>
      </c>
      <c r="J193" s="2">
        <f t="shared" si="74"/>
        <v>0</v>
      </c>
      <c r="K193" s="2">
        <f t="shared" si="74"/>
        <v>0</v>
      </c>
      <c r="L193" s="2">
        <f t="shared" si="74"/>
        <v>0</v>
      </c>
      <c r="M193" s="2">
        <f t="shared" si="74"/>
        <v>0</v>
      </c>
      <c r="N193" s="2">
        <f t="shared" si="74"/>
        <v>0</v>
      </c>
      <c r="O193" s="2">
        <f t="shared" si="74"/>
        <v>0</v>
      </c>
      <c r="P193" s="2">
        <f t="shared" si="74"/>
        <v>0</v>
      </c>
      <c r="Q193" s="2">
        <f t="shared" si="74"/>
        <v>0</v>
      </c>
      <c r="R193" s="2">
        <f t="shared" si="74"/>
        <v>0</v>
      </c>
      <c r="S193" s="2">
        <f t="shared" si="74"/>
        <v>0</v>
      </c>
      <c r="T193" s="2">
        <f t="shared" si="74"/>
        <v>0</v>
      </c>
      <c r="U193" s="2">
        <f t="shared" si="74"/>
        <v>0</v>
      </c>
      <c r="V193" s="2">
        <f t="shared" si="74"/>
        <v>0</v>
      </c>
      <c r="W193" s="2">
        <f t="shared" si="74"/>
        <v>0</v>
      </c>
      <c r="X193" s="2">
        <f t="shared" si="74"/>
        <v>0</v>
      </c>
      <c r="Y193" s="2">
        <f t="shared" si="74"/>
        <v>0</v>
      </c>
      <c r="Z193" s="2">
        <f t="shared" si="74"/>
        <v>0</v>
      </c>
      <c r="AA193" s="2">
        <f t="shared" si="74"/>
        <v>0</v>
      </c>
      <c r="AB193" s="2">
        <f t="shared" si="74"/>
        <v>0</v>
      </c>
      <c r="AC193" s="2">
        <f t="shared" si="74"/>
        <v>0</v>
      </c>
      <c r="AD193" s="2">
        <f t="shared" si="74"/>
        <v>0</v>
      </c>
      <c r="AE193" s="2">
        <f t="shared" si="74"/>
        <v>0</v>
      </c>
      <c r="AF193" s="2">
        <f t="shared" si="74"/>
        <v>0</v>
      </c>
      <c r="AG193" s="2">
        <f t="shared" si="74"/>
        <v>0</v>
      </c>
      <c r="AH193" s="2">
        <f t="shared" si="74"/>
        <v>0</v>
      </c>
      <c r="AI193" s="2">
        <f t="shared" si="74"/>
        <v>0</v>
      </c>
      <c r="AJ193" s="2">
        <f t="shared" si="74"/>
        <v>0</v>
      </c>
      <c r="AK193" s="2">
        <f t="shared" si="74"/>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194578.7985373472</v>
      </c>
      <c r="I200" s="2">
        <f t="shared" ref="I200:AK200" si="75">I192*I175+(I193+I197)*I176+I194+I198</f>
        <v>397329.90661326295</v>
      </c>
      <c r="J200" s="2">
        <f t="shared" si="75"/>
        <v>608510.75197821204</v>
      </c>
      <c r="K200" s="2">
        <f t="shared" si="75"/>
        <v>828385.97035967279</v>
      </c>
      <c r="L200" s="2">
        <f t="shared" si="75"/>
        <v>1057227.5946715323</v>
      </c>
      <c r="M200" s="2">
        <f t="shared" si="75"/>
        <v>1352982.815152134</v>
      </c>
      <c r="N200" s="2">
        <f t="shared" si="75"/>
        <v>1660693.517523671</v>
      </c>
      <c r="O200" s="2">
        <f t="shared" si="75"/>
        <v>1980731.4039733307</v>
      </c>
      <c r="P200" s="2">
        <f t="shared" si="75"/>
        <v>2313478.5158126475</v>
      </c>
      <c r="Q200" s="2">
        <f t="shared" si="75"/>
        <v>2659327.5038000639</v>
      </c>
      <c r="R200" s="2">
        <f t="shared" si="75"/>
        <v>2851479.808636331</v>
      </c>
      <c r="S200" s="2">
        <f t="shared" si="75"/>
        <v>3050529.746846545</v>
      </c>
      <c r="T200" s="2">
        <f t="shared" si="75"/>
        <v>3256682.2798659788</v>
      </c>
      <c r="U200" s="2">
        <f t="shared" si="75"/>
        <v>3433631.4365688348</v>
      </c>
      <c r="V200" s="2">
        <f t="shared" si="75"/>
        <v>3616576.2609677897</v>
      </c>
      <c r="W200" s="2">
        <f t="shared" si="75"/>
        <v>3805690.5365279736</v>
      </c>
      <c r="X200" s="2">
        <f t="shared" si="75"/>
        <v>4001152.701530599</v>
      </c>
      <c r="Y200" s="2">
        <f t="shared" si="75"/>
        <v>4203145.9679367244</v>
      </c>
      <c r="Z200" s="2">
        <f t="shared" si="75"/>
        <v>4339800.2026165519</v>
      </c>
      <c r="AA200" s="2">
        <f t="shared" si="75"/>
        <v>4480340.327781071</v>
      </c>
      <c r="AB200" s="2">
        <f t="shared" si="75"/>
        <v>4624869.2863131454</v>
      </c>
      <c r="AC200" s="2">
        <f t="shared" si="75"/>
        <v>4773492.6310190167</v>
      </c>
      <c r="AD200" s="2">
        <f t="shared" si="75"/>
        <v>4926318.5888472721</v>
      </c>
      <c r="AE200" s="2">
        <f t="shared" si="75"/>
        <v>5123872.1560271876</v>
      </c>
      <c r="AF200" s="2">
        <f t="shared" si="75"/>
        <v>5327550.4665309759</v>
      </c>
      <c r="AG200" s="2">
        <f t="shared" si="75"/>
        <v>5537523.6384551171</v>
      </c>
      <c r="AH200" s="2">
        <f t="shared" si="75"/>
        <v>5753966.2338443324</v>
      </c>
      <c r="AI200" s="2">
        <f t="shared" si="75"/>
        <v>5977057.3703153348</v>
      </c>
      <c r="AJ200" s="2">
        <f t="shared" si="75"/>
        <v>6179321.937332239</v>
      </c>
      <c r="AK200" s="2">
        <f t="shared" si="75"/>
        <v>6387445.7338635419</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c r="AB207" s="2">
        <f t="shared" si="76"/>
        <v>0</v>
      </c>
      <c r="AC207" s="2">
        <f t="shared" si="76"/>
        <v>0</v>
      </c>
      <c r="AD207" s="2">
        <f t="shared" si="76"/>
        <v>0</v>
      </c>
      <c r="AE207" s="2">
        <f t="shared" si="76"/>
        <v>0</v>
      </c>
      <c r="AF207" s="2">
        <f t="shared" si="76"/>
        <v>0</v>
      </c>
      <c r="AG207" s="2">
        <f t="shared" si="76"/>
        <v>0</v>
      </c>
      <c r="AH207" s="2">
        <f t="shared" si="76"/>
        <v>0</v>
      </c>
      <c r="AI207" s="2">
        <f t="shared" si="76"/>
        <v>0</v>
      </c>
      <c r="AJ207" s="2">
        <f t="shared" si="76"/>
        <v>0</v>
      </c>
      <c r="AK207" s="2">
        <f t="shared" si="76"/>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7">SUM(I210:I213)</f>
        <v>0</v>
      </c>
      <c r="J214" s="2">
        <f t="shared" si="77"/>
        <v>0</v>
      </c>
      <c r="K214" s="2">
        <f t="shared" si="77"/>
        <v>0</v>
      </c>
      <c r="L214" s="2">
        <f t="shared" si="77"/>
        <v>0</v>
      </c>
      <c r="M214" s="2">
        <f t="shared" si="77"/>
        <v>0</v>
      </c>
      <c r="N214" s="2">
        <f t="shared" si="77"/>
        <v>0</v>
      </c>
      <c r="O214" s="2">
        <f t="shared" si="77"/>
        <v>0</v>
      </c>
      <c r="P214" s="2">
        <f t="shared" si="77"/>
        <v>0</v>
      </c>
      <c r="Q214" s="2">
        <f t="shared" si="77"/>
        <v>0</v>
      </c>
      <c r="R214" s="2">
        <f t="shared" si="77"/>
        <v>0</v>
      </c>
      <c r="S214" s="2">
        <f t="shared" si="77"/>
        <v>0</v>
      </c>
      <c r="T214" s="2">
        <f t="shared" si="77"/>
        <v>0</v>
      </c>
      <c r="U214" s="2">
        <f t="shared" si="77"/>
        <v>0</v>
      </c>
      <c r="V214" s="2">
        <f t="shared" si="77"/>
        <v>0</v>
      </c>
      <c r="W214" s="2">
        <f t="shared" si="77"/>
        <v>0</v>
      </c>
      <c r="X214" s="2">
        <f t="shared" si="77"/>
        <v>0</v>
      </c>
      <c r="Y214" s="2">
        <f t="shared" si="77"/>
        <v>0</v>
      </c>
      <c r="Z214" s="2">
        <f t="shared" si="77"/>
        <v>0</v>
      </c>
      <c r="AA214" s="2">
        <f t="shared" si="77"/>
        <v>0</v>
      </c>
      <c r="AB214" s="2">
        <f t="shared" si="77"/>
        <v>0</v>
      </c>
      <c r="AC214" s="2">
        <f t="shared" si="77"/>
        <v>0</v>
      </c>
      <c r="AD214" s="2">
        <f t="shared" si="77"/>
        <v>0</v>
      </c>
      <c r="AE214" s="2">
        <f t="shared" si="77"/>
        <v>0</v>
      </c>
      <c r="AF214" s="2">
        <f t="shared" si="77"/>
        <v>0</v>
      </c>
      <c r="AG214" s="2">
        <f t="shared" si="77"/>
        <v>0</v>
      </c>
      <c r="AH214" s="2">
        <f t="shared" si="77"/>
        <v>0</v>
      </c>
      <c r="AI214" s="2">
        <f t="shared" si="77"/>
        <v>0</v>
      </c>
      <c r="AJ214" s="2">
        <f t="shared" si="77"/>
        <v>0</v>
      </c>
      <c r="AK214" s="2">
        <f t="shared" si="77"/>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H174</f>
        <v>2213.0962009803925</v>
      </c>
      <c r="I217" s="2">
        <f t="shared" ref="I217:AK217" si="78">I174</f>
        <v>2213.0962009803925</v>
      </c>
      <c r="J217" s="2">
        <f t="shared" si="78"/>
        <v>2213.0962009803925</v>
      </c>
      <c r="K217" s="2">
        <f t="shared" si="78"/>
        <v>2213.0962009803925</v>
      </c>
      <c r="L217" s="2">
        <f t="shared" si="78"/>
        <v>2213.0962009803925</v>
      </c>
      <c r="M217" s="2">
        <f t="shared" si="78"/>
        <v>2804.2598039215682</v>
      </c>
      <c r="N217" s="2">
        <f t="shared" si="78"/>
        <v>2804.2598039215682</v>
      </c>
      <c r="O217" s="2">
        <f t="shared" si="78"/>
        <v>2804.2598039215682</v>
      </c>
      <c r="P217" s="2">
        <f t="shared" si="78"/>
        <v>2804.2598039215682</v>
      </c>
      <c r="Q217" s="2">
        <f t="shared" si="78"/>
        <v>2804.2598039215682</v>
      </c>
      <c r="R217" s="2">
        <f t="shared" si="78"/>
        <v>1259.4000000000012</v>
      </c>
      <c r="S217" s="2">
        <f t="shared" si="78"/>
        <v>1259.4000000000012</v>
      </c>
      <c r="T217" s="2">
        <f t="shared" si="78"/>
        <v>1259.3999999999942</v>
      </c>
      <c r="U217" s="2">
        <f t="shared" si="78"/>
        <v>942.40000000000146</v>
      </c>
      <c r="V217" s="2">
        <f t="shared" si="78"/>
        <v>942.40000000000146</v>
      </c>
      <c r="W217" s="2">
        <f t="shared" si="78"/>
        <v>942.40000000000146</v>
      </c>
      <c r="X217" s="2">
        <f t="shared" si="78"/>
        <v>942.40000000000146</v>
      </c>
      <c r="Y217" s="2">
        <f t="shared" si="78"/>
        <v>942.39999999999418</v>
      </c>
      <c r="Z217" s="2">
        <f t="shared" si="78"/>
        <v>378.59999999999854</v>
      </c>
      <c r="AA217" s="2">
        <f t="shared" si="78"/>
        <v>378.59999999999854</v>
      </c>
      <c r="AB217" s="2">
        <f t="shared" si="78"/>
        <v>378.59999999999854</v>
      </c>
      <c r="AC217" s="2">
        <f t="shared" si="78"/>
        <v>378.59999999999854</v>
      </c>
      <c r="AD217" s="2">
        <f t="shared" si="78"/>
        <v>378.60000000000582</v>
      </c>
      <c r="AE217" s="2">
        <f t="shared" si="78"/>
        <v>663.59999999999854</v>
      </c>
      <c r="AF217" s="2">
        <f t="shared" si="78"/>
        <v>663.59999999999854</v>
      </c>
      <c r="AG217" s="2">
        <f t="shared" si="78"/>
        <v>663.60000000000582</v>
      </c>
      <c r="AH217" s="2">
        <f t="shared" si="78"/>
        <v>663.60000000000582</v>
      </c>
      <c r="AI217" s="2">
        <f t="shared" si="78"/>
        <v>663.59999999999127</v>
      </c>
      <c r="AJ217" s="2">
        <f t="shared" si="78"/>
        <v>487.80000000000291</v>
      </c>
      <c r="AK217" s="2">
        <f t="shared" si="78"/>
        <v>487.80000000000291</v>
      </c>
    </row>
    <row r="218" spans="1:37">
      <c r="E218" t="s">
        <v>302</v>
      </c>
      <c r="F218" t="s">
        <v>276</v>
      </c>
      <c r="G218" s="8">
        <f ca="1">MAX(-10000,-G245/(NPV($G$16,H217:AK217)))</f>
        <v>4370.8429096530299</v>
      </c>
      <c r="H218" s="2">
        <f ca="1">G218*(1+$G$14)</f>
        <v>4462.630610755743</v>
      </c>
      <c r="I218" s="2">
        <f t="shared" ref="I218:AK218" ca="1" si="79">H218*(1+$G$14)</f>
        <v>4556.3458535816135</v>
      </c>
      <c r="J218" s="2">
        <f t="shared" ca="1" si="79"/>
        <v>4652.0291165068265</v>
      </c>
      <c r="K218" s="2">
        <f t="shared" ca="1" si="79"/>
        <v>4749.7217279534698</v>
      </c>
      <c r="L218" s="2">
        <f t="shared" ca="1" si="79"/>
        <v>4849.4658842404924</v>
      </c>
      <c r="M218" s="2">
        <f t="shared" ca="1" si="79"/>
        <v>4951.3046678095425</v>
      </c>
      <c r="N218" s="2">
        <f t="shared" ca="1" si="79"/>
        <v>5055.2820658335422</v>
      </c>
      <c r="O218" s="2">
        <f t="shared" ca="1" si="79"/>
        <v>5161.442989216046</v>
      </c>
      <c r="P218" s="2">
        <f t="shared" ca="1" si="79"/>
        <v>5269.8332919895829</v>
      </c>
      <c r="Q218" s="2">
        <f t="shared" ca="1" si="79"/>
        <v>5380.4997911213641</v>
      </c>
      <c r="R218" s="2">
        <f t="shared" ca="1" si="79"/>
        <v>5493.4902867349119</v>
      </c>
      <c r="S218" s="2">
        <f t="shared" ca="1" si="79"/>
        <v>5608.8535827563446</v>
      </c>
      <c r="T218" s="2">
        <f t="shared" ca="1" si="79"/>
        <v>5726.6395079942276</v>
      </c>
      <c r="U218" s="2">
        <f t="shared" ca="1" si="79"/>
        <v>5846.8989376621057</v>
      </c>
      <c r="V218" s="2">
        <f t="shared" ca="1" si="79"/>
        <v>5969.6838153530098</v>
      </c>
      <c r="W218" s="2">
        <f t="shared" ca="1" si="79"/>
        <v>6095.0471754754226</v>
      </c>
      <c r="X218" s="2">
        <f t="shared" ca="1" si="79"/>
        <v>6223.0431661604061</v>
      </c>
      <c r="Y218" s="2">
        <f t="shared" ca="1" si="79"/>
        <v>6353.7270726497745</v>
      </c>
      <c r="Z218" s="2">
        <f t="shared" ca="1" si="79"/>
        <v>6487.1553411754194</v>
      </c>
      <c r="AA218" s="2">
        <f t="shared" ca="1" si="79"/>
        <v>6623.3856033401025</v>
      </c>
      <c r="AB218" s="2">
        <f t="shared" ca="1" si="79"/>
        <v>6762.4767010102441</v>
      </c>
      <c r="AC218" s="2">
        <f t="shared" ca="1" si="79"/>
        <v>6904.4887117314584</v>
      </c>
      <c r="AD218" s="2">
        <f t="shared" ca="1" si="79"/>
        <v>7049.4829746778187</v>
      </c>
      <c r="AE218" s="2">
        <f t="shared" ca="1" si="79"/>
        <v>7197.5221171460526</v>
      </c>
      <c r="AF218" s="2">
        <f t="shared" ca="1" si="79"/>
        <v>7348.6700816061193</v>
      </c>
      <c r="AG218" s="2">
        <f ca="1">AF218*(1+$G$14)</f>
        <v>7502.9921533198467</v>
      </c>
      <c r="AH218" s="2">
        <f t="shared" ca="1" si="79"/>
        <v>7660.5549885395631</v>
      </c>
      <c r="AI218" s="2">
        <f t="shared" ca="1" si="79"/>
        <v>7821.4266432988934</v>
      </c>
      <c r="AJ218" s="2">
        <f t="shared" ca="1" si="79"/>
        <v>7985.6766028081693</v>
      </c>
      <c r="AK218" s="2">
        <f t="shared" ca="1" si="79"/>
        <v>8153.37581146714</v>
      </c>
    </row>
    <row r="219" spans="1:37">
      <c r="E219" t="s">
        <v>303</v>
      </c>
      <c r="F219" t="s">
        <v>215</v>
      </c>
      <c r="H219" s="2">
        <f ca="1">H218*H217</f>
        <v>9876230.8510423433</v>
      </c>
      <c r="I219" s="2">
        <f t="shared" ref="I219:AK219" ca="1" si="80">I218*I217</f>
        <v>10083631.698914232</v>
      </c>
      <c r="J219" s="2">
        <f t="shared" ca="1" si="80"/>
        <v>10295387.964591429</v>
      </c>
      <c r="K219" s="2">
        <f t="shared" ca="1" si="80"/>
        <v>10511591.11184785</v>
      </c>
      <c r="L219" s="2">
        <f t="shared" ca="1" si="80"/>
        <v>10732334.525196653</v>
      </c>
      <c r="M219" s="2">
        <f t="shared" ca="1" si="80"/>
        <v>13884744.656907532</v>
      </c>
      <c r="N219" s="2">
        <f t="shared" ca="1" si="80"/>
        <v>14176324.29470259</v>
      </c>
      <c r="O219" s="2">
        <f t="shared" ca="1" si="80"/>
        <v>14474027.104891341</v>
      </c>
      <c r="P219" s="2">
        <f t="shared" ca="1" si="80"/>
        <v>14777981.67409406</v>
      </c>
      <c r="Q219" s="2">
        <f t="shared" ca="1" si="80"/>
        <v>15088319.289250035</v>
      </c>
      <c r="R219" s="2">
        <f t="shared" ca="1" si="80"/>
        <v>6918501.6671139551</v>
      </c>
      <c r="S219" s="2">
        <f t="shared" ca="1" si="80"/>
        <v>7063790.2021233477</v>
      </c>
      <c r="T219" s="2">
        <f t="shared" ca="1" si="80"/>
        <v>7212129.7963678967</v>
      </c>
      <c r="U219" s="2">
        <f t="shared" ca="1" si="80"/>
        <v>5510117.5588527769</v>
      </c>
      <c r="V219" s="2">
        <f t="shared" ca="1" si="80"/>
        <v>5625830.027588685</v>
      </c>
      <c r="W219" s="2">
        <f t="shared" ca="1" si="80"/>
        <v>5743972.4581680475</v>
      </c>
      <c r="X219" s="2">
        <f t="shared" ca="1" si="80"/>
        <v>5864595.8797895759</v>
      </c>
      <c r="Y219" s="2">
        <f t="shared" ca="1" si="80"/>
        <v>5987752.3932651104</v>
      </c>
      <c r="Z219" s="2">
        <f t="shared" ca="1" si="80"/>
        <v>2456037.0121690044</v>
      </c>
      <c r="AA219" s="2">
        <f t="shared" ca="1" si="80"/>
        <v>2507613.789424553</v>
      </c>
      <c r="AB219" s="2">
        <f t="shared" ca="1" si="80"/>
        <v>2560273.6790024685</v>
      </c>
      <c r="AC219" s="2">
        <f t="shared" ca="1" si="80"/>
        <v>2614039.42626152</v>
      </c>
      <c r="AD219" s="2">
        <f t="shared" ca="1" si="80"/>
        <v>2668934.254213063</v>
      </c>
      <c r="AE219" s="2">
        <f t="shared" ca="1" si="80"/>
        <v>4776275.67693811</v>
      </c>
      <c r="AF219" s="2">
        <f t="shared" ca="1" si="80"/>
        <v>4876577.4661538098</v>
      </c>
      <c r="AG219" s="2">
        <f t="shared" ca="1" si="80"/>
        <v>4978985.5929430937</v>
      </c>
      <c r="AH219" s="2">
        <f t="shared" ca="1" si="80"/>
        <v>5083544.2903948985</v>
      </c>
      <c r="AI219" s="2">
        <f t="shared" ca="1" si="80"/>
        <v>5190298.7204930773</v>
      </c>
      <c r="AJ219" s="2">
        <f t="shared" ca="1" si="80"/>
        <v>3895413.0468498482</v>
      </c>
      <c r="AK219" s="2">
        <f t="shared" ca="1" si="80"/>
        <v>3977216.7208336946</v>
      </c>
    </row>
    <row r="221" spans="1:37">
      <c r="D221" t="s">
        <v>304</v>
      </c>
    </row>
    <row r="222" spans="1:37">
      <c r="E222" t="s">
        <v>219</v>
      </c>
      <c r="F222" s="2">
        <f t="shared" ref="F222:F231" si="81">NPV($G$15,H222:AQ222)+G222</f>
        <v>46541114.185190558</v>
      </c>
      <c r="G222" s="2">
        <f t="shared" ref="G222:AK222" si="82">G42</f>
        <v>0</v>
      </c>
      <c r="H222" s="2">
        <f t="shared" si="82"/>
        <v>3319025.4551645461</v>
      </c>
      <c r="I222" s="2">
        <f t="shared" si="82"/>
        <v>3405688.786195572</v>
      </c>
      <c r="J222" s="2">
        <f t="shared" si="82"/>
        <v>3491814.1243464448</v>
      </c>
      <c r="K222" s="2">
        <f t="shared" si="82"/>
        <v>3571491.3425912508</v>
      </c>
      <c r="L222" s="2">
        <f t="shared" si="82"/>
        <v>3651491.2393664229</v>
      </c>
      <c r="M222" s="2">
        <f t="shared" si="82"/>
        <v>4596016.3695552563</v>
      </c>
      <c r="N222" s="2">
        <f t="shared" si="82"/>
        <v>4689682.7827627817</v>
      </c>
      <c r="O222" s="2">
        <f t="shared" si="82"/>
        <v>4785121.5207475852</v>
      </c>
      <c r="P222" s="2">
        <f t="shared" si="82"/>
        <v>4882633.5549749285</v>
      </c>
      <c r="Q222" s="2">
        <f t="shared" si="82"/>
        <v>4982099.4543573838</v>
      </c>
      <c r="R222" s="2">
        <f t="shared" si="82"/>
        <v>2559885.8061198648</v>
      </c>
      <c r="S222" s="2">
        <f t="shared" si="82"/>
        <v>2610663.6592383552</v>
      </c>
      <c r="T222" s="2">
        <f t="shared" si="82"/>
        <v>2665487.5960823474</v>
      </c>
      <c r="U222" s="2">
        <f t="shared" si="82"/>
        <v>2170255.6785066272</v>
      </c>
      <c r="V222" s="2">
        <f t="shared" si="82"/>
        <v>2215831.0477552661</v>
      </c>
      <c r="W222" s="2">
        <f t="shared" si="82"/>
        <v>2262363.4997581262</v>
      </c>
      <c r="X222" s="2">
        <f t="shared" si="82"/>
        <v>2309873.1332530468</v>
      </c>
      <c r="Y222" s="2">
        <f t="shared" si="82"/>
        <v>2358380.4690513462</v>
      </c>
      <c r="Z222" s="2">
        <f t="shared" si="82"/>
        <v>1320205.8597983276</v>
      </c>
      <c r="AA222" s="2">
        <f t="shared" si="82"/>
        <v>1347930.1828540922</v>
      </c>
      <c r="AB222" s="2">
        <f t="shared" si="82"/>
        <v>1376236.7166940279</v>
      </c>
      <c r="AC222" s="2">
        <f t="shared" si="82"/>
        <v>1405137.6877446023</v>
      </c>
      <c r="AD222" s="2">
        <f t="shared" si="82"/>
        <v>1434645.5791872542</v>
      </c>
      <c r="AE222" s="2">
        <f t="shared" si="82"/>
        <v>2074812.5102121837</v>
      </c>
      <c r="AF222" s="2">
        <f t="shared" si="82"/>
        <v>2118383.5729266396</v>
      </c>
      <c r="AG222" s="2">
        <f t="shared" si="82"/>
        <v>2162869.6279581152</v>
      </c>
      <c r="AH222" s="2">
        <f t="shared" si="82"/>
        <v>2208289.8901452352</v>
      </c>
      <c r="AI222" s="2">
        <f t="shared" si="82"/>
        <v>2254663.9778382513</v>
      </c>
      <c r="AJ222" s="2">
        <f t="shared" si="82"/>
        <v>1884507.9722203671</v>
      </c>
      <c r="AK222" s="2">
        <f t="shared" si="82"/>
        <v>1924082.6396369946</v>
      </c>
    </row>
    <row r="223" spans="1:37">
      <c r="E223" t="s">
        <v>305</v>
      </c>
      <c r="F223" s="2">
        <f t="shared" si="81"/>
        <v>186017589.79455289</v>
      </c>
      <c r="G223" s="2">
        <f t="shared" ref="G223:AK223" si="83">G177</f>
        <v>0</v>
      </c>
      <c r="H223" s="2">
        <f t="shared" si="83"/>
        <v>876891.91267429991</v>
      </c>
      <c r="I223" s="2">
        <f t="shared" si="83"/>
        <v>1798040.5469449731</v>
      </c>
      <c r="J223" s="2">
        <f t="shared" si="83"/>
        <v>2763291.4350420851</v>
      </c>
      <c r="K223" s="2">
        <f t="shared" si="83"/>
        <v>3767320.4137744904</v>
      </c>
      <c r="L223" s="2">
        <f t="shared" si="83"/>
        <v>4813513.9988904856</v>
      </c>
      <c r="M223" s="2">
        <f t="shared" si="83"/>
        <v>6156462.6785614621</v>
      </c>
      <c r="N223" s="2">
        <f t="shared" si="83"/>
        <v>7551934.7119862968</v>
      </c>
      <c r="O223" s="2">
        <f t="shared" si="83"/>
        <v>9001427.5059502628</v>
      </c>
      <c r="P223" s="2">
        <f t="shared" si="83"/>
        <v>10507037.222331736</v>
      </c>
      <c r="Q223" s="2">
        <f t="shared" si="83"/>
        <v>12070149.558380935</v>
      </c>
      <c r="R223" s="2">
        <f t="shared" si="83"/>
        <v>12934562.580875579</v>
      </c>
      <c r="S223" s="2">
        <f t="shared" si="83"/>
        <v>13829333.796638217</v>
      </c>
      <c r="T223" s="2">
        <f t="shared" si="83"/>
        <v>14763909.896115817</v>
      </c>
      <c r="U223" s="2">
        <f t="shared" si="83"/>
        <v>15566094.813541092</v>
      </c>
      <c r="V223" s="2">
        <f t="shared" si="83"/>
        <v>16395460.613234039</v>
      </c>
      <c r="W223" s="2">
        <f t="shared" si="83"/>
        <v>17252795.128701318</v>
      </c>
      <c r="X223" s="2">
        <f t="shared" si="83"/>
        <v>18138907.295687787</v>
      </c>
      <c r="Y223" s="2">
        <f t="shared" si="83"/>
        <v>19054627.691035926</v>
      </c>
      <c r="Z223" s="2">
        <f t="shared" si="83"/>
        <v>19674138.786793988</v>
      </c>
      <c r="AA223" s="2">
        <f t="shared" si="83"/>
        <v>20311266.257762138</v>
      </c>
      <c r="AB223" s="2">
        <f t="shared" si="83"/>
        <v>20966476.787305977</v>
      </c>
      <c r="AC223" s="2">
        <f t="shared" si="83"/>
        <v>21640248.890670981</v>
      </c>
      <c r="AD223" s="2">
        <f t="shared" si="83"/>
        <v>22333073.206114121</v>
      </c>
      <c r="AE223" s="2">
        <f t="shared" si="83"/>
        <v>23228666.578403585</v>
      </c>
      <c r="AF223" s="2">
        <f t="shared" si="83"/>
        <v>24152025.987045318</v>
      </c>
      <c r="AG223" s="2">
        <f t="shared" si="83"/>
        <v>25103922.648888923</v>
      </c>
      <c r="AH223" s="2">
        <f t="shared" si="83"/>
        <v>26085147.927069679</v>
      </c>
      <c r="AI223" s="2">
        <f t="shared" si="83"/>
        <v>27096513.837045856</v>
      </c>
      <c r="AJ223" s="2">
        <f t="shared" si="83"/>
        <v>28013464.152118448</v>
      </c>
      <c r="AK223" s="2">
        <f t="shared" si="83"/>
        <v>28956976.817821957</v>
      </c>
    </row>
    <row r="224" spans="1:37">
      <c r="E224" t="s">
        <v>282</v>
      </c>
      <c r="F224" s="2">
        <f t="shared" si="81"/>
        <v>-19274819.110010289</v>
      </c>
      <c r="G224" s="2">
        <f t="shared" ref="G224:AK224" si="84">-G187</f>
        <v>0</v>
      </c>
      <c r="H224" s="2">
        <f t="shared" si="84"/>
        <v>-500715.59633721004</v>
      </c>
      <c r="I224" s="2">
        <f t="shared" si="84"/>
        <v>-1022792.328290673</v>
      </c>
      <c r="J224" s="2">
        <f t="shared" si="84"/>
        <v>-1566834.0426472521</v>
      </c>
      <c r="K224" s="2">
        <f t="shared" si="84"/>
        <v>-2068671.2423076015</v>
      </c>
      <c r="L224" s="2">
        <f t="shared" si="84"/>
        <v>-2640385.5647808611</v>
      </c>
      <c r="M224" s="2">
        <f t="shared" si="84"/>
        <v>-3378861.8962843684</v>
      </c>
      <c r="N224" s="2">
        <f t="shared" si="84"/>
        <v>-456182.26173863804</v>
      </c>
      <c r="O224" s="2">
        <f t="shared" si="84"/>
        <v>-544065.93003061425</v>
      </c>
      <c r="P224" s="2">
        <f t="shared" si="84"/>
        <v>-635432.51741958142</v>
      </c>
      <c r="Q224" s="2">
        <f t="shared" si="84"/>
        <v>-730387.92194267805</v>
      </c>
      <c r="R224" s="2">
        <f t="shared" si="84"/>
        <v>-783124.92360458116</v>
      </c>
      <c r="S224" s="2">
        <f t="shared" si="84"/>
        <v>-837751.71747102472</v>
      </c>
      <c r="T224" s="2">
        <f t="shared" si="84"/>
        <v>-894366.35588802898</v>
      </c>
      <c r="U224" s="2">
        <f t="shared" si="84"/>
        <v>-942961.01722057594</v>
      </c>
      <c r="V224" s="2">
        <f t="shared" si="84"/>
        <v>-993202.23876614275</v>
      </c>
      <c r="W224" s="2">
        <f t="shared" si="84"/>
        <v>-1045137.7458080291</v>
      </c>
      <c r="X224" s="2">
        <f t="shared" si="84"/>
        <v>-1098816.5419583791</v>
      </c>
      <c r="Y224" s="2">
        <f t="shared" si="84"/>
        <v>-1154288.9418011419</v>
      </c>
      <c r="Z224" s="2">
        <f t="shared" si="84"/>
        <v>-1191817.6103614331</v>
      </c>
      <c r="AA224" s="2">
        <f t="shared" si="84"/>
        <v>-1230413.4415779223</v>
      </c>
      <c r="AB224" s="2">
        <f t="shared" si="84"/>
        <v>-1270104.7061393345</v>
      </c>
      <c r="AC224" s="2">
        <f t="shared" si="84"/>
        <v>-1310920.3914845907</v>
      </c>
      <c r="AD224" s="2">
        <f t="shared" si="84"/>
        <v>-1352890.2194389403</v>
      </c>
      <c r="AE224" s="2">
        <f t="shared" si="84"/>
        <v>-1407143.3669024541</v>
      </c>
      <c r="AF224" s="2">
        <f t="shared" si="84"/>
        <v>-1463078.5219726623</v>
      </c>
      <c r="AG224" s="2">
        <f t="shared" si="84"/>
        <v>-1520742.4033310162</v>
      </c>
      <c r="AH224" s="2">
        <f t="shared" si="84"/>
        <v>-1580182.950078231</v>
      </c>
      <c r="AI224" s="2">
        <f t="shared" si="84"/>
        <v>-1641449.3523889591</v>
      </c>
      <c r="AJ224" s="2">
        <f t="shared" si="84"/>
        <v>-1696996.2581606889</v>
      </c>
      <c r="AK224" s="2">
        <f t="shared" si="84"/>
        <v>-1754152.254810428</v>
      </c>
    </row>
    <row r="225" spans="4:38">
      <c r="E225" t="s">
        <v>283</v>
      </c>
      <c r="F225" s="2">
        <f>NPV($G$15,H225:AQ225)+G225</f>
        <v>-41011547.789535493</v>
      </c>
      <c r="G225" s="2">
        <f t="shared" ref="G225:AK225" si="85">-G200</f>
        <v>0</v>
      </c>
      <c r="H225" s="2">
        <f t="shared" si="85"/>
        <v>-194578.7985373472</v>
      </c>
      <c r="I225" s="2">
        <f t="shared" si="85"/>
        <v>-397329.90661326295</v>
      </c>
      <c r="J225" s="2">
        <f t="shared" si="85"/>
        <v>-608510.75197821204</v>
      </c>
      <c r="K225" s="2">
        <f t="shared" si="85"/>
        <v>-828385.97035967279</v>
      </c>
      <c r="L225" s="2">
        <f t="shared" si="85"/>
        <v>-1057227.5946715323</v>
      </c>
      <c r="M225" s="2">
        <f t="shared" si="85"/>
        <v>-1352982.815152134</v>
      </c>
      <c r="N225" s="2">
        <f t="shared" si="85"/>
        <v>-1660693.517523671</v>
      </c>
      <c r="O225" s="2">
        <f t="shared" si="85"/>
        <v>-1980731.4039733307</v>
      </c>
      <c r="P225" s="2">
        <f t="shared" si="85"/>
        <v>-2313478.5158126475</v>
      </c>
      <c r="Q225" s="2">
        <f t="shared" si="85"/>
        <v>-2659327.5038000639</v>
      </c>
      <c r="R225" s="2">
        <f t="shared" si="85"/>
        <v>-2851479.808636331</v>
      </c>
      <c r="S225" s="2">
        <f t="shared" si="85"/>
        <v>-3050529.746846545</v>
      </c>
      <c r="T225" s="2">
        <f t="shared" si="85"/>
        <v>-3256682.2798659788</v>
      </c>
      <c r="U225" s="2">
        <f t="shared" si="85"/>
        <v>-3433631.4365688348</v>
      </c>
      <c r="V225" s="2">
        <f t="shared" si="85"/>
        <v>-3616576.2609677897</v>
      </c>
      <c r="W225" s="2">
        <f t="shared" si="85"/>
        <v>-3805690.5365279736</v>
      </c>
      <c r="X225" s="2">
        <f t="shared" si="85"/>
        <v>-4001152.701530599</v>
      </c>
      <c r="Y225" s="2">
        <f t="shared" si="85"/>
        <v>-4203145.9679367244</v>
      </c>
      <c r="Z225" s="2">
        <f t="shared" si="85"/>
        <v>-4339800.2026165519</v>
      </c>
      <c r="AA225" s="2">
        <f t="shared" si="85"/>
        <v>-4480340.327781071</v>
      </c>
      <c r="AB225" s="2">
        <f t="shared" si="85"/>
        <v>-4624869.2863131454</v>
      </c>
      <c r="AC225" s="2">
        <f t="shared" si="85"/>
        <v>-4773492.6310190167</v>
      </c>
      <c r="AD225" s="2">
        <f t="shared" si="85"/>
        <v>-4926318.5888472721</v>
      </c>
      <c r="AE225" s="2">
        <f t="shared" si="85"/>
        <v>-5123872.1560271876</v>
      </c>
      <c r="AF225" s="2">
        <f t="shared" si="85"/>
        <v>-5327550.4665309759</v>
      </c>
      <c r="AG225" s="2">
        <f t="shared" si="85"/>
        <v>-5537523.6384551171</v>
      </c>
      <c r="AH225" s="2">
        <f t="shared" si="85"/>
        <v>-5753966.2338443324</v>
      </c>
      <c r="AI225" s="2">
        <f t="shared" si="85"/>
        <v>-5977057.3703153348</v>
      </c>
      <c r="AJ225" s="2">
        <f t="shared" si="85"/>
        <v>-6179321.937332239</v>
      </c>
      <c r="AK225" s="2">
        <f t="shared" si="85"/>
        <v>-6387445.7338635419</v>
      </c>
    </row>
    <row r="226" spans="4:38">
      <c r="E226" t="s">
        <v>306</v>
      </c>
      <c r="F226" s="2">
        <f t="shared" si="81"/>
        <v>-71137635.123373136</v>
      </c>
      <c r="G226" s="2">
        <f t="shared" ref="G226:AK226" si="86">-G34-G50-G85</f>
        <v>-659206.74297494511</v>
      </c>
      <c r="H226" s="2">
        <f t="shared" si="86"/>
        <v>-920305.51996067888</v>
      </c>
      <c r="I226" s="2">
        <f t="shared" si="86"/>
        <v>-1176313.1174712777</v>
      </c>
      <c r="J226" s="2">
        <f t="shared" si="86"/>
        <v>-1588776.7510481698</v>
      </c>
      <c r="K226" s="2">
        <f t="shared" si="86"/>
        <v>-2035913.7048773242</v>
      </c>
      <c r="L226" s="2">
        <f t="shared" si="86"/>
        <v>-2498968.2380880904</v>
      </c>
      <c r="M226" s="2">
        <f t="shared" si="86"/>
        <v>-3232059.4775338518</v>
      </c>
      <c r="N226" s="2">
        <f t="shared" si="86"/>
        <v>-3849026.2426251299</v>
      </c>
      <c r="O226" s="2">
        <f t="shared" si="86"/>
        <v>-4325840.4093794227</v>
      </c>
      <c r="P226" s="2">
        <f t="shared" si="86"/>
        <v>-5169618.5902780648</v>
      </c>
      <c r="Q226" s="2">
        <f t="shared" si="86"/>
        <v>-6283566.069130131</v>
      </c>
      <c r="R226" s="2">
        <f t="shared" si="86"/>
        <v>-6315564.6417066287</v>
      </c>
      <c r="S226" s="2">
        <f t="shared" si="86"/>
        <v>-6348197.9374471083</v>
      </c>
      <c r="T226" s="2">
        <f t="shared" si="86"/>
        <v>-6381516.5323981382</v>
      </c>
      <c r="U226" s="2">
        <f t="shared" si="86"/>
        <v>-6408644.7283794703</v>
      </c>
      <c r="V226" s="2">
        <f t="shared" si="86"/>
        <v>-6436342.616476411</v>
      </c>
      <c r="W226" s="2">
        <f t="shared" si="86"/>
        <v>-6464622.1602233881</v>
      </c>
      <c r="X226" s="2">
        <f t="shared" si="86"/>
        <v>-6493495.5743890507</v>
      </c>
      <c r="Y226" s="2">
        <f t="shared" si="86"/>
        <v>-6522975.3302521929</v>
      </c>
      <c r="Z226" s="2">
        <f t="shared" si="86"/>
        <v>-6539477.9034996722</v>
      </c>
      <c r="AA226" s="2">
        <f t="shared" si="86"/>
        <v>-6556327.0307853483</v>
      </c>
      <c r="AB226" s="2">
        <f t="shared" si="86"/>
        <v>-6573529.9897440234</v>
      </c>
      <c r="AC226" s="2">
        <f t="shared" si="86"/>
        <v>-6591094.2108408306</v>
      </c>
      <c r="AD226" s="2">
        <f t="shared" si="86"/>
        <v>-6609027.2805806715</v>
      </c>
      <c r="AE226" s="2">
        <f t="shared" si="86"/>
        <v>-6634962.4369583242</v>
      </c>
      <c r="AF226" s="2">
        <f t="shared" si="86"/>
        <v>-6661442.2316199066</v>
      </c>
      <c r="AG226" s="2">
        <f t="shared" si="86"/>
        <v>-6688478.1019693837</v>
      </c>
      <c r="AH226" s="2">
        <f t="shared" si="86"/>
        <v>-6716081.7255961988</v>
      </c>
      <c r="AI226" s="2">
        <f t="shared" si="86"/>
        <v>-6744265.0253191767</v>
      </c>
      <c r="AJ226" s="2">
        <f t="shared" si="86"/>
        <v>-6767821.3749719318</v>
      </c>
      <c r="AK226" s="2">
        <f t="shared" si="86"/>
        <v>-6791872.4079673942</v>
      </c>
    </row>
    <row r="227" spans="4:38">
      <c r="E227" t="s">
        <v>290</v>
      </c>
      <c r="F227" s="2">
        <f t="shared" si="81"/>
        <v>0</v>
      </c>
      <c r="G227" s="2">
        <f t="shared" ref="G227:AK227" si="87">G207</f>
        <v>0</v>
      </c>
      <c r="H227" s="2">
        <f t="shared" si="87"/>
        <v>0</v>
      </c>
      <c r="I227" s="2">
        <f t="shared" si="87"/>
        <v>0</v>
      </c>
      <c r="J227" s="2">
        <f t="shared" si="87"/>
        <v>0</v>
      </c>
      <c r="K227" s="2">
        <f t="shared" si="87"/>
        <v>0</v>
      </c>
      <c r="L227" s="2">
        <f t="shared" si="87"/>
        <v>0</v>
      </c>
      <c r="M227" s="2">
        <f t="shared" si="87"/>
        <v>0</v>
      </c>
      <c r="N227" s="2">
        <f t="shared" si="87"/>
        <v>0</v>
      </c>
      <c r="O227" s="2">
        <f t="shared" si="87"/>
        <v>0</v>
      </c>
      <c r="P227" s="2">
        <f t="shared" si="87"/>
        <v>0</v>
      </c>
      <c r="Q227" s="2">
        <f t="shared" si="87"/>
        <v>0</v>
      </c>
      <c r="R227" s="2">
        <f t="shared" si="87"/>
        <v>0</v>
      </c>
      <c r="S227" s="2">
        <f t="shared" si="87"/>
        <v>0</v>
      </c>
      <c r="T227" s="2">
        <f t="shared" si="87"/>
        <v>0</v>
      </c>
      <c r="U227" s="2">
        <f t="shared" si="87"/>
        <v>0</v>
      </c>
      <c r="V227" s="2">
        <f t="shared" si="87"/>
        <v>0</v>
      </c>
      <c r="W227" s="2">
        <f t="shared" si="87"/>
        <v>0</v>
      </c>
      <c r="X227" s="2">
        <f t="shared" si="87"/>
        <v>0</v>
      </c>
      <c r="Y227" s="2">
        <f t="shared" si="87"/>
        <v>0</v>
      </c>
      <c r="Z227" s="2">
        <f t="shared" si="87"/>
        <v>0</v>
      </c>
      <c r="AA227" s="2">
        <f t="shared" si="87"/>
        <v>0</v>
      </c>
      <c r="AB227" s="2">
        <f t="shared" si="87"/>
        <v>0</v>
      </c>
      <c r="AC227" s="2">
        <f t="shared" si="87"/>
        <v>0</v>
      </c>
      <c r="AD227" s="2">
        <f t="shared" si="87"/>
        <v>0</v>
      </c>
      <c r="AE227" s="2">
        <f t="shared" si="87"/>
        <v>0</v>
      </c>
      <c r="AF227" s="2">
        <f t="shared" si="87"/>
        <v>0</v>
      </c>
      <c r="AG227" s="2">
        <f t="shared" si="87"/>
        <v>0</v>
      </c>
      <c r="AH227" s="2">
        <f t="shared" si="87"/>
        <v>0</v>
      </c>
      <c r="AI227" s="2">
        <f t="shared" si="87"/>
        <v>0</v>
      </c>
      <c r="AJ227" s="2">
        <f t="shared" si="87"/>
        <v>0</v>
      </c>
      <c r="AK227" s="2">
        <f t="shared" si="87"/>
        <v>0</v>
      </c>
    </row>
    <row r="228" spans="4:38">
      <c r="E228" t="s">
        <v>307</v>
      </c>
      <c r="F228" s="2">
        <f t="shared" ca="1" si="81"/>
        <v>130151529.25973737</v>
      </c>
      <c r="H228" s="2">
        <f t="shared" ref="H228:AK228" ca="1" si="88">H219</f>
        <v>9876230.8510423433</v>
      </c>
      <c r="I228" s="2">
        <f t="shared" ca="1" si="88"/>
        <v>10083631.698914232</v>
      </c>
      <c r="J228" s="2">
        <f t="shared" ca="1" si="88"/>
        <v>10295387.964591429</v>
      </c>
      <c r="K228" s="2">
        <f t="shared" ca="1" si="88"/>
        <v>10511591.11184785</v>
      </c>
      <c r="L228" s="2">
        <f t="shared" ca="1" si="88"/>
        <v>10732334.525196653</v>
      </c>
      <c r="M228" s="2">
        <f t="shared" ca="1" si="88"/>
        <v>13884744.656907532</v>
      </c>
      <c r="N228" s="2">
        <f t="shared" ca="1" si="88"/>
        <v>14176324.29470259</v>
      </c>
      <c r="O228" s="2">
        <f t="shared" ca="1" si="88"/>
        <v>14474027.104891341</v>
      </c>
      <c r="P228" s="2">
        <f t="shared" ca="1" si="88"/>
        <v>14777981.67409406</v>
      </c>
      <c r="Q228" s="2">
        <f t="shared" ca="1" si="88"/>
        <v>15088319.289250035</v>
      </c>
      <c r="R228" s="2">
        <f t="shared" ca="1" si="88"/>
        <v>6918501.6671139551</v>
      </c>
      <c r="S228" s="2">
        <f t="shared" ca="1" si="88"/>
        <v>7063790.2021233477</v>
      </c>
      <c r="T228" s="2">
        <f t="shared" ca="1" si="88"/>
        <v>7212129.7963678967</v>
      </c>
      <c r="U228" s="2">
        <f t="shared" ca="1" si="88"/>
        <v>5510117.5588527769</v>
      </c>
      <c r="V228" s="2">
        <f t="shared" ca="1" si="88"/>
        <v>5625830.027588685</v>
      </c>
      <c r="W228" s="2">
        <f t="shared" ca="1" si="88"/>
        <v>5743972.4581680475</v>
      </c>
      <c r="X228" s="2">
        <f t="shared" ca="1" si="88"/>
        <v>5864595.8797895759</v>
      </c>
      <c r="Y228" s="2">
        <f t="shared" ca="1" si="88"/>
        <v>5987752.3932651104</v>
      </c>
      <c r="Z228" s="2">
        <f t="shared" ca="1" si="88"/>
        <v>2456037.0121690044</v>
      </c>
      <c r="AA228" s="2">
        <f t="shared" ca="1" si="88"/>
        <v>2507613.789424553</v>
      </c>
      <c r="AB228" s="2">
        <f t="shared" ca="1" si="88"/>
        <v>2560273.6790024685</v>
      </c>
      <c r="AC228" s="2">
        <f t="shared" ca="1" si="88"/>
        <v>2614039.42626152</v>
      </c>
      <c r="AD228" s="2">
        <f t="shared" ca="1" si="88"/>
        <v>2668934.254213063</v>
      </c>
      <c r="AE228" s="2">
        <f t="shared" ca="1" si="88"/>
        <v>4776275.67693811</v>
      </c>
      <c r="AF228" s="2">
        <f t="shared" ca="1" si="88"/>
        <v>4876577.4661538098</v>
      </c>
      <c r="AG228" s="2">
        <f t="shared" ca="1" si="88"/>
        <v>4978985.5929430937</v>
      </c>
      <c r="AH228" s="2">
        <f t="shared" ca="1" si="88"/>
        <v>5083544.2903948985</v>
      </c>
      <c r="AI228" s="2">
        <f t="shared" ca="1" si="88"/>
        <v>5190298.7204930773</v>
      </c>
      <c r="AJ228" s="2">
        <f t="shared" ca="1" si="88"/>
        <v>3895413.0468498482</v>
      </c>
      <c r="AK228" s="2">
        <f t="shared" ca="1" si="88"/>
        <v>3977216.7208336946</v>
      </c>
    </row>
    <row r="229" spans="4:38">
      <c r="F229" s="2">
        <f t="shared" si="81"/>
        <v>0</v>
      </c>
    </row>
    <row r="230" spans="4:38">
      <c r="E230" t="s">
        <v>308</v>
      </c>
      <c r="F230" s="2">
        <f t="shared" ca="1" si="81"/>
        <v>231286231.21656191</v>
      </c>
      <c r="G230" s="2">
        <f t="shared" ref="G230:AK230" si="89">SUM(G222:G228)</f>
        <v>-659206.74297494511</v>
      </c>
      <c r="H230" s="2">
        <f t="shared" ca="1" si="89"/>
        <v>12456548.304045953</v>
      </c>
      <c r="I230" s="2">
        <f t="shared" ca="1" si="89"/>
        <v>12690925.679679563</v>
      </c>
      <c r="J230" s="2">
        <f t="shared" ca="1" si="89"/>
        <v>12786371.978306323</v>
      </c>
      <c r="K230" s="2">
        <f t="shared" ca="1" si="89"/>
        <v>12917431.950668991</v>
      </c>
      <c r="L230" s="2">
        <f t="shared" ca="1" si="89"/>
        <v>13000758.365913078</v>
      </c>
      <c r="M230" s="2">
        <f t="shared" ca="1" si="89"/>
        <v>16673319.516053896</v>
      </c>
      <c r="N230" s="2">
        <f t="shared" ca="1" si="89"/>
        <v>20452039.76756423</v>
      </c>
      <c r="O230" s="2">
        <f t="shared" ca="1" si="89"/>
        <v>21409938.388205823</v>
      </c>
      <c r="P230" s="2">
        <f t="shared" ca="1" si="89"/>
        <v>22049122.82789043</v>
      </c>
      <c r="Q230" s="2">
        <f t="shared" ca="1" si="89"/>
        <v>22467286.80711548</v>
      </c>
      <c r="R230" s="2">
        <f t="shared" ca="1" si="89"/>
        <v>12462780.680161856</v>
      </c>
      <c r="S230" s="2">
        <f t="shared" ca="1" si="89"/>
        <v>13267308.256235242</v>
      </c>
      <c r="T230" s="2">
        <f t="shared" ca="1" si="89"/>
        <v>14108962.120413916</v>
      </c>
      <c r="U230" s="2">
        <f t="shared" ca="1" si="89"/>
        <v>12461230.868731618</v>
      </c>
      <c r="V230" s="2">
        <f t="shared" ca="1" si="89"/>
        <v>13191000.57236765</v>
      </c>
      <c r="W230" s="2">
        <f t="shared" ca="1" si="89"/>
        <v>13943680.644068105</v>
      </c>
      <c r="X230" s="2">
        <f t="shared" ca="1" si="89"/>
        <v>14719911.490852378</v>
      </c>
      <c r="Y230" s="2">
        <f t="shared" ca="1" si="89"/>
        <v>15520350.313362323</v>
      </c>
      <c r="Z230" s="2">
        <f t="shared" ca="1" si="89"/>
        <v>11379285.94228366</v>
      </c>
      <c r="AA230" s="2">
        <f t="shared" ca="1" si="89"/>
        <v>11899729.429896444</v>
      </c>
      <c r="AB230" s="2">
        <f t="shared" ca="1" si="89"/>
        <v>12434483.20080597</v>
      </c>
      <c r="AC230" s="2">
        <f t="shared" ca="1" si="89"/>
        <v>12983918.771332663</v>
      </c>
      <c r="AD230" s="2">
        <f t="shared" ca="1" si="89"/>
        <v>13548416.950647555</v>
      </c>
      <c r="AE230" s="2">
        <f t="shared" ca="1" si="89"/>
        <v>16913776.80566591</v>
      </c>
      <c r="AF230" s="2">
        <f t="shared" ca="1" si="89"/>
        <v>17694915.806002222</v>
      </c>
      <c r="AG230" s="2">
        <f t="shared" ca="1" si="89"/>
        <v>18499033.726034619</v>
      </c>
      <c r="AH230" s="2">
        <f t="shared" ca="1" si="89"/>
        <v>19326751.198091052</v>
      </c>
      <c r="AI230" s="2">
        <f t="shared" ca="1" si="89"/>
        <v>20178704.787353713</v>
      </c>
      <c r="AJ230" s="2">
        <f t="shared" ca="1" si="89"/>
        <v>19149245.600723807</v>
      </c>
      <c r="AK230" s="2">
        <f t="shared" ca="1" si="89"/>
        <v>19924805.781651281</v>
      </c>
    </row>
    <row r="231" spans="4:38">
      <c r="E231" t="s">
        <v>309</v>
      </c>
      <c r="F231" s="2">
        <f t="shared" ca="1" si="81"/>
        <v>-69385869.364968538</v>
      </c>
      <c r="G231" s="2">
        <f>-G230*G$18</f>
        <v>197762.02289248354</v>
      </c>
      <c r="H231" s="2">
        <f t="shared" ref="H231:AK231" ca="1" si="90">-H230*H$18</f>
        <v>-3736964.491213786</v>
      </c>
      <c r="I231" s="2">
        <f t="shared" ca="1" si="90"/>
        <v>-3807277.7039038688</v>
      </c>
      <c r="J231" s="2">
        <f t="shared" ca="1" si="90"/>
        <v>-3835911.593491897</v>
      </c>
      <c r="K231" s="2">
        <f t="shared" ca="1" si="90"/>
        <v>-3875229.5852006972</v>
      </c>
      <c r="L231" s="2">
        <f t="shared" ca="1" si="90"/>
        <v>-3900227.5097739231</v>
      </c>
      <c r="M231" s="2">
        <f t="shared" ca="1" si="90"/>
        <v>-5001995.8548161685</v>
      </c>
      <c r="N231" s="2">
        <f t="shared" ca="1" si="90"/>
        <v>-6135611.9302692683</v>
      </c>
      <c r="O231" s="2">
        <f t="shared" ca="1" si="90"/>
        <v>-6422981.5164617468</v>
      </c>
      <c r="P231" s="2">
        <f t="shared" ca="1" si="90"/>
        <v>-6614736.8483671285</v>
      </c>
      <c r="Q231" s="2">
        <f t="shared" ca="1" si="90"/>
        <v>-6740186.0421346435</v>
      </c>
      <c r="R231" s="2">
        <f t="shared" ca="1" si="90"/>
        <v>-3738834.2040485567</v>
      </c>
      <c r="S231" s="2">
        <f t="shared" ca="1" si="90"/>
        <v>-3980192.4768705722</v>
      </c>
      <c r="T231" s="2">
        <f t="shared" ca="1" si="90"/>
        <v>-4232688.636124175</v>
      </c>
      <c r="U231" s="2">
        <f t="shared" ca="1" si="90"/>
        <v>-3738369.2606194853</v>
      </c>
      <c r="V231" s="2">
        <f t="shared" ca="1" si="90"/>
        <v>-3957300.1717102947</v>
      </c>
      <c r="W231" s="2">
        <f t="shared" ca="1" si="90"/>
        <v>-4183104.1932204315</v>
      </c>
      <c r="X231" s="2">
        <f t="shared" ca="1" si="90"/>
        <v>-4415973.4472557129</v>
      </c>
      <c r="Y231" s="2">
        <f t="shared" ca="1" si="90"/>
        <v>-4656105.0940086963</v>
      </c>
      <c r="Z231" s="2">
        <f t="shared" ca="1" si="90"/>
        <v>-3413785.7826850978</v>
      </c>
      <c r="AA231" s="2">
        <f t="shared" ca="1" si="90"/>
        <v>-3569918.8289689333</v>
      </c>
      <c r="AB231" s="2">
        <f t="shared" ca="1" si="90"/>
        <v>-3730344.9602417909</v>
      </c>
      <c r="AC231" s="2">
        <f t="shared" ca="1" si="90"/>
        <v>-3895175.6313997987</v>
      </c>
      <c r="AD231" s="2">
        <f t="shared" ca="1" si="90"/>
        <v>-4064525.0851942664</v>
      </c>
      <c r="AE231" s="2">
        <f t="shared" ca="1" si="90"/>
        <v>-5074133.0416997727</v>
      </c>
      <c r="AF231" s="2">
        <f t="shared" ca="1" si="90"/>
        <v>-5308474.7418006668</v>
      </c>
      <c r="AG231" s="2">
        <f t="shared" ca="1" si="90"/>
        <v>-5549710.1178103853</v>
      </c>
      <c r="AH231" s="2">
        <f t="shared" ca="1" si="90"/>
        <v>-5798025.3594273152</v>
      </c>
      <c r="AI231" s="2">
        <f t="shared" ca="1" si="90"/>
        <v>-6053611.4362061135</v>
      </c>
      <c r="AJ231" s="2">
        <f t="shared" ca="1" si="90"/>
        <v>-5744773.6802171422</v>
      </c>
      <c r="AK231" s="2">
        <f t="shared" ca="1" si="90"/>
        <v>-5977441.7344953837</v>
      </c>
    </row>
    <row r="233" spans="4:38">
      <c r="D233" t="s">
        <v>310</v>
      </c>
    </row>
    <row r="234" spans="4:38">
      <c r="E234" t="s">
        <v>214</v>
      </c>
      <c r="F234" s="2">
        <f>NPV($G$15,H234:AQ234)+G234</f>
        <v>-346917863.21206874</v>
      </c>
      <c r="G234" s="2">
        <f t="shared" ref="G234:AK234" si="91">-G26</f>
        <v>-52736539.437995613</v>
      </c>
      <c r="H234" s="2">
        <f t="shared" si="91"/>
        <v>-17568876.703694154</v>
      </c>
      <c r="I234" s="2">
        <f t="shared" si="91"/>
        <v>-17074919.014652316</v>
      </c>
      <c r="J234" s="2">
        <f t="shared" si="91"/>
        <v>-29505276.561804935</v>
      </c>
      <c r="K234" s="2">
        <f t="shared" si="91"/>
        <v>-32199464.963741094</v>
      </c>
      <c r="L234" s="2">
        <f t="shared" si="91"/>
        <v>-33392871.417494878</v>
      </c>
      <c r="M234" s="2">
        <f t="shared" si="91"/>
        <v>-54051282.786105655</v>
      </c>
      <c r="N234" s="2">
        <f t="shared" si="91"/>
        <v>-44667658.424539447</v>
      </c>
      <c r="O234" s="2">
        <f t="shared" si="91"/>
        <v>-33360011.819595829</v>
      </c>
      <c r="P234" s="2">
        <f t="shared" si="91"/>
        <v>-62619620.916916393</v>
      </c>
      <c r="Q234" s="2">
        <f t="shared" si="91"/>
        <v>-84133698.853807911</v>
      </c>
      <c r="R234" s="23">
        <f t="shared" si="91"/>
        <v>0</v>
      </c>
      <c r="S234" s="23">
        <f t="shared" si="91"/>
        <v>0</v>
      </c>
      <c r="T234" s="23">
        <f t="shared" si="91"/>
        <v>0</v>
      </c>
      <c r="U234" s="23">
        <f t="shared" si="91"/>
        <v>0</v>
      </c>
      <c r="V234" s="23">
        <f t="shared" si="91"/>
        <v>0</v>
      </c>
      <c r="W234" s="23">
        <f t="shared" si="91"/>
        <v>0</v>
      </c>
      <c r="X234" s="23">
        <f t="shared" si="91"/>
        <v>0</v>
      </c>
      <c r="Y234" s="23">
        <f t="shared" si="91"/>
        <v>0</v>
      </c>
      <c r="Z234" s="23">
        <f t="shared" si="91"/>
        <v>0</v>
      </c>
      <c r="AA234" s="23">
        <f t="shared" si="91"/>
        <v>0</v>
      </c>
      <c r="AB234" s="23">
        <f t="shared" si="91"/>
        <v>0</v>
      </c>
      <c r="AC234" s="23">
        <f t="shared" si="91"/>
        <v>0</v>
      </c>
      <c r="AD234" s="23">
        <f t="shared" si="91"/>
        <v>0</v>
      </c>
      <c r="AE234" s="23">
        <f t="shared" si="91"/>
        <v>0</v>
      </c>
      <c r="AF234" s="23">
        <f t="shared" si="91"/>
        <v>0</v>
      </c>
      <c r="AG234" s="23">
        <f t="shared" si="91"/>
        <v>0</v>
      </c>
      <c r="AH234" s="23">
        <f t="shared" si="91"/>
        <v>0</v>
      </c>
      <c r="AI234" s="23">
        <f t="shared" si="91"/>
        <v>0</v>
      </c>
      <c r="AJ234" s="23">
        <f t="shared" si="91"/>
        <v>0</v>
      </c>
      <c r="AK234" s="23">
        <f t="shared" si="91"/>
        <v>0</v>
      </c>
    </row>
    <row r="235" spans="4:38">
      <c r="E235" t="s">
        <v>311</v>
      </c>
      <c r="F235" s="2">
        <f t="shared" ref="F235:F244" si="92">NPV($G$15,H235:AQ235)+G235</f>
        <v>0</v>
      </c>
      <c r="G235" s="2">
        <f t="shared" ref="G235:AK235" si="93">G84</f>
        <v>0</v>
      </c>
      <c r="H235" s="2">
        <f t="shared" si="93"/>
        <v>0</v>
      </c>
      <c r="I235" s="2">
        <f t="shared" si="93"/>
        <v>0</v>
      </c>
      <c r="J235" s="2">
        <f t="shared" si="93"/>
        <v>0</v>
      </c>
      <c r="K235" s="2">
        <f t="shared" si="93"/>
        <v>0</v>
      </c>
      <c r="L235" s="2">
        <f t="shared" si="93"/>
        <v>0</v>
      </c>
      <c r="M235" s="2">
        <f t="shared" si="93"/>
        <v>0</v>
      </c>
      <c r="N235" s="2">
        <f t="shared" si="93"/>
        <v>0</v>
      </c>
      <c r="O235" s="2">
        <f t="shared" si="93"/>
        <v>0</v>
      </c>
      <c r="P235" s="2">
        <f t="shared" si="93"/>
        <v>0</v>
      </c>
      <c r="Q235" s="2">
        <f t="shared" si="93"/>
        <v>0</v>
      </c>
      <c r="R235" s="2">
        <f t="shared" si="93"/>
        <v>0</v>
      </c>
      <c r="S235" s="2">
        <f t="shared" si="93"/>
        <v>0</v>
      </c>
      <c r="T235" s="2">
        <f t="shared" si="93"/>
        <v>0</v>
      </c>
      <c r="U235" s="2">
        <f t="shared" si="93"/>
        <v>0</v>
      </c>
      <c r="V235" s="2">
        <f t="shared" si="93"/>
        <v>0</v>
      </c>
      <c r="W235" s="2">
        <f t="shared" si="93"/>
        <v>0</v>
      </c>
      <c r="X235" s="2">
        <f t="shared" si="93"/>
        <v>0</v>
      </c>
      <c r="Y235" s="2">
        <f t="shared" si="93"/>
        <v>0</v>
      </c>
      <c r="Z235" s="2">
        <f t="shared" si="93"/>
        <v>0</v>
      </c>
      <c r="AA235" s="2">
        <f t="shared" si="93"/>
        <v>0</v>
      </c>
      <c r="AB235" s="2">
        <f t="shared" si="93"/>
        <v>0</v>
      </c>
      <c r="AC235" s="2">
        <f t="shared" si="93"/>
        <v>0</v>
      </c>
      <c r="AD235" s="2">
        <f t="shared" si="93"/>
        <v>0</v>
      </c>
      <c r="AE235" s="2">
        <f t="shared" si="93"/>
        <v>0</v>
      </c>
      <c r="AF235" s="2">
        <f t="shared" si="93"/>
        <v>0</v>
      </c>
      <c r="AG235" s="2">
        <f t="shared" si="93"/>
        <v>0</v>
      </c>
      <c r="AH235" s="2">
        <f t="shared" si="93"/>
        <v>0</v>
      </c>
      <c r="AI235" s="2">
        <f t="shared" si="93"/>
        <v>0</v>
      </c>
      <c r="AJ235" s="2">
        <f t="shared" si="93"/>
        <v>0</v>
      </c>
      <c r="AK235" s="2">
        <f t="shared" si="93"/>
        <v>0</v>
      </c>
    </row>
    <row r="236" spans="4:38">
      <c r="E236" t="s">
        <v>222</v>
      </c>
      <c r="F236" s="2">
        <f t="shared" si="92"/>
        <v>0</v>
      </c>
      <c r="G236" s="2">
        <f t="shared" ref="G236:AK236" si="94">G53</f>
        <v>0</v>
      </c>
      <c r="H236" s="2">
        <f t="shared" si="94"/>
        <v>0</v>
      </c>
      <c r="I236" s="2">
        <f t="shared" si="94"/>
        <v>0</v>
      </c>
      <c r="J236" s="2">
        <f t="shared" si="94"/>
        <v>0</v>
      </c>
      <c r="K236" s="2">
        <f t="shared" si="94"/>
        <v>0</v>
      </c>
      <c r="L236" s="2">
        <f t="shared" si="94"/>
        <v>0</v>
      </c>
      <c r="M236" s="2">
        <f t="shared" si="94"/>
        <v>0</v>
      </c>
      <c r="N236" s="2">
        <f t="shared" si="94"/>
        <v>0</v>
      </c>
      <c r="O236" s="2">
        <f t="shared" si="94"/>
        <v>0</v>
      </c>
      <c r="P236" s="2">
        <f t="shared" si="94"/>
        <v>0</v>
      </c>
      <c r="Q236" s="2">
        <f t="shared" si="94"/>
        <v>0</v>
      </c>
      <c r="R236" s="2">
        <f t="shared" si="94"/>
        <v>0</v>
      </c>
      <c r="S236" s="2">
        <f t="shared" si="94"/>
        <v>0</v>
      </c>
      <c r="T236" s="2">
        <f t="shared" si="94"/>
        <v>0</v>
      </c>
      <c r="U236" s="2">
        <f t="shared" si="94"/>
        <v>0</v>
      </c>
      <c r="V236" s="2">
        <f t="shared" si="94"/>
        <v>0</v>
      </c>
      <c r="W236" s="2">
        <f t="shared" si="94"/>
        <v>0</v>
      </c>
      <c r="X236" s="2">
        <f t="shared" si="94"/>
        <v>0</v>
      </c>
      <c r="Y236" s="2">
        <f t="shared" si="94"/>
        <v>0</v>
      </c>
      <c r="Z236" s="2">
        <f t="shared" si="94"/>
        <v>0</v>
      </c>
      <c r="AA236" s="2">
        <f t="shared" si="94"/>
        <v>0</v>
      </c>
      <c r="AB236" s="2">
        <f t="shared" si="94"/>
        <v>0</v>
      </c>
      <c r="AC236" s="2">
        <f t="shared" si="94"/>
        <v>0</v>
      </c>
      <c r="AD236" s="2">
        <f t="shared" si="94"/>
        <v>0</v>
      </c>
      <c r="AE236" s="2">
        <f t="shared" si="94"/>
        <v>0</v>
      </c>
      <c r="AF236" s="2">
        <f t="shared" si="94"/>
        <v>0</v>
      </c>
      <c r="AG236" s="2">
        <f t="shared" si="94"/>
        <v>0</v>
      </c>
      <c r="AH236" s="2">
        <f t="shared" si="94"/>
        <v>0</v>
      </c>
      <c r="AI236" s="2">
        <f t="shared" si="94"/>
        <v>0</v>
      </c>
      <c r="AJ236" s="2">
        <f t="shared" si="94"/>
        <v>0</v>
      </c>
      <c r="AK236" s="2">
        <f t="shared" si="94"/>
        <v>0</v>
      </c>
    </row>
    <row r="237" spans="4:38">
      <c r="E237" t="s">
        <v>305</v>
      </c>
      <c r="F237" s="2">
        <f t="shared" si="92"/>
        <v>393373002.12188381</v>
      </c>
      <c r="G237" s="2">
        <f t="shared" ref="G237:AK237" si="95">G177</f>
        <v>0</v>
      </c>
      <c r="H237" s="2">
        <f t="shared" si="95"/>
        <v>876891.91267429991</v>
      </c>
      <c r="I237" s="2">
        <f t="shared" si="95"/>
        <v>1798040.5469449731</v>
      </c>
      <c r="J237" s="2">
        <f t="shared" si="95"/>
        <v>2763291.4350420851</v>
      </c>
      <c r="K237" s="2">
        <f t="shared" si="95"/>
        <v>3767320.4137744904</v>
      </c>
      <c r="L237" s="2">
        <f t="shared" si="95"/>
        <v>4813513.9988904856</v>
      </c>
      <c r="M237" s="2">
        <f t="shared" si="95"/>
        <v>6156462.6785614621</v>
      </c>
      <c r="N237" s="2">
        <f t="shared" si="95"/>
        <v>7551934.7119862968</v>
      </c>
      <c r="O237" s="2">
        <f t="shared" si="95"/>
        <v>9001427.5059502628</v>
      </c>
      <c r="P237" s="2">
        <f t="shared" si="95"/>
        <v>10507037.222331736</v>
      </c>
      <c r="Q237" s="2">
        <f t="shared" si="95"/>
        <v>12070149.558380935</v>
      </c>
      <c r="R237" s="2">
        <f t="shared" si="95"/>
        <v>12934562.580875579</v>
      </c>
      <c r="S237" s="2">
        <f t="shared" si="95"/>
        <v>13829333.796638217</v>
      </c>
      <c r="T237" s="2">
        <f t="shared" si="95"/>
        <v>14763909.896115817</v>
      </c>
      <c r="U237" s="2">
        <f t="shared" si="95"/>
        <v>15566094.813541092</v>
      </c>
      <c r="V237" s="2">
        <f t="shared" si="95"/>
        <v>16395460.613234039</v>
      </c>
      <c r="W237" s="2">
        <f t="shared" si="95"/>
        <v>17252795.128701318</v>
      </c>
      <c r="X237" s="2">
        <f t="shared" si="95"/>
        <v>18138907.295687787</v>
      </c>
      <c r="Y237" s="2">
        <f t="shared" si="95"/>
        <v>19054627.691035926</v>
      </c>
      <c r="Z237" s="2">
        <f t="shared" si="95"/>
        <v>19674138.786793988</v>
      </c>
      <c r="AA237" s="2">
        <f t="shared" si="95"/>
        <v>20311266.257762138</v>
      </c>
      <c r="AB237" s="2">
        <f t="shared" si="95"/>
        <v>20966476.787305977</v>
      </c>
      <c r="AC237" s="2">
        <f t="shared" si="95"/>
        <v>21640248.890670981</v>
      </c>
      <c r="AD237" s="2">
        <f t="shared" si="95"/>
        <v>22333073.206114121</v>
      </c>
      <c r="AE237" s="2">
        <f t="shared" si="95"/>
        <v>23228666.578403585</v>
      </c>
      <c r="AF237" s="2">
        <f t="shared" si="95"/>
        <v>24152025.987045318</v>
      </c>
      <c r="AG237" s="2">
        <f t="shared" si="95"/>
        <v>25103922.648888923</v>
      </c>
      <c r="AH237" s="2">
        <f t="shared" si="95"/>
        <v>26085147.927069679</v>
      </c>
      <c r="AI237" s="2">
        <f t="shared" si="95"/>
        <v>27096513.837045856</v>
      </c>
      <c r="AJ237" s="2">
        <f t="shared" si="95"/>
        <v>28013464.152118448</v>
      </c>
      <c r="AK237" s="2">
        <f t="shared" si="95"/>
        <v>28956976.817821957</v>
      </c>
      <c r="AL237" s="2">
        <f t="shared" ref="AL237:AL243" si="96">IF(AF237=0,0,IF($G$15&gt;(AK237/AF237)^(1/5)-1+2%,AK237*(AK237/AF237)^(1/5)/($G$15-((AK237/AF237)^(1/5)-1)),AK237*(1+$G$14)/$G$16))</f>
        <v>986468623.23356307</v>
      </c>
    </row>
    <row r="238" spans="4:38">
      <c r="E238" t="s">
        <v>282</v>
      </c>
      <c r="F238" s="2">
        <f t="shared" si="92"/>
        <v>-31835970.309235934</v>
      </c>
      <c r="G238" s="2">
        <f t="shared" ref="G238:AK238" si="97">G224</f>
        <v>0</v>
      </c>
      <c r="H238" s="2">
        <f t="shared" si="97"/>
        <v>-500715.59633721004</v>
      </c>
      <c r="I238" s="2">
        <f t="shared" si="97"/>
        <v>-1022792.328290673</v>
      </c>
      <c r="J238" s="2">
        <f t="shared" si="97"/>
        <v>-1566834.0426472521</v>
      </c>
      <c r="K238" s="2">
        <f t="shared" si="97"/>
        <v>-2068671.2423076015</v>
      </c>
      <c r="L238" s="2">
        <f t="shared" si="97"/>
        <v>-2640385.5647808611</v>
      </c>
      <c r="M238" s="2">
        <f t="shared" si="97"/>
        <v>-3378861.8962843684</v>
      </c>
      <c r="N238" s="2">
        <f t="shared" si="97"/>
        <v>-456182.26173863804</v>
      </c>
      <c r="O238" s="2">
        <f t="shared" si="97"/>
        <v>-544065.93003061425</v>
      </c>
      <c r="P238" s="2">
        <f t="shared" si="97"/>
        <v>-635432.51741958142</v>
      </c>
      <c r="Q238" s="2">
        <f t="shared" si="97"/>
        <v>-730387.92194267805</v>
      </c>
      <c r="R238" s="2">
        <f t="shared" si="97"/>
        <v>-783124.92360458116</v>
      </c>
      <c r="S238" s="2">
        <f t="shared" si="97"/>
        <v>-837751.71747102472</v>
      </c>
      <c r="T238" s="2">
        <f t="shared" si="97"/>
        <v>-894366.35588802898</v>
      </c>
      <c r="U238" s="2">
        <f t="shared" si="97"/>
        <v>-942961.01722057594</v>
      </c>
      <c r="V238" s="2">
        <f t="shared" si="97"/>
        <v>-993202.23876614275</v>
      </c>
      <c r="W238" s="2">
        <f t="shared" si="97"/>
        <v>-1045137.7458080291</v>
      </c>
      <c r="X238" s="2">
        <f t="shared" si="97"/>
        <v>-1098816.5419583791</v>
      </c>
      <c r="Y238" s="2">
        <f t="shared" si="97"/>
        <v>-1154288.9418011419</v>
      </c>
      <c r="Z238" s="2">
        <f t="shared" si="97"/>
        <v>-1191817.6103614331</v>
      </c>
      <c r="AA238" s="2">
        <f t="shared" si="97"/>
        <v>-1230413.4415779223</v>
      </c>
      <c r="AB238" s="2">
        <f t="shared" si="97"/>
        <v>-1270104.7061393345</v>
      </c>
      <c r="AC238" s="2">
        <f t="shared" si="97"/>
        <v>-1310920.3914845907</v>
      </c>
      <c r="AD238" s="2">
        <f t="shared" si="97"/>
        <v>-1352890.2194389403</v>
      </c>
      <c r="AE238" s="2">
        <f t="shared" si="97"/>
        <v>-1407143.3669024541</v>
      </c>
      <c r="AF238" s="2">
        <f t="shared" si="97"/>
        <v>-1463078.5219726623</v>
      </c>
      <c r="AG238" s="2">
        <f t="shared" si="97"/>
        <v>-1520742.4033310162</v>
      </c>
      <c r="AH238" s="2">
        <f t="shared" si="97"/>
        <v>-1580182.950078231</v>
      </c>
      <c r="AI238" s="2">
        <f t="shared" si="97"/>
        <v>-1641449.3523889591</v>
      </c>
      <c r="AJ238" s="2">
        <f t="shared" si="97"/>
        <v>-1696996.2581606889</v>
      </c>
      <c r="AK238" s="2">
        <f t="shared" si="97"/>
        <v>-1754152.254810428</v>
      </c>
      <c r="AL238" s="2">
        <f t="shared" si="96"/>
        <v>-59758177.472445458</v>
      </c>
    </row>
    <row r="239" spans="4:38">
      <c r="E239" t="s">
        <v>283</v>
      </c>
      <c r="F239" s="2">
        <f t="shared" si="92"/>
        <v>-86750833.772199333</v>
      </c>
      <c r="G239" s="2">
        <f t="shared" ref="G239:AK239" si="98">-G200</f>
        <v>0</v>
      </c>
      <c r="H239" s="2">
        <f t="shared" si="98"/>
        <v>-194578.7985373472</v>
      </c>
      <c r="I239" s="2">
        <f t="shared" si="98"/>
        <v>-397329.90661326295</v>
      </c>
      <c r="J239" s="2">
        <f t="shared" si="98"/>
        <v>-608510.75197821204</v>
      </c>
      <c r="K239" s="2">
        <f t="shared" si="98"/>
        <v>-828385.97035967279</v>
      </c>
      <c r="L239" s="2">
        <f t="shared" si="98"/>
        <v>-1057227.5946715323</v>
      </c>
      <c r="M239" s="2">
        <f t="shared" si="98"/>
        <v>-1352982.815152134</v>
      </c>
      <c r="N239" s="2">
        <f t="shared" si="98"/>
        <v>-1660693.517523671</v>
      </c>
      <c r="O239" s="2">
        <f t="shared" si="98"/>
        <v>-1980731.4039733307</v>
      </c>
      <c r="P239" s="2">
        <f t="shared" si="98"/>
        <v>-2313478.5158126475</v>
      </c>
      <c r="Q239" s="2">
        <f t="shared" si="98"/>
        <v>-2659327.5038000639</v>
      </c>
      <c r="R239" s="2">
        <f t="shared" si="98"/>
        <v>-2851479.808636331</v>
      </c>
      <c r="S239" s="2">
        <f t="shared" si="98"/>
        <v>-3050529.746846545</v>
      </c>
      <c r="T239" s="2">
        <f t="shared" si="98"/>
        <v>-3256682.2798659788</v>
      </c>
      <c r="U239" s="2">
        <f t="shared" si="98"/>
        <v>-3433631.4365688348</v>
      </c>
      <c r="V239" s="2">
        <f t="shared" si="98"/>
        <v>-3616576.2609677897</v>
      </c>
      <c r="W239" s="2">
        <f t="shared" si="98"/>
        <v>-3805690.5365279736</v>
      </c>
      <c r="X239" s="2">
        <f t="shared" si="98"/>
        <v>-4001152.701530599</v>
      </c>
      <c r="Y239" s="2">
        <f t="shared" si="98"/>
        <v>-4203145.9679367244</v>
      </c>
      <c r="Z239" s="2">
        <f t="shared" si="98"/>
        <v>-4339800.2026165519</v>
      </c>
      <c r="AA239" s="2">
        <f t="shared" si="98"/>
        <v>-4480340.327781071</v>
      </c>
      <c r="AB239" s="2">
        <f t="shared" si="98"/>
        <v>-4624869.2863131454</v>
      </c>
      <c r="AC239" s="2">
        <f t="shared" si="98"/>
        <v>-4773492.6310190167</v>
      </c>
      <c r="AD239" s="2">
        <f t="shared" si="98"/>
        <v>-4926318.5888472721</v>
      </c>
      <c r="AE239" s="2">
        <f t="shared" si="98"/>
        <v>-5123872.1560271876</v>
      </c>
      <c r="AF239" s="2">
        <f t="shared" si="98"/>
        <v>-5327550.4665309759</v>
      </c>
      <c r="AG239" s="2">
        <f t="shared" si="98"/>
        <v>-5537523.6384551171</v>
      </c>
      <c r="AH239" s="2">
        <f t="shared" si="98"/>
        <v>-5753966.2338443324</v>
      </c>
      <c r="AI239" s="2">
        <f t="shared" si="98"/>
        <v>-5977057.3703153348</v>
      </c>
      <c r="AJ239" s="2">
        <f t="shared" si="98"/>
        <v>-6179321.937332239</v>
      </c>
      <c r="AK239" s="2">
        <f t="shared" si="98"/>
        <v>-6387445.7338635419</v>
      </c>
      <c r="AL239" s="2">
        <f t="shared" si="96"/>
        <v>-217599193.40700722</v>
      </c>
    </row>
    <row r="240" spans="4:38">
      <c r="E240" t="s">
        <v>290</v>
      </c>
      <c r="F240" s="2">
        <f t="shared" si="92"/>
        <v>0</v>
      </c>
      <c r="G240" s="2">
        <f t="shared" ref="G240:AK240" si="99">G207</f>
        <v>0</v>
      </c>
      <c r="H240" s="2">
        <f t="shared" si="99"/>
        <v>0</v>
      </c>
      <c r="I240" s="2">
        <f t="shared" si="99"/>
        <v>0</v>
      </c>
      <c r="J240" s="2">
        <f t="shared" si="99"/>
        <v>0</v>
      </c>
      <c r="K240" s="2">
        <f t="shared" si="99"/>
        <v>0</v>
      </c>
      <c r="L240" s="2">
        <f t="shared" si="99"/>
        <v>0</v>
      </c>
      <c r="M240" s="2">
        <f t="shared" si="99"/>
        <v>0</v>
      </c>
      <c r="N240" s="2">
        <f t="shared" si="99"/>
        <v>0</v>
      </c>
      <c r="O240" s="2">
        <f t="shared" si="99"/>
        <v>0</v>
      </c>
      <c r="P240" s="2">
        <f t="shared" si="99"/>
        <v>0</v>
      </c>
      <c r="Q240" s="2">
        <f t="shared" si="99"/>
        <v>0</v>
      </c>
      <c r="R240" s="2">
        <f t="shared" si="99"/>
        <v>0</v>
      </c>
      <c r="S240" s="2">
        <f t="shared" si="99"/>
        <v>0</v>
      </c>
      <c r="T240" s="2">
        <f t="shared" si="99"/>
        <v>0</v>
      </c>
      <c r="U240" s="2">
        <f t="shared" si="99"/>
        <v>0</v>
      </c>
      <c r="V240" s="2">
        <f t="shared" si="99"/>
        <v>0</v>
      </c>
      <c r="W240" s="2">
        <f t="shared" si="99"/>
        <v>0</v>
      </c>
      <c r="X240" s="2">
        <f t="shared" si="99"/>
        <v>0</v>
      </c>
      <c r="Y240" s="2">
        <f t="shared" si="99"/>
        <v>0</v>
      </c>
      <c r="Z240" s="2">
        <f t="shared" si="99"/>
        <v>0</v>
      </c>
      <c r="AA240" s="2">
        <f t="shared" si="99"/>
        <v>0</v>
      </c>
      <c r="AB240" s="2">
        <f t="shared" si="99"/>
        <v>0</v>
      </c>
      <c r="AC240" s="2">
        <f t="shared" si="99"/>
        <v>0</v>
      </c>
      <c r="AD240" s="2">
        <f t="shared" si="99"/>
        <v>0</v>
      </c>
      <c r="AE240" s="2">
        <f t="shared" si="99"/>
        <v>0</v>
      </c>
      <c r="AF240" s="2">
        <f t="shared" si="99"/>
        <v>0</v>
      </c>
      <c r="AG240" s="2">
        <f t="shared" si="99"/>
        <v>0</v>
      </c>
      <c r="AH240" s="2">
        <f t="shared" si="99"/>
        <v>0</v>
      </c>
      <c r="AI240" s="2">
        <f t="shared" si="99"/>
        <v>0</v>
      </c>
      <c r="AJ240" s="2">
        <f t="shared" si="99"/>
        <v>0</v>
      </c>
      <c r="AK240" s="2">
        <f t="shared" si="99"/>
        <v>0</v>
      </c>
      <c r="AL240" s="2">
        <f t="shared" si="96"/>
        <v>0</v>
      </c>
    </row>
    <row r="241" spans="3:40">
      <c r="E241" t="s">
        <v>295</v>
      </c>
      <c r="F241" s="2">
        <f t="shared" si="92"/>
        <v>0</v>
      </c>
      <c r="G241" s="2">
        <f t="shared" ref="G241:AK241" si="100">G214</f>
        <v>0</v>
      </c>
      <c r="H241" s="2">
        <f t="shared" si="100"/>
        <v>0</v>
      </c>
      <c r="I241" s="2">
        <f t="shared" si="100"/>
        <v>0</v>
      </c>
      <c r="J241" s="2">
        <f t="shared" si="100"/>
        <v>0</v>
      </c>
      <c r="K241" s="2">
        <f t="shared" si="100"/>
        <v>0</v>
      </c>
      <c r="L241" s="2">
        <f t="shared" si="100"/>
        <v>0</v>
      </c>
      <c r="M241" s="2">
        <f t="shared" si="100"/>
        <v>0</v>
      </c>
      <c r="N241" s="2">
        <f t="shared" si="100"/>
        <v>0</v>
      </c>
      <c r="O241" s="2">
        <f t="shared" si="100"/>
        <v>0</v>
      </c>
      <c r="P241" s="2">
        <f t="shared" si="100"/>
        <v>0</v>
      </c>
      <c r="Q241" s="2">
        <f t="shared" si="100"/>
        <v>0</v>
      </c>
      <c r="R241" s="2">
        <f t="shared" si="100"/>
        <v>0</v>
      </c>
      <c r="S241" s="2">
        <f t="shared" si="100"/>
        <v>0</v>
      </c>
      <c r="T241" s="2">
        <f t="shared" si="100"/>
        <v>0</v>
      </c>
      <c r="U241" s="2">
        <f t="shared" si="100"/>
        <v>0</v>
      </c>
      <c r="V241" s="2">
        <f t="shared" si="100"/>
        <v>0</v>
      </c>
      <c r="W241" s="2">
        <f t="shared" si="100"/>
        <v>0</v>
      </c>
      <c r="X241" s="2">
        <f t="shared" si="100"/>
        <v>0</v>
      </c>
      <c r="Y241" s="2">
        <f t="shared" si="100"/>
        <v>0</v>
      </c>
      <c r="Z241" s="2">
        <f t="shared" si="100"/>
        <v>0</v>
      </c>
      <c r="AA241" s="2">
        <f t="shared" si="100"/>
        <v>0</v>
      </c>
      <c r="AB241" s="2">
        <f t="shared" si="100"/>
        <v>0</v>
      </c>
      <c r="AC241" s="2">
        <f t="shared" si="100"/>
        <v>0</v>
      </c>
      <c r="AD241" s="2">
        <f t="shared" si="100"/>
        <v>0</v>
      </c>
      <c r="AE241" s="2">
        <f t="shared" si="100"/>
        <v>0</v>
      </c>
      <c r="AF241" s="2">
        <f t="shared" si="100"/>
        <v>0</v>
      </c>
      <c r="AG241" s="2">
        <f t="shared" si="100"/>
        <v>0</v>
      </c>
      <c r="AH241" s="2">
        <f t="shared" si="100"/>
        <v>0</v>
      </c>
      <c r="AI241" s="2">
        <f t="shared" si="100"/>
        <v>0</v>
      </c>
      <c r="AJ241" s="2">
        <f t="shared" si="100"/>
        <v>0</v>
      </c>
      <c r="AK241" s="2">
        <f t="shared" si="100"/>
        <v>0</v>
      </c>
      <c r="AL241" s="2">
        <f t="shared" si="96"/>
        <v>0</v>
      </c>
    </row>
    <row r="242" spans="3:40">
      <c r="E242" t="s">
        <v>312</v>
      </c>
      <c r="F242" s="2">
        <f t="shared" ca="1" si="92"/>
        <v>-116039728.17623456</v>
      </c>
      <c r="G242" s="2">
        <f t="shared" ref="G242:AK242" si="101">G231</f>
        <v>197762.02289248354</v>
      </c>
      <c r="H242" s="2">
        <f t="shared" ca="1" si="101"/>
        <v>-3736964.491213786</v>
      </c>
      <c r="I242" s="2">
        <f t="shared" ca="1" si="101"/>
        <v>-3807277.7039038688</v>
      </c>
      <c r="J242" s="2">
        <f t="shared" ca="1" si="101"/>
        <v>-3835911.593491897</v>
      </c>
      <c r="K242" s="2">
        <f t="shared" ca="1" si="101"/>
        <v>-3875229.5852006972</v>
      </c>
      <c r="L242" s="2">
        <f t="shared" ca="1" si="101"/>
        <v>-3900227.5097739231</v>
      </c>
      <c r="M242" s="2">
        <f t="shared" ca="1" si="101"/>
        <v>-5001995.8548161685</v>
      </c>
      <c r="N242" s="2">
        <f t="shared" ca="1" si="101"/>
        <v>-6135611.9302692683</v>
      </c>
      <c r="O242" s="2">
        <f t="shared" ca="1" si="101"/>
        <v>-6422981.5164617468</v>
      </c>
      <c r="P242" s="2">
        <f t="shared" ca="1" si="101"/>
        <v>-6614736.8483671285</v>
      </c>
      <c r="Q242" s="2">
        <f t="shared" ca="1" si="101"/>
        <v>-6740186.0421346435</v>
      </c>
      <c r="R242" s="2">
        <f t="shared" ca="1" si="101"/>
        <v>-3738834.2040485567</v>
      </c>
      <c r="S242" s="2">
        <f t="shared" ca="1" si="101"/>
        <v>-3980192.4768705722</v>
      </c>
      <c r="T242" s="2">
        <f t="shared" ca="1" si="101"/>
        <v>-4232688.636124175</v>
      </c>
      <c r="U242" s="2">
        <f t="shared" ca="1" si="101"/>
        <v>-3738369.2606194853</v>
      </c>
      <c r="V242" s="2">
        <f t="shared" ca="1" si="101"/>
        <v>-3957300.1717102947</v>
      </c>
      <c r="W242" s="2">
        <f t="shared" ca="1" si="101"/>
        <v>-4183104.1932204315</v>
      </c>
      <c r="X242" s="2">
        <f t="shared" ca="1" si="101"/>
        <v>-4415973.4472557129</v>
      </c>
      <c r="Y242" s="2">
        <f t="shared" ca="1" si="101"/>
        <v>-4656105.0940086963</v>
      </c>
      <c r="Z242" s="2">
        <f t="shared" ca="1" si="101"/>
        <v>-3413785.7826850978</v>
      </c>
      <c r="AA242" s="2">
        <f t="shared" ca="1" si="101"/>
        <v>-3569918.8289689333</v>
      </c>
      <c r="AB242" s="2">
        <f t="shared" ca="1" si="101"/>
        <v>-3730344.9602417909</v>
      </c>
      <c r="AC242" s="2">
        <f t="shared" ca="1" si="101"/>
        <v>-3895175.6313997987</v>
      </c>
      <c r="AD242" s="2">
        <f t="shared" ca="1" si="101"/>
        <v>-4064525.0851942664</v>
      </c>
      <c r="AE242" s="2">
        <f t="shared" ca="1" si="101"/>
        <v>-5074133.0416997727</v>
      </c>
      <c r="AF242" s="2">
        <f t="shared" ca="1" si="101"/>
        <v>-5308474.7418006668</v>
      </c>
      <c r="AG242" s="2">
        <f t="shared" ca="1" si="101"/>
        <v>-5549710.1178103853</v>
      </c>
      <c r="AH242" s="2">
        <f t="shared" ca="1" si="101"/>
        <v>-5798025.3594273152</v>
      </c>
      <c r="AI242" s="2">
        <f t="shared" ca="1" si="101"/>
        <v>-6053611.4362061135</v>
      </c>
      <c r="AJ242" s="2">
        <f t="shared" ca="1" si="101"/>
        <v>-5744773.6802171422</v>
      </c>
      <c r="AK242" s="2">
        <f t="shared" ca="1" si="101"/>
        <v>-5977441.7344953837</v>
      </c>
      <c r="AL242" s="2">
        <f t="shared" ca="1" si="96"/>
        <v>-221950164.47138345</v>
      </c>
      <c r="AN242" s="18"/>
    </row>
    <row r="243" spans="3:40">
      <c r="E243" t="s">
        <v>313</v>
      </c>
      <c r="F243" s="2">
        <f t="shared" ca="1" si="92"/>
        <v>58019864.088117279</v>
      </c>
      <c r="G243" s="2">
        <f>-$G$17*G242</f>
        <v>-98881.01144624177</v>
      </c>
      <c r="H243" s="2">
        <f t="shared" ref="H243:AK243" ca="1" si="102">-$G$17*H242</f>
        <v>1868482.245606893</v>
      </c>
      <c r="I243" s="2">
        <f t="shared" ca="1" si="102"/>
        <v>1903638.8519519344</v>
      </c>
      <c r="J243" s="2">
        <f t="shared" ca="1" si="102"/>
        <v>1917955.7967459485</v>
      </c>
      <c r="K243" s="2">
        <f t="shared" ca="1" si="102"/>
        <v>1937614.7926003486</v>
      </c>
      <c r="L243" s="2">
        <f t="shared" ca="1" si="102"/>
        <v>1950113.7548869615</v>
      </c>
      <c r="M243" s="2">
        <f t="shared" ca="1" si="102"/>
        <v>2500997.9274080843</v>
      </c>
      <c r="N243" s="2">
        <f t="shared" ca="1" si="102"/>
        <v>3067805.9651346342</v>
      </c>
      <c r="O243" s="2">
        <f t="shared" ca="1" si="102"/>
        <v>3211490.7582308734</v>
      </c>
      <c r="P243" s="2">
        <f t="shared" ca="1" si="102"/>
        <v>3307368.4241835643</v>
      </c>
      <c r="Q243" s="2">
        <f t="shared" ca="1" si="102"/>
        <v>3370093.0210673218</v>
      </c>
      <c r="R243" s="2">
        <f t="shared" ca="1" si="102"/>
        <v>1869417.1020242784</v>
      </c>
      <c r="S243" s="2">
        <f t="shared" ca="1" si="102"/>
        <v>1990096.2384352861</v>
      </c>
      <c r="T243" s="2">
        <f t="shared" ca="1" si="102"/>
        <v>2116344.3180620875</v>
      </c>
      <c r="U243" s="2">
        <f t="shared" ca="1" si="102"/>
        <v>1869184.6303097426</v>
      </c>
      <c r="V243" s="2">
        <f t="shared" ca="1" si="102"/>
        <v>1978650.0858551473</v>
      </c>
      <c r="W243" s="2">
        <f t="shared" ca="1" si="102"/>
        <v>2091552.0966102157</v>
      </c>
      <c r="X243" s="2">
        <f t="shared" ca="1" si="102"/>
        <v>2207986.7236278565</v>
      </c>
      <c r="Y243" s="2">
        <f t="shared" ca="1" si="102"/>
        <v>2328052.5470043481</v>
      </c>
      <c r="Z243" s="2">
        <f t="shared" ca="1" si="102"/>
        <v>1706892.8913425489</v>
      </c>
      <c r="AA243" s="2">
        <f t="shared" ca="1" si="102"/>
        <v>1784959.4144844667</v>
      </c>
      <c r="AB243" s="2">
        <f t="shared" ca="1" si="102"/>
        <v>1865172.4801208954</v>
      </c>
      <c r="AC243" s="2">
        <f t="shared" ca="1" si="102"/>
        <v>1947587.8156998993</v>
      </c>
      <c r="AD243" s="2">
        <f t="shared" ca="1" si="102"/>
        <v>2032262.5425971332</v>
      </c>
      <c r="AE243" s="2">
        <f t="shared" ca="1" si="102"/>
        <v>2537066.5208498864</v>
      </c>
      <c r="AF243" s="2">
        <f t="shared" ca="1" si="102"/>
        <v>2654237.3709003334</v>
      </c>
      <c r="AG243" s="2">
        <f t="shared" ca="1" si="102"/>
        <v>2774855.0589051927</v>
      </c>
      <c r="AH243" s="2">
        <f t="shared" ca="1" si="102"/>
        <v>2899012.6797136576</v>
      </c>
      <c r="AI243" s="2">
        <f t="shared" ca="1" si="102"/>
        <v>3026805.7181030568</v>
      </c>
      <c r="AJ243" s="2">
        <f t="shared" ca="1" si="102"/>
        <v>2872386.8401085711</v>
      </c>
      <c r="AK243" s="2">
        <f t="shared" ca="1" si="102"/>
        <v>2988720.8672476918</v>
      </c>
      <c r="AL243" s="2">
        <f t="shared" ca="1" si="96"/>
        <v>110975082.23569173</v>
      </c>
    </row>
    <row r="244" spans="3:40">
      <c r="E244" t="s">
        <v>314</v>
      </c>
      <c r="F244" s="2">
        <f t="shared" ca="1" si="92"/>
        <v>-130151529.25973746</v>
      </c>
      <c r="G244" s="2">
        <f>SUM(G234:G243)</f>
        <v>-52637658.426549375</v>
      </c>
      <c r="H244" s="2">
        <f t="shared" ref="H244:AL244" ca="1" si="103">SUM(H234:H243)</f>
        <v>-19255761.431501307</v>
      </c>
      <c r="I244" s="2">
        <f t="shared" ca="1" si="103"/>
        <v>-18600639.554563213</v>
      </c>
      <c r="J244" s="2">
        <f t="shared" ca="1" si="103"/>
        <v>-30835285.718134265</v>
      </c>
      <c r="K244" s="2">
        <f t="shared" ca="1" si="103"/>
        <v>-33266816.555234224</v>
      </c>
      <c r="L244" s="2">
        <f t="shared" ca="1" si="103"/>
        <v>-34227084.332943745</v>
      </c>
      <c r="M244" s="2">
        <f t="shared" ca="1" si="103"/>
        <v>-55127662.746388778</v>
      </c>
      <c r="N244" s="2">
        <f t="shared" ca="1" si="103"/>
        <v>-42300405.456950091</v>
      </c>
      <c r="O244" s="2">
        <f t="shared" ca="1" si="103"/>
        <v>-30094872.405880384</v>
      </c>
      <c r="P244" s="2">
        <f t="shared" ca="1" si="103"/>
        <v>-58368863.152000457</v>
      </c>
      <c r="Q244" s="2">
        <f t="shared" ca="1" si="103"/>
        <v>-78823357.742237046</v>
      </c>
      <c r="R244" s="2">
        <f t="shared" ca="1" si="103"/>
        <v>7430540.7466103891</v>
      </c>
      <c r="S244" s="2">
        <f t="shared" ca="1" si="103"/>
        <v>7950956.0938853612</v>
      </c>
      <c r="T244" s="2">
        <f t="shared" ca="1" si="103"/>
        <v>8496516.9422997218</v>
      </c>
      <c r="U244" s="2">
        <f t="shared" ca="1" si="103"/>
        <v>9320317.7294419389</v>
      </c>
      <c r="V244" s="2">
        <f t="shared" ca="1" si="103"/>
        <v>9807032.0276449602</v>
      </c>
      <c r="W244" s="2">
        <f t="shared" ca="1" si="103"/>
        <v>10310414.749755099</v>
      </c>
      <c r="X244" s="2">
        <f t="shared" ca="1" si="103"/>
        <v>10830951.328570953</v>
      </c>
      <c r="Y244" s="2">
        <f t="shared" ca="1" si="103"/>
        <v>11369140.234293712</v>
      </c>
      <c r="Z244" s="2">
        <f t="shared" ca="1" si="103"/>
        <v>12435628.082473453</v>
      </c>
      <c r="AA244" s="2">
        <f t="shared" ca="1" si="103"/>
        <v>12815553.07391868</v>
      </c>
      <c r="AB244" s="2">
        <f t="shared" ca="1" si="103"/>
        <v>13206330.314732602</v>
      </c>
      <c r="AC244" s="2">
        <f t="shared" ca="1" si="103"/>
        <v>13608248.052467473</v>
      </c>
      <c r="AD244" s="2">
        <f t="shared" ca="1" si="103"/>
        <v>14021601.855230775</v>
      </c>
      <c r="AE244" s="2">
        <f t="shared" ca="1" si="103"/>
        <v>14160584.534624055</v>
      </c>
      <c r="AF244" s="2">
        <f t="shared" ca="1" si="103"/>
        <v>14707159.627641346</v>
      </c>
      <c r="AG244" s="2">
        <f t="shared" ca="1" si="103"/>
        <v>15270801.548197597</v>
      </c>
      <c r="AH244" s="2">
        <f t="shared" ca="1" si="103"/>
        <v>15851986.063433459</v>
      </c>
      <c r="AI244" s="2">
        <f t="shared" ca="1" si="103"/>
        <v>16451201.396238504</v>
      </c>
      <c r="AJ244" s="2">
        <f t="shared" ca="1" si="103"/>
        <v>17264759.116516948</v>
      </c>
      <c r="AK244" s="2">
        <f t="shared" ca="1" si="103"/>
        <v>17826657.961900298</v>
      </c>
      <c r="AL244" s="2">
        <f t="shared" ca="1" si="103"/>
        <v>598136170.11841869</v>
      </c>
    </row>
    <row r="245" spans="3:40">
      <c r="E245" t="s">
        <v>315</v>
      </c>
      <c r="F245">
        <f ca="1">NPV($G$15,H245:AQ245)+G245</f>
        <v>-130151529.25973746</v>
      </c>
      <c r="G245" s="48">
        <f ca="1">NPV($G$15,H244:AL244)+G244</f>
        <v>-130151529.25973746</v>
      </c>
    </row>
    <row r="247" spans="3:40">
      <c r="E247" t="s">
        <v>307</v>
      </c>
      <c r="F247" t="s">
        <v>215</v>
      </c>
      <c r="H247" s="2">
        <f ca="1">H219</f>
        <v>9876230.8510423433</v>
      </c>
      <c r="I247" s="2">
        <f t="shared" ref="I247:AK247" ca="1" si="104">I219</f>
        <v>10083631.698914232</v>
      </c>
      <c r="J247" s="2">
        <f t="shared" ca="1" si="104"/>
        <v>10295387.964591429</v>
      </c>
      <c r="K247" s="2">
        <f t="shared" ca="1" si="104"/>
        <v>10511591.11184785</v>
      </c>
      <c r="L247" s="2">
        <f t="shared" ca="1" si="104"/>
        <v>10732334.525196653</v>
      </c>
      <c r="M247" s="2">
        <f t="shared" ca="1" si="104"/>
        <v>13884744.656907532</v>
      </c>
      <c r="N247" s="2">
        <f t="shared" ca="1" si="104"/>
        <v>14176324.29470259</v>
      </c>
      <c r="O247" s="2">
        <f t="shared" ca="1" si="104"/>
        <v>14474027.104891341</v>
      </c>
      <c r="P247" s="2">
        <f t="shared" ca="1" si="104"/>
        <v>14777981.67409406</v>
      </c>
      <c r="Q247" s="2">
        <f t="shared" ca="1" si="104"/>
        <v>15088319.289250035</v>
      </c>
      <c r="R247" s="2">
        <f t="shared" ca="1" si="104"/>
        <v>6918501.6671139551</v>
      </c>
      <c r="S247" s="2">
        <f t="shared" ca="1" si="104"/>
        <v>7063790.2021233477</v>
      </c>
      <c r="T247" s="2">
        <f t="shared" ca="1" si="104"/>
        <v>7212129.7963678967</v>
      </c>
      <c r="U247" s="2">
        <f t="shared" ca="1" si="104"/>
        <v>5510117.5588527769</v>
      </c>
      <c r="V247" s="2">
        <f t="shared" ca="1" si="104"/>
        <v>5625830.027588685</v>
      </c>
      <c r="W247" s="2">
        <f t="shared" ca="1" si="104"/>
        <v>5743972.4581680475</v>
      </c>
      <c r="X247" s="2">
        <f t="shared" ca="1" si="104"/>
        <v>5864595.8797895759</v>
      </c>
      <c r="Y247" s="2">
        <f t="shared" ca="1" si="104"/>
        <v>5987752.3932651104</v>
      </c>
      <c r="Z247" s="2">
        <f t="shared" ca="1" si="104"/>
        <v>2456037.0121690044</v>
      </c>
      <c r="AA247" s="2">
        <f t="shared" ca="1" si="104"/>
        <v>2507613.789424553</v>
      </c>
      <c r="AB247" s="2">
        <f t="shared" ca="1" si="104"/>
        <v>2560273.6790024685</v>
      </c>
      <c r="AC247" s="2">
        <f t="shared" ca="1" si="104"/>
        <v>2614039.42626152</v>
      </c>
      <c r="AD247" s="2">
        <f t="shared" ca="1" si="104"/>
        <v>2668934.254213063</v>
      </c>
      <c r="AE247" s="2">
        <f t="shared" ca="1" si="104"/>
        <v>4776275.67693811</v>
      </c>
      <c r="AF247" s="2">
        <f t="shared" ca="1" si="104"/>
        <v>4876577.4661538098</v>
      </c>
      <c r="AG247" s="2">
        <f t="shared" ca="1" si="104"/>
        <v>4978985.5929430937</v>
      </c>
      <c r="AH247" s="2">
        <f t="shared" ca="1" si="104"/>
        <v>5083544.2903948985</v>
      </c>
      <c r="AI247" s="2">
        <f t="shared" ca="1" si="104"/>
        <v>5190298.7204930773</v>
      </c>
      <c r="AJ247" s="2">
        <f t="shared" ca="1" si="104"/>
        <v>3895413.0468498482</v>
      </c>
      <c r="AK247" s="2">
        <f t="shared" ca="1" si="104"/>
        <v>3977216.7208336946</v>
      </c>
    </row>
    <row r="248" spans="3:40">
      <c r="E248" t="s">
        <v>316</v>
      </c>
      <c r="F248" t="s">
        <v>215</v>
      </c>
      <c r="G248" s="23">
        <f ca="1">NPV($G$15,H247:AL247)+G247</f>
        <v>130151529.25973737</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t="e">
        <f ca="1">MAX(0,-G279)</f>
        <v>#DIV/0!</v>
      </c>
    </row>
    <row r="255" spans="3:40">
      <c r="D255" t="s">
        <v>304</v>
      </c>
    </row>
    <row r="256" spans="3:40">
      <c r="E256" t="s">
        <v>219</v>
      </c>
      <c r="F256" t="s">
        <v>215</v>
      </c>
      <c r="G256" s="2">
        <f t="shared" ref="G256:AK261" si="105">G222</f>
        <v>0</v>
      </c>
      <c r="H256" s="2">
        <f t="shared" si="105"/>
        <v>3319025.4551645461</v>
      </c>
      <c r="I256" s="2">
        <f t="shared" si="105"/>
        <v>3405688.786195572</v>
      </c>
      <c r="J256" s="2">
        <f t="shared" si="105"/>
        <v>3491814.1243464448</v>
      </c>
      <c r="K256" s="2">
        <f t="shared" si="105"/>
        <v>3571491.3425912508</v>
      </c>
      <c r="L256" s="2">
        <f t="shared" si="105"/>
        <v>3651491.2393664229</v>
      </c>
      <c r="M256" s="2">
        <f t="shared" si="105"/>
        <v>4596016.3695552563</v>
      </c>
      <c r="N256" s="2">
        <f t="shared" si="105"/>
        <v>4689682.7827627817</v>
      </c>
      <c r="O256" s="2">
        <f t="shared" si="105"/>
        <v>4785121.5207475852</v>
      </c>
      <c r="P256" s="2">
        <f t="shared" si="105"/>
        <v>4882633.5549749285</v>
      </c>
      <c r="Q256" s="2">
        <f t="shared" si="105"/>
        <v>4982099.4543573838</v>
      </c>
      <c r="R256" s="2">
        <f t="shared" si="105"/>
        <v>2559885.8061198648</v>
      </c>
      <c r="S256" s="2">
        <f t="shared" si="105"/>
        <v>2610663.6592383552</v>
      </c>
      <c r="T256" s="2">
        <f t="shared" si="105"/>
        <v>2665487.5960823474</v>
      </c>
      <c r="U256" s="2">
        <f t="shared" si="105"/>
        <v>2170255.6785066272</v>
      </c>
      <c r="V256" s="2">
        <f t="shared" si="105"/>
        <v>2215831.0477552661</v>
      </c>
      <c r="W256" s="2">
        <f t="shared" si="105"/>
        <v>2262363.4997581262</v>
      </c>
      <c r="X256" s="2">
        <f t="shared" si="105"/>
        <v>2309873.1332530468</v>
      </c>
      <c r="Y256" s="2">
        <f t="shared" si="105"/>
        <v>2358380.4690513462</v>
      </c>
      <c r="Z256" s="2">
        <f t="shared" si="105"/>
        <v>1320205.8597983276</v>
      </c>
      <c r="AA256" s="2">
        <f t="shared" si="105"/>
        <v>1347930.1828540922</v>
      </c>
      <c r="AB256" s="2">
        <f t="shared" si="105"/>
        <v>1376236.7166940279</v>
      </c>
      <c r="AC256" s="2">
        <f t="shared" si="105"/>
        <v>1405137.6877446023</v>
      </c>
      <c r="AD256" s="2">
        <f t="shared" si="105"/>
        <v>1434645.5791872542</v>
      </c>
      <c r="AE256" s="2">
        <f t="shared" si="105"/>
        <v>2074812.5102121837</v>
      </c>
      <c r="AF256" s="2">
        <f t="shared" si="105"/>
        <v>2118383.5729266396</v>
      </c>
      <c r="AG256" s="2">
        <f t="shared" si="105"/>
        <v>2162869.6279581152</v>
      </c>
      <c r="AH256" s="2">
        <f t="shared" si="105"/>
        <v>2208289.8901452352</v>
      </c>
      <c r="AI256" s="2">
        <f t="shared" si="105"/>
        <v>2254663.9778382513</v>
      </c>
      <c r="AJ256" s="2">
        <f t="shared" si="105"/>
        <v>1884507.9722203671</v>
      </c>
      <c r="AK256" s="2">
        <f t="shared" si="105"/>
        <v>1924082.6396369946</v>
      </c>
    </row>
    <row r="257" spans="4:38">
      <c r="E257" t="s">
        <v>305</v>
      </c>
      <c r="F257" t="s">
        <v>215</v>
      </c>
      <c r="G257" s="2">
        <f t="shared" si="105"/>
        <v>0</v>
      </c>
      <c r="H257" s="2">
        <f t="shared" si="105"/>
        <v>876891.91267429991</v>
      </c>
      <c r="I257" s="2">
        <f t="shared" si="105"/>
        <v>1798040.5469449731</v>
      </c>
      <c r="J257" s="2">
        <f t="shared" si="105"/>
        <v>2763291.4350420851</v>
      </c>
      <c r="K257" s="2">
        <f t="shared" si="105"/>
        <v>3767320.4137744904</v>
      </c>
      <c r="L257" s="2">
        <f t="shared" si="105"/>
        <v>4813513.9988904856</v>
      </c>
      <c r="M257" s="2">
        <f t="shared" si="105"/>
        <v>6156462.6785614621</v>
      </c>
      <c r="N257" s="2">
        <f t="shared" si="105"/>
        <v>7551934.7119862968</v>
      </c>
      <c r="O257" s="2">
        <f t="shared" si="105"/>
        <v>9001427.5059502628</v>
      </c>
      <c r="P257" s="2">
        <f t="shared" si="105"/>
        <v>10507037.222331736</v>
      </c>
      <c r="Q257" s="2">
        <f t="shared" si="105"/>
        <v>12070149.558380935</v>
      </c>
      <c r="R257" s="2">
        <f t="shared" si="105"/>
        <v>12934562.580875579</v>
      </c>
      <c r="S257" s="2">
        <f t="shared" si="105"/>
        <v>13829333.796638217</v>
      </c>
      <c r="T257" s="2">
        <f t="shared" si="105"/>
        <v>14763909.896115817</v>
      </c>
      <c r="U257" s="2">
        <f t="shared" si="105"/>
        <v>15566094.813541092</v>
      </c>
      <c r="V257" s="2">
        <f t="shared" si="105"/>
        <v>16395460.613234039</v>
      </c>
      <c r="W257" s="2">
        <f t="shared" si="105"/>
        <v>17252795.128701318</v>
      </c>
      <c r="X257" s="2">
        <f t="shared" si="105"/>
        <v>18138907.295687787</v>
      </c>
      <c r="Y257" s="2">
        <f t="shared" si="105"/>
        <v>19054627.691035926</v>
      </c>
      <c r="Z257" s="2">
        <f t="shared" si="105"/>
        <v>19674138.786793988</v>
      </c>
      <c r="AA257" s="2">
        <f t="shared" si="105"/>
        <v>20311266.257762138</v>
      </c>
      <c r="AB257" s="2">
        <f t="shared" si="105"/>
        <v>20966476.787305977</v>
      </c>
      <c r="AC257" s="2">
        <f t="shared" si="105"/>
        <v>21640248.890670981</v>
      </c>
      <c r="AD257" s="2">
        <f t="shared" si="105"/>
        <v>22333073.206114121</v>
      </c>
      <c r="AE257" s="2">
        <f t="shared" si="105"/>
        <v>23228666.578403585</v>
      </c>
      <c r="AF257" s="2">
        <f t="shared" si="105"/>
        <v>24152025.987045318</v>
      </c>
      <c r="AG257" s="2">
        <f t="shared" si="105"/>
        <v>25103922.648888923</v>
      </c>
      <c r="AH257" s="2">
        <f t="shared" si="105"/>
        <v>26085147.927069679</v>
      </c>
      <c r="AI257" s="2">
        <f t="shared" si="105"/>
        <v>27096513.837045856</v>
      </c>
      <c r="AJ257" s="2">
        <f t="shared" si="105"/>
        <v>28013464.152118448</v>
      </c>
      <c r="AK257" s="2">
        <f t="shared" si="105"/>
        <v>28956976.817821957</v>
      </c>
    </row>
    <row r="258" spans="4:38">
      <c r="E258" t="s">
        <v>282</v>
      </c>
      <c r="F258" t="s">
        <v>215</v>
      </c>
      <c r="G258" s="2">
        <f t="shared" si="105"/>
        <v>0</v>
      </c>
      <c r="H258" s="2">
        <f t="shared" si="105"/>
        <v>-500715.59633721004</v>
      </c>
      <c r="I258" s="2">
        <f t="shared" si="105"/>
        <v>-1022792.328290673</v>
      </c>
      <c r="J258" s="2">
        <f t="shared" si="105"/>
        <v>-1566834.0426472521</v>
      </c>
      <c r="K258" s="2">
        <f t="shared" si="105"/>
        <v>-2068671.2423076015</v>
      </c>
      <c r="L258" s="2">
        <f t="shared" si="105"/>
        <v>-2640385.5647808611</v>
      </c>
      <c r="M258" s="2">
        <f t="shared" si="105"/>
        <v>-3378861.8962843684</v>
      </c>
      <c r="N258" s="2">
        <f t="shared" si="105"/>
        <v>-456182.26173863804</v>
      </c>
      <c r="O258" s="2">
        <f t="shared" si="105"/>
        <v>-544065.93003061425</v>
      </c>
      <c r="P258" s="2">
        <f t="shared" si="105"/>
        <v>-635432.51741958142</v>
      </c>
      <c r="Q258" s="2">
        <f t="shared" si="105"/>
        <v>-730387.92194267805</v>
      </c>
      <c r="R258" s="2">
        <f t="shared" si="105"/>
        <v>-783124.92360458116</v>
      </c>
      <c r="S258" s="2">
        <f t="shared" si="105"/>
        <v>-837751.71747102472</v>
      </c>
      <c r="T258" s="2">
        <f t="shared" si="105"/>
        <v>-894366.35588802898</v>
      </c>
      <c r="U258" s="2">
        <f t="shared" si="105"/>
        <v>-942961.01722057594</v>
      </c>
      <c r="V258" s="2">
        <f t="shared" si="105"/>
        <v>-993202.23876614275</v>
      </c>
      <c r="W258" s="2">
        <f t="shared" si="105"/>
        <v>-1045137.7458080291</v>
      </c>
      <c r="X258" s="2">
        <f t="shared" si="105"/>
        <v>-1098816.5419583791</v>
      </c>
      <c r="Y258" s="2">
        <f t="shared" si="105"/>
        <v>-1154288.9418011419</v>
      </c>
      <c r="Z258" s="2">
        <f t="shared" si="105"/>
        <v>-1191817.6103614331</v>
      </c>
      <c r="AA258" s="2">
        <f t="shared" si="105"/>
        <v>-1230413.4415779223</v>
      </c>
      <c r="AB258" s="2">
        <f t="shared" si="105"/>
        <v>-1270104.7061393345</v>
      </c>
      <c r="AC258" s="2">
        <f t="shared" si="105"/>
        <v>-1310920.3914845907</v>
      </c>
      <c r="AD258" s="2">
        <f t="shared" si="105"/>
        <v>-1352890.2194389403</v>
      </c>
      <c r="AE258" s="2">
        <f t="shared" si="105"/>
        <v>-1407143.3669024541</v>
      </c>
      <c r="AF258" s="2">
        <f t="shared" si="105"/>
        <v>-1463078.5219726623</v>
      </c>
      <c r="AG258" s="2">
        <f t="shared" si="105"/>
        <v>-1520742.4033310162</v>
      </c>
      <c r="AH258" s="2">
        <f t="shared" si="105"/>
        <v>-1580182.950078231</v>
      </c>
      <c r="AI258" s="2">
        <f t="shared" si="105"/>
        <v>-1641449.3523889591</v>
      </c>
      <c r="AJ258" s="2">
        <f t="shared" si="105"/>
        <v>-1696996.2581606889</v>
      </c>
      <c r="AK258" s="2">
        <f t="shared" si="105"/>
        <v>-1754152.254810428</v>
      </c>
    </row>
    <row r="259" spans="4:38">
      <c r="E259" t="s">
        <v>283</v>
      </c>
      <c r="F259" t="s">
        <v>215</v>
      </c>
      <c r="G259" s="2">
        <f t="shared" si="105"/>
        <v>0</v>
      </c>
      <c r="H259" s="2">
        <f t="shared" si="105"/>
        <v>-194578.7985373472</v>
      </c>
      <c r="I259" s="2">
        <f t="shared" si="105"/>
        <v>-397329.90661326295</v>
      </c>
      <c r="J259" s="2">
        <f t="shared" si="105"/>
        <v>-608510.75197821204</v>
      </c>
      <c r="K259" s="2">
        <f t="shared" si="105"/>
        <v>-828385.97035967279</v>
      </c>
      <c r="L259" s="2">
        <f t="shared" si="105"/>
        <v>-1057227.5946715323</v>
      </c>
      <c r="M259" s="2">
        <f t="shared" si="105"/>
        <v>-1352982.815152134</v>
      </c>
      <c r="N259" s="2">
        <f t="shared" si="105"/>
        <v>-1660693.517523671</v>
      </c>
      <c r="O259" s="2">
        <f t="shared" si="105"/>
        <v>-1980731.4039733307</v>
      </c>
      <c r="P259" s="2">
        <f t="shared" si="105"/>
        <v>-2313478.5158126475</v>
      </c>
      <c r="Q259" s="2">
        <f t="shared" si="105"/>
        <v>-2659327.5038000639</v>
      </c>
      <c r="R259" s="2">
        <f t="shared" si="105"/>
        <v>-2851479.808636331</v>
      </c>
      <c r="S259" s="2">
        <f t="shared" si="105"/>
        <v>-3050529.746846545</v>
      </c>
      <c r="T259" s="2">
        <f t="shared" si="105"/>
        <v>-3256682.2798659788</v>
      </c>
      <c r="U259" s="2">
        <f t="shared" si="105"/>
        <v>-3433631.4365688348</v>
      </c>
      <c r="V259" s="2">
        <f t="shared" si="105"/>
        <v>-3616576.2609677897</v>
      </c>
      <c r="W259" s="2">
        <f t="shared" si="105"/>
        <v>-3805690.5365279736</v>
      </c>
      <c r="X259" s="2">
        <f t="shared" si="105"/>
        <v>-4001152.701530599</v>
      </c>
      <c r="Y259" s="2">
        <f t="shared" si="105"/>
        <v>-4203145.9679367244</v>
      </c>
      <c r="Z259" s="2">
        <f t="shared" si="105"/>
        <v>-4339800.2026165519</v>
      </c>
      <c r="AA259" s="2">
        <f t="shared" si="105"/>
        <v>-4480340.327781071</v>
      </c>
      <c r="AB259" s="2">
        <f t="shared" si="105"/>
        <v>-4624869.2863131454</v>
      </c>
      <c r="AC259" s="2">
        <f t="shared" si="105"/>
        <v>-4773492.6310190167</v>
      </c>
      <c r="AD259" s="2">
        <f t="shared" si="105"/>
        <v>-4926318.5888472721</v>
      </c>
      <c r="AE259" s="2">
        <f t="shared" si="105"/>
        <v>-5123872.1560271876</v>
      </c>
      <c r="AF259" s="2">
        <f t="shared" si="105"/>
        <v>-5327550.4665309759</v>
      </c>
      <c r="AG259" s="2">
        <f t="shared" si="105"/>
        <v>-5537523.6384551171</v>
      </c>
      <c r="AH259" s="2">
        <f t="shared" si="105"/>
        <v>-5753966.2338443324</v>
      </c>
      <c r="AI259" s="2">
        <f t="shared" si="105"/>
        <v>-5977057.3703153348</v>
      </c>
      <c r="AJ259" s="2">
        <f t="shared" si="105"/>
        <v>-6179321.937332239</v>
      </c>
      <c r="AK259" s="2">
        <f t="shared" si="105"/>
        <v>-6387445.7338635419</v>
      </c>
    </row>
    <row r="260" spans="4:38">
      <c r="E260" t="s">
        <v>306</v>
      </c>
      <c r="F260" t="s">
        <v>215</v>
      </c>
      <c r="G260" s="2">
        <f t="shared" si="105"/>
        <v>-659206.74297494511</v>
      </c>
      <c r="H260" s="2">
        <f t="shared" si="105"/>
        <v>-920305.51996067888</v>
      </c>
      <c r="I260" s="2">
        <f t="shared" si="105"/>
        <v>-1176313.1174712777</v>
      </c>
      <c r="J260" s="2">
        <f t="shared" si="105"/>
        <v>-1588776.7510481698</v>
      </c>
      <c r="K260" s="2">
        <f t="shared" si="105"/>
        <v>-2035913.7048773242</v>
      </c>
      <c r="L260" s="2">
        <f t="shared" si="105"/>
        <v>-2498968.2380880904</v>
      </c>
      <c r="M260" s="2">
        <f t="shared" si="105"/>
        <v>-3232059.4775338518</v>
      </c>
      <c r="N260" s="2">
        <f t="shared" si="105"/>
        <v>-3849026.2426251299</v>
      </c>
      <c r="O260" s="2">
        <f t="shared" si="105"/>
        <v>-4325840.4093794227</v>
      </c>
      <c r="P260" s="2">
        <f t="shared" si="105"/>
        <v>-5169618.5902780648</v>
      </c>
      <c r="Q260" s="2">
        <f t="shared" si="105"/>
        <v>-6283566.069130131</v>
      </c>
      <c r="R260" s="2">
        <f t="shared" si="105"/>
        <v>-6315564.6417066287</v>
      </c>
      <c r="S260" s="2">
        <f t="shared" si="105"/>
        <v>-6348197.9374471083</v>
      </c>
      <c r="T260" s="2">
        <f t="shared" si="105"/>
        <v>-6381516.5323981382</v>
      </c>
      <c r="U260" s="2">
        <f t="shared" si="105"/>
        <v>-6408644.7283794703</v>
      </c>
      <c r="V260" s="2">
        <f t="shared" si="105"/>
        <v>-6436342.616476411</v>
      </c>
      <c r="W260" s="2">
        <f t="shared" si="105"/>
        <v>-6464622.1602233881</v>
      </c>
      <c r="X260" s="2">
        <f t="shared" si="105"/>
        <v>-6493495.5743890507</v>
      </c>
      <c r="Y260" s="2">
        <f t="shared" si="105"/>
        <v>-6522975.3302521929</v>
      </c>
      <c r="Z260" s="2">
        <f t="shared" si="105"/>
        <v>-6539477.9034996722</v>
      </c>
      <c r="AA260" s="2">
        <f t="shared" si="105"/>
        <v>-6556327.0307853483</v>
      </c>
      <c r="AB260" s="2">
        <f t="shared" si="105"/>
        <v>-6573529.9897440234</v>
      </c>
      <c r="AC260" s="2">
        <f t="shared" si="105"/>
        <v>-6591094.2108408306</v>
      </c>
      <c r="AD260" s="2">
        <f t="shared" si="105"/>
        <v>-6609027.2805806715</v>
      </c>
      <c r="AE260" s="2">
        <f t="shared" si="105"/>
        <v>-6634962.4369583242</v>
      </c>
      <c r="AF260" s="2">
        <f t="shared" si="105"/>
        <v>-6661442.2316199066</v>
      </c>
      <c r="AG260" s="2">
        <f t="shared" si="105"/>
        <v>-6688478.1019693837</v>
      </c>
      <c r="AH260" s="2">
        <f t="shared" si="105"/>
        <v>-6716081.7255961988</v>
      </c>
      <c r="AI260" s="2">
        <f t="shared" si="105"/>
        <v>-6744265.0253191767</v>
      </c>
      <c r="AJ260" s="2">
        <f t="shared" si="105"/>
        <v>-6767821.3749719318</v>
      </c>
      <c r="AK260" s="2">
        <f t="shared" si="105"/>
        <v>-6791872.4079673942</v>
      </c>
    </row>
    <row r="261" spans="4:38">
      <c r="E261" t="s">
        <v>290</v>
      </c>
      <c r="F261" t="s">
        <v>215</v>
      </c>
      <c r="G261" s="2">
        <f t="shared" si="105"/>
        <v>0</v>
      </c>
      <c r="H261" s="2">
        <f t="shared" si="105"/>
        <v>0</v>
      </c>
      <c r="I261" s="2">
        <f t="shared" si="105"/>
        <v>0</v>
      </c>
      <c r="J261" s="2">
        <f t="shared" si="105"/>
        <v>0</v>
      </c>
      <c r="K261" s="2">
        <f t="shared" si="105"/>
        <v>0</v>
      </c>
      <c r="L261" s="2">
        <f t="shared" si="105"/>
        <v>0</v>
      </c>
      <c r="M261" s="2">
        <f t="shared" si="105"/>
        <v>0</v>
      </c>
      <c r="N261" s="2">
        <f t="shared" si="105"/>
        <v>0</v>
      </c>
      <c r="O261" s="2">
        <f t="shared" si="105"/>
        <v>0</v>
      </c>
      <c r="P261" s="2">
        <f t="shared" si="105"/>
        <v>0</v>
      </c>
      <c r="Q261" s="2">
        <f t="shared" si="105"/>
        <v>0</v>
      </c>
      <c r="R261" s="2">
        <f t="shared" si="105"/>
        <v>0</v>
      </c>
      <c r="S261" s="2">
        <f t="shared" si="105"/>
        <v>0</v>
      </c>
      <c r="T261" s="2">
        <f t="shared" si="105"/>
        <v>0</v>
      </c>
      <c r="U261" s="2">
        <f t="shared" si="105"/>
        <v>0</v>
      </c>
      <c r="V261" s="2">
        <f t="shared" si="105"/>
        <v>0</v>
      </c>
      <c r="W261" s="2">
        <f t="shared" si="105"/>
        <v>0</v>
      </c>
      <c r="X261" s="2">
        <f t="shared" si="105"/>
        <v>0</v>
      </c>
      <c r="Y261" s="2">
        <f t="shared" si="105"/>
        <v>0</v>
      </c>
      <c r="Z261" s="2">
        <f t="shared" si="105"/>
        <v>0</v>
      </c>
      <c r="AA261" s="2">
        <f t="shared" si="105"/>
        <v>0</v>
      </c>
      <c r="AB261" s="2">
        <f t="shared" si="105"/>
        <v>0</v>
      </c>
      <c r="AC261" s="2">
        <f t="shared" si="105"/>
        <v>0</v>
      </c>
      <c r="AD261" s="2">
        <f t="shared" si="105"/>
        <v>0</v>
      </c>
      <c r="AE261" s="2">
        <f t="shared" si="105"/>
        <v>0</v>
      </c>
      <c r="AF261" s="2">
        <f t="shared" si="105"/>
        <v>0</v>
      </c>
      <c r="AG261" s="2">
        <f t="shared" si="105"/>
        <v>0</v>
      </c>
      <c r="AH261" s="2">
        <f t="shared" si="105"/>
        <v>0</v>
      </c>
      <c r="AI261" s="2">
        <f t="shared" si="105"/>
        <v>0</v>
      </c>
      <c r="AJ261" s="2">
        <f t="shared" si="105"/>
        <v>0</v>
      </c>
      <c r="AK261" s="2">
        <f t="shared" si="105"/>
        <v>0</v>
      </c>
    </row>
    <row r="262" spans="4:38">
      <c r="E262" t="s">
        <v>307</v>
      </c>
      <c r="F262" t="s">
        <v>215</v>
      </c>
      <c r="G262" s="2" t="e">
        <f ca="1">G253</f>
        <v>#DIV/0!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106">SUM(G256:G262)</f>
        <v>#DIV/0!</v>
      </c>
      <c r="H264" s="2">
        <f t="shared" si="106"/>
        <v>2580317.4530036105</v>
      </c>
      <c r="I264" s="2">
        <f t="shared" si="106"/>
        <v>2607293.9807653311</v>
      </c>
      <c r="J264" s="2">
        <f t="shared" si="106"/>
        <v>2490984.0137148956</v>
      </c>
      <c r="K264" s="2">
        <f t="shared" si="106"/>
        <v>2405840.838821142</v>
      </c>
      <c r="L264" s="2">
        <f t="shared" si="106"/>
        <v>2268423.8407164249</v>
      </c>
      <c r="M264" s="2">
        <f t="shared" si="106"/>
        <v>2788574.859146364</v>
      </c>
      <c r="N264" s="2">
        <f t="shared" si="106"/>
        <v>6275715.4728616402</v>
      </c>
      <c r="O264" s="2">
        <f t="shared" si="106"/>
        <v>6935911.2833144814</v>
      </c>
      <c r="P264" s="2">
        <f t="shared" si="106"/>
        <v>7271141.1537963692</v>
      </c>
      <c r="Q264" s="2">
        <f t="shared" si="106"/>
        <v>7378967.5178654445</v>
      </c>
      <c r="R264" s="2">
        <f t="shared" si="106"/>
        <v>5544279.0130479019</v>
      </c>
      <c r="S264" s="2">
        <f t="shared" si="106"/>
        <v>6203518.0541118942</v>
      </c>
      <c r="T264" s="2">
        <f t="shared" si="106"/>
        <v>6896832.3240460195</v>
      </c>
      <c r="U264" s="2">
        <f t="shared" si="106"/>
        <v>6951113.3098788401</v>
      </c>
      <c r="V264" s="2">
        <f t="shared" si="106"/>
        <v>7565170.5447789654</v>
      </c>
      <c r="W264" s="2">
        <f t="shared" si="106"/>
        <v>8199708.1859000577</v>
      </c>
      <c r="X264" s="2">
        <f t="shared" si="106"/>
        <v>8855315.6110628024</v>
      </c>
      <c r="Y264" s="2">
        <f t="shared" si="106"/>
        <v>9532597.9200972132</v>
      </c>
      <c r="Z264" s="2">
        <f t="shared" si="106"/>
        <v>8923248.9301146567</v>
      </c>
      <c r="AA264" s="2">
        <f t="shared" si="106"/>
        <v>9392115.6404718906</v>
      </c>
      <c r="AB264" s="2">
        <f t="shared" si="106"/>
        <v>9874209.521803502</v>
      </c>
      <c r="AC264" s="2">
        <f t="shared" si="106"/>
        <v>10369879.345071143</v>
      </c>
      <c r="AD264" s="2">
        <f t="shared" si="106"/>
        <v>10879482.696434492</v>
      </c>
      <c r="AE264" s="2">
        <f t="shared" si="106"/>
        <v>12137501.128727801</v>
      </c>
      <c r="AF264" s="2">
        <f t="shared" si="106"/>
        <v>12818338.339848414</v>
      </c>
      <c r="AG264" s="2">
        <f t="shared" si="106"/>
        <v>13520048.133091524</v>
      </c>
      <c r="AH264" s="2">
        <f t="shared" si="106"/>
        <v>14243206.907696152</v>
      </c>
      <c r="AI264" s="2">
        <f t="shared" si="106"/>
        <v>14988406.066860635</v>
      </c>
      <c r="AJ264" s="2">
        <f t="shared" si="106"/>
        <v>15253832.553873958</v>
      </c>
      <c r="AK264" s="2">
        <f t="shared" si="106"/>
        <v>15947589.060817586</v>
      </c>
    </row>
    <row r="265" spans="4:38">
      <c r="E265" t="s">
        <v>309</v>
      </c>
      <c r="F265" t="s">
        <v>215</v>
      </c>
      <c r="G265" s="2" t="e">
        <f ca="1">-G264*G$18</f>
        <v>#DIV/0!</v>
      </c>
      <c r="H265" s="2">
        <f t="shared" ref="H265:AK265" si="107">-H264*H$18</f>
        <v>-774095.2359010831</v>
      </c>
      <c r="I265" s="2">
        <f t="shared" si="107"/>
        <v>-782188.19422959932</v>
      </c>
      <c r="J265" s="2">
        <f t="shared" si="107"/>
        <v>-747295.20411446865</v>
      </c>
      <c r="K265" s="2">
        <f t="shared" si="107"/>
        <v>-721752.25164634257</v>
      </c>
      <c r="L265" s="2">
        <f t="shared" si="107"/>
        <v>-680527.15221492748</v>
      </c>
      <c r="M265" s="2">
        <f t="shared" si="107"/>
        <v>-836572.45774390921</v>
      </c>
      <c r="N265" s="2">
        <f t="shared" si="107"/>
        <v>-1882714.641858492</v>
      </c>
      <c r="O265" s="2">
        <f t="shared" si="107"/>
        <v>-2080773.3849943443</v>
      </c>
      <c r="P265" s="2">
        <f t="shared" si="107"/>
        <v>-2181342.3461389109</v>
      </c>
      <c r="Q265" s="2">
        <f t="shared" si="107"/>
        <v>-2213690.2553596334</v>
      </c>
      <c r="R265" s="2">
        <f t="shared" si="107"/>
        <v>-1663283.7039143706</v>
      </c>
      <c r="S265" s="2">
        <f t="shared" si="107"/>
        <v>-1861055.4162335682</v>
      </c>
      <c r="T265" s="2">
        <f t="shared" si="107"/>
        <v>-2069049.6972138057</v>
      </c>
      <c r="U265" s="2">
        <f t="shared" si="107"/>
        <v>-2085333.9929636519</v>
      </c>
      <c r="V265" s="2">
        <f t="shared" si="107"/>
        <v>-2269551.1634336896</v>
      </c>
      <c r="W265" s="2">
        <f t="shared" si="107"/>
        <v>-2459912.4557700171</v>
      </c>
      <c r="X265" s="2">
        <f t="shared" si="107"/>
        <v>-2656594.6833188408</v>
      </c>
      <c r="Y265" s="2">
        <f t="shared" si="107"/>
        <v>-2859779.3760291641</v>
      </c>
      <c r="Z265" s="2">
        <f t="shared" si="107"/>
        <v>-2676974.679034397</v>
      </c>
      <c r="AA265" s="2">
        <f t="shared" si="107"/>
        <v>-2817634.6921415669</v>
      </c>
      <c r="AB265" s="2">
        <f t="shared" si="107"/>
        <v>-2962262.8565410506</v>
      </c>
      <c r="AC265" s="2">
        <f t="shared" si="107"/>
        <v>-3110963.8035213426</v>
      </c>
      <c r="AD265" s="2">
        <f t="shared" si="107"/>
        <v>-3263844.8089303477</v>
      </c>
      <c r="AE265" s="2">
        <f t="shared" si="107"/>
        <v>-3641250.3386183404</v>
      </c>
      <c r="AF265" s="2">
        <f t="shared" si="107"/>
        <v>-3845501.5019545238</v>
      </c>
      <c r="AG265" s="2">
        <f t="shared" si="107"/>
        <v>-4056014.4399274569</v>
      </c>
      <c r="AH265" s="2">
        <f t="shared" si="107"/>
        <v>-4272962.0723088458</v>
      </c>
      <c r="AI265" s="2">
        <f t="shared" si="107"/>
        <v>-4496521.8200581903</v>
      </c>
      <c r="AJ265" s="2">
        <f t="shared" si="107"/>
        <v>-4576149.7661621869</v>
      </c>
      <c r="AK265" s="2">
        <f t="shared" si="107"/>
        <v>-4784276.7182452753</v>
      </c>
    </row>
    <row r="267" spans="4:38">
      <c r="D267" t="s">
        <v>310</v>
      </c>
    </row>
    <row r="268" spans="4:38">
      <c r="E268" t="s">
        <v>214</v>
      </c>
      <c r="F268" t="s">
        <v>215</v>
      </c>
      <c r="G268" s="2">
        <f t="shared" ref="G268:AK275" si="108">G234</f>
        <v>-52736539.437995613</v>
      </c>
      <c r="H268" s="2">
        <f t="shared" si="108"/>
        <v>-17568876.703694154</v>
      </c>
      <c r="I268" s="2">
        <f t="shared" si="108"/>
        <v>-17074919.014652316</v>
      </c>
      <c r="J268" s="2">
        <f t="shared" si="108"/>
        <v>-29505276.561804935</v>
      </c>
      <c r="K268" s="2">
        <f t="shared" si="108"/>
        <v>-32199464.963741094</v>
      </c>
      <c r="L268" s="2">
        <f t="shared" si="108"/>
        <v>-33392871.417494878</v>
      </c>
      <c r="M268" s="2">
        <f t="shared" si="108"/>
        <v>-54051282.786105655</v>
      </c>
      <c r="N268" s="2">
        <f t="shared" si="108"/>
        <v>-44667658.424539447</v>
      </c>
      <c r="O268" s="2">
        <f t="shared" si="108"/>
        <v>-33360011.819595829</v>
      </c>
      <c r="P268" s="2">
        <f t="shared" si="108"/>
        <v>-62619620.916916393</v>
      </c>
      <c r="Q268" s="2">
        <f t="shared" si="108"/>
        <v>-84133698.853807911</v>
      </c>
      <c r="R268" s="2">
        <f t="shared" si="108"/>
        <v>0</v>
      </c>
      <c r="S268" s="2">
        <f t="shared" si="108"/>
        <v>0</v>
      </c>
      <c r="T268" s="2">
        <f t="shared" si="108"/>
        <v>0</v>
      </c>
      <c r="U268" s="2">
        <f t="shared" si="108"/>
        <v>0</v>
      </c>
      <c r="V268" s="2">
        <f t="shared" si="108"/>
        <v>0</v>
      </c>
      <c r="W268" s="2">
        <f t="shared" si="108"/>
        <v>0</v>
      </c>
      <c r="X268" s="2">
        <f t="shared" si="108"/>
        <v>0</v>
      </c>
      <c r="Y268" s="2">
        <f t="shared" si="108"/>
        <v>0</v>
      </c>
      <c r="Z268" s="2">
        <f t="shared" si="108"/>
        <v>0</v>
      </c>
      <c r="AA268" s="2">
        <f t="shared" si="108"/>
        <v>0</v>
      </c>
      <c r="AB268" s="2">
        <f t="shared" si="108"/>
        <v>0</v>
      </c>
      <c r="AC268" s="2">
        <f t="shared" si="108"/>
        <v>0</v>
      </c>
      <c r="AD268" s="2">
        <f t="shared" si="108"/>
        <v>0</v>
      </c>
      <c r="AE268" s="2">
        <f t="shared" si="108"/>
        <v>0</v>
      </c>
      <c r="AF268" s="2">
        <f t="shared" si="108"/>
        <v>0</v>
      </c>
      <c r="AG268" s="2">
        <f t="shared" si="108"/>
        <v>0</v>
      </c>
      <c r="AH268" s="2">
        <f t="shared" si="108"/>
        <v>0</v>
      </c>
      <c r="AI268" s="2">
        <f t="shared" si="108"/>
        <v>0</v>
      </c>
      <c r="AJ268" s="2">
        <f t="shared" si="108"/>
        <v>0</v>
      </c>
      <c r="AK268" s="2">
        <f t="shared" si="108"/>
        <v>0</v>
      </c>
    </row>
    <row r="269" spans="4:38">
      <c r="E269" t="s">
        <v>311</v>
      </c>
      <c r="F269" t="s">
        <v>215</v>
      </c>
      <c r="G269" s="2">
        <f t="shared" si="108"/>
        <v>0</v>
      </c>
      <c r="H269" s="2">
        <f t="shared" si="108"/>
        <v>0</v>
      </c>
      <c r="I269" s="2">
        <f t="shared" si="108"/>
        <v>0</v>
      </c>
      <c r="J269" s="2">
        <f t="shared" si="108"/>
        <v>0</v>
      </c>
      <c r="K269" s="2">
        <f t="shared" si="108"/>
        <v>0</v>
      </c>
      <c r="L269" s="2">
        <f t="shared" si="108"/>
        <v>0</v>
      </c>
      <c r="M269" s="2">
        <f t="shared" si="108"/>
        <v>0</v>
      </c>
      <c r="N269" s="2">
        <f t="shared" si="108"/>
        <v>0</v>
      </c>
      <c r="O269" s="2">
        <f t="shared" si="108"/>
        <v>0</v>
      </c>
      <c r="P269" s="2">
        <f t="shared" si="108"/>
        <v>0</v>
      </c>
      <c r="Q269" s="2">
        <f t="shared" si="108"/>
        <v>0</v>
      </c>
      <c r="R269" s="2">
        <f t="shared" si="108"/>
        <v>0</v>
      </c>
      <c r="S269" s="2">
        <f t="shared" si="108"/>
        <v>0</v>
      </c>
      <c r="T269" s="2">
        <f t="shared" si="108"/>
        <v>0</v>
      </c>
      <c r="U269" s="2">
        <f t="shared" si="108"/>
        <v>0</v>
      </c>
      <c r="V269" s="2">
        <f t="shared" si="108"/>
        <v>0</v>
      </c>
      <c r="W269" s="2">
        <f t="shared" si="108"/>
        <v>0</v>
      </c>
      <c r="X269" s="2">
        <f t="shared" si="108"/>
        <v>0</v>
      </c>
      <c r="Y269" s="2">
        <f t="shared" si="108"/>
        <v>0</v>
      </c>
      <c r="Z269" s="2">
        <f t="shared" si="108"/>
        <v>0</v>
      </c>
      <c r="AA269" s="2">
        <f t="shared" si="108"/>
        <v>0</v>
      </c>
      <c r="AB269" s="2">
        <f t="shared" si="108"/>
        <v>0</v>
      </c>
      <c r="AC269" s="2">
        <f t="shared" si="108"/>
        <v>0</v>
      </c>
      <c r="AD269" s="2">
        <f t="shared" si="108"/>
        <v>0</v>
      </c>
      <c r="AE269" s="2">
        <f t="shared" si="108"/>
        <v>0</v>
      </c>
      <c r="AF269" s="2">
        <f t="shared" si="108"/>
        <v>0</v>
      </c>
      <c r="AG269" s="2">
        <f t="shared" si="108"/>
        <v>0</v>
      </c>
      <c r="AH269" s="2">
        <f t="shared" si="108"/>
        <v>0</v>
      </c>
      <c r="AI269" s="2">
        <f t="shared" si="108"/>
        <v>0</v>
      </c>
      <c r="AJ269" s="2">
        <f t="shared" si="108"/>
        <v>0</v>
      </c>
      <c r="AK269" s="2">
        <f t="shared" si="108"/>
        <v>0</v>
      </c>
    </row>
    <row r="270" spans="4:38">
      <c r="E270" t="s">
        <v>222</v>
      </c>
      <c r="F270" t="s">
        <v>215</v>
      </c>
      <c r="G270" s="2">
        <f t="shared" si="108"/>
        <v>0</v>
      </c>
      <c r="H270" s="2">
        <f t="shared" si="108"/>
        <v>0</v>
      </c>
      <c r="I270" s="2">
        <f t="shared" si="108"/>
        <v>0</v>
      </c>
      <c r="J270" s="2">
        <f t="shared" si="108"/>
        <v>0</v>
      </c>
      <c r="K270" s="2">
        <f t="shared" si="108"/>
        <v>0</v>
      </c>
      <c r="L270" s="2">
        <f t="shared" si="108"/>
        <v>0</v>
      </c>
      <c r="M270" s="2">
        <f t="shared" si="108"/>
        <v>0</v>
      </c>
      <c r="N270" s="2">
        <f t="shared" si="108"/>
        <v>0</v>
      </c>
      <c r="O270" s="2">
        <f t="shared" si="108"/>
        <v>0</v>
      </c>
      <c r="P270" s="2">
        <f t="shared" si="108"/>
        <v>0</v>
      </c>
      <c r="Q270" s="2">
        <f t="shared" si="108"/>
        <v>0</v>
      </c>
      <c r="R270" s="2">
        <f t="shared" si="108"/>
        <v>0</v>
      </c>
      <c r="S270" s="2">
        <f t="shared" si="108"/>
        <v>0</v>
      </c>
      <c r="T270" s="2">
        <f t="shared" si="108"/>
        <v>0</v>
      </c>
      <c r="U270" s="2">
        <f t="shared" si="108"/>
        <v>0</v>
      </c>
      <c r="V270" s="2">
        <f t="shared" si="108"/>
        <v>0</v>
      </c>
      <c r="W270" s="2">
        <f t="shared" si="108"/>
        <v>0</v>
      </c>
      <c r="X270" s="2">
        <f t="shared" si="108"/>
        <v>0</v>
      </c>
      <c r="Y270" s="2">
        <f t="shared" si="108"/>
        <v>0</v>
      </c>
      <c r="Z270" s="2">
        <f t="shared" si="108"/>
        <v>0</v>
      </c>
      <c r="AA270" s="2">
        <f t="shared" si="108"/>
        <v>0</v>
      </c>
      <c r="AB270" s="2">
        <f t="shared" si="108"/>
        <v>0</v>
      </c>
      <c r="AC270" s="2">
        <f t="shared" si="108"/>
        <v>0</v>
      </c>
      <c r="AD270" s="2">
        <f t="shared" si="108"/>
        <v>0</v>
      </c>
      <c r="AE270" s="2">
        <f t="shared" si="108"/>
        <v>0</v>
      </c>
      <c r="AF270" s="2">
        <f t="shared" si="108"/>
        <v>0</v>
      </c>
      <c r="AG270" s="2">
        <f t="shared" si="108"/>
        <v>0</v>
      </c>
      <c r="AH270" s="2">
        <f t="shared" si="108"/>
        <v>0</v>
      </c>
      <c r="AI270" s="2">
        <f t="shared" si="108"/>
        <v>0</v>
      </c>
      <c r="AJ270" s="2">
        <f t="shared" si="108"/>
        <v>0</v>
      </c>
      <c r="AK270" s="2">
        <f t="shared" si="108"/>
        <v>0</v>
      </c>
    </row>
    <row r="271" spans="4:38">
      <c r="E271" t="s">
        <v>305</v>
      </c>
      <c r="F271" t="s">
        <v>215</v>
      </c>
      <c r="G271" s="2">
        <f t="shared" si="108"/>
        <v>0</v>
      </c>
      <c r="H271" s="2">
        <f t="shared" si="108"/>
        <v>876891.91267429991</v>
      </c>
      <c r="I271" s="2">
        <f t="shared" si="108"/>
        <v>1798040.5469449731</v>
      </c>
      <c r="J271" s="2">
        <f t="shared" si="108"/>
        <v>2763291.4350420851</v>
      </c>
      <c r="K271" s="2">
        <f t="shared" si="108"/>
        <v>3767320.4137744904</v>
      </c>
      <c r="L271" s="2">
        <f t="shared" si="108"/>
        <v>4813513.9988904856</v>
      </c>
      <c r="M271" s="2">
        <f t="shared" si="108"/>
        <v>6156462.6785614621</v>
      </c>
      <c r="N271" s="2">
        <f t="shared" si="108"/>
        <v>7551934.7119862968</v>
      </c>
      <c r="O271" s="2">
        <f t="shared" si="108"/>
        <v>9001427.5059502628</v>
      </c>
      <c r="P271" s="2">
        <f t="shared" si="108"/>
        <v>10507037.222331736</v>
      </c>
      <c r="Q271" s="2">
        <f t="shared" si="108"/>
        <v>12070149.558380935</v>
      </c>
      <c r="R271" s="2">
        <f t="shared" si="108"/>
        <v>12934562.580875579</v>
      </c>
      <c r="S271" s="2">
        <f t="shared" si="108"/>
        <v>13829333.796638217</v>
      </c>
      <c r="T271" s="2">
        <f t="shared" si="108"/>
        <v>14763909.896115817</v>
      </c>
      <c r="U271" s="2">
        <f t="shared" si="108"/>
        <v>15566094.813541092</v>
      </c>
      <c r="V271" s="2">
        <f t="shared" si="108"/>
        <v>16395460.613234039</v>
      </c>
      <c r="W271" s="2">
        <f t="shared" si="108"/>
        <v>17252795.128701318</v>
      </c>
      <c r="X271" s="2">
        <f t="shared" si="108"/>
        <v>18138907.295687787</v>
      </c>
      <c r="Y271" s="2">
        <f t="shared" si="108"/>
        <v>19054627.691035926</v>
      </c>
      <c r="Z271" s="2">
        <f t="shared" si="108"/>
        <v>19674138.786793988</v>
      </c>
      <c r="AA271" s="2">
        <f t="shared" si="108"/>
        <v>20311266.257762138</v>
      </c>
      <c r="AB271" s="2">
        <f t="shared" si="108"/>
        <v>20966476.787305977</v>
      </c>
      <c r="AC271" s="2">
        <f t="shared" si="108"/>
        <v>21640248.890670981</v>
      </c>
      <c r="AD271" s="2">
        <f t="shared" si="108"/>
        <v>22333073.206114121</v>
      </c>
      <c r="AE271" s="2">
        <f t="shared" si="108"/>
        <v>23228666.578403585</v>
      </c>
      <c r="AF271" s="2">
        <f t="shared" si="108"/>
        <v>24152025.987045318</v>
      </c>
      <c r="AG271" s="2">
        <f t="shared" si="108"/>
        <v>25103922.648888923</v>
      </c>
      <c r="AH271" s="2">
        <f t="shared" si="108"/>
        <v>26085147.927069679</v>
      </c>
      <c r="AI271" s="2">
        <f t="shared" si="108"/>
        <v>27096513.837045856</v>
      </c>
      <c r="AJ271" s="2">
        <f t="shared" si="108"/>
        <v>28013464.152118448</v>
      </c>
      <c r="AK271" s="2">
        <f t="shared" si="108"/>
        <v>28956976.817821957</v>
      </c>
      <c r="AL271" s="2">
        <f t="shared" ref="AL271:AL277" si="109">IF(AF271=0,0,IF($G$15&gt;(AK271/AF271)^(1/5)-1+2%,AK271*(AK271/AF271)^(1/5)/($G$15-((AK271/AF271)^(1/5)-1)),AK271*(1+$G$14)/$G$16))</f>
        <v>986468623.23356307</v>
      </c>
    </row>
    <row r="272" spans="4:38">
      <c r="E272" t="s">
        <v>282</v>
      </c>
      <c r="F272" t="s">
        <v>215</v>
      </c>
      <c r="G272" s="2">
        <f t="shared" si="108"/>
        <v>0</v>
      </c>
      <c r="H272" s="2">
        <f t="shared" si="108"/>
        <v>-500715.59633721004</v>
      </c>
      <c r="I272" s="2">
        <f t="shared" si="108"/>
        <v>-1022792.328290673</v>
      </c>
      <c r="J272" s="2">
        <f t="shared" si="108"/>
        <v>-1566834.0426472521</v>
      </c>
      <c r="K272" s="2">
        <f t="shared" si="108"/>
        <v>-2068671.2423076015</v>
      </c>
      <c r="L272" s="2">
        <f t="shared" si="108"/>
        <v>-2640385.5647808611</v>
      </c>
      <c r="M272" s="2">
        <f t="shared" si="108"/>
        <v>-3378861.8962843684</v>
      </c>
      <c r="N272" s="2">
        <f t="shared" si="108"/>
        <v>-456182.26173863804</v>
      </c>
      <c r="O272" s="2">
        <f t="shared" si="108"/>
        <v>-544065.93003061425</v>
      </c>
      <c r="P272" s="2">
        <f t="shared" si="108"/>
        <v>-635432.51741958142</v>
      </c>
      <c r="Q272" s="2">
        <f t="shared" si="108"/>
        <v>-730387.92194267805</v>
      </c>
      <c r="R272" s="2">
        <f t="shared" si="108"/>
        <v>-783124.92360458116</v>
      </c>
      <c r="S272" s="2">
        <f t="shared" si="108"/>
        <v>-837751.71747102472</v>
      </c>
      <c r="T272" s="2">
        <f t="shared" si="108"/>
        <v>-894366.35588802898</v>
      </c>
      <c r="U272" s="2">
        <f t="shared" si="108"/>
        <v>-942961.01722057594</v>
      </c>
      <c r="V272" s="2">
        <f t="shared" si="108"/>
        <v>-993202.23876614275</v>
      </c>
      <c r="W272" s="2">
        <f t="shared" si="108"/>
        <v>-1045137.7458080291</v>
      </c>
      <c r="X272" s="2">
        <f t="shared" si="108"/>
        <v>-1098816.5419583791</v>
      </c>
      <c r="Y272" s="2">
        <f t="shared" si="108"/>
        <v>-1154288.9418011419</v>
      </c>
      <c r="Z272" s="2">
        <f t="shared" si="108"/>
        <v>-1191817.6103614331</v>
      </c>
      <c r="AA272" s="2">
        <f t="shared" si="108"/>
        <v>-1230413.4415779223</v>
      </c>
      <c r="AB272" s="2">
        <f t="shared" si="108"/>
        <v>-1270104.7061393345</v>
      </c>
      <c r="AC272" s="2">
        <f t="shared" si="108"/>
        <v>-1310920.3914845907</v>
      </c>
      <c r="AD272" s="2">
        <f t="shared" si="108"/>
        <v>-1352890.2194389403</v>
      </c>
      <c r="AE272" s="2">
        <f t="shared" si="108"/>
        <v>-1407143.3669024541</v>
      </c>
      <c r="AF272" s="2">
        <f t="shared" si="108"/>
        <v>-1463078.5219726623</v>
      </c>
      <c r="AG272" s="2">
        <f t="shared" si="108"/>
        <v>-1520742.4033310162</v>
      </c>
      <c r="AH272" s="2">
        <f t="shared" si="108"/>
        <v>-1580182.950078231</v>
      </c>
      <c r="AI272" s="2">
        <f t="shared" si="108"/>
        <v>-1641449.3523889591</v>
      </c>
      <c r="AJ272" s="2">
        <f t="shared" si="108"/>
        <v>-1696996.2581606889</v>
      </c>
      <c r="AK272" s="2">
        <f t="shared" si="108"/>
        <v>-1754152.254810428</v>
      </c>
      <c r="AL272" s="2">
        <f t="shared" si="109"/>
        <v>-59758177.472445458</v>
      </c>
    </row>
    <row r="273" spans="1:38">
      <c r="E273" t="s">
        <v>283</v>
      </c>
      <c r="F273" t="s">
        <v>215</v>
      </c>
      <c r="G273" s="2">
        <f t="shared" si="108"/>
        <v>0</v>
      </c>
      <c r="H273" s="2">
        <f t="shared" si="108"/>
        <v>-194578.7985373472</v>
      </c>
      <c r="I273" s="2">
        <f t="shared" si="108"/>
        <v>-397329.90661326295</v>
      </c>
      <c r="J273" s="2">
        <f t="shared" si="108"/>
        <v>-608510.75197821204</v>
      </c>
      <c r="K273" s="2">
        <f t="shared" si="108"/>
        <v>-828385.97035967279</v>
      </c>
      <c r="L273" s="2">
        <f t="shared" si="108"/>
        <v>-1057227.5946715323</v>
      </c>
      <c r="M273" s="2">
        <f t="shared" si="108"/>
        <v>-1352982.815152134</v>
      </c>
      <c r="N273" s="2">
        <f t="shared" si="108"/>
        <v>-1660693.517523671</v>
      </c>
      <c r="O273" s="2">
        <f t="shared" si="108"/>
        <v>-1980731.4039733307</v>
      </c>
      <c r="P273" s="2">
        <f t="shared" si="108"/>
        <v>-2313478.5158126475</v>
      </c>
      <c r="Q273" s="2">
        <f t="shared" si="108"/>
        <v>-2659327.5038000639</v>
      </c>
      <c r="R273" s="2">
        <f t="shared" si="108"/>
        <v>-2851479.808636331</v>
      </c>
      <c r="S273" s="2">
        <f t="shared" si="108"/>
        <v>-3050529.746846545</v>
      </c>
      <c r="T273" s="2">
        <f t="shared" si="108"/>
        <v>-3256682.2798659788</v>
      </c>
      <c r="U273" s="2">
        <f t="shared" si="108"/>
        <v>-3433631.4365688348</v>
      </c>
      <c r="V273" s="2">
        <f t="shared" si="108"/>
        <v>-3616576.2609677897</v>
      </c>
      <c r="W273" s="2">
        <f t="shared" si="108"/>
        <v>-3805690.5365279736</v>
      </c>
      <c r="X273" s="2">
        <f t="shared" si="108"/>
        <v>-4001152.701530599</v>
      </c>
      <c r="Y273" s="2">
        <f t="shared" si="108"/>
        <v>-4203145.9679367244</v>
      </c>
      <c r="Z273" s="2">
        <f t="shared" si="108"/>
        <v>-4339800.2026165519</v>
      </c>
      <c r="AA273" s="2">
        <f t="shared" si="108"/>
        <v>-4480340.327781071</v>
      </c>
      <c r="AB273" s="2">
        <f t="shared" si="108"/>
        <v>-4624869.2863131454</v>
      </c>
      <c r="AC273" s="2">
        <f t="shared" si="108"/>
        <v>-4773492.6310190167</v>
      </c>
      <c r="AD273" s="2">
        <f t="shared" si="108"/>
        <v>-4926318.5888472721</v>
      </c>
      <c r="AE273" s="2">
        <f t="shared" si="108"/>
        <v>-5123872.1560271876</v>
      </c>
      <c r="AF273" s="2">
        <f t="shared" si="108"/>
        <v>-5327550.4665309759</v>
      </c>
      <c r="AG273" s="2">
        <f t="shared" si="108"/>
        <v>-5537523.6384551171</v>
      </c>
      <c r="AH273" s="2">
        <f t="shared" si="108"/>
        <v>-5753966.2338443324</v>
      </c>
      <c r="AI273" s="2">
        <f t="shared" si="108"/>
        <v>-5977057.3703153348</v>
      </c>
      <c r="AJ273" s="2">
        <f t="shared" si="108"/>
        <v>-6179321.937332239</v>
      </c>
      <c r="AK273" s="2">
        <f t="shared" si="108"/>
        <v>-6387445.7338635419</v>
      </c>
      <c r="AL273" s="2">
        <f t="shared" si="109"/>
        <v>-217599193.40700722</v>
      </c>
    </row>
    <row r="274" spans="1:38">
      <c r="E274" t="s">
        <v>290</v>
      </c>
      <c r="F274" t="s">
        <v>215</v>
      </c>
      <c r="G274" s="2">
        <f t="shared" si="108"/>
        <v>0</v>
      </c>
      <c r="H274" s="2">
        <f t="shared" si="108"/>
        <v>0</v>
      </c>
      <c r="I274" s="2">
        <f t="shared" si="108"/>
        <v>0</v>
      </c>
      <c r="J274" s="2">
        <f t="shared" si="108"/>
        <v>0</v>
      </c>
      <c r="K274" s="2">
        <f t="shared" si="108"/>
        <v>0</v>
      </c>
      <c r="L274" s="2">
        <f t="shared" si="108"/>
        <v>0</v>
      </c>
      <c r="M274" s="2">
        <f t="shared" si="108"/>
        <v>0</v>
      </c>
      <c r="N274" s="2">
        <f t="shared" si="108"/>
        <v>0</v>
      </c>
      <c r="O274" s="2">
        <f t="shared" si="108"/>
        <v>0</v>
      </c>
      <c r="P274" s="2">
        <f t="shared" si="108"/>
        <v>0</v>
      </c>
      <c r="Q274" s="2">
        <f t="shared" si="108"/>
        <v>0</v>
      </c>
      <c r="R274" s="2">
        <f t="shared" si="108"/>
        <v>0</v>
      </c>
      <c r="S274" s="2">
        <f t="shared" si="108"/>
        <v>0</v>
      </c>
      <c r="T274" s="2">
        <f t="shared" si="108"/>
        <v>0</v>
      </c>
      <c r="U274" s="2">
        <f t="shared" si="108"/>
        <v>0</v>
      </c>
      <c r="V274" s="2">
        <f t="shared" si="108"/>
        <v>0</v>
      </c>
      <c r="W274" s="2">
        <f t="shared" si="108"/>
        <v>0</v>
      </c>
      <c r="X274" s="2">
        <f t="shared" si="108"/>
        <v>0</v>
      </c>
      <c r="Y274" s="2">
        <f t="shared" si="108"/>
        <v>0</v>
      </c>
      <c r="Z274" s="2">
        <f t="shared" si="108"/>
        <v>0</v>
      </c>
      <c r="AA274" s="2">
        <f t="shared" si="108"/>
        <v>0</v>
      </c>
      <c r="AB274" s="2">
        <f t="shared" si="108"/>
        <v>0</v>
      </c>
      <c r="AC274" s="2">
        <f t="shared" si="108"/>
        <v>0</v>
      </c>
      <c r="AD274" s="2">
        <f t="shared" si="108"/>
        <v>0</v>
      </c>
      <c r="AE274" s="2">
        <f t="shared" si="108"/>
        <v>0</v>
      </c>
      <c r="AF274" s="2">
        <f t="shared" si="108"/>
        <v>0</v>
      </c>
      <c r="AG274" s="2">
        <f t="shared" si="108"/>
        <v>0</v>
      </c>
      <c r="AH274" s="2">
        <f t="shared" si="108"/>
        <v>0</v>
      </c>
      <c r="AI274" s="2">
        <f t="shared" si="108"/>
        <v>0</v>
      </c>
      <c r="AJ274" s="2">
        <f t="shared" si="108"/>
        <v>0</v>
      </c>
      <c r="AK274" s="2">
        <f t="shared" si="108"/>
        <v>0</v>
      </c>
      <c r="AL274" s="2">
        <f t="shared" si="109"/>
        <v>0</v>
      </c>
    </row>
    <row r="275" spans="1:38">
      <c r="E275" t="s">
        <v>295</v>
      </c>
      <c r="F275" t="s">
        <v>215</v>
      </c>
      <c r="G275" s="2">
        <f t="shared" si="108"/>
        <v>0</v>
      </c>
      <c r="H275" s="2">
        <f t="shared" si="108"/>
        <v>0</v>
      </c>
      <c r="I275" s="2">
        <f t="shared" si="108"/>
        <v>0</v>
      </c>
      <c r="J275" s="2">
        <f t="shared" si="108"/>
        <v>0</v>
      </c>
      <c r="K275" s="2">
        <f t="shared" si="108"/>
        <v>0</v>
      </c>
      <c r="L275" s="2">
        <f t="shared" si="108"/>
        <v>0</v>
      </c>
      <c r="M275" s="2">
        <f t="shared" si="108"/>
        <v>0</v>
      </c>
      <c r="N275" s="2">
        <f t="shared" si="108"/>
        <v>0</v>
      </c>
      <c r="O275" s="2">
        <f t="shared" si="108"/>
        <v>0</v>
      </c>
      <c r="P275" s="2">
        <f t="shared" si="108"/>
        <v>0</v>
      </c>
      <c r="Q275" s="2">
        <f t="shared" si="108"/>
        <v>0</v>
      </c>
      <c r="R275" s="2">
        <f t="shared" si="108"/>
        <v>0</v>
      </c>
      <c r="S275" s="2">
        <f t="shared" si="108"/>
        <v>0</v>
      </c>
      <c r="T275" s="2">
        <f t="shared" si="108"/>
        <v>0</v>
      </c>
      <c r="U275" s="2">
        <f t="shared" si="108"/>
        <v>0</v>
      </c>
      <c r="V275" s="2">
        <f t="shared" si="108"/>
        <v>0</v>
      </c>
      <c r="W275" s="2">
        <f t="shared" si="108"/>
        <v>0</v>
      </c>
      <c r="X275" s="2">
        <f t="shared" si="108"/>
        <v>0</v>
      </c>
      <c r="Y275" s="2">
        <f t="shared" si="108"/>
        <v>0</v>
      </c>
      <c r="Z275" s="2">
        <f t="shared" si="108"/>
        <v>0</v>
      </c>
      <c r="AA275" s="2">
        <f t="shared" si="108"/>
        <v>0</v>
      </c>
      <c r="AB275" s="2">
        <f t="shared" si="108"/>
        <v>0</v>
      </c>
      <c r="AC275" s="2">
        <f t="shared" si="108"/>
        <v>0</v>
      </c>
      <c r="AD275" s="2">
        <f t="shared" si="108"/>
        <v>0</v>
      </c>
      <c r="AE275" s="2">
        <f t="shared" si="108"/>
        <v>0</v>
      </c>
      <c r="AF275" s="2">
        <f t="shared" si="108"/>
        <v>0</v>
      </c>
      <c r="AG275" s="2">
        <f t="shared" si="108"/>
        <v>0</v>
      </c>
      <c r="AH275" s="2">
        <f t="shared" si="108"/>
        <v>0</v>
      </c>
      <c r="AI275" s="2">
        <f t="shared" si="108"/>
        <v>0</v>
      </c>
      <c r="AJ275" s="2">
        <f t="shared" si="108"/>
        <v>0</v>
      </c>
      <c r="AK275" s="2">
        <f t="shared" si="108"/>
        <v>0</v>
      </c>
      <c r="AL275" s="2">
        <f t="shared" si="109"/>
        <v>0</v>
      </c>
    </row>
    <row r="276" spans="1:38">
      <c r="E276" t="s">
        <v>312</v>
      </c>
      <c r="F276" t="s">
        <v>215</v>
      </c>
      <c r="G276" s="2" t="e">
        <f t="shared" ref="G276:AK276" ca="1" si="110">G265</f>
        <v>#DIV/0!</v>
      </c>
      <c r="H276" s="2">
        <f t="shared" si="110"/>
        <v>-774095.2359010831</v>
      </c>
      <c r="I276" s="2">
        <f t="shared" si="110"/>
        <v>-782188.19422959932</v>
      </c>
      <c r="J276" s="2">
        <f t="shared" si="110"/>
        <v>-747295.20411446865</v>
      </c>
      <c r="K276" s="2">
        <f t="shared" si="110"/>
        <v>-721752.25164634257</v>
      </c>
      <c r="L276" s="2">
        <f t="shared" si="110"/>
        <v>-680527.15221492748</v>
      </c>
      <c r="M276" s="2">
        <f t="shared" si="110"/>
        <v>-836572.45774390921</v>
      </c>
      <c r="N276" s="2">
        <f t="shared" si="110"/>
        <v>-1882714.641858492</v>
      </c>
      <c r="O276" s="2">
        <f t="shared" si="110"/>
        <v>-2080773.3849943443</v>
      </c>
      <c r="P276" s="2">
        <f t="shared" si="110"/>
        <v>-2181342.3461389109</v>
      </c>
      <c r="Q276" s="2">
        <f t="shared" si="110"/>
        <v>-2213690.2553596334</v>
      </c>
      <c r="R276" s="2">
        <f t="shared" si="110"/>
        <v>-1663283.7039143706</v>
      </c>
      <c r="S276" s="2">
        <f t="shared" si="110"/>
        <v>-1861055.4162335682</v>
      </c>
      <c r="T276" s="2">
        <f t="shared" si="110"/>
        <v>-2069049.6972138057</v>
      </c>
      <c r="U276" s="2">
        <f t="shared" si="110"/>
        <v>-2085333.9929636519</v>
      </c>
      <c r="V276" s="2">
        <f t="shared" si="110"/>
        <v>-2269551.1634336896</v>
      </c>
      <c r="W276" s="2">
        <f t="shared" si="110"/>
        <v>-2459912.4557700171</v>
      </c>
      <c r="X276" s="2">
        <f t="shared" si="110"/>
        <v>-2656594.6833188408</v>
      </c>
      <c r="Y276" s="2">
        <f t="shared" si="110"/>
        <v>-2859779.3760291641</v>
      </c>
      <c r="Z276" s="2">
        <f t="shared" si="110"/>
        <v>-2676974.679034397</v>
      </c>
      <c r="AA276" s="2">
        <f t="shared" si="110"/>
        <v>-2817634.6921415669</v>
      </c>
      <c r="AB276" s="2">
        <f t="shared" si="110"/>
        <v>-2962262.8565410506</v>
      </c>
      <c r="AC276" s="2">
        <f t="shared" si="110"/>
        <v>-3110963.8035213426</v>
      </c>
      <c r="AD276" s="2">
        <f t="shared" si="110"/>
        <v>-3263844.8089303477</v>
      </c>
      <c r="AE276" s="2">
        <f t="shared" si="110"/>
        <v>-3641250.3386183404</v>
      </c>
      <c r="AF276" s="2">
        <f t="shared" si="110"/>
        <v>-3845501.5019545238</v>
      </c>
      <c r="AG276" s="2">
        <f t="shared" si="110"/>
        <v>-4056014.4399274569</v>
      </c>
      <c r="AH276" s="2">
        <f t="shared" si="110"/>
        <v>-4272962.0723088458</v>
      </c>
      <c r="AI276" s="2">
        <f t="shared" si="110"/>
        <v>-4496521.8200581903</v>
      </c>
      <c r="AJ276" s="2">
        <f t="shared" si="110"/>
        <v>-4576149.7661621869</v>
      </c>
      <c r="AK276" s="2">
        <f t="shared" si="110"/>
        <v>-4784276.7182452753</v>
      </c>
      <c r="AL276" s="2">
        <f t="shared" si="109"/>
        <v>-162984516.55046749</v>
      </c>
    </row>
    <row r="277" spans="1:38">
      <c r="E277" t="s">
        <v>313</v>
      </c>
      <c r="F277" t="s">
        <v>215</v>
      </c>
      <c r="G277" s="2" t="e">
        <f ca="1">-$G$17*G276</f>
        <v>#DIV/0!</v>
      </c>
      <c r="H277" s="2">
        <f t="shared" ref="H277:AK277" si="111">-$G$17*H276</f>
        <v>387047.61795054155</v>
      </c>
      <c r="I277" s="2">
        <f t="shared" si="111"/>
        <v>391094.09711479966</v>
      </c>
      <c r="J277" s="2">
        <f t="shared" si="111"/>
        <v>373647.60205723433</v>
      </c>
      <c r="K277" s="2">
        <f t="shared" si="111"/>
        <v>360876.12582317129</v>
      </c>
      <c r="L277" s="2">
        <f t="shared" si="111"/>
        <v>340263.57610746374</v>
      </c>
      <c r="M277" s="2">
        <f t="shared" si="111"/>
        <v>418286.2288719546</v>
      </c>
      <c r="N277" s="2">
        <f t="shared" si="111"/>
        <v>941357.32092924602</v>
      </c>
      <c r="O277" s="2">
        <f t="shared" si="111"/>
        <v>1040386.6924971722</v>
      </c>
      <c r="P277" s="2">
        <f t="shared" si="111"/>
        <v>1090671.1730694554</v>
      </c>
      <c r="Q277" s="2">
        <f t="shared" si="111"/>
        <v>1106845.1276798167</v>
      </c>
      <c r="R277" s="2">
        <f t="shared" si="111"/>
        <v>831641.85195718531</v>
      </c>
      <c r="S277" s="2">
        <f t="shared" si="111"/>
        <v>930527.70811678411</v>
      </c>
      <c r="T277" s="2">
        <f t="shared" si="111"/>
        <v>1034524.8486069029</v>
      </c>
      <c r="U277" s="2">
        <f t="shared" si="111"/>
        <v>1042666.9964818259</v>
      </c>
      <c r="V277" s="2">
        <f t="shared" si="111"/>
        <v>1134775.5817168448</v>
      </c>
      <c r="W277" s="2">
        <f t="shared" si="111"/>
        <v>1229956.2278850086</v>
      </c>
      <c r="X277" s="2">
        <f t="shared" si="111"/>
        <v>1328297.3416594204</v>
      </c>
      <c r="Y277" s="2">
        <f t="shared" si="111"/>
        <v>1429889.688014582</v>
      </c>
      <c r="Z277" s="2">
        <f t="shared" si="111"/>
        <v>1338487.3395171985</v>
      </c>
      <c r="AA277" s="2">
        <f t="shared" si="111"/>
        <v>1408817.3460707834</v>
      </c>
      <c r="AB277" s="2">
        <f t="shared" si="111"/>
        <v>1481131.4282705253</v>
      </c>
      <c r="AC277" s="2">
        <f t="shared" si="111"/>
        <v>1555481.9017606713</v>
      </c>
      <c r="AD277" s="2">
        <f t="shared" si="111"/>
        <v>1631922.4044651738</v>
      </c>
      <c r="AE277" s="2">
        <f t="shared" si="111"/>
        <v>1820625.1693091702</v>
      </c>
      <c r="AF277" s="2">
        <f t="shared" si="111"/>
        <v>1922750.7509772619</v>
      </c>
      <c r="AG277" s="2">
        <f t="shared" si="111"/>
        <v>2028007.2199637285</v>
      </c>
      <c r="AH277" s="2">
        <f t="shared" si="111"/>
        <v>2136481.0361544229</v>
      </c>
      <c r="AI277" s="2">
        <f t="shared" si="111"/>
        <v>2248260.9100290951</v>
      </c>
      <c r="AJ277" s="2">
        <f t="shared" si="111"/>
        <v>2288074.8830810934</v>
      </c>
      <c r="AK277" s="2">
        <f t="shared" si="111"/>
        <v>2392138.3591226377</v>
      </c>
      <c r="AL277" s="2">
        <f t="shared" si="109"/>
        <v>81492258.275233746</v>
      </c>
    </row>
    <row r="278" spans="1:38">
      <c r="E278" t="s">
        <v>314</v>
      </c>
      <c r="F278" t="s">
        <v>215</v>
      </c>
      <c r="G278" s="2" t="e">
        <f t="shared" ref="G278:AL278" ca="1" si="112">SUM(G268:G277)</f>
        <v>#DIV/0!</v>
      </c>
      <c r="H278" s="2">
        <f t="shared" si="112"/>
        <v>-17774326.803844955</v>
      </c>
      <c r="I278" s="2">
        <f t="shared" si="112"/>
        <v>-17088094.799726076</v>
      </c>
      <c r="J278" s="2">
        <f t="shared" si="112"/>
        <v>-29290977.52344555</v>
      </c>
      <c r="K278" s="2">
        <f t="shared" si="112"/>
        <v>-31690077.888457052</v>
      </c>
      <c r="L278" s="2">
        <f t="shared" si="112"/>
        <v>-32617234.154164247</v>
      </c>
      <c r="M278" s="2">
        <f t="shared" si="112"/>
        <v>-53044951.04785265</v>
      </c>
      <c r="N278" s="2">
        <f t="shared" si="112"/>
        <v>-40173956.812744707</v>
      </c>
      <c r="O278" s="2">
        <f t="shared" si="112"/>
        <v>-27923768.340146679</v>
      </c>
      <c r="P278" s="2">
        <f t="shared" si="112"/>
        <v>-56152165.900886342</v>
      </c>
      <c r="Q278" s="2">
        <f t="shared" si="112"/>
        <v>-76560109.84884955</v>
      </c>
      <c r="R278" s="2">
        <f t="shared" si="112"/>
        <v>8468315.9966774825</v>
      </c>
      <c r="S278" s="2">
        <f t="shared" si="112"/>
        <v>9010524.6242038626</v>
      </c>
      <c r="T278" s="2">
        <f t="shared" si="112"/>
        <v>9578336.4117549062</v>
      </c>
      <c r="U278" s="2">
        <f t="shared" si="112"/>
        <v>10146835.363269858</v>
      </c>
      <c r="V278" s="2">
        <f t="shared" si="112"/>
        <v>10650906.531783262</v>
      </c>
      <c r="W278" s="2">
        <f t="shared" si="112"/>
        <v>11172010.618480304</v>
      </c>
      <c r="X278" s="2">
        <f t="shared" si="112"/>
        <v>11710640.710539389</v>
      </c>
      <c r="Y278" s="2">
        <f t="shared" si="112"/>
        <v>12267303.093283478</v>
      </c>
      <c r="Z278" s="2">
        <f t="shared" si="112"/>
        <v>12804033.634298803</v>
      </c>
      <c r="AA278" s="2">
        <f t="shared" si="112"/>
        <v>13191695.142332362</v>
      </c>
      <c r="AB278" s="2">
        <f t="shared" si="112"/>
        <v>13590371.366582971</v>
      </c>
      <c r="AC278" s="2">
        <f t="shared" si="112"/>
        <v>14000353.966406701</v>
      </c>
      <c r="AD278" s="2">
        <f t="shared" si="112"/>
        <v>14421941.993362734</v>
      </c>
      <c r="AE278" s="2">
        <f t="shared" si="112"/>
        <v>14877025.886164773</v>
      </c>
      <c r="AF278" s="2">
        <f t="shared" si="112"/>
        <v>15438646.247564416</v>
      </c>
      <c r="AG278" s="2">
        <f t="shared" si="112"/>
        <v>16017649.38713906</v>
      </c>
      <c r="AH278" s="2">
        <f t="shared" si="112"/>
        <v>16614517.706992693</v>
      </c>
      <c r="AI278" s="2">
        <f t="shared" si="112"/>
        <v>17229746.204312466</v>
      </c>
      <c r="AJ278" s="2">
        <f t="shared" si="112"/>
        <v>17849071.073544428</v>
      </c>
      <c r="AK278" s="2">
        <f t="shared" si="112"/>
        <v>18423240.470025349</v>
      </c>
      <c r="AL278" s="2">
        <f t="shared" si="112"/>
        <v>627618994.07887661</v>
      </c>
    </row>
    <row r="279" spans="1:38">
      <c r="E279" t="s">
        <v>315</v>
      </c>
      <c r="F279" t="s">
        <v>215</v>
      </c>
      <c r="G279" s="50" t="e">
        <f ca="1">NPV($G$15,H278:AL278)+G278</f>
        <v>#DIV/0!</v>
      </c>
    </row>
    <row r="280" spans="1:38">
      <c r="E280" s="3" t="s">
        <v>317</v>
      </c>
      <c r="F280" s="3"/>
      <c r="G280" s="4" t="e">
        <f ca="1">IF(G279&gt;0,"N/A",IF(ABS(G279+G253)&gt;1,"Error","OK"))</f>
        <v>#DIV/0!</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#DIV/0!</v>
      </c>
      <c r="H284" s="2" t="e">
        <f t="shared" ref="H284:AK284" ca="1" si="113">G284*(1+$G$14)</f>
        <v>#DIV/0!</v>
      </c>
      <c r="I284" s="2" t="e">
        <f t="shared" ca="1" si="113"/>
        <v>#DIV/0!</v>
      </c>
      <c r="J284" s="2" t="e">
        <f t="shared" ca="1" si="113"/>
        <v>#DIV/0!</v>
      </c>
      <c r="K284" s="2" t="e">
        <f t="shared" ca="1" si="113"/>
        <v>#DIV/0!</v>
      </c>
      <c r="L284" s="2" t="e">
        <f t="shared" ca="1" si="113"/>
        <v>#DIV/0!</v>
      </c>
      <c r="M284" s="2" t="e">
        <f t="shared" ca="1" si="113"/>
        <v>#DIV/0!</v>
      </c>
      <c r="N284" s="2" t="e">
        <f t="shared" ca="1" si="113"/>
        <v>#DIV/0!</v>
      </c>
      <c r="O284" s="2" t="e">
        <f t="shared" ca="1" si="113"/>
        <v>#DIV/0!</v>
      </c>
      <c r="P284" s="2" t="e">
        <f t="shared" ca="1" si="113"/>
        <v>#DIV/0!</v>
      </c>
      <c r="Q284" s="2" t="e">
        <f t="shared" ca="1" si="113"/>
        <v>#DIV/0!</v>
      </c>
      <c r="R284" s="2" t="e">
        <f t="shared" ca="1" si="113"/>
        <v>#DIV/0!</v>
      </c>
      <c r="S284" s="2" t="e">
        <f t="shared" ca="1" si="113"/>
        <v>#DIV/0!</v>
      </c>
      <c r="T284" s="2" t="e">
        <f t="shared" ca="1" si="113"/>
        <v>#DIV/0!</v>
      </c>
      <c r="U284" s="2" t="e">
        <f t="shared" ca="1" si="113"/>
        <v>#DIV/0!</v>
      </c>
      <c r="V284" s="2" t="e">
        <f t="shared" ca="1" si="113"/>
        <v>#DIV/0!</v>
      </c>
      <c r="W284" s="2" t="e">
        <f t="shared" ca="1" si="113"/>
        <v>#DIV/0!</v>
      </c>
      <c r="X284" s="2" t="e">
        <f t="shared" ca="1" si="113"/>
        <v>#DIV/0!</v>
      </c>
      <c r="Y284" s="2" t="e">
        <f t="shared" ca="1" si="113"/>
        <v>#DIV/0!</v>
      </c>
      <c r="Z284" s="2" t="e">
        <f t="shared" ca="1" si="113"/>
        <v>#DIV/0!</v>
      </c>
      <c r="AA284" s="2" t="e">
        <f t="shared" ca="1" si="113"/>
        <v>#DIV/0!</v>
      </c>
      <c r="AB284" s="2" t="e">
        <f t="shared" ca="1" si="113"/>
        <v>#DIV/0!</v>
      </c>
      <c r="AC284" s="2" t="e">
        <f t="shared" ca="1" si="113"/>
        <v>#DIV/0!</v>
      </c>
      <c r="AD284" s="2" t="e">
        <f t="shared" ca="1" si="113"/>
        <v>#DIV/0!</v>
      </c>
      <c r="AE284" s="2" t="e">
        <f t="shared" ca="1" si="113"/>
        <v>#DIV/0!</v>
      </c>
      <c r="AF284" s="2" t="e">
        <f t="shared" ca="1" si="113"/>
        <v>#DIV/0!</v>
      </c>
      <c r="AG284" s="2" t="e">
        <f ca="1">AF284*(1+$G$14)</f>
        <v>#DIV/0!</v>
      </c>
      <c r="AH284" s="2" t="e">
        <f t="shared" ca="1" si="113"/>
        <v>#DIV/0!</v>
      </c>
      <c r="AI284" s="2" t="e">
        <f t="shared" ca="1" si="113"/>
        <v>#DIV/0!</v>
      </c>
      <c r="AJ284" s="2" t="e">
        <f t="shared" ca="1" si="113"/>
        <v>#DIV/0!</v>
      </c>
      <c r="AK284" s="2" t="e">
        <f t="shared" ca="1" si="113"/>
        <v>#DIV/0!</v>
      </c>
    </row>
    <row r="285" spans="1:38">
      <c r="E285" t="s">
        <v>303</v>
      </c>
      <c r="F285" t="s">
        <v>215</v>
      </c>
      <c r="G285" s="2" t="e">
        <f ca="1">G283*G284</f>
        <v>#DIV/0!</v>
      </c>
      <c r="H285" s="2" t="e">
        <f t="shared" ref="H285:AK285" ca="1" si="114">H283*H284</f>
        <v>#DIV/0!</v>
      </c>
      <c r="I285" s="2" t="e">
        <f t="shared" ca="1" si="114"/>
        <v>#DIV/0!</v>
      </c>
      <c r="J285" s="2" t="e">
        <f t="shared" ca="1" si="114"/>
        <v>#DIV/0!</v>
      </c>
      <c r="K285" s="2" t="e">
        <f t="shared" ca="1" si="114"/>
        <v>#DIV/0!</v>
      </c>
      <c r="L285" s="2" t="e">
        <f t="shared" ca="1" si="114"/>
        <v>#DIV/0!</v>
      </c>
      <c r="M285" s="2" t="e">
        <f t="shared" ca="1" si="114"/>
        <v>#DIV/0!</v>
      </c>
      <c r="N285" s="2" t="e">
        <f t="shared" ca="1" si="114"/>
        <v>#DIV/0!</v>
      </c>
      <c r="O285" s="2" t="e">
        <f t="shared" ca="1" si="114"/>
        <v>#DIV/0!</v>
      </c>
      <c r="P285" s="2" t="e">
        <f t="shared" ca="1" si="114"/>
        <v>#DIV/0!</v>
      </c>
      <c r="Q285" s="2" t="e">
        <f t="shared" ca="1" si="114"/>
        <v>#DIV/0!</v>
      </c>
      <c r="R285" s="2" t="e">
        <f t="shared" ca="1" si="114"/>
        <v>#DIV/0!</v>
      </c>
      <c r="S285" s="2" t="e">
        <f t="shared" ca="1" si="114"/>
        <v>#DIV/0!</v>
      </c>
      <c r="T285" s="2" t="e">
        <f t="shared" ca="1" si="114"/>
        <v>#DIV/0!</v>
      </c>
      <c r="U285" s="2" t="e">
        <f t="shared" ca="1" si="114"/>
        <v>#DIV/0!</v>
      </c>
      <c r="V285" s="2" t="e">
        <f t="shared" ca="1" si="114"/>
        <v>#DIV/0!</v>
      </c>
      <c r="W285" s="2" t="e">
        <f t="shared" ca="1" si="114"/>
        <v>#DIV/0!</v>
      </c>
      <c r="X285" s="2" t="e">
        <f t="shared" ca="1" si="114"/>
        <v>#DIV/0!</v>
      </c>
      <c r="Y285" s="2" t="e">
        <f t="shared" ca="1" si="114"/>
        <v>#DIV/0!</v>
      </c>
      <c r="Z285" s="2" t="e">
        <f t="shared" ca="1" si="114"/>
        <v>#DIV/0!</v>
      </c>
      <c r="AA285" s="2" t="e">
        <f t="shared" ca="1" si="114"/>
        <v>#DIV/0!</v>
      </c>
      <c r="AB285" s="2" t="e">
        <f t="shared" ca="1" si="114"/>
        <v>#DIV/0!</v>
      </c>
      <c r="AC285" s="2" t="e">
        <f t="shared" ca="1" si="114"/>
        <v>#DIV/0!</v>
      </c>
      <c r="AD285" s="2" t="e">
        <f t="shared" ca="1" si="114"/>
        <v>#DIV/0!</v>
      </c>
      <c r="AE285" s="2" t="e">
        <f t="shared" ca="1" si="114"/>
        <v>#DIV/0!</v>
      </c>
      <c r="AF285" s="2" t="e">
        <f t="shared" ca="1" si="114"/>
        <v>#DIV/0!</v>
      </c>
      <c r="AG285" s="2" t="e">
        <f t="shared" ca="1" si="114"/>
        <v>#DIV/0!</v>
      </c>
      <c r="AH285" s="2" t="e">
        <f t="shared" ca="1" si="114"/>
        <v>#DIV/0!</v>
      </c>
      <c r="AI285" s="2" t="e">
        <f t="shared" ca="1" si="114"/>
        <v>#DIV/0!</v>
      </c>
      <c r="AJ285" s="2" t="e">
        <f t="shared" ca="1" si="114"/>
        <v>#DIV/0!</v>
      </c>
      <c r="AK285" s="2" t="e">
        <f t="shared" ca="1" si="114"/>
        <v>#DIV/0!</v>
      </c>
    </row>
    <row r="287" spans="1:38">
      <c r="D287" t="s">
        <v>304</v>
      </c>
    </row>
    <row r="288" spans="1:38">
      <c r="E288" t="s">
        <v>219</v>
      </c>
      <c r="F288" t="s">
        <v>215</v>
      </c>
      <c r="G288" s="2">
        <f t="shared" ref="G288:AK293" si="115">G222</f>
        <v>0</v>
      </c>
      <c r="H288" s="2">
        <f t="shared" si="115"/>
        <v>3319025.4551645461</v>
      </c>
      <c r="I288" s="2">
        <f t="shared" si="115"/>
        <v>3405688.786195572</v>
      </c>
      <c r="J288" s="2">
        <f t="shared" si="115"/>
        <v>3491814.1243464448</v>
      </c>
      <c r="K288" s="2">
        <f t="shared" si="115"/>
        <v>3571491.3425912508</v>
      </c>
      <c r="L288" s="2">
        <f t="shared" si="115"/>
        <v>3651491.2393664229</v>
      </c>
      <c r="M288" s="2">
        <f t="shared" si="115"/>
        <v>4596016.3695552563</v>
      </c>
      <c r="N288" s="2">
        <f t="shared" si="115"/>
        <v>4689682.7827627817</v>
      </c>
      <c r="O288" s="2">
        <f t="shared" si="115"/>
        <v>4785121.5207475852</v>
      </c>
      <c r="P288" s="2">
        <f t="shared" si="115"/>
        <v>4882633.5549749285</v>
      </c>
      <c r="Q288" s="2">
        <f t="shared" si="115"/>
        <v>4982099.4543573838</v>
      </c>
      <c r="R288" s="2">
        <f t="shared" si="115"/>
        <v>2559885.8061198648</v>
      </c>
      <c r="S288" s="2">
        <f t="shared" si="115"/>
        <v>2610663.6592383552</v>
      </c>
      <c r="T288" s="2">
        <f t="shared" si="115"/>
        <v>2665487.5960823474</v>
      </c>
      <c r="U288" s="2">
        <f t="shared" si="115"/>
        <v>2170255.6785066272</v>
      </c>
      <c r="V288" s="2">
        <f t="shared" si="115"/>
        <v>2215831.0477552661</v>
      </c>
      <c r="W288" s="2">
        <f t="shared" si="115"/>
        <v>2262363.4997581262</v>
      </c>
      <c r="X288" s="2">
        <f t="shared" si="115"/>
        <v>2309873.1332530468</v>
      </c>
      <c r="Y288" s="2">
        <f t="shared" si="115"/>
        <v>2358380.4690513462</v>
      </c>
      <c r="Z288" s="2">
        <f t="shared" si="115"/>
        <v>1320205.8597983276</v>
      </c>
      <c r="AA288" s="2">
        <f t="shared" si="115"/>
        <v>1347930.1828540922</v>
      </c>
      <c r="AB288" s="2">
        <f t="shared" si="115"/>
        <v>1376236.7166940279</v>
      </c>
      <c r="AC288" s="2">
        <f t="shared" si="115"/>
        <v>1405137.6877446023</v>
      </c>
      <c r="AD288" s="2">
        <f t="shared" si="115"/>
        <v>1434645.5791872542</v>
      </c>
      <c r="AE288" s="2">
        <f t="shared" si="115"/>
        <v>2074812.5102121837</v>
      </c>
      <c r="AF288" s="2">
        <f t="shared" si="115"/>
        <v>2118383.5729266396</v>
      </c>
      <c r="AG288" s="2">
        <f t="shared" si="115"/>
        <v>2162869.6279581152</v>
      </c>
      <c r="AH288" s="2">
        <f t="shared" si="115"/>
        <v>2208289.8901452352</v>
      </c>
      <c r="AI288" s="2">
        <f t="shared" si="115"/>
        <v>2254663.9778382513</v>
      </c>
      <c r="AJ288" s="2">
        <f t="shared" si="115"/>
        <v>1884507.9722203671</v>
      </c>
      <c r="AK288" s="2">
        <f t="shared" si="115"/>
        <v>1924082.6396369946</v>
      </c>
    </row>
    <row r="289" spans="4:38">
      <c r="E289" t="s">
        <v>305</v>
      </c>
      <c r="F289" t="s">
        <v>215</v>
      </c>
      <c r="G289" s="2">
        <f t="shared" si="115"/>
        <v>0</v>
      </c>
      <c r="H289" s="2">
        <f t="shared" si="115"/>
        <v>876891.91267429991</v>
      </c>
      <c r="I289" s="2">
        <f t="shared" si="115"/>
        <v>1798040.5469449731</v>
      </c>
      <c r="J289" s="2">
        <f t="shared" si="115"/>
        <v>2763291.4350420851</v>
      </c>
      <c r="K289" s="2">
        <f t="shared" si="115"/>
        <v>3767320.4137744904</v>
      </c>
      <c r="L289" s="2">
        <f t="shared" si="115"/>
        <v>4813513.9988904856</v>
      </c>
      <c r="M289" s="2">
        <f t="shared" si="115"/>
        <v>6156462.6785614621</v>
      </c>
      <c r="N289" s="2">
        <f t="shared" si="115"/>
        <v>7551934.7119862968</v>
      </c>
      <c r="O289" s="2">
        <f t="shared" si="115"/>
        <v>9001427.5059502628</v>
      </c>
      <c r="P289" s="2">
        <f t="shared" si="115"/>
        <v>10507037.222331736</v>
      </c>
      <c r="Q289" s="2">
        <f t="shared" si="115"/>
        <v>12070149.558380935</v>
      </c>
      <c r="R289" s="2">
        <f t="shared" si="115"/>
        <v>12934562.580875579</v>
      </c>
      <c r="S289" s="2">
        <f t="shared" si="115"/>
        <v>13829333.796638217</v>
      </c>
      <c r="T289" s="2">
        <f t="shared" si="115"/>
        <v>14763909.896115817</v>
      </c>
      <c r="U289" s="2">
        <f t="shared" si="115"/>
        <v>15566094.813541092</v>
      </c>
      <c r="V289" s="2">
        <f t="shared" si="115"/>
        <v>16395460.613234039</v>
      </c>
      <c r="W289" s="2">
        <f t="shared" si="115"/>
        <v>17252795.128701318</v>
      </c>
      <c r="X289" s="2">
        <f t="shared" si="115"/>
        <v>18138907.295687787</v>
      </c>
      <c r="Y289" s="2">
        <f t="shared" si="115"/>
        <v>19054627.691035926</v>
      </c>
      <c r="Z289" s="2">
        <f t="shared" si="115"/>
        <v>19674138.786793988</v>
      </c>
      <c r="AA289" s="2">
        <f t="shared" si="115"/>
        <v>20311266.257762138</v>
      </c>
      <c r="AB289" s="2">
        <f t="shared" si="115"/>
        <v>20966476.787305977</v>
      </c>
      <c r="AC289" s="2">
        <f t="shared" si="115"/>
        <v>21640248.890670981</v>
      </c>
      <c r="AD289" s="2">
        <f t="shared" si="115"/>
        <v>22333073.206114121</v>
      </c>
      <c r="AE289" s="2">
        <f t="shared" si="115"/>
        <v>23228666.578403585</v>
      </c>
      <c r="AF289" s="2">
        <f t="shared" si="115"/>
        <v>24152025.987045318</v>
      </c>
      <c r="AG289" s="2">
        <f t="shared" si="115"/>
        <v>25103922.648888923</v>
      </c>
      <c r="AH289" s="2">
        <f t="shared" si="115"/>
        <v>26085147.927069679</v>
      </c>
      <c r="AI289" s="2">
        <f t="shared" si="115"/>
        <v>27096513.837045856</v>
      </c>
      <c r="AJ289" s="2">
        <f t="shared" si="115"/>
        <v>28013464.152118448</v>
      </c>
      <c r="AK289" s="2">
        <f t="shared" si="115"/>
        <v>28956976.817821957</v>
      </c>
    </row>
    <row r="290" spans="4:38">
      <c r="E290" t="s">
        <v>282</v>
      </c>
      <c r="F290" t="s">
        <v>215</v>
      </c>
      <c r="G290" s="2">
        <f t="shared" si="115"/>
        <v>0</v>
      </c>
      <c r="H290" s="2">
        <f t="shared" si="115"/>
        <v>-500715.59633721004</v>
      </c>
      <c r="I290" s="2">
        <f t="shared" si="115"/>
        <v>-1022792.328290673</v>
      </c>
      <c r="J290" s="2">
        <f t="shared" si="115"/>
        <v>-1566834.0426472521</v>
      </c>
      <c r="K290" s="2">
        <f t="shared" si="115"/>
        <v>-2068671.2423076015</v>
      </c>
      <c r="L290" s="2">
        <f t="shared" si="115"/>
        <v>-2640385.5647808611</v>
      </c>
      <c r="M290" s="2">
        <f t="shared" si="115"/>
        <v>-3378861.8962843684</v>
      </c>
      <c r="N290" s="2">
        <f t="shared" si="115"/>
        <v>-456182.26173863804</v>
      </c>
      <c r="O290" s="2">
        <f t="shared" si="115"/>
        <v>-544065.93003061425</v>
      </c>
      <c r="P290" s="2">
        <f t="shared" si="115"/>
        <v>-635432.51741958142</v>
      </c>
      <c r="Q290" s="2">
        <f t="shared" si="115"/>
        <v>-730387.92194267805</v>
      </c>
      <c r="R290" s="2">
        <f t="shared" si="115"/>
        <v>-783124.92360458116</v>
      </c>
      <c r="S290" s="2">
        <f t="shared" si="115"/>
        <v>-837751.71747102472</v>
      </c>
      <c r="T290" s="2">
        <f t="shared" si="115"/>
        <v>-894366.35588802898</v>
      </c>
      <c r="U290" s="2">
        <f t="shared" si="115"/>
        <v>-942961.01722057594</v>
      </c>
      <c r="V290" s="2">
        <f t="shared" si="115"/>
        <v>-993202.23876614275</v>
      </c>
      <c r="W290" s="2">
        <f t="shared" si="115"/>
        <v>-1045137.7458080291</v>
      </c>
      <c r="X290" s="2">
        <f t="shared" si="115"/>
        <v>-1098816.5419583791</v>
      </c>
      <c r="Y290" s="2">
        <f t="shared" si="115"/>
        <v>-1154288.9418011419</v>
      </c>
      <c r="Z290" s="2">
        <f t="shared" si="115"/>
        <v>-1191817.6103614331</v>
      </c>
      <c r="AA290" s="2">
        <f t="shared" si="115"/>
        <v>-1230413.4415779223</v>
      </c>
      <c r="AB290" s="2">
        <f t="shared" si="115"/>
        <v>-1270104.7061393345</v>
      </c>
      <c r="AC290" s="2">
        <f t="shared" si="115"/>
        <v>-1310920.3914845907</v>
      </c>
      <c r="AD290" s="2">
        <f t="shared" si="115"/>
        <v>-1352890.2194389403</v>
      </c>
      <c r="AE290" s="2">
        <f t="shared" si="115"/>
        <v>-1407143.3669024541</v>
      </c>
      <c r="AF290" s="2">
        <f t="shared" si="115"/>
        <v>-1463078.5219726623</v>
      </c>
      <c r="AG290" s="2">
        <f t="shared" si="115"/>
        <v>-1520742.4033310162</v>
      </c>
      <c r="AH290" s="2">
        <f t="shared" si="115"/>
        <v>-1580182.950078231</v>
      </c>
      <c r="AI290" s="2">
        <f t="shared" si="115"/>
        <v>-1641449.3523889591</v>
      </c>
      <c r="AJ290" s="2">
        <f t="shared" si="115"/>
        <v>-1696996.2581606889</v>
      </c>
      <c r="AK290" s="2">
        <f t="shared" si="115"/>
        <v>-1754152.254810428</v>
      </c>
    </row>
    <row r="291" spans="4:38">
      <c r="E291" t="s">
        <v>283</v>
      </c>
      <c r="F291" t="s">
        <v>215</v>
      </c>
      <c r="G291" s="2">
        <f t="shared" si="115"/>
        <v>0</v>
      </c>
      <c r="H291" s="2">
        <f t="shared" si="115"/>
        <v>-194578.7985373472</v>
      </c>
      <c r="I291" s="2">
        <f t="shared" si="115"/>
        <v>-397329.90661326295</v>
      </c>
      <c r="J291" s="2">
        <f t="shared" si="115"/>
        <v>-608510.75197821204</v>
      </c>
      <c r="K291" s="2">
        <f t="shared" si="115"/>
        <v>-828385.97035967279</v>
      </c>
      <c r="L291" s="2">
        <f t="shared" si="115"/>
        <v>-1057227.5946715323</v>
      </c>
      <c r="M291" s="2">
        <f t="shared" si="115"/>
        <v>-1352982.815152134</v>
      </c>
      <c r="N291" s="2">
        <f t="shared" si="115"/>
        <v>-1660693.517523671</v>
      </c>
      <c r="O291" s="2">
        <f t="shared" si="115"/>
        <v>-1980731.4039733307</v>
      </c>
      <c r="P291" s="2">
        <f t="shared" si="115"/>
        <v>-2313478.5158126475</v>
      </c>
      <c r="Q291" s="2">
        <f t="shared" si="115"/>
        <v>-2659327.5038000639</v>
      </c>
      <c r="R291" s="2">
        <f t="shared" si="115"/>
        <v>-2851479.808636331</v>
      </c>
      <c r="S291" s="2">
        <f t="shared" si="115"/>
        <v>-3050529.746846545</v>
      </c>
      <c r="T291" s="2">
        <f t="shared" si="115"/>
        <v>-3256682.2798659788</v>
      </c>
      <c r="U291" s="2">
        <f t="shared" si="115"/>
        <v>-3433631.4365688348</v>
      </c>
      <c r="V291" s="2">
        <f t="shared" si="115"/>
        <v>-3616576.2609677897</v>
      </c>
      <c r="W291" s="2">
        <f t="shared" si="115"/>
        <v>-3805690.5365279736</v>
      </c>
      <c r="X291" s="2">
        <f t="shared" si="115"/>
        <v>-4001152.701530599</v>
      </c>
      <c r="Y291" s="2">
        <f t="shared" si="115"/>
        <v>-4203145.9679367244</v>
      </c>
      <c r="Z291" s="2">
        <f t="shared" si="115"/>
        <v>-4339800.2026165519</v>
      </c>
      <c r="AA291" s="2">
        <f t="shared" si="115"/>
        <v>-4480340.327781071</v>
      </c>
      <c r="AB291" s="2">
        <f t="shared" si="115"/>
        <v>-4624869.2863131454</v>
      </c>
      <c r="AC291" s="2">
        <f t="shared" si="115"/>
        <v>-4773492.6310190167</v>
      </c>
      <c r="AD291" s="2">
        <f t="shared" si="115"/>
        <v>-4926318.5888472721</v>
      </c>
      <c r="AE291" s="2">
        <f t="shared" si="115"/>
        <v>-5123872.1560271876</v>
      </c>
      <c r="AF291" s="2">
        <f t="shared" si="115"/>
        <v>-5327550.4665309759</v>
      </c>
      <c r="AG291" s="2">
        <f t="shared" si="115"/>
        <v>-5537523.6384551171</v>
      </c>
      <c r="AH291" s="2">
        <f t="shared" si="115"/>
        <v>-5753966.2338443324</v>
      </c>
      <c r="AI291" s="2">
        <f t="shared" si="115"/>
        <v>-5977057.3703153348</v>
      </c>
      <c r="AJ291" s="2">
        <f t="shared" si="115"/>
        <v>-6179321.937332239</v>
      </c>
      <c r="AK291" s="2">
        <f t="shared" si="115"/>
        <v>-6387445.7338635419</v>
      </c>
    </row>
    <row r="292" spans="4:38">
      <c r="E292" t="s">
        <v>306</v>
      </c>
      <c r="F292" t="s">
        <v>215</v>
      </c>
      <c r="G292" s="2">
        <f t="shared" si="115"/>
        <v>-659206.74297494511</v>
      </c>
      <c r="H292" s="2">
        <f t="shared" si="115"/>
        <v>-920305.51996067888</v>
      </c>
      <c r="I292" s="2">
        <f t="shared" si="115"/>
        <v>-1176313.1174712777</v>
      </c>
      <c r="J292" s="2">
        <f t="shared" si="115"/>
        <v>-1588776.7510481698</v>
      </c>
      <c r="K292" s="2">
        <f t="shared" si="115"/>
        <v>-2035913.7048773242</v>
      </c>
      <c r="L292" s="2">
        <f t="shared" si="115"/>
        <v>-2498968.2380880904</v>
      </c>
      <c r="M292" s="2">
        <f t="shared" si="115"/>
        <v>-3232059.4775338518</v>
      </c>
      <c r="N292" s="2">
        <f t="shared" si="115"/>
        <v>-3849026.2426251299</v>
      </c>
      <c r="O292" s="2">
        <f t="shared" si="115"/>
        <v>-4325840.4093794227</v>
      </c>
      <c r="P292" s="2">
        <f t="shared" si="115"/>
        <v>-5169618.5902780648</v>
      </c>
      <c r="Q292" s="2">
        <f t="shared" si="115"/>
        <v>-6283566.069130131</v>
      </c>
      <c r="R292" s="2">
        <f t="shared" si="115"/>
        <v>-6315564.6417066287</v>
      </c>
      <c r="S292" s="2">
        <f t="shared" si="115"/>
        <v>-6348197.9374471083</v>
      </c>
      <c r="T292" s="2">
        <f t="shared" si="115"/>
        <v>-6381516.5323981382</v>
      </c>
      <c r="U292" s="2">
        <f t="shared" si="115"/>
        <v>-6408644.7283794703</v>
      </c>
      <c r="V292" s="2">
        <f t="shared" si="115"/>
        <v>-6436342.616476411</v>
      </c>
      <c r="W292" s="2">
        <f t="shared" si="115"/>
        <v>-6464622.1602233881</v>
      </c>
      <c r="X292" s="2">
        <f t="shared" si="115"/>
        <v>-6493495.5743890507</v>
      </c>
      <c r="Y292" s="2">
        <f t="shared" si="115"/>
        <v>-6522975.3302521929</v>
      </c>
      <c r="Z292" s="2">
        <f t="shared" si="115"/>
        <v>-6539477.9034996722</v>
      </c>
      <c r="AA292" s="2">
        <f t="shared" si="115"/>
        <v>-6556327.0307853483</v>
      </c>
      <c r="AB292" s="2">
        <f t="shared" si="115"/>
        <v>-6573529.9897440234</v>
      </c>
      <c r="AC292" s="2">
        <f t="shared" si="115"/>
        <v>-6591094.2108408306</v>
      </c>
      <c r="AD292" s="2">
        <f t="shared" si="115"/>
        <v>-6609027.2805806715</v>
      </c>
      <c r="AE292" s="2">
        <f t="shared" si="115"/>
        <v>-6634962.4369583242</v>
      </c>
      <c r="AF292" s="2">
        <f t="shared" si="115"/>
        <v>-6661442.2316199066</v>
      </c>
      <c r="AG292" s="2">
        <f t="shared" si="115"/>
        <v>-6688478.1019693837</v>
      </c>
      <c r="AH292" s="2">
        <f t="shared" si="115"/>
        <v>-6716081.7255961988</v>
      </c>
      <c r="AI292" s="2">
        <f t="shared" si="115"/>
        <v>-6744265.0253191767</v>
      </c>
      <c r="AJ292" s="2">
        <f t="shared" si="115"/>
        <v>-6767821.3749719318</v>
      </c>
      <c r="AK292" s="2">
        <f t="shared" si="115"/>
        <v>-6791872.4079673942</v>
      </c>
    </row>
    <row r="293" spans="4:38">
      <c r="E293" t="s">
        <v>290</v>
      </c>
      <c r="F293" t="s">
        <v>215</v>
      </c>
      <c r="G293" s="2">
        <f t="shared" si="115"/>
        <v>0</v>
      </c>
      <c r="H293" s="2">
        <f t="shared" si="115"/>
        <v>0</v>
      </c>
      <c r="I293" s="2">
        <f t="shared" si="115"/>
        <v>0</v>
      </c>
      <c r="J293" s="2">
        <f t="shared" si="115"/>
        <v>0</v>
      </c>
      <c r="K293" s="2">
        <f t="shared" si="115"/>
        <v>0</v>
      </c>
      <c r="L293" s="2">
        <f t="shared" si="115"/>
        <v>0</v>
      </c>
      <c r="M293" s="2">
        <f t="shared" si="115"/>
        <v>0</v>
      </c>
      <c r="N293" s="2">
        <f t="shared" si="115"/>
        <v>0</v>
      </c>
      <c r="O293" s="2">
        <f t="shared" si="115"/>
        <v>0</v>
      </c>
      <c r="P293" s="2">
        <f t="shared" si="115"/>
        <v>0</v>
      </c>
      <c r="Q293" s="2">
        <f t="shared" si="115"/>
        <v>0</v>
      </c>
      <c r="R293" s="2">
        <f t="shared" si="115"/>
        <v>0</v>
      </c>
      <c r="S293" s="2">
        <f t="shared" si="115"/>
        <v>0</v>
      </c>
      <c r="T293" s="2">
        <f t="shared" si="115"/>
        <v>0</v>
      </c>
      <c r="U293" s="2">
        <f t="shared" si="115"/>
        <v>0</v>
      </c>
      <c r="V293" s="2">
        <f t="shared" si="115"/>
        <v>0</v>
      </c>
      <c r="W293" s="2">
        <f t="shared" si="115"/>
        <v>0</v>
      </c>
      <c r="X293" s="2">
        <f t="shared" si="115"/>
        <v>0</v>
      </c>
      <c r="Y293" s="2">
        <f t="shared" si="115"/>
        <v>0</v>
      </c>
      <c r="Z293" s="2">
        <f t="shared" si="115"/>
        <v>0</v>
      </c>
      <c r="AA293" s="2">
        <f t="shared" si="115"/>
        <v>0</v>
      </c>
      <c r="AB293" s="2">
        <f t="shared" si="115"/>
        <v>0</v>
      </c>
      <c r="AC293" s="2">
        <f t="shared" si="115"/>
        <v>0</v>
      </c>
      <c r="AD293" s="2">
        <f t="shared" si="115"/>
        <v>0</v>
      </c>
      <c r="AE293" s="2">
        <f t="shared" si="115"/>
        <v>0</v>
      </c>
      <c r="AF293" s="2">
        <f t="shared" si="115"/>
        <v>0</v>
      </c>
      <c r="AG293" s="2">
        <f t="shared" si="115"/>
        <v>0</v>
      </c>
      <c r="AH293" s="2">
        <f t="shared" si="115"/>
        <v>0</v>
      </c>
      <c r="AI293" s="2">
        <f t="shared" si="115"/>
        <v>0</v>
      </c>
      <c r="AJ293" s="2">
        <f t="shared" si="115"/>
        <v>0</v>
      </c>
      <c r="AK293" s="2">
        <f t="shared" si="115"/>
        <v>0</v>
      </c>
    </row>
    <row r="294" spans="4:38">
      <c r="E294" t="s">
        <v>307</v>
      </c>
      <c r="F294" t="s">
        <v>215</v>
      </c>
      <c r="G294" s="2" t="e">
        <f t="shared" ref="G294:AK294" ca="1" si="116">G285</f>
        <v>#DIV/0!</v>
      </c>
      <c r="H294" s="2" t="e">
        <f t="shared" ca="1" si="116"/>
        <v>#DIV/0!</v>
      </c>
      <c r="I294" s="2" t="e">
        <f t="shared" ca="1" si="116"/>
        <v>#DIV/0!</v>
      </c>
      <c r="J294" s="2" t="e">
        <f t="shared" ca="1" si="116"/>
        <v>#DIV/0!</v>
      </c>
      <c r="K294" s="2" t="e">
        <f t="shared" ca="1" si="116"/>
        <v>#DIV/0!</v>
      </c>
      <c r="L294" s="2" t="e">
        <f t="shared" ca="1" si="116"/>
        <v>#DIV/0!</v>
      </c>
      <c r="M294" s="2" t="e">
        <f t="shared" ca="1" si="116"/>
        <v>#DIV/0!</v>
      </c>
      <c r="N294" s="2" t="e">
        <f t="shared" ca="1" si="116"/>
        <v>#DIV/0!</v>
      </c>
      <c r="O294" s="2" t="e">
        <f t="shared" ca="1" si="116"/>
        <v>#DIV/0!</v>
      </c>
      <c r="P294" s="2" t="e">
        <f t="shared" ca="1" si="116"/>
        <v>#DIV/0!</v>
      </c>
      <c r="Q294" s="2" t="e">
        <f t="shared" ca="1" si="116"/>
        <v>#DIV/0!</v>
      </c>
      <c r="R294" s="2" t="e">
        <f t="shared" ca="1" si="116"/>
        <v>#DIV/0!</v>
      </c>
      <c r="S294" s="2" t="e">
        <f t="shared" ca="1" si="116"/>
        <v>#DIV/0!</v>
      </c>
      <c r="T294" s="2" t="e">
        <f t="shared" ca="1" si="116"/>
        <v>#DIV/0!</v>
      </c>
      <c r="U294" s="2" t="e">
        <f t="shared" ca="1" si="116"/>
        <v>#DIV/0!</v>
      </c>
      <c r="V294" s="2" t="e">
        <f t="shared" ca="1" si="116"/>
        <v>#DIV/0!</v>
      </c>
      <c r="W294" s="2" t="e">
        <f t="shared" ca="1" si="116"/>
        <v>#DIV/0!</v>
      </c>
      <c r="X294" s="2" t="e">
        <f t="shared" ca="1" si="116"/>
        <v>#DIV/0!</v>
      </c>
      <c r="Y294" s="2" t="e">
        <f t="shared" ca="1" si="116"/>
        <v>#DIV/0!</v>
      </c>
      <c r="Z294" s="2" t="e">
        <f t="shared" ca="1" si="116"/>
        <v>#DIV/0!</v>
      </c>
      <c r="AA294" s="2" t="e">
        <f t="shared" ca="1" si="116"/>
        <v>#DIV/0!</v>
      </c>
      <c r="AB294" s="2" t="e">
        <f t="shared" ca="1" si="116"/>
        <v>#DIV/0!</v>
      </c>
      <c r="AC294" s="2" t="e">
        <f t="shared" ca="1" si="116"/>
        <v>#DIV/0!</v>
      </c>
      <c r="AD294" s="2" t="e">
        <f t="shared" ca="1" si="116"/>
        <v>#DIV/0!</v>
      </c>
      <c r="AE294" s="2" t="e">
        <f t="shared" ca="1" si="116"/>
        <v>#DIV/0!</v>
      </c>
      <c r="AF294" s="2" t="e">
        <f t="shared" ca="1" si="116"/>
        <v>#DIV/0!</v>
      </c>
      <c r="AG294" s="2" t="e">
        <f t="shared" ca="1" si="116"/>
        <v>#DIV/0!</v>
      </c>
      <c r="AH294" s="2" t="e">
        <f t="shared" ca="1" si="116"/>
        <v>#DIV/0!</v>
      </c>
      <c r="AI294" s="2" t="e">
        <f t="shared" ca="1" si="116"/>
        <v>#DIV/0!</v>
      </c>
      <c r="AJ294" s="2" t="e">
        <f t="shared" ca="1" si="116"/>
        <v>#DIV/0!</v>
      </c>
      <c r="AK294" s="2" t="e">
        <f t="shared" ca="1" si="116"/>
        <v>#DIV/0!</v>
      </c>
    </row>
    <row r="296" spans="4:38">
      <c r="E296" t="s">
        <v>308</v>
      </c>
      <c r="F296" t="s">
        <v>215</v>
      </c>
      <c r="G296" s="2" t="e">
        <f t="shared" ref="G296:AK296" ca="1" si="117">SUM(G288:G294)</f>
        <v>#DIV/0!</v>
      </c>
      <c r="H296" s="2" t="e">
        <f t="shared" ca="1" si="117"/>
        <v>#DIV/0!</v>
      </c>
      <c r="I296" s="2" t="e">
        <f t="shared" ca="1" si="117"/>
        <v>#DIV/0!</v>
      </c>
      <c r="J296" s="2" t="e">
        <f t="shared" ca="1" si="117"/>
        <v>#DIV/0!</v>
      </c>
      <c r="K296" s="2" t="e">
        <f t="shared" ca="1" si="117"/>
        <v>#DIV/0!</v>
      </c>
      <c r="L296" s="2" t="e">
        <f t="shared" ca="1" si="117"/>
        <v>#DIV/0!</v>
      </c>
      <c r="M296" s="2" t="e">
        <f t="shared" ca="1" si="117"/>
        <v>#DIV/0!</v>
      </c>
      <c r="N296" s="2" t="e">
        <f t="shared" ca="1" si="117"/>
        <v>#DIV/0!</v>
      </c>
      <c r="O296" s="2" t="e">
        <f t="shared" ca="1" si="117"/>
        <v>#DIV/0!</v>
      </c>
      <c r="P296" s="2" t="e">
        <f t="shared" ca="1" si="117"/>
        <v>#DIV/0!</v>
      </c>
      <c r="Q296" s="2" t="e">
        <f t="shared" ca="1" si="117"/>
        <v>#DIV/0!</v>
      </c>
      <c r="R296" s="2" t="e">
        <f t="shared" ca="1" si="117"/>
        <v>#DIV/0!</v>
      </c>
      <c r="S296" s="2" t="e">
        <f t="shared" ca="1" si="117"/>
        <v>#DIV/0!</v>
      </c>
      <c r="T296" s="2" t="e">
        <f t="shared" ca="1" si="117"/>
        <v>#DIV/0!</v>
      </c>
      <c r="U296" s="2" t="e">
        <f t="shared" ca="1" si="117"/>
        <v>#DIV/0!</v>
      </c>
      <c r="V296" s="2" t="e">
        <f t="shared" ca="1" si="117"/>
        <v>#DIV/0!</v>
      </c>
      <c r="W296" s="2" t="e">
        <f t="shared" ca="1" si="117"/>
        <v>#DIV/0!</v>
      </c>
      <c r="X296" s="2" t="e">
        <f t="shared" ca="1" si="117"/>
        <v>#DIV/0!</v>
      </c>
      <c r="Y296" s="2" t="e">
        <f t="shared" ca="1" si="117"/>
        <v>#DIV/0!</v>
      </c>
      <c r="Z296" s="2" t="e">
        <f t="shared" ca="1" si="117"/>
        <v>#DIV/0!</v>
      </c>
      <c r="AA296" s="2" t="e">
        <f t="shared" ca="1" si="117"/>
        <v>#DIV/0!</v>
      </c>
      <c r="AB296" s="2" t="e">
        <f t="shared" ca="1" si="117"/>
        <v>#DIV/0!</v>
      </c>
      <c r="AC296" s="2" t="e">
        <f t="shared" ca="1" si="117"/>
        <v>#DIV/0!</v>
      </c>
      <c r="AD296" s="2" t="e">
        <f t="shared" ca="1" si="117"/>
        <v>#DIV/0!</v>
      </c>
      <c r="AE296" s="2" t="e">
        <f t="shared" ca="1" si="117"/>
        <v>#DIV/0!</v>
      </c>
      <c r="AF296" s="2" t="e">
        <f t="shared" ca="1" si="117"/>
        <v>#DIV/0!</v>
      </c>
      <c r="AG296" s="2" t="e">
        <f t="shared" ca="1" si="117"/>
        <v>#DIV/0!</v>
      </c>
      <c r="AH296" s="2" t="e">
        <f t="shared" ca="1" si="117"/>
        <v>#DIV/0!</v>
      </c>
      <c r="AI296" s="2" t="e">
        <f t="shared" ca="1" si="117"/>
        <v>#DIV/0!</v>
      </c>
      <c r="AJ296" s="2" t="e">
        <f t="shared" ca="1" si="117"/>
        <v>#DIV/0!</v>
      </c>
      <c r="AK296" s="2" t="e">
        <f t="shared" ca="1" si="117"/>
        <v>#DIV/0!</v>
      </c>
    </row>
    <row r="297" spans="4:38">
      <c r="E297" t="s">
        <v>309</v>
      </c>
      <c r="F297" t="s">
        <v>215</v>
      </c>
      <c r="G297" s="2" t="e">
        <f t="shared" ref="G297:AK297" ca="1" si="118">-G296*G$18</f>
        <v>#DIV/0!</v>
      </c>
      <c r="H297" s="2" t="e">
        <f t="shared" ca="1" si="118"/>
        <v>#DIV/0!</v>
      </c>
      <c r="I297" s="2" t="e">
        <f t="shared" ca="1" si="118"/>
        <v>#DIV/0!</v>
      </c>
      <c r="J297" s="2" t="e">
        <f t="shared" ca="1" si="118"/>
        <v>#DIV/0!</v>
      </c>
      <c r="K297" s="2" t="e">
        <f t="shared" ca="1" si="118"/>
        <v>#DIV/0!</v>
      </c>
      <c r="L297" s="2" t="e">
        <f t="shared" ca="1" si="118"/>
        <v>#DIV/0!</v>
      </c>
      <c r="M297" s="2" t="e">
        <f t="shared" ca="1" si="118"/>
        <v>#DIV/0!</v>
      </c>
      <c r="N297" s="2" t="e">
        <f t="shared" ca="1" si="118"/>
        <v>#DIV/0!</v>
      </c>
      <c r="O297" s="2" t="e">
        <f t="shared" ca="1" si="118"/>
        <v>#DIV/0!</v>
      </c>
      <c r="P297" s="2" t="e">
        <f t="shared" ca="1" si="118"/>
        <v>#DIV/0!</v>
      </c>
      <c r="Q297" s="2" t="e">
        <f t="shared" ca="1" si="118"/>
        <v>#DIV/0!</v>
      </c>
      <c r="R297" s="2" t="e">
        <f t="shared" ca="1" si="118"/>
        <v>#DIV/0!</v>
      </c>
      <c r="S297" s="2" t="e">
        <f t="shared" ca="1" si="118"/>
        <v>#DIV/0!</v>
      </c>
      <c r="T297" s="2" t="e">
        <f t="shared" ca="1" si="118"/>
        <v>#DIV/0!</v>
      </c>
      <c r="U297" s="2" t="e">
        <f t="shared" ca="1" si="118"/>
        <v>#DIV/0!</v>
      </c>
      <c r="V297" s="2" t="e">
        <f t="shared" ca="1" si="118"/>
        <v>#DIV/0!</v>
      </c>
      <c r="W297" s="2" t="e">
        <f t="shared" ca="1" si="118"/>
        <v>#DIV/0!</v>
      </c>
      <c r="X297" s="2" t="e">
        <f t="shared" ca="1" si="118"/>
        <v>#DIV/0!</v>
      </c>
      <c r="Y297" s="2" t="e">
        <f t="shared" ca="1" si="118"/>
        <v>#DIV/0!</v>
      </c>
      <c r="Z297" s="2" t="e">
        <f t="shared" ca="1" si="118"/>
        <v>#DIV/0!</v>
      </c>
      <c r="AA297" s="2" t="e">
        <f t="shared" ca="1" si="118"/>
        <v>#DIV/0!</v>
      </c>
      <c r="AB297" s="2" t="e">
        <f t="shared" ca="1" si="118"/>
        <v>#DIV/0!</v>
      </c>
      <c r="AC297" s="2" t="e">
        <f t="shared" ca="1" si="118"/>
        <v>#DIV/0!</v>
      </c>
      <c r="AD297" s="2" t="e">
        <f t="shared" ca="1" si="118"/>
        <v>#DIV/0!</v>
      </c>
      <c r="AE297" s="2" t="e">
        <f t="shared" ca="1" si="118"/>
        <v>#DIV/0!</v>
      </c>
      <c r="AF297" s="2" t="e">
        <f t="shared" ca="1" si="118"/>
        <v>#DIV/0!</v>
      </c>
      <c r="AG297" s="2" t="e">
        <f t="shared" ca="1" si="118"/>
        <v>#DIV/0!</v>
      </c>
      <c r="AH297" s="2" t="e">
        <f t="shared" ca="1" si="118"/>
        <v>#DIV/0!</v>
      </c>
      <c r="AI297" s="2" t="e">
        <f t="shared" ca="1" si="118"/>
        <v>#DIV/0!</v>
      </c>
      <c r="AJ297" s="2" t="e">
        <f t="shared" ca="1" si="118"/>
        <v>#DIV/0!</v>
      </c>
      <c r="AK297" s="2" t="e">
        <f t="shared" ca="1" si="118"/>
        <v>#DIV/0!</v>
      </c>
    </row>
    <row r="299" spans="4:38">
      <c r="D299" t="s">
        <v>310</v>
      </c>
    </row>
    <row r="300" spans="4:38">
      <c r="E300" t="s">
        <v>214</v>
      </c>
      <c r="F300" t="s">
        <v>215</v>
      </c>
      <c r="G300" s="2">
        <f t="shared" ref="G300:AK307" si="119">G234</f>
        <v>-52736539.437995613</v>
      </c>
      <c r="H300" s="2">
        <f t="shared" si="119"/>
        <v>-17568876.703694154</v>
      </c>
      <c r="I300" s="2">
        <f t="shared" si="119"/>
        <v>-17074919.014652316</v>
      </c>
      <c r="J300" s="2">
        <f t="shared" si="119"/>
        <v>-29505276.561804935</v>
      </c>
      <c r="K300" s="2">
        <f t="shared" si="119"/>
        <v>-32199464.963741094</v>
      </c>
      <c r="L300" s="2">
        <f t="shared" si="119"/>
        <v>-33392871.417494878</v>
      </c>
      <c r="M300" s="2">
        <f t="shared" si="119"/>
        <v>-54051282.786105655</v>
      </c>
      <c r="N300" s="2">
        <f t="shared" si="119"/>
        <v>-44667658.424539447</v>
      </c>
      <c r="O300" s="2">
        <f t="shared" si="119"/>
        <v>-33360011.819595829</v>
      </c>
      <c r="P300" s="2">
        <f t="shared" si="119"/>
        <v>-62619620.916916393</v>
      </c>
      <c r="Q300" s="2">
        <f t="shared" si="119"/>
        <v>-84133698.853807911</v>
      </c>
      <c r="R300" s="2">
        <f t="shared" si="119"/>
        <v>0</v>
      </c>
      <c r="S300" s="2">
        <f t="shared" si="119"/>
        <v>0</v>
      </c>
      <c r="T300" s="2">
        <f t="shared" si="119"/>
        <v>0</v>
      </c>
      <c r="U300" s="2">
        <f t="shared" si="119"/>
        <v>0</v>
      </c>
      <c r="V300" s="2">
        <f t="shared" si="119"/>
        <v>0</v>
      </c>
      <c r="W300" s="2">
        <f t="shared" si="119"/>
        <v>0</v>
      </c>
      <c r="X300" s="2">
        <f t="shared" si="119"/>
        <v>0</v>
      </c>
      <c r="Y300" s="2">
        <f t="shared" si="119"/>
        <v>0</v>
      </c>
      <c r="Z300" s="2">
        <f t="shared" si="119"/>
        <v>0</v>
      </c>
      <c r="AA300" s="2">
        <f t="shared" si="119"/>
        <v>0</v>
      </c>
      <c r="AB300" s="2">
        <f t="shared" si="119"/>
        <v>0</v>
      </c>
      <c r="AC300" s="2">
        <f t="shared" si="119"/>
        <v>0</v>
      </c>
      <c r="AD300" s="2">
        <f t="shared" si="119"/>
        <v>0</v>
      </c>
      <c r="AE300" s="2">
        <f t="shared" si="119"/>
        <v>0</v>
      </c>
      <c r="AF300" s="2">
        <f t="shared" si="119"/>
        <v>0</v>
      </c>
      <c r="AG300" s="2">
        <f t="shared" si="119"/>
        <v>0</v>
      </c>
      <c r="AH300" s="2">
        <f t="shared" si="119"/>
        <v>0</v>
      </c>
      <c r="AI300" s="2">
        <f t="shared" si="119"/>
        <v>0</v>
      </c>
      <c r="AJ300" s="2">
        <f t="shared" si="119"/>
        <v>0</v>
      </c>
      <c r="AK300" s="2">
        <f t="shared" si="119"/>
        <v>0</v>
      </c>
    </row>
    <row r="301" spans="4:38">
      <c r="E301" t="s">
        <v>311</v>
      </c>
      <c r="F301" t="s">
        <v>215</v>
      </c>
      <c r="G301" s="2">
        <f t="shared" si="119"/>
        <v>0</v>
      </c>
      <c r="H301" s="2">
        <f t="shared" si="119"/>
        <v>0</v>
      </c>
      <c r="I301" s="2">
        <f t="shared" si="119"/>
        <v>0</v>
      </c>
      <c r="J301" s="2">
        <f t="shared" si="119"/>
        <v>0</v>
      </c>
      <c r="K301" s="2">
        <f t="shared" si="119"/>
        <v>0</v>
      </c>
      <c r="L301" s="2">
        <f t="shared" si="119"/>
        <v>0</v>
      </c>
      <c r="M301" s="2">
        <f t="shared" si="119"/>
        <v>0</v>
      </c>
      <c r="N301" s="2">
        <f t="shared" si="119"/>
        <v>0</v>
      </c>
      <c r="O301" s="2">
        <f t="shared" si="119"/>
        <v>0</v>
      </c>
      <c r="P301" s="2">
        <f t="shared" si="119"/>
        <v>0</v>
      </c>
      <c r="Q301" s="2">
        <f t="shared" si="119"/>
        <v>0</v>
      </c>
      <c r="R301" s="2">
        <f t="shared" si="119"/>
        <v>0</v>
      </c>
      <c r="S301" s="2">
        <f t="shared" si="119"/>
        <v>0</v>
      </c>
      <c r="T301" s="2">
        <f t="shared" si="119"/>
        <v>0</v>
      </c>
      <c r="U301" s="2">
        <f t="shared" si="119"/>
        <v>0</v>
      </c>
      <c r="V301" s="2">
        <f t="shared" si="119"/>
        <v>0</v>
      </c>
      <c r="W301" s="2">
        <f t="shared" si="119"/>
        <v>0</v>
      </c>
      <c r="X301" s="2">
        <f t="shared" si="119"/>
        <v>0</v>
      </c>
      <c r="Y301" s="2">
        <f t="shared" si="119"/>
        <v>0</v>
      </c>
      <c r="Z301" s="2">
        <f t="shared" si="119"/>
        <v>0</v>
      </c>
      <c r="AA301" s="2">
        <f t="shared" si="119"/>
        <v>0</v>
      </c>
      <c r="AB301" s="2">
        <f t="shared" si="119"/>
        <v>0</v>
      </c>
      <c r="AC301" s="2">
        <f t="shared" si="119"/>
        <v>0</v>
      </c>
      <c r="AD301" s="2">
        <f t="shared" si="119"/>
        <v>0</v>
      </c>
      <c r="AE301" s="2">
        <f t="shared" si="119"/>
        <v>0</v>
      </c>
      <c r="AF301" s="2">
        <f t="shared" si="119"/>
        <v>0</v>
      </c>
      <c r="AG301" s="2">
        <f t="shared" si="119"/>
        <v>0</v>
      </c>
      <c r="AH301" s="2">
        <f t="shared" si="119"/>
        <v>0</v>
      </c>
      <c r="AI301" s="2">
        <f t="shared" si="119"/>
        <v>0</v>
      </c>
      <c r="AJ301" s="2">
        <f t="shared" si="119"/>
        <v>0</v>
      </c>
      <c r="AK301" s="2">
        <f t="shared" si="119"/>
        <v>0</v>
      </c>
    </row>
    <row r="302" spans="4:38">
      <c r="E302" t="s">
        <v>222</v>
      </c>
      <c r="F302" t="s">
        <v>215</v>
      </c>
      <c r="G302" s="2">
        <f t="shared" si="119"/>
        <v>0</v>
      </c>
      <c r="H302" s="2">
        <f t="shared" si="119"/>
        <v>0</v>
      </c>
      <c r="I302" s="2">
        <f t="shared" si="119"/>
        <v>0</v>
      </c>
      <c r="J302" s="2">
        <f t="shared" si="119"/>
        <v>0</v>
      </c>
      <c r="K302" s="2">
        <f t="shared" si="119"/>
        <v>0</v>
      </c>
      <c r="L302" s="2">
        <f t="shared" si="119"/>
        <v>0</v>
      </c>
      <c r="M302" s="2">
        <f t="shared" si="119"/>
        <v>0</v>
      </c>
      <c r="N302" s="2">
        <f t="shared" si="119"/>
        <v>0</v>
      </c>
      <c r="O302" s="2">
        <f t="shared" si="119"/>
        <v>0</v>
      </c>
      <c r="P302" s="2">
        <f t="shared" si="119"/>
        <v>0</v>
      </c>
      <c r="Q302" s="2">
        <f t="shared" si="119"/>
        <v>0</v>
      </c>
      <c r="R302" s="2">
        <f t="shared" si="119"/>
        <v>0</v>
      </c>
      <c r="S302" s="2">
        <f t="shared" si="119"/>
        <v>0</v>
      </c>
      <c r="T302" s="2">
        <f t="shared" si="119"/>
        <v>0</v>
      </c>
      <c r="U302" s="2">
        <f t="shared" si="119"/>
        <v>0</v>
      </c>
      <c r="V302" s="2">
        <f t="shared" si="119"/>
        <v>0</v>
      </c>
      <c r="W302" s="2">
        <f t="shared" si="119"/>
        <v>0</v>
      </c>
      <c r="X302" s="2">
        <f t="shared" si="119"/>
        <v>0</v>
      </c>
      <c r="Y302" s="2">
        <f t="shared" si="119"/>
        <v>0</v>
      </c>
      <c r="Z302" s="2">
        <f t="shared" si="119"/>
        <v>0</v>
      </c>
      <c r="AA302" s="2">
        <f t="shared" si="119"/>
        <v>0</v>
      </c>
      <c r="AB302" s="2">
        <f t="shared" si="119"/>
        <v>0</v>
      </c>
      <c r="AC302" s="2">
        <f t="shared" si="119"/>
        <v>0</v>
      </c>
      <c r="AD302" s="2">
        <f t="shared" si="119"/>
        <v>0</v>
      </c>
      <c r="AE302" s="2">
        <f t="shared" si="119"/>
        <v>0</v>
      </c>
      <c r="AF302" s="2">
        <f t="shared" si="119"/>
        <v>0</v>
      </c>
      <c r="AG302" s="2">
        <f t="shared" si="119"/>
        <v>0</v>
      </c>
      <c r="AH302" s="2">
        <f t="shared" si="119"/>
        <v>0</v>
      </c>
      <c r="AI302" s="2">
        <f t="shared" si="119"/>
        <v>0</v>
      </c>
      <c r="AJ302" s="2">
        <f t="shared" si="119"/>
        <v>0</v>
      </c>
      <c r="AK302" s="2">
        <f t="shared" si="119"/>
        <v>0</v>
      </c>
    </row>
    <row r="303" spans="4:38">
      <c r="E303" t="s">
        <v>305</v>
      </c>
      <c r="F303" t="s">
        <v>215</v>
      </c>
      <c r="G303" s="2">
        <f t="shared" si="119"/>
        <v>0</v>
      </c>
      <c r="H303" s="2">
        <f t="shared" si="119"/>
        <v>876891.91267429991</v>
      </c>
      <c r="I303" s="2">
        <f t="shared" si="119"/>
        <v>1798040.5469449731</v>
      </c>
      <c r="J303" s="2">
        <f t="shared" si="119"/>
        <v>2763291.4350420851</v>
      </c>
      <c r="K303" s="2">
        <f t="shared" si="119"/>
        <v>3767320.4137744904</v>
      </c>
      <c r="L303" s="2">
        <f t="shared" si="119"/>
        <v>4813513.9988904856</v>
      </c>
      <c r="M303" s="2">
        <f t="shared" si="119"/>
        <v>6156462.6785614621</v>
      </c>
      <c r="N303" s="2">
        <f t="shared" si="119"/>
        <v>7551934.7119862968</v>
      </c>
      <c r="O303" s="2">
        <f t="shared" si="119"/>
        <v>9001427.5059502628</v>
      </c>
      <c r="P303" s="2">
        <f t="shared" si="119"/>
        <v>10507037.222331736</v>
      </c>
      <c r="Q303" s="2">
        <f t="shared" si="119"/>
        <v>12070149.558380935</v>
      </c>
      <c r="R303" s="2">
        <f t="shared" si="119"/>
        <v>12934562.580875579</v>
      </c>
      <c r="S303" s="2">
        <f t="shared" si="119"/>
        <v>13829333.796638217</v>
      </c>
      <c r="T303" s="2">
        <f t="shared" si="119"/>
        <v>14763909.896115817</v>
      </c>
      <c r="U303" s="2">
        <f t="shared" si="119"/>
        <v>15566094.813541092</v>
      </c>
      <c r="V303" s="2">
        <f t="shared" si="119"/>
        <v>16395460.613234039</v>
      </c>
      <c r="W303" s="2">
        <f t="shared" si="119"/>
        <v>17252795.128701318</v>
      </c>
      <c r="X303" s="2">
        <f t="shared" si="119"/>
        <v>18138907.295687787</v>
      </c>
      <c r="Y303" s="2">
        <f t="shared" si="119"/>
        <v>19054627.691035926</v>
      </c>
      <c r="Z303" s="2">
        <f t="shared" si="119"/>
        <v>19674138.786793988</v>
      </c>
      <c r="AA303" s="2">
        <f t="shared" si="119"/>
        <v>20311266.257762138</v>
      </c>
      <c r="AB303" s="2">
        <f t="shared" si="119"/>
        <v>20966476.787305977</v>
      </c>
      <c r="AC303" s="2">
        <f t="shared" si="119"/>
        <v>21640248.890670981</v>
      </c>
      <c r="AD303" s="2">
        <f t="shared" si="119"/>
        <v>22333073.206114121</v>
      </c>
      <c r="AE303" s="2">
        <f t="shared" si="119"/>
        <v>23228666.578403585</v>
      </c>
      <c r="AF303" s="2">
        <f t="shared" si="119"/>
        <v>24152025.987045318</v>
      </c>
      <c r="AG303" s="2">
        <f t="shared" si="119"/>
        <v>25103922.648888923</v>
      </c>
      <c r="AH303" s="2">
        <f t="shared" si="119"/>
        <v>26085147.927069679</v>
      </c>
      <c r="AI303" s="2">
        <f t="shared" si="119"/>
        <v>27096513.837045856</v>
      </c>
      <c r="AJ303" s="2">
        <f t="shared" si="119"/>
        <v>28013464.152118448</v>
      </c>
      <c r="AK303" s="2">
        <f t="shared" si="119"/>
        <v>28956976.817821957</v>
      </c>
      <c r="AL303" s="2">
        <f t="shared" ref="AL303:AL309" si="120">IF(AF303=0,0,IF($G$15&gt;(AK303/AF303)^(1/5)-1+2%,AK303*(AK303/AF303)^(1/5)/($G$15-((AK303/AF303)^(1/5)-1)),AK303*(1+$G$14)/$G$16))</f>
        <v>986468623.23356307</v>
      </c>
    </row>
    <row r="304" spans="4:38">
      <c r="E304" t="s">
        <v>282</v>
      </c>
      <c r="F304" t="s">
        <v>215</v>
      </c>
      <c r="G304" s="2">
        <f t="shared" si="119"/>
        <v>0</v>
      </c>
      <c r="H304" s="2">
        <f t="shared" si="119"/>
        <v>-500715.59633721004</v>
      </c>
      <c r="I304" s="2">
        <f t="shared" si="119"/>
        <v>-1022792.328290673</v>
      </c>
      <c r="J304" s="2">
        <f t="shared" si="119"/>
        <v>-1566834.0426472521</v>
      </c>
      <c r="K304" s="2">
        <f t="shared" si="119"/>
        <v>-2068671.2423076015</v>
      </c>
      <c r="L304" s="2">
        <f t="shared" si="119"/>
        <v>-2640385.5647808611</v>
      </c>
      <c r="M304" s="2">
        <f t="shared" si="119"/>
        <v>-3378861.8962843684</v>
      </c>
      <c r="N304" s="2">
        <f t="shared" si="119"/>
        <v>-456182.26173863804</v>
      </c>
      <c r="O304" s="2">
        <f t="shared" si="119"/>
        <v>-544065.93003061425</v>
      </c>
      <c r="P304" s="2">
        <f t="shared" si="119"/>
        <v>-635432.51741958142</v>
      </c>
      <c r="Q304" s="2">
        <f t="shared" si="119"/>
        <v>-730387.92194267805</v>
      </c>
      <c r="R304" s="2">
        <f t="shared" si="119"/>
        <v>-783124.92360458116</v>
      </c>
      <c r="S304" s="2">
        <f t="shared" si="119"/>
        <v>-837751.71747102472</v>
      </c>
      <c r="T304" s="2">
        <f t="shared" si="119"/>
        <v>-894366.35588802898</v>
      </c>
      <c r="U304" s="2">
        <f t="shared" si="119"/>
        <v>-942961.01722057594</v>
      </c>
      <c r="V304" s="2">
        <f t="shared" si="119"/>
        <v>-993202.23876614275</v>
      </c>
      <c r="W304" s="2">
        <f t="shared" si="119"/>
        <v>-1045137.7458080291</v>
      </c>
      <c r="X304" s="2">
        <f t="shared" si="119"/>
        <v>-1098816.5419583791</v>
      </c>
      <c r="Y304" s="2">
        <f t="shared" si="119"/>
        <v>-1154288.9418011419</v>
      </c>
      <c r="Z304" s="2">
        <f t="shared" si="119"/>
        <v>-1191817.6103614331</v>
      </c>
      <c r="AA304" s="2">
        <f t="shared" si="119"/>
        <v>-1230413.4415779223</v>
      </c>
      <c r="AB304" s="2">
        <f t="shared" si="119"/>
        <v>-1270104.7061393345</v>
      </c>
      <c r="AC304" s="2">
        <f t="shared" si="119"/>
        <v>-1310920.3914845907</v>
      </c>
      <c r="AD304" s="2">
        <f t="shared" si="119"/>
        <v>-1352890.2194389403</v>
      </c>
      <c r="AE304" s="2">
        <f t="shared" si="119"/>
        <v>-1407143.3669024541</v>
      </c>
      <c r="AF304" s="2">
        <f t="shared" si="119"/>
        <v>-1463078.5219726623</v>
      </c>
      <c r="AG304" s="2">
        <f t="shared" si="119"/>
        <v>-1520742.4033310162</v>
      </c>
      <c r="AH304" s="2">
        <f t="shared" si="119"/>
        <v>-1580182.950078231</v>
      </c>
      <c r="AI304" s="2">
        <f t="shared" si="119"/>
        <v>-1641449.3523889591</v>
      </c>
      <c r="AJ304" s="2">
        <f t="shared" si="119"/>
        <v>-1696996.2581606889</v>
      </c>
      <c r="AK304" s="2">
        <f t="shared" si="119"/>
        <v>-1754152.254810428</v>
      </c>
      <c r="AL304" s="2">
        <f t="shared" si="120"/>
        <v>-59758177.472445458</v>
      </c>
    </row>
    <row r="305" spans="1:38">
      <c r="E305" t="s">
        <v>283</v>
      </c>
      <c r="F305" t="s">
        <v>215</v>
      </c>
      <c r="G305" s="2">
        <f t="shared" si="119"/>
        <v>0</v>
      </c>
      <c r="H305" s="2">
        <f t="shared" si="119"/>
        <v>-194578.7985373472</v>
      </c>
      <c r="I305" s="2">
        <f t="shared" si="119"/>
        <v>-397329.90661326295</v>
      </c>
      <c r="J305" s="2">
        <f t="shared" si="119"/>
        <v>-608510.75197821204</v>
      </c>
      <c r="K305" s="2">
        <f t="shared" si="119"/>
        <v>-828385.97035967279</v>
      </c>
      <c r="L305" s="2">
        <f t="shared" si="119"/>
        <v>-1057227.5946715323</v>
      </c>
      <c r="M305" s="2">
        <f t="shared" si="119"/>
        <v>-1352982.815152134</v>
      </c>
      <c r="N305" s="2">
        <f t="shared" si="119"/>
        <v>-1660693.517523671</v>
      </c>
      <c r="O305" s="2">
        <f t="shared" si="119"/>
        <v>-1980731.4039733307</v>
      </c>
      <c r="P305" s="2">
        <f t="shared" si="119"/>
        <v>-2313478.5158126475</v>
      </c>
      <c r="Q305" s="2">
        <f t="shared" si="119"/>
        <v>-2659327.5038000639</v>
      </c>
      <c r="R305" s="2">
        <f t="shared" si="119"/>
        <v>-2851479.808636331</v>
      </c>
      <c r="S305" s="2">
        <f t="shared" si="119"/>
        <v>-3050529.746846545</v>
      </c>
      <c r="T305" s="2">
        <f t="shared" si="119"/>
        <v>-3256682.2798659788</v>
      </c>
      <c r="U305" s="2">
        <f t="shared" si="119"/>
        <v>-3433631.4365688348</v>
      </c>
      <c r="V305" s="2">
        <f t="shared" si="119"/>
        <v>-3616576.2609677897</v>
      </c>
      <c r="W305" s="2">
        <f t="shared" si="119"/>
        <v>-3805690.5365279736</v>
      </c>
      <c r="X305" s="2">
        <f t="shared" si="119"/>
        <v>-4001152.701530599</v>
      </c>
      <c r="Y305" s="2">
        <f t="shared" si="119"/>
        <v>-4203145.9679367244</v>
      </c>
      <c r="Z305" s="2">
        <f t="shared" si="119"/>
        <v>-4339800.2026165519</v>
      </c>
      <c r="AA305" s="2">
        <f t="shared" si="119"/>
        <v>-4480340.327781071</v>
      </c>
      <c r="AB305" s="2">
        <f t="shared" si="119"/>
        <v>-4624869.2863131454</v>
      </c>
      <c r="AC305" s="2">
        <f t="shared" si="119"/>
        <v>-4773492.6310190167</v>
      </c>
      <c r="AD305" s="2">
        <f t="shared" si="119"/>
        <v>-4926318.5888472721</v>
      </c>
      <c r="AE305" s="2">
        <f t="shared" si="119"/>
        <v>-5123872.1560271876</v>
      </c>
      <c r="AF305" s="2">
        <f t="shared" si="119"/>
        <v>-5327550.4665309759</v>
      </c>
      <c r="AG305" s="2">
        <f t="shared" si="119"/>
        <v>-5537523.6384551171</v>
      </c>
      <c r="AH305" s="2">
        <f t="shared" si="119"/>
        <v>-5753966.2338443324</v>
      </c>
      <c r="AI305" s="2">
        <f t="shared" si="119"/>
        <v>-5977057.3703153348</v>
      </c>
      <c r="AJ305" s="2">
        <f t="shared" si="119"/>
        <v>-6179321.937332239</v>
      </c>
      <c r="AK305" s="2">
        <f t="shared" si="119"/>
        <v>-6387445.7338635419</v>
      </c>
      <c r="AL305" s="2">
        <f t="shared" si="120"/>
        <v>-217599193.40700722</v>
      </c>
    </row>
    <row r="306" spans="1:38">
      <c r="E306" t="s">
        <v>290</v>
      </c>
      <c r="F306" t="s">
        <v>215</v>
      </c>
      <c r="G306" s="2">
        <f t="shared" si="119"/>
        <v>0</v>
      </c>
      <c r="H306" s="2">
        <f t="shared" si="119"/>
        <v>0</v>
      </c>
      <c r="I306" s="2">
        <f t="shared" si="119"/>
        <v>0</v>
      </c>
      <c r="J306" s="2">
        <f t="shared" si="119"/>
        <v>0</v>
      </c>
      <c r="K306" s="2">
        <f t="shared" si="119"/>
        <v>0</v>
      </c>
      <c r="L306" s="2">
        <f t="shared" si="119"/>
        <v>0</v>
      </c>
      <c r="M306" s="2">
        <f t="shared" si="119"/>
        <v>0</v>
      </c>
      <c r="N306" s="2">
        <f t="shared" si="119"/>
        <v>0</v>
      </c>
      <c r="O306" s="2">
        <f t="shared" si="119"/>
        <v>0</v>
      </c>
      <c r="P306" s="2">
        <f t="shared" si="119"/>
        <v>0</v>
      </c>
      <c r="Q306" s="2">
        <f t="shared" si="119"/>
        <v>0</v>
      </c>
      <c r="R306" s="2">
        <f t="shared" si="119"/>
        <v>0</v>
      </c>
      <c r="S306" s="2">
        <f t="shared" si="119"/>
        <v>0</v>
      </c>
      <c r="T306" s="2">
        <f t="shared" si="119"/>
        <v>0</v>
      </c>
      <c r="U306" s="2">
        <f t="shared" si="119"/>
        <v>0</v>
      </c>
      <c r="V306" s="2">
        <f t="shared" si="119"/>
        <v>0</v>
      </c>
      <c r="W306" s="2">
        <f t="shared" si="119"/>
        <v>0</v>
      </c>
      <c r="X306" s="2">
        <f t="shared" si="119"/>
        <v>0</v>
      </c>
      <c r="Y306" s="2">
        <f t="shared" si="119"/>
        <v>0</v>
      </c>
      <c r="Z306" s="2">
        <f t="shared" si="119"/>
        <v>0</v>
      </c>
      <c r="AA306" s="2">
        <f t="shared" si="119"/>
        <v>0</v>
      </c>
      <c r="AB306" s="2">
        <f t="shared" si="119"/>
        <v>0</v>
      </c>
      <c r="AC306" s="2">
        <f t="shared" si="119"/>
        <v>0</v>
      </c>
      <c r="AD306" s="2">
        <f t="shared" si="119"/>
        <v>0</v>
      </c>
      <c r="AE306" s="2">
        <f t="shared" si="119"/>
        <v>0</v>
      </c>
      <c r="AF306" s="2">
        <f t="shared" si="119"/>
        <v>0</v>
      </c>
      <c r="AG306" s="2">
        <f t="shared" si="119"/>
        <v>0</v>
      </c>
      <c r="AH306" s="2">
        <f t="shared" si="119"/>
        <v>0</v>
      </c>
      <c r="AI306" s="2">
        <f t="shared" si="119"/>
        <v>0</v>
      </c>
      <c r="AJ306" s="2">
        <f t="shared" si="119"/>
        <v>0</v>
      </c>
      <c r="AK306" s="2">
        <f t="shared" si="119"/>
        <v>0</v>
      </c>
      <c r="AL306" s="2">
        <f t="shared" si="120"/>
        <v>0</v>
      </c>
    </row>
    <row r="307" spans="1:38">
      <c r="E307" t="s">
        <v>295</v>
      </c>
      <c r="F307" t="s">
        <v>215</v>
      </c>
      <c r="G307" s="2">
        <f t="shared" si="119"/>
        <v>0</v>
      </c>
      <c r="H307" s="2">
        <f t="shared" si="119"/>
        <v>0</v>
      </c>
      <c r="I307" s="2">
        <f t="shared" si="119"/>
        <v>0</v>
      </c>
      <c r="J307" s="2">
        <f t="shared" si="119"/>
        <v>0</v>
      </c>
      <c r="K307" s="2">
        <f t="shared" si="119"/>
        <v>0</v>
      </c>
      <c r="L307" s="2">
        <f t="shared" si="119"/>
        <v>0</v>
      </c>
      <c r="M307" s="2">
        <f t="shared" si="119"/>
        <v>0</v>
      </c>
      <c r="N307" s="2">
        <f t="shared" si="119"/>
        <v>0</v>
      </c>
      <c r="O307" s="2">
        <f t="shared" si="119"/>
        <v>0</v>
      </c>
      <c r="P307" s="2">
        <f t="shared" si="119"/>
        <v>0</v>
      </c>
      <c r="Q307" s="2">
        <f t="shared" si="119"/>
        <v>0</v>
      </c>
      <c r="R307" s="2">
        <f t="shared" si="119"/>
        <v>0</v>
      </c>
      <c r="S307" s="2">
        <f t="shared" si="119"/>
        <v>0</v>
      </c>
      <c r="T307" s="2">
        <f t="shared" si="119"/>
        <v>0</v>
      </c>
      <c r="U307" s="2">
        <f t="shared" si="119"/>
        <v>0</v>
      </c>
      <c r="V307" s="2">
        <f t="shared" si="119"/>
        <v>0</v>
      </c>
      <c r="W307" s="2">
        <f t="shared" si="119"/>
        <v>0</v>
      </c>
      <c r="X307" s="2">
        <f t="shared" si="119"/>
        <v>0</v>
      </c>
      <c r="Y307" s="2">
        <f t="shared" si="119"/>
        <v>0</v>
      </c>
      <c r="Z307" s="2">
        <f t="shared" si="119"/>
        <v>0</v>
      </c>
      <c r="AA307" s="2">
        <f t="shared" si="119"/>
        <v>0</v>
      </c>
      <c r="AB307" s="2">
        <f t="shared" si="119"/>
        <v>0</v>
      </c>
      <c r="AC307" s="2">
        <f t="shared" si="119"/>
        <v>0</v>
      </c>
      <c r="AD307" s="2">
        <f t="shared" si="119"/>
        <v>0</v>
      </c>
      <c r="AE307" s="2">
        <f t="shared" si="119"/>
        <v>0</v>
      </c>
      <c r="AF307" s="2">
        <f t="shared" si="119"/>
        <v>0</v>
      </c>
      <c r="AG307" s="2">
        <f t="shared" si="119"/>
        <v>0</v>
      </c>
      <c r="AH307" s="2">
        <f t="shared" si="119"/>
        <v>0</v>
      </c>
      <c r="AI307" s="2">
        <f t="shared" si="119"/>
        <v>0</v>
      </c>
      <c r="AJ307" s="2">
        <f t="shared" si="119"/>
        <v>0</v>
      </c>
      <c r="AK307" s="2">
        <f t="shared" si="119"/>
        <v>0</v>
      </c>
      <c r="AL307" s="2">
        <f t="shared" si="120"/>
        <v>0</v>
      </c>
    </row>
    <row r="308" spans="1:38">
      <c r="E308" t="s">
        <v>312</v>
      </c>
      <c r="F308" t="s">
        <v>215</v>
      </c>
      <c r="G308" s="2" t="e">
        <f t="shared" ref="G308:AK308" ca="1" si="121">G297</f>
        <v>#DIV/0!</v>
      </c>
      <c r="H308" s="2" t="e">
        <f t="shared" ca="1" si="121"/>
        <v>#DIV/0!</v>
      </c>
      <c r="I308" s="2" t="e">
        <f t="shared" ca="1" si="121"/>
        <v>#DIV/0!</v>
      </c>
      <c r="J308" s="2" t="e">
        <f t="shared" ca="1" si="121"/>
        <v>#DIV/0!</v>
      </c>
      <c r="K308" s="2" t="e">
        <f t="shared" ca="1" si="121"/>
        <v>#DIV/0!</v>
      </c>
      <c r="L308" s="2" t="e">
        <f t="shared" ca="1" si="121"/>
        <v>#DIV/0!</v>
      </c>
      <c r="M308" s="2" t="e">
        <f t="shared" ca="1" si="121"/>
        <v>#DIV/0!</v>
      </c>
      <c r="N308" s="2" t="e">
        <f t="shared" ca="1" si="121"/>
        <v>#DIV/0!</v>
      </c>
      <c r="O308" s="2" t="e">
        <f t="shared" ca="1" si="121"/>
        <v>#DIV/0!</v>
      </c>
      <c r="P308" s="2" t="e">
        <f t="shared" ca="1" si="121"/>
        <v>#DIV/0!</v>
      </c>
      <c r="Q308" s="2" t="e">
        <f t="shared" ca="1" si="121"/>
        <v>#DIV/0!</v>
      </c>
      <c r="R308" s="2" t="e">
        <f t="shared" ca="1" si="121"/>
        <v>#DIV/0!</v>
      </c>
      <c r="S308" s="2" t="e">
        <f t="shared" ca="1" si="121"/>
        <v>#DIV/0!</v>
      </c>
      <c r="T308" s="2" t="e">
        <f t="shared" ca="1" si="121"/>
        <v>#DIV/0!</v>
      </c>
      <c r="U308" s="2" t="e">
        <f t="shared" ca="1" si="121"/>
        <v>#DIV/0!</v>
      </c>
      <c r="V308" s="2" t="e">
        <f t="shared" ca="1" si="121"/>
        <v>#DIV/0!</v>
      </c>
      <c r="W308" s="2" t="e">
        <f t="shared" ca="1" si="121"/>
        <v>#DIV/0!</v>
      </c>
      <c r="X308" s="2" t="e">
        <f t="shared" ca="1" si="121"/>
        <v>#DIV/0!</v>
      </c>
      <c r="Y308" s="2" t="e">
        <f t="shared" ca="1" si="121"/>
        <v>#DIV/0!</v>
      </c>
      <c r="Z308" s="2" t="e">
        <f t="shared" ca="1" si="121"/>
        <v>#DIV/0!</v>
      </c>
      <c r="AA308" s="2" t="e">
        <f t="shared" ca="1" si="121"/>
        <v>#DIV/0!</v>
      </c>
      <c r="AB308" s="2" t="e">
        <f t="shared" ca="1" si="121"/>
        <v>#DIV/0!</v>
      </c>
      <c r="AC308" s="2" t="e">
        <f t="shared" ca="1" si="121"/>
        <v>#DIV/0!</v>
      </c>
      <c r="AD308" s="2" t="e">
        <f t="shared" ca="1" si="121"/>
        <v>#DIV/0!</v>
      </c>
      <c r="AE308" s="2" t="e">
        <f t="shared" ca="1" si="121"/>
        <v>#DIV/0!</v>
      </c>
      <c r="AF308" s="2" t="e">
        <f t="shared" ca="1" si="121"/>
        <v>#DIV/0!</v>
      </c>
      <c r="AG308" s="2" t="e">
        <f t="shared" ca="1" si="121"/>
        <v>#DIV/0!</v>
      </c>
      <c r="AH308" s="2" t="e">
        <f t="shared" ca="1" si="121"/>
        <v>#DIV/0!</v>
      </c>
      <c r="AI308" s="2" t="e">
        <f t="shared" ca="1" si="121"/>
        <v>#DIV/0!</v>
      </c>
      <c r="AJ308" s="2" t="e">
        <f t="shared" ca="1" si="121"/>
        <v>#DIV/0!</v>
      </c>
      <c r="AK308" s="2" t="e">
        <f t="shared" ca="1" si="121"/>
        <v>#DIV/0!</v>
      </c>
      <c r="AL308" s="2" t="e">
        <f t="shared" ca="1" si="120"/>
        <v>#DIV/0!</v>
      </c>
    </row>
    <row r="309" spans="1:38">
      <c r="E309" t="s">
        <v>313</v>
      </c>
      <c r="F309" t="s">
        <v>215</v>
      </c>
      <c r="G309" s="2" t="e">
        <f ca="1">-$G$17*G308</f>
        <v>#DIV/0!</v>
      </c>
      <c r="H309" s="2" t="e">
        <f t="shared" ref="H309:AK309" ca="1" si="122">-$G$17*H308</f>
        <v>#DIV/0!</v>
      </c>
      <c r="I309" s="2" t="e">
        <f t="shared" ca="1" si="122"/>
        <v>#DIV/0!</v>
      </c>
      <c r="J309" s="2" t="e">
        <f t="shared" ca="1" si="122"/>
        <v>#DIV/0!</v>
      </c>
      <c r="K309" s="2" t="e">
        <f t="shared" ca="1" si="122"/>
        <v>#DIV/0!</v>
      </c>
      <c r="L309" s="2" t="e">
        <f t="shared" ca="1" si="122"/>
        <v>#DIV/0!</v>
      </c>
      <c r="M309" s="2" t="e">
        <f t="shared" ca="1" si="122"/>
        <v>#DIV/0!</v>
      </c>
      <c r="N309" s="2" t="e">
        <f t="shared" ca="1" si="122"/>
        <v>#DIV/0!</v>
      </c>
      <c r="O309" s="2" t="e">
        <f t="shared" ca="1" si="122"/>
        <v>#DIV/0!</v>
      </c>
      <c r="P309" s="2" t="e">
        <f t="shared" ca="1" si="122"/>
        <v>#DIV/0!</v>
      </c>
      <c r="Q309" s="2" t="e">
        <f t="shared" ca="1" si="122"/>
        <v>#DIV/0!</v>
      </c>
      <c r="R309" s="2" t="e">
        <f t="shared" ca="1" si="122"/>
        <v>#DIV/0!</v>
      </c>
      <c r="S309" s="2" t="e">
        <f t="shared" ca="1" si="122"/>
        <v>#DIV/0!</v>
      </c>
      <c r="T309" s="2" t="e">
        <f t="shared" ca="1" si="122"/>
        <v>#DIV/0!</v>
      </c>
      <c r="U309" s="2" t="e">
        <f t="shared" ca="1" si="122"/>
        <v>#DIV/0!</v>
      </c>
      <c r="V309" s="2" t="e">
        <f t="shared" ca="1" si="122"/>
        <v>#DIV/0!</v>
      </c>
      <c r="W309" s="2" t="e">
        <f t="shared" ca="1" si="122"/>
        <v>#DIV/0!</v>
      </c>
      <c r="X309" s="2" t="e">
        <f t="shared" ca="1" si="122"/>
        <v>#DIV/0!</v>
      </c>
      <c r="Y309" s="2" t="e">
        <f t="shared" ca="1" si="122"/>
        <v>#DIV/0!</v>
      </c>
      <c r="Z309" s="2" t="e">
        <f t="shared" ca="1" si="122"/>
        <v>#DIV/0!</v>
      </c>
      <c r="AA309" s="2" t="e">
        <f t="shared" ca="1" si="122"/>
        <v>#DIV/0!</v>
      </c>
      <c r="AB309" s="2" t="e">
        <f t="shared" ca="1" si="122"/>
        <v>#DIV/0!</v>
      </c>
      <c r="AC309" s="2" t="e">
        <f t="shared" ca="1" si="122"/>
        <v>#DIV/0!</v>
      </c>
      <c r="AD309" s="2" t="e">
        <f t="shared" ca="1" si="122"/>
        <v>#DIV/0!</v>
      </c>
      <c r="AE309" s="2" t="e">
        <f t="shared" ca="1" si="122"/>
        <v>#DIV/0!</v>
      </c>
      <c r="AF309" s="2" t="e">
        <f t="shared" ca="1" si="122"/>
        <v>#DIV/0!</v>
      </c>
      <c r="AG309" s="2" t="e">
        <f t="shared" ca="1" si="122"/>
        <v>#DIV/0!</v>
      </c>
      <c r="AH309" s="2" t="e">
        <f t="shared" ca="1" si="122"/>
        <v>#DIV/0!</v>
      </c>
      <c r="AI309" s="2" t="e">
        <f t="shared" ca="1" si="122"/>
        <v>#DIV/0!</v>
      </c>
      <c r="AJ309" s="2" t="e">
        <f t="shared" ca="1" si="122"/>
        <v>#DIV/0!</v>
      </c>
      <c r="AK309" s="2" t="e">
        <f t="shared" ca="1" si="122"/>
        <v>#DIV/0!</v>
      </c>
      <c r="AL309" s="2" t="e">
        <f t="shared" ca="1" si="120"/>
        <v>#DIV/0!</v>
      </c>
    </row>
    <row r="310" spans="1:38">
      <c r="E310" t="s">
        <v>314</v>
      </c>
      <c r="F310" t="s">
        <v>215</v>
      </c>
      <c r="G310" s="2" t="e">
        <f t="shared" ref="G310:AL310" ca="1" si="123">SUM(G300:G309)</f>
        <v>#DIV/0!</v>
      </c>
      <c r="H310" s="2" t="e">
        <f t="shared" ca="1" si="123"/>
        <v>#DIV/0!</v>
      </c>
      <c r="I310" s="2" t="e">
        <f t="shared" ca="1" si="123"/>
        <v>#DIV/0!</v>
      </c>
      <c r="J310" s="2" t="e">
        <f t="shared" ca="1" si="123"/>
        <v>#DIV/0!</v>
      </c>
      <c r="K310" s="2" t="e">
        <f t="shared" ca="1" si="123"/>
        <v>#DIV/0!</v>
      </c>
      <c r="L310" s="2" t="e">
        <f t="shared" ca="1" si="123"/>
        <v>#DIV/0!</v>
      </c>
      <c r="M310" s="2" t="e">
        <f t="shared" ca="1" si="123"/>
        <v>#DIV/0!</v>
      </c>
      <c r="N310" s="2" t="e">
        <f t="shared" ca="1" si="123"/>
        <v>#DIV/0!</v>
      </c>
      <c r="O310" s="2" t="e">
        <f t="shared" ca="1" si="123"/>
        <v>#DIV/0!</v>
      </c>
      <c r="P310" s="2" t="e">
        <f t="shared" ca="1" si="123"/>
        <v>#DIV/0!</v>
      </c>
      <c r="Q310" s="2" t="e">
        <f t="shared" ca="1" si="123"/>
        <v>#DIV/0!</v>
      </c>
      <c r="R310" s="2" t="e">
        <f t="shared" ca="1" si="123"/>
        <v>#DIV/0!</v>
      </c>
      <c r="S310" s="2" t="e">
        <f t="shared" ca="1" si="123"/>
        <v>#DIV/0!</v>
      </c>
      <c r="T310" s="2" t="e">
        <f t="shared" ca="1" si="123"/>
        <v>#DIV/0!</v>
      </c>
      <c r="U310" s="2" t="e">
        <f t="shared" ca="1" si="123"/>
        <v>#DIV/0!</v>
      </c>
      <c r="V310" s="2" t="e">
        <f t="shared" ca="1" si="123"/>
        <v>#DIV/0!</v>
      </c>
      <c r="W310" s="2" t="e">
        <f t="shared" ca="1" si="123"/>
        <v>#DIV/0!</v>
      </c>
      <c r="X310" s="2" t="e">
        <f t="shared" ca="1" si="123"/>
        <v>#DIV/0!</v>
      </c>
      <c r="Y310" s="2" t="e">
        <f t="shared" ca="1" si="123"/>
        <v>#DIV/0!</v>
      </c>
      <c r="Z310" s="2" t="e">
        <f t="shared" ca="1" si="123"/>
        <v>#DIV/0!</v>
      </c>
      <c r="AA310" s="2" t="e">
        <f t="shared" ca="1" si="123"/>
        <v>#DIV/0!</v>
      </c>
      <c r="AB310" s="2" t="e">
        <f t="shared" ca="1" si="123"/>
        <v>#DIV/0!</v>
      </c>
      <c r="AC310" s="2" t="e">
        <f t="shared" ca="1" si="123"/>
        <v>#DIV/0!</v>
      </c>
      <c r="AD310" s="2" t="e">
        <f t="shared" ca="1" si="123"/>
        <v>#DIV/0!</v>
      </c>
      <c r="AE310" s="2" t="e">
        <f t="shared" ca="1" si="123"/>
        <v>#DIV/0!</v>
      </c>
      <c r="AF310" s="2" t="e">
        <f t="shared" ca="1" si="123"/>
        <v>#DIV/0!</v>
      </c>
      <c r="AG310" s="2" t="e">
        <f t="shared" ca="1" si="123"/>
        <v>#DIV/0!</v>
      </c>
      <c r="AH310" s="2" t="e">
        <f t="shared" ca="1" si="123"/>
        <v>#DIV/0!</v>
      </c>
      <c r="AI310" s="2" t="e">
        <f t="shared" ca="1" si="123"/>
        <v>#DIV/0!</v>
      </c>
      <c r="AJ310" s="2" t="e">
        <f t="shared" ca="1" si="123"/>
        <v>#DIV/0!</v>
      </c>
      <c r="AK310" s="2" t="e">
        <f t="shared" ca="1" si="123"/>
        <v>#DIV/0!</v>
      </c>
      <c r="AL310" s="2" t="e">
        <f t="shared" ca="1" si="123"/>
        <v>#DIV/0!</v>
      </c>
    </row>
    <row r="311" spans="1:38">
      <c r="E311" t="s">
        <v>315</v>
      </c>
      <c r="F311" t="s">
        <v>215</v>
      </c>
      <c r="G311" s="50" t="e">
        <f ca="1">NPV($G$15,H310:AL310)+G310</f>
        <v>#DIV/0!</v>
      </c>
    </row>
    <row r="313" spans="1:38">
      <c r="E313" t="s">
        <v>307</v>
      </c>
      <c r="F313" t="s">
        <v>215</v>
      </c>
      <c r="G313" s="2" t="e">
        <f t="shared" ref="G313:AK313" ca="1" si="124">G285</f>
        <v>#DIV/0!</v>
      </c>
      <c r="H313" s="2" t="e">
        <f t="shared" ca="1" si="124"/>
        <v>#DIV/0!</v>
      </c>
      <c r="I313" s="2" t="e">
        <f t="shared" ca="1" si="124"/>
        <v>#DIV/0!</v>
      </c>
      <c r="J313" s="2" t="e">
        <f t="shared" ca="1" si="124"/>
        <v>#DIV/0!</v>
      </c>
      <c r="K313" s="2" t="e">
        <f t="shared" ca="1" si="124"/>
        <v>#DIV/0!</v>
      </c>
      <c r="L313" s="2" t="e">
        <f t="shared" ca="1" si="124"/>
        <v>#DIV/0!</v>
      </c>
      <c r="M313" s="2" t="e">
        <f t="shared" ca="1" si="124"/>
        <v>#DIV/0!</v>
      </c>
      <c r="N313" s="2" t="e">
        <f t="shared" ca="1" si="124"/>
        <v>#DIV/0!</v>
      </c>
      <c r="O313" s="2" t="e">
        <f t="shared" ca="1" si="124"/>
        <v>#DIV/0!</v>
      </c>
      <c r="P313" s="2" t="e">
        <f t="shared" ca="1" si="124"/>
        <v>#DIV/0!</v>
      </c>
      <c r="Q313" s="2" t="e">
        <f t="shared" ca="1" si="124"/>
        <v>#DIV/0!</v>
      </c>
      <c r="R313" s="2" t="e">
        <f t="shared" ca="1" si="124"/>
        <v>#DIV/0!</v>
      </c>
      <c r="S313" s="2" t="e">
        <f t="shared" ca="1" si="124"/>
        <v>#DIV/0!</v>
      </c>
      <c r="T313" s="2" t="e">
        <f t="shared" ca="1" si="124"/>
        <v>#DIV/0!</v>
      </c>
      <c r="U313" s="2" t="e">
        <f t="shared" ca="1" si="124"/>
        <v>#DIV/0!</v>
      </c>
      <c r="V313" s="2" t="e">
        <f t="shared" ca="1" si="124"/>
        <v>#DIV/0!</v>
      </c>
      <c r="W313" s="2" t="e">
        <f t="shared" ca="1" si="124"/>
        <v>#DIV/0!</v>
      </c>
      <c r="X313" s="2" t="e">
        <f t="shared" ca="1" si="124"/>
        <v>#DIV/0!</v>
      </c>
      <c r="Y313" s="2" t="e">
        <f t="shared" ca="1" si="124"/>
        <v>#DIV/0!</v>
      </c>
      <c r="Z313" s="2" t="e">
        <f t="shared" ca="1" si="124"/>
        <v>#DIV/0!</v>
      </c>
      <c r="AA313" s="2" t="e">
        <f t="shared" ca="1" si="124"/>
        <v>#DIV/0!</v>
      </c>
      <c r="AB313" s="2" t="e">
        <f t="shared" ca="1" si="124"/>
        <v>#DIV/0!</v>
      </c>
      <c r="AC313" s="2" t="e">
        <f t="shared" ca="1" si="124"/>
        <v>#DIV/0!</v>
      </c>
      <c r="AD313" s="2" t="e">
        <f t="shared" ca="1" si="124"/>
        <v>#DIV/0!</v>
      </c>
      <c r="AE313" s="2" t="e">
        <f t="shared" ca="1" si="124"/>
        <v>#DIV/0!</v>
      </c>
      <c r="AF313" s="2" t="e">
        <f t="shared" ca="1" si="124"/>
        <v>#DIV/0!</v>
      </c>
      <c r="AG313" s="2" t="e">
        <f t="shared" ca="1" si="124"/>
        <v>#DIV/0!</v>
      </c>
      <c r="AH313" s="2" t="e">
        <f t="shared" ca="1" si="124"/>
        <v>#DIV/0!</v>
      </c>
      <c r="AI313" s="2" t="e">
        <f t="shared" ca="1" si="124"/>
        <v>#DIV/0!</v>
      </c>
      <c r="AJ313" s="2" t="e">
        <f t="shared" ca="1" si="124"/>
        <v>#DIV/0!</v>
      </c>
      <c r="AK313" s="2" t="e">
        <f t="shared" ca="1" si="124"/>
        <v>#DIV/0!</v>
      </c>
    </row>
    <row r="314" spans="1:38">
      <c r="E314" t="s">
        <v>316</v>
      </c>
      <c r="F314" t="s">
        <v>215</v>
      </c>
      <c r="G314" s="2" t="e">
        <f ca="1">NPV($G$15,H313:AK313)+G313</f>
        <v>#DIV/0!</v>
      </c>
    </row>
    <row r="315" spans="1:38">
      <c r="E315" s="3" t="s">
        <v>317</v>
      </c>
      <c r="F315" s="3"/>
      <c r="G315" s="4" t="e">
        <f ca="1">IF(G311&gt;0,"N/A",IF(ABS(G311+G314)&gt;1,"Error","OK"))</f>
        <v>#DIV/0!</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disablePrompts="1" count="1">
    <dataValidation type="list" showInputMessage="1" showErrorMessage="1" sqref="G4" xr:uid="{00000000-0002-0000-0B00-000000000000}">
      <formula1>$E$320:$E$322</formula1>
    </dataValidation>
  </dataValidations>
  <pageMargins left="0.74803149606299213" right="0.74803149606299213" top="0.98425196850393704" bottom="0.98425196850393704" header="0.51181102362204722" footer="0.51181102362204722"/>
  <pageSetup paperSize="8" scale="21" fitToHeight="2" orientation="portrait" horizontalDpi="4294967292" verticalDpi="4294967292" r:id="rId1"/>
  <cellWatches>
    <cellWatch r="G218"/>
  </cellWatch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45537-170B-4223-9F19-A78A1769B28E}">
  <dimension ref="A2:AN322"/>
  <sheetViews>
    <sheetView topLeftCell="A74" workbookViewId="0">
      <selection activeCell="H90" sqref="H90"/>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199</v>
      </c>
      <c r="H4" s="206"/>
    </row>
    <row r="6" spans="1:37">
      <c r="C6" s="1" t="s">
        <v>200</v>
      </c>
      <c r="G6" t="s">
        <v>201</v>
      </c>
      <c r="H6" s="26">
        <v>1265</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v>10</v>
      </c>
      <c r="C20" s="1" t="s">
        <v>214</v>
      </c>
      <c r="D20" s="1"/>
      <c r="G20" s="32"/>
      <c r="J20" s="28"/>
    </row>
    <row r="21" spans="1:37">
      <c r="E21" s="2" t="str">
        <f>E7</f>
        <v>Pipes</v>
      </c>
      <c r="F21" t="s">
        <v>215</v>
      </c>
      <c r="G21" s="10">
        <f>IF('Key Assumptions'!C7="yes",SUM('NCC data'!B57:F57),0)+IF('Key Assumptions'!C8="yes",SUM('NCC data'!G57:K57),0)</f>
        <v>276530141.66640621</v>
      </c>
      <c r="H21" s="10">
        <f>'NCC data'!L57*(1+$G14)^H2</f>
        <v>55229260.58312539</v>
      </c>
      <c r="I21" s="10">
        <f>'NCC data'!M57*(1+$G14)^I2</f>
        <v>57074345.494157314</v>
      </c>
      <c r="J21" s="10">
        <f>'NCC data'!N57*(1+$G14)^J2</f>
        <v>73526549.190132365</v>
      </c>
      <c r="K21" s="10">
        <f>'NCC data'!O57*(1+$G14)^K2</f>
        <v>46852109.666611545</v>
      </c>
      <c r="L21" s="10">
        <f>'NCC data'!P57*(1+$G14)^L2</f>
        <v>24866106.090819616</v>
      </c>
      <c r="M21" s="10">
        <f>'NCC data'!Q57*(1+$G14)^M2</f>
        <v>49521273.076804407</v>
      </c>
      <c r="N21" s="10">
        <f>'NCC data'!R57*(1+$G14)^N2</f>
        <v>29635019.725192469</v>
      </c>
      <c r="O21" s="10">
        <f>'NCC data'!S57*(1+$G14)^O2</f>
        <v>59634532.371886857</v>
      </c>
      <c r="P21" s="10">
        <f>'NCC data'!T57*(1+$G14)^P2</f>
        <v>9551890.0970869139</v>
      </c>
      <c r="Q21" s="10">
        <f>'NCC data'!U57*(1+$G14)^Q2</f>
        <v>45861426.656880133</v>
      </c>
      <c r="R21" s="10">
        <f>'NCC data'!V57*(1+$G14)^R2</f>
        <v>0</v>
      </c>
      <c r="S21" s="10">
        <f>'NCC data'!W57*(1+$G14)^S2</f>
        <v>0</v>
      </c>
      <c r="T21" s="10">
        <f>'NCC data'!X57*(1+$G14)^T2</f>
        <v>0</v>
      </c>
      <c r="U21" s="10">
        <f>'NCC data'!Y57*(1+$G14)^U2</f>
        <v>0</v>
      </c>
      <c r="V21" s="10">
        <f>'NCC data'!Z57*(1+$G14)^V2</f>
        <v>0</v>
      </c>
      <c r="W21" s="10">
        <f>'NCC data'!AA57*(1+$G14)^W2</f>
        <v>0</v>
      </c>
      <c r="X21" s="10">
        <f>'NCC data'!AB57*(1+$G14)^X2</f>
        <v>0</v>
      </c>
      <c r="Y21" s="10">
        <f>'NCC data'!AC57*(1+$G14)^Y2</f>
        <v>0</v>
      </c>
      <c r="Z21" s="10">
        <f>'NCC data'!AD57*(1+$G14)^Z2</f>
        <v>0</v>
      </c>
      <c r="AA21" s="10">
        <f>'NCC data'!AE57*(1+$G14)^AA2</f>
        <v>0</v>
      </c>
      <c r="AB21" s="10">
        <f>'NCC data'!AF57*(1+$G14)^AB2</f>
        <v>0</v>
      </c>
      <c r="AC21" s="10">
        <f>'NCC data'!AG57*(1+$G14)^AC2</f>
        <v>0</v>
      </c>
      <c r="AD21" s="10">
        <f>'NCC data'!AH57*(1+$G14)^'30 Year Sewer Model - Cardinia'!AD2</f>
        <v>0</v>
      </c>
      <c r="AE21" s="10">
        <f>'NCC data'!AI24*(1+$G14)^'30 Year Sewer Model - Cardinia'!AE2</f>
        <v>0</v>
      </c>
      <c r="AF21" s="10">
        <f>'NCC data'!AJ24*(1+$G14)^'30 Year Sewer Model - Cardinia'!AF2</f>
        <v>0</v>
      </c>
      <c r="AG21" s="10">
        <f>'NCC data'!AK24*(1+$G14)^'30 Year Sewer Model - Cardinia'!AG2</f>
        <v>0</v>
      </c>
      <c r="AH21" s="10">
        <f>'NCC data'!AL24*(1+$G14)^'30 Year Sewer Model - Cardinia'!AH2</f>
        <v>0</v>
      </c>
      <c r="AI21" s="10">
        <f>'NCC data'!AM24*(1+$G14)^'30 Year Sewer Model - Cardinia'!AI2</f>
        <v>0</v>
      </c>
      <c r="AJ21" s="10">
        <f>'NCC data'!AN24*(1+$G14)^'30 Year Sewer Model - Cardinia'!AJ2</f>
        <v>0</v>
      </c>
      <c r="AK21" s="10">
        <f>'NCC data'!AO24*(1+$G14)^'30 Year Sewer Model - Cardinia'!AK2</f>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276530141.66640621</v>
      </c>
      <c r="H26" s="2">
        <f t="shared" ref="H26:AK26" si="1">SUM(H21:H25)</f>
        <v>55229260.58312539</v>
      </c>
      <c r="I26" s="2">
        <f t="shared" si="1"/>
        <v>57074345.494157314</v>
      </c>
      <c r="J26" s="2">
        <f t="shared" si="1"/>
        <v>73526549.190132365</v>
      </c>
      <c r="K26" s="2">
        <f t="shared" si="1"/>
        <v>46852109.666611545</v>
      </c>
      <c r="L26" s="2">
        <f t="shared" si="1"/>
        <v>24866106.090819616</v>
      </c>
      <c r="M26" s="2">
        <f t="shared" si="1"/>
        <v>49521273.076804407</v>
      </c>
      <c r="N26" s="2">
        <f t="shared" si="1"/>
        <v>29635019.725192469</v>
      </c>
      <c r="O26" s="2">
        <f t="shared" si="1"/>
        <v>59634532.371886857</v>
      </c>
      <c r="P26" s="2">
        <f t="shared" si="1"/>
        <v>9551890.0970869139</v>
      </c>
      <c r="Q26" s="2">
        <f t="shared" si="1"/>
        <v>45861426.656880133</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3456626.7708300776</v>
      </c>
      <c r="H29" s="2">
        <f t="shared" ref="G29:AK32" si="2">H21/$G7+IF((H$2-$G7+1)&gt;0,-INDEX($G21:$AK21,1,(H$2-$G7+1))/$G7,0)</f>
        <v>690365.75728906738</v>
      </c>
      <c r="I29" s="2">
        <f t="shared" si="2"/>
        <v>713429.31867696648</v>
      </c>
      <c r="J29" s="2">
        <f t="shared" si="2"/>
        <v>919081.86487665458</v>
      </c>
      <c r="K29" s="2">
        <f t="shared" si="2"/>
        <v>585651.37083264429</v>
      </c>
      <c r="L29" s="2">
        <f t="shared" si="2"/>
        <v>310826.32613524521</v>
      </c>
      <c r="M29" s="2">
        <f t="shared" si="2"/>
        <v>619015.91346005513</v>
      </c>
      <c r="N29" s="2">
        <f t="shared" si="2"/>
        <v>370437.74656490586</v>
      </c>
      <c r="O29" s="2">
        <f t="shared" si="2"/>
        <v>745431.65464858571</v>
      </c>
      <c r="P29" s="2">
        <f t="shared" si="2"/>
        <v>119398.62621358642</v>
      </c>
      <c r="Q29" s="2">
        <f t="shared" si="2"/>
        <v>573267.83321100171</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3456626.7708300776</v>
      </c>
      <c r="H34" s="2">
        <f>SUM($G$29:H32)</f>
        <v>4146992.528119145</v>
      </c>
      <c r="I34" s="2">
        <f>SUM($G$29:I32)</f>
        <v>4860421.8467961112</v>
      </c>
      <c r="J34" s="2">
        <f>SUM($G$29:J32)</f>
        <v>5779503.7116727661</v>
      </c>
      <c r="K34" s="2">
        <f>SUM($G$29:K32)</f>
        <v>6365155.0825054105</v>
      </c>
      <c r="L34" s="2">
        <f>SUM($G$29:L32)</f>
        <v>6675981.4086406557</v>
      </c>
      <c r="M34" s="2">
        <f>SUM($G$29:M32)</f>
        <v>7294997.3221007111</v>
      </c>
      <c r="N34" s="2">
        <f>SUM($G$29:N32)</f>
        <v>7665435.0686656171</v>
      </c>
      <c r="O34" s="2">
        <f>SUM($G$29:O32)</f>
        <v>8410866.7233142033</v>
      </c>
      <c r="P34" s="2">
        <f>SUM($G$29:P32)</f>
        <v>8530265.3495277893</v>
      </c>
      <c r="Q34" s="2">
        <f>SUM($G$29:Q32)</f>
        <v>9103533.1827387903</v>
      </c>
      <c r="R34" s="2">
        <f>SUM($G$29:R32)</f>
        <v>9103533.1827387903</v>
      </c>
      <c r="S34" s="2">
        <f>SUM($G$29:S32)</f>
        <v>9103533.1827387903</v>
      </c>
      <c r="T34" s="2">
        <f>SUM($G$29:T32)</f>
        <v>9103533.1827387903</v>
      </c>
      <c r="U34" s="2">
        <f>SUM($G$29:U32)</f>
        <v>9103533.1827387903</v>
      </c>
      <c r="V34" s="2">
        <f>SUM($G$29:V32)</f>
        <v>9103533.1827387903</v>
      </c>
      <c r="W34" s="2">
        <f>SUM($G$29:W32)</f>
        <v>9103533.1827387903</v>
      </c>
      <c r="X34" s="2">
        <f>SUM($G$29:X32)</f>
        <v>9103533.1827387903</v>
      </c>
      <c r="Y34" s="2">
        <f>SUM($G$29:Y32)</f>
        <v>9103533.1827387903</v>
      </c>
      <c r="Z34" s="2">
        <f>SUM($G$29:Z32)</f>
        <v>9103533.1827387903</v>
      </c>
      <c r="AA34" s="2">
        <f>SUM($G$29:AA32)</f>
        <v>9103533.1827387903</v>
      </c>
      <c r="AB34" s="2">
        <f>SUM($G$29:AB32)</f>
        <v>9103533.1827387903</v>
      </c>
      <c r="AC34" s="2">
        <f>SUM($G$29:AC32)</f>
        <v>9103533.1827387903</v>
      </c>
      <c r="AD34" s="2">
        <f>SUM($G$29:AD32)</f>
        <v>9103533.1827387903</v>
      </c>
      <c r="AE34" s="2">
        <f>SUM($G$29:AE32)</f>
        <v>9103533.1827387903</v>
      </c>
      <c r="AF34" s="2">
        <f>SUM($G$29:AF32)</f>
        <v>9103533.1827387903</v>
      </c>
      <c r="AG34" s="2">
        <f>SUM($G$29:AG32)</f>
        <v>9103533.1827387903</v>
      </c>
      <c r="AH34" s="2">
        <f>SUM($G$29:AH32)</f>
        <v>9103533.1827387903</v>
      </c>
      <c r="AI34" s="2">
        <f>SUM($G$29:AI32)</f>
        <v>9103533.1827387903</v>
      </c>
      <c r="AJ34" s="2">
        <f>SUM($G$29:AJ32)</f>
        <v>9103533.1827387903</v>
      </c>
      <c r="AK34" s="2">
        <f>SUM($G$29:AK32)</f>
        <v>9103533.1827387903</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row>
    <row r="37" spans="1:37">
      <c r="E37" s="2" t="str">
        <f>E7</f>
        <v>Pipes</v>
      </c>
      <c r="F37" t="s">
        <v>215</v>
      </c>
      <c r="G37" s="10"/>
      <c r="H37" s="10">
        <f>((H90+H116)*($H$6))*(H14/$G$13)</f>
        <v>4226414.2852537353</v>
      </c>
      <c r="I37" s="10">
        <f>((I90+I116)*($H$6))*(I14/$G$13)</f>
        <v>4282565.6886727838</v>
      </c>
      <c r="J37" s="10">
        <f t="shared" ref="J37:AK37" si="3">((J90+J116)*($H$6))*(J14/$G$13)</f>
        <v>4031136.0302885366</v>
      </c>
      <c r="K37" s="10">
        <f t="shared" si="3"/>
        <v>8668224.7997785937</v>
      </c>
      <c r="L37" s="10">
        <f t="shared" si="3"/>
        <v>8803912.3301069513</v>
      </c>
      <c r="M37" s="10">
        <f t="shared" si="3"/>
        <v>6286262.8107205704</v>
      </c>
      <c r="N37" s="10">
        <f t="shared" si="3"/>
        <v>6372560.9971692795</v>
      </c>
      <c r="O37" s="10">
        <f t="shared" si="3"/>
        <v>6459591.2253545476</v>
      </c>
      <c r="P37" s="10">
        <f t="shared" si="3"/>
        <v>6026238.2969203973</v>
      </c>
      <c r="Q37" s="10">
        <f t="shared" si="3"/>
        <v>6104102.9020588594</v>
      </c>
      <c r="R37" s="10">
        <f t="shared" si="3"/>
        <v>10527220.549784543</v>
      </c>
      <c r="S37" s="10">
        <f t="shared" si="3"/>
        <v>10770933.628261993</v>
      </c>
      <c r="T37" s="10">
        <f t="shared" si="3"/>
        <v>11022953.442738339</v>
      </c>
      <c r="U37" s="10">
        <f t="shared" si="3"/>
        <v>11667879.556845872</v>
      </c>
      <c r="V37" s="10">
        <f t="shared" si="3"/>
        <v>10316162.592220742</v>
      </c>
      <c r="W37" s="10">
        <f t="shared" si="3"/>
        <v>10560293.93064134</v>
      </c>
      <c r="X37" s="10">
        <f t="shared" si="3"/>
        <v>10782060.103184801</v>
      </c>
      <c r="Y37" s="10">
        <f t="shared" si="3"/>
        <v>11008483.365351448</v>
      </c>
      <c r="Z37" s="10">
        <f t="shared" si="3"/>
        <v>12507730.136629738</v>
      </c>
      <c r="AA37" s="10">
        <f t="shared" si="3"/>
        <v>12770392.469498945</v>
      </c>
      <c r="AB37" s="10">
        <f t="shared" si="3"/>
        <v>13038570.711358428</v>
      </c>
      <c r="AC37" s="10">
        <f t="shared" si="3"/>
        <v>13361377.956012158</v>
      </c>
      <c r="AD37" s="10">
        <f t="shared" si="3"/>
        <v>13691993.095257528</v>
      </c>
      <c r="AE37" s="10">
        <f t="shared" si="3"/>
        <v>13486539.145677259</v>
      </c>
      <c r="AF37" s="10">
        <f t="shared" si="3"/>
        <v>13821905.83195197</v>
      </c>
      <c r="AG37" s="10">
        <f t="shared" si="3"/>
        <v>14165410.355286974</v>
      </c>
      <c r="AH37" s="10">
        <f t="shared" si="3"/>
        <v>14462883.972747983</v>
      </c>
      <c r="AI37" s="10">
        <f t="shared" si="3"/>
        <v>14766604.536175601</v>
      </c>
      <c r="AJ37" s="10">
        <f t="shared" si="3"/>
        <v>14869136.013506826</v>
      </c>
      <c r="AK37" s="10">
        <f t="shared" si="3"/>
        <v>15181387.869790452</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4226414.2852537353</v>
      </c>
      <c r="I42" s="2">
        <f t="shared" si="4"/>
        <v>4282565.6886727838</v>
      </c>
      <c r="J42" s="2">
        <f t="shared" si="4"/>
        <v>4031136.0302885366</v>
      </c>
      <c r="K42" s="2">
        <f t="shared" si="4"/>
        <v>8668224.7997785937</v>
      </c>
      <c r="L42" s="2">
        <f t="shared" si="4"/>
        <v>8803912.3301069513</v>
      </c>
      <c r="M42" s="2">
        <f t="shared" si="4"/>
        <v>6286262.8107205704</v>
      </c>
      <c r="N42" s="2">
        <f t="shared" si="4"/>
        <v>6372560.9971692795</v>
      </c>
      <c r="O42" s="2">
        <f t="shared" si="4"/>
        <v>6459591.2253545476</v>
      </c>
      <c r="P42" s="2">
        <f t="shared" si="4"/>
        <v>6026238.2969203973</v>
      </c>
      <c r="Q42" s="2">
        <f t="shared" si="4"/>
        <v>6104102.9020588594</v>
      </c>
      <c r="R42" s="2">
        <f t="shared" si="4"/>
        <v>10527220.549784543</v>
      </c>
      <c r="S42" s="2">
        <f t="shared" si="4"/>
        <v>10770933.628261993</v>
      </c>
      <c r="T42" s="2">
        <f t="shared" si="4"/>
        <v>11022953.442738339</v>
      </c>
      <c r="U42" s="2">
        <f t="shared" si="4"/>
        <v>11667879.556845872</v>
      </c>
      <c r="V42" s="2">
        <f t="shared" si="4"/>
        <v>10316162.592220742</v>
      </c>
      <c r="W42" s="2">
        <f t="shared" si="4"/>
        <v>10560293.93064134</v>
      </c>
      <c r="X42" s="2">
        <f t="shared" si="4"/>
        <v>10782060.103184801</v>
      </c>
      <c r="Y42" s="2">
        <f t="shared" si="4"/>
        <v>11008483.365351448</v>
      </c>
      <c r="Z42" s="2">
        <f t="shared" si="4"/>
        <v>12507730.136629738</v>
      </c>
      <c r="AA42" s="2">
        <f t="shared" si="4"/>
        <v>12770392.469498945</v>
      </c>
      <c r="AB42" s="2">
        <f t="shared" si="4"/>
        <v>13038570.711358428</v>
      </c>
      <c r="AC42" s="2">
        <f t="shared" si="4"/>
        <v>13361377.956012158</v>
      </c>
      <c r="AD42" s="2">
        <f t="shared" si="4"/>
        <v>13691993.095257528</v>
      </c>
      <c r="AE42" s="2">
        <f t="shared" si="4"/>
        <v>13486539.145677259</v>
      </c>
      <c r="AF42" s="2">
        <f t="shared" si="4"/>
        <v>13821905.83195197</v>
      </c>
      <c r="AG42" s="2">
        <f t="shared" si="4"/>
        <v>14165410.355286974</v>
      </c>
      <c r="AH42" s="2">
        <f t="shared" si="4"/>
        <v>14462883.972747983</v>
      </c>
      <c r="AI42" s="2">
        <f t="shared" si="4"/>
        <v>14766604.536175601</v>
      </c>
      <c r="AJ42" s="2">
        <f t="shared" si="4"/>
        <v>14869136.013506826</v>
      </c>
      <c r="AK42" s="2">
        <f t="shared" si="4"/>
        <v>15181387.869790452</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52830.178565671689</v>
      </c>
      <c r="I45" s="2">
        <f t="shared" si="5"/>
        <v>53532.0711084098</v>
      </c>
      <c r="J45" s="2">
        <f t="shared" si="5"/>
        <v>50389.200378606707</v>
      </c>
      <c r="K45" s="2">
        <f t="shared" si="5"/>
        <v>108352.80999723243</v>
      </c>
      <c r="L45" s="2">
        <f t="shared" si="5"/>
        <v>110048.90412633689</v>
      </c>
      <c r="M45" s="2">
        <f t="shared" si="5"/>
        <v>78578.285134007136</v>
      </c>
      <c r="N45" s="2">
        <f t="shared" si="5"/>
        <v>79657.012464615997</v>
      </c>
      <c r="O45" s="2">
        <f t="shared" si="5"/>
        <v>80744.890316931851</v>
      </c>
      <c r="P45" s="2">
        <f t="shared" si="5"/>
        <v>75327.978711504969</v>
      </c>
      <c r="Q45" s="2">
        <f t="shared" si="5"/>
        <v>76301.286275735736</v>
      </c>
      <c r="R45" s="2">
        <f t="shared" si="5"/>
        <v>131590.25687230678</v>
      </c>
      <c r="S45" s="2">
        <f t="shared" si="5"/>
        <v>134636.67035327491</v>
      </c>
      <c r="T45" s="2">
        <f t="shared" si="5"/>
        <v>137786.91803422925</v>
      </c>
      <c r="U45" s="2">
        <f t="shared" si="5"/>
        <v>145848.49446057339</v>
      </c>
      <c r="V45" s="2">
        <f t="shared" si="5"/>
        <v>128952.03240275927</v>
      </c>
      <c r="W45" s="2">
        <f t="shared" si="5"/>
        <v>132003.67413301676</v>
      </c>
      <c r="X45" s="2">
        <f t="shared" si="5"/>
        <v>134775.75128981</v>
      </c>
      <c r="Y45" s="2">
        <f t="shared" si="5"/>
        <v>137606.0420668931</v>
      </c>
      <c r="Z45" s="2">
        <f t="shared" si="5"/>
        <v>156346.62670787174</v>
      </c>
      <c r="AA45" s="2">
        <f t="shared" si="5"/>
        <v>159629.90586873682</v>
      </c>
      <c r="AB45" s="2">
        <f t="shared" si="5"/>
        <v>162982.13389198034</v>
      </c>
      <c r="AC45" s="2">
        <f t="shared" si="5"/>
        <v>167017.22445015196</v>
      </c>
      <c r="AD45" s="2">
        <f t="shared" si="5"/>
        <v>171149.91369071911</v>
      </c>
      <c r="AE45" s="2">
        <f t="shared" si="5"/>
        <v>168581.73932096575</v>
      </c>
      <c r="AF45" s="2">
        <f t="shared" si="5"/>
        <v>172773.82289939962</v>
      </c>
      <c r="AG45" s="2">
        <f t="shared" si="5"/>
        <v>177067.62944108719</v>
      </c>
      <c r="AH45" s="2">
        <f t="shared" si="5"/>
        <v>180786.04965934978</v>
      </c>
      <c r="AI45" s="2">
        <f t="shared" si="5"/>
        <v>184582.55670219503</v>
      </c>
      <c r="AJ45" s="2">
        <f t="shared" si="5"/>
        <v>185864.20016883532</v>
      </c>
      <c r="AK45" s="2">
        <f t="shared" si="5"/>
        <v>189767.34837238066</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52830.178565671689</v>
      </c>
      <c r="I50" s="2">
        <f>SUM($G$45:I48)</f>
        <v>106362.24967408148</v>
      </c>
      <c r="J50" s="2">
        <f>SUM($G$45:J48)</f>
        <v>156751.45005268819</v>
      </c>
      <c r="K50" s="2">
        <f>SUM($G$45:K48)</f>
        <v>265104.26004992065</v>
      </c>
      <c r="L50" s="2">
        <f>SUM($G$45:L48)</f>
        <v>375153.16417625756</v>
      </c>
      <c r="M50" s="2">
        <f>SUM($G$45:M48)</f>
        <v>453731.44931026467</v>
      </c>
      <c r="N50" s="2">
        <f>SUM($G$45:N48)</f>
        <v>533388.46177488065</v>
      </c>
      <c r="O50" s="2">
        <f>SUM($G$45:O48)</f>
        <v>614133.35209181253</v>
      </c>
      <c r="P50" s="2">
        <f>SUM($G$45:P48)</f>
        <v>689461.33080331748</v>
      </c>
      <c r="Q50" s="2">
        <f>SUM($G$45:Q48)</f>
        <v>765762.61707905319</v>
      </c>
      <c r="R50" s="2">
        <f>SUM($G$45:R48)</f>
        <v>897352.87395136</v>
      </c>
      <c r="S50" s="2">
        <f>SUM($G$45:S48)</f>
        <v>1031989.5443046349</v>
      </c>
      <c r="T50" s="2">
        <f>SUM($G$45:T48)</f>
        <v>1169776.4623388641</v>
      </c>
      <c r="U50" s="2">
        <f>SUM($G$45:U48)</f>
        <v>1315624.9567994375</v>
      </c>
      <c r="V50" s="2">
        <f>SUM($G$45:V48)</f>
        <v>1444576.9892021967</v>
      </c>
      <c r="W50" s="2">
        <f>SUM($G$45:W48)</f>
        <v>1576580.6633352134</v>
      </c>
      <c r="X50" s="2">
        <f>SUM($G$45:X48)</f>
        <v>1711356.4146250235</v>
      </c>
      <c r="Y50" s="2">
        <f>SUM($G$45:Y48)</f>
        <v>1848962.4566919166</v>
      </c>
      <c r="Z50" s="2">
        <f>SUM($G$45:Z48)</f>
        <v>2005309.0833997882</v>
      </c>
      <c r="AA50" s="2">
        <f>SUM($G$45:AA48)</f>
        <v>2164938.989268525</v>
      </c>
      <c r="AB50" s="2">
        <f>SUM($G$45:AB48)</f>
        <v>2327921.1231605052</v>
      </c>
      <c r="AC50" s="2">
        <f>SUM($G$45:AC48)</f>
        <v>2494938.3476106571</v>
      </c>
      <c r="AD50" s="2">
        <f>SUM($G$45:AD48)</f>
        <v>2666088.2613013764</v>
      </c>
      <c r="AE50" s="2">
        <f>SUM($G$45:AE48)</f>
        <v>2834670.0006223423</v>
      </c>
      <c r="AF50" s="2">
        <f>SUM($G$45:AF48)</f>
        <v>3007443.8235217421</v>
      </c>
      <c r="AG50" s="2">
        <f>SUM($G$45:AG48)</f>
        <v>3184511.4529628293</v>
      </c>
      <c r="AH50" s="2">
        <f>SUM($G$45:AH48)</f>
        <v>3365297.5026221792</v>
      </c>
      <c r="AI50" s="2">
        <f>SUM($G$45:AI48)</f>
        <v>3549880.0593243744</v>
      </c>
      <c r="AJ50" s="2">
        <f>SUM($G$45:AJ48)</f>
        <v>3735744.2594932099</v>
      </c>
      <c r="AK50" s="2">
        <f>SUM($G$45:AK48)</f>
        <v>3925511.6078655906</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v>15</v>
      </c>
      <c r="C90" s="1"/>
      <c r="D90" s="1"/>
      <c r="E90" t="s">
        <v>231</v>
      </c>
      <c r="F90" t="s">
        <v>232</v>
      </c>
      <c r="H90" s="10">
        <f>'NCC data'!L67*'Key Assumptions'!$C35</f>
        <v>3008.6056820173253</v>
      </c>
      <c r="I90" s="10">
        <f>'NCC data'!M67*'Key Assumptions'!$C35</f>
        <v>2972.408769703608</v>
      </c>
      <c r="J90" s="10">
        <f>'NCC data'!N67*'Key Assumptions'!$C35</f>
        <v>2709.192085508098</v>
      </c>
      <c r="K90" s="10">
        <f>'NCC data'!O67*'Key Assumptions'!$C35</f>
        <v>6016.767285126507</v>
      </c>
      <c r="L90" s="10">
        <f>'NCC data'!P67*'Key Assumptions'!$C35</f>
        <v>5980.5703728127892</v>
      </c>
      <c r="M90" s="10">
        <f>'NCC data'!Q67*'Key Assumptions'!$C35</f>
        <v>4096.2781538789468</v>
      </c>
      <c r="N90" s="10">
        <f>'NCC data'!R67*'Key Assumptions'!$C35</f>
        <v>4066.7709745849056</v>
      </c>
      <c r="O90" s="10">
        <f>'NCC data'!S67*'Key Assumptions'!$C35</f>
        <v>4037.2637952907558</v>
      </c>
      <c r="P90" s="10">
        <f>'NCC data'!T67*'Key Assumptions'!$C35</f>
        <v>3665.9311028003372</v>
      </c>
      <c r="Q90" s="10">
        <f>'NCC data'!U67*'Key Assumptions'!$C35</f>
        <v>3636.4239235062973</v>
      </c>
      <c r="R90" s="10">
        <f>'NCC data'!V67*'Key Assumptions'!$C35</f>
        <v>6339.447718886252</v>
      </c>
      <c r="S90" s="10">
        <f>'NCC data'!W67*'Key Assumptions'!$C35</f>
        <v>6355.0325727917816</v>
      </c>
      <c r="T90" s="10">
        <f>'NCC data'!X67*'Key Assumptions'!$C35</f>
        <v>6370.6174266972102</v>
      </c>
      <c r="U90" s="10">
        <f>'NCC data'!Y67*'Key Assumptions'!$C35</f>
        <v>6614.9412835353996</v>
      </c>
      <c r="V90" s="10">
        <f>'NCC data'!Z67*'Key Assumptions'!$C35</f>
        <v>5690.7577835668726</v>
      </c>
      <c r="W90" s="10">
        <f>'NCC data'!AA67*'Key Assumptions'!$C35</f>
        <v>5706.3426374724031</v>
      </c>
      <c r="X90" s="10">
        <f>'NCC data'!AB67*'Key Assumptions'!$C35</f>
        <v>5706.3426374723995</v>
      </c>
      <c r="Y90" s="10">
        <f>'NCC data'!AC67*'Key Assumptions'!$C35</f>
        <v>5706.3426374722731</v>
      </c>
      <c r="Z90" s="10">
        <f>'NCC data'!AD67*'Key Assumptions'!$C35</f>
        <v>6381.7458632788448</v>
      </c>
      <c r="AA90" s="10">
        <f>'NCC data'!AE67*'Key Assumptions'!$C35</f>
        <v>6381.7458632788384</v>
      </c>
      <c r="AB90" s="10">
        <f>'NCC data'!AF67*'Key Assumptions'!$C35</f>
        <v>6381.7458632788412</v>
      </c>
      <c r="AC90" s="10">
        <f>'NCC data'!AG67*'Key Assumptions'!$C35</f>
        <v>6406.2655513154214</v>
      </c>
      <c r="AD90" s="10">
        <f>'NCC data'!AH67*'Key Assumptions'!$C35</f>
        <v>6430.7852393519479</v>
      </c>
      <c r="AE90" s="10">
        <f>'NCC data'!AI67*'Key Assumptions'!$C35</f>
        <v>6194.1245754824295</v>
      </c>
      <c r="AF90" s="10">
        <f>'NCC data'!AJ67*'Key Assumptions'!$C35</f>
        <v>6218.6442635190097</v>
      </c>
      <c r="AG90" s="10">
        <f>'NCC data'!AK67*'Key Assumptions'!$C35</f>
        <v>6243.1639515555898</v>
      </c>
      <c r="AH90" s="10">
        <f>'NCC data'!AL67*'Key Assumptions'!$C35</f>
        <v>6243.1639515555835</v>
      </c>
      <c r="AI90" s="10">
        <f>'NCC data'!AM67*'Key Assumptions'!$C35</f>
        <v>6243.1639515555435</v>
      </c>
      <c r="AJ90" s="10">
        <f>'NCC data'!AN67*'Key Assumptions'!$C35</f>
        <v>6153.354567391274</v>
      </c>
      <c r="AK90" s="10">
        <f>'NCC data'!AO67*'Key Assumptions'!$C35</f>
        <v>6153.3545673912668</v>
      </c>
    </row>
    <row r="91" spans="1:37">
      <c r="C91" s="1"/>
      <c r="D91" s="1"/>
      <c r="E91" t="s">
        <v>233</v>
      </c>
      <c r="F91" t="s">
        <v>232</v>
      </c>
      <c r="G91" s="47">
        <f>IF('Key Assumptions'!C6="yes",SUM('NCC data'!B67:K67),0)</f>
        <v>0</v>
      </c>
      <c r="H91" s="2">
        <f>G91+H90</f>
        <v>3008.6056820173253</v>
      </c>
      <c r="I91" s="2">
        <f t="shared" ref="I91:AK91" si="12">H91+I90</f>
        <v>5981.0144517209337</v>
      </c>
      <c r="J91" s="2">
        <f t="shared" si="12"/>
        <v>8690.2065372290308</v>
      </c>
      <c r="K91" s="2">
        <f t="shared" si="12"/>
        <v>14706.973822355538</v>
      </c>
      <c r="L91" s="2">
        <f t="shared" si="12"/>
        <v>20687.544195168328</v>
      </c>
      <c r="M91" s="2">
        <f t="shared" si="12"/>
        <v>24783.822349047274</v>
      </c>
      <c r="N91" s="2">
        <f t="shared" si="12"/>
        <v>28850.59332363218</v>
      </c>
      <c r="O91" s="2">
        <f t="shared" si="12"/>
        <v>32887.857118922933</v>
      </c>
      <c r="P91" s="2">
        <f t="shared" si="12"/>
        <v>36553.788221723269</v>
      </c>
      <c r="Q91" s="2">
        <f t="shared" si="12"/>
        <v>40190.212145229569</v>
      </c>
      <c r="R91" s="2">
        <f t="shared" si="12"/>
        <v>46529.65986411582</v>
      </c>
      <c r="S91" s="2">
        <f t="shared" si="12"/>
        <v>52884.6924369076</v>
      </c>
      <c r="T91" s="2">
        <f t="shared" si="12"/>
        <v>59255.309863604809</v>
      </c>
      <c r="U91" s="2">
        <f t="shared" si="12"/>
        <v>65870.25114714021</v>
      </c>
      <c r="V91" s="2">
        <f t="shared" si="12"/>
        <v>71561.008930707088</v>
      </c>
      <c r="W91" s="2">
        <f t="shared" si="12"/>
        <v>77267.351568179496</v>
      </c>
      <c r="X91" s="2">
        <f t="shared" si="12"/>
        <v>82973.694205651889</v>
      </c>
      <c r="Y91" s="2">
        <f t="shared" si="12"/>
        <v>88680.036843124166</v>
      </c>
      <c r="Z91" s="2">
        <f t="shared" si="12"/>
        <v>95061.782706403013</v>
      </c>
      <c r="AA91" s="2">
        <f t="shared" si="12"/>
        <v>101443.52856968185</v>
      </c>
      <c r="AB91" s="2">
        <f t="shared" si="12"/>
        <v>107825.27443296069</v>
      </c>
      <c r="AC91" s="2">
        <f t="shared" si="12"/>
        <v>114231.53998427611</v>
      </c>
      <c r="AD91" s="2">
        <f t="shared" si="12"/>
        <v>120662.32522362805</v>
      </c>
      <c r="AE91" s="2">
        <f t="shared" si="12"/>
        <v>126856.44979911049</v>
      </c>
      <c r="AF91" s="2">
        <f t="shared" si="12"/>
        <v>133075.09406262951</v>
      </c>
      <c r="AG91" s="2">
        <f>AF91+AG90</f>
        <v>139318.25801418509</v>
      </c>
      <c r="AH91" s="2">
        <f t="shared" si="12"/>
        <v>145561.42196574068</v>
      </c>
      <c r="AI91" s="2">
        <f t="shared" si="12"/>
        <v>151804.58591729624</v>
      </c>
      <c r="AJ91" s="2">
        <f t="shared" si="12"/>
        <v>157957.94048468751</v>
      </c>
      <c r="AK91" s="2">
        <f t="shared" si="12"/>
        <v>164111.29505207879</v>
      </c>
    </row>
    <row r="92" spans="1:37">
      <c r="A92" s="14">
        <v>16</v>
      </c>
      <c r="C92" s="1"/>
      <c r="D92" s="1"/>
      <c r="E92" t="s">
        <v>234</v>
      </c>
      <c r="F92" t="s">
        <v>232</v>
      </c>
      <c r="G92" s="10">
        <v>1</v>
      </c>
    </row>
    <row r="93" spans="1:37">
      <c r="C93" s="1"/>
      <c r="D93" s="1"/>
      <c r="E93" t="s">
        <v>235</v>
      </c>
      <c r="F93" t="s">
        <v>232</v>
      </c>
      <c r="H93">
        <f>H90*$G92</f>
        <v>3008.6056820173253</v>
      </c>
      <c r="I93">
        <f t="shared" ref="I93:AK93" si="13">I90*$G92</f>
        <v>2972.408769703608</v>
      </c>
      <c r="J93">
        <f t="shared" si="13"/>
        <v>2709.192085508098</v>
      </c>
      <c r="K93">
        <f t="shared" si="13"/>
        <v>6016.767285126507</v>
      </c>
      <c r="L93">
        <f t="shared" si="13"/>
        <v>5980.5703728127892</v>
      </c>
      <c r="M93">
        <f t="shared" si="13"/>
        <v>4096.2781538789468</v>
      </c>
      <c r="N93">
        <f t="shared" si="13"/>
        <v>4066.7709745849056</v>
      </c>
      <c r="O93">
        <f t="shared" si="13"/>
        <v>4037.2637952907558</v>
      </c>
      <c r="P93">
        <f t="shared" si="13"/>
        <v>3665.9311028003372</v>
      </c>
      <c r="Q93">
        <f t="shared" si="13"/>
        <v>3636.4239235062973</v>
      </c>
      <c r="R93">
        <f t="shared" si="13"/>
        <v>6339.447718886252</v>
      </c>
      <c r="S93">
        <f t="shared" si="13"/>
        <v>6355.0325727917816</v>
      </c>
      <c r="T93">
        <f t="shared" si="13"/>
        <v>6370.6174266972102</v>
      </c>
      <c r="U93">
        <f t="shared" si="13"/>
        <v>6614.9412835353996</v>
      </c>
      <c r="V93">
        <f t="shared" si="13"/>
        <v>5690.7577835668726</v>
      </c>
      <c r="W93">
        <f t="shared" si="13"/>
        <v>5706.3426374724031</v>
      </c>
      <c r="X93">
        <f t="shared" si="13"/>
        <v>5706.3426374723995</v>
      </c>
      <c r="Y93">
        <f t="shared" si="13"/>
        <v>5706.3426374722731</v>
      </c>
      <c r="Z93">
        <f t="shared" si="13"/>
        <v>6381.7458632788448</v>
      </c>
      <c r="AA93">
        <f t="shared" si="13"/>
        <v>6381.7458632788384</v>
      </c>
      <c r="AB93">
        <f t="shared" si="13"/>
        <v>6381.7458632788412</v>
      </c>
      <c r="AC93">
        <f t="shared" si="13"/>
        <v>6406.2655513154214</v>
      </c>
      <c r="AD93">
        <f t="shared" si="13"/>
        <v>6430.7852393519479</v>
      </c>
      <c r="AE93">
        <f t="shared" si="13"/>
        <v>6194.1245754824295</v>
      </c>
      <c r="AF93">
        <f t="shared" si="13"/>
        <v>6218.6442635190097</v>
      </c>
      <c r="AG93">
        <f t="shared" si="13"/>
        <v>6243.1639515555898</v>
      </c>
      <c r="AH93">
        <f t="shared" si="13"/>
        <v>6243.1639515555835</v>
      </c>
      <c r="AI93">
        <f t="shared" si="13"/>
        <v>6243.1639515555435</v>
      </c>
      <c r="AJ93">
        <f t="shared" si="13"/>
        <v>6153.354567391274</v>
      </c>
      <c r="AK93">
        <f t="shared" si="13"/>
        <v>6153.3545673912668</v>
      </c>
    </row>
    <row r="94" spans="1:37">
      <c r="C94" s="1"/>
      <c r="D94" s="1"/>
      <c r="E94" t="s">
        <v>236</v>
      </c>
      <c r="F94" t="s">
        <v>232</v>
      </c>
      <c r="H94">
        <f>H91*$G92</f>
        <v>3008.6056820173253</v>
      </c>
      <c r="I94">
        <f t="shared" ref="I94:AK94" si="14">I91*$G92</f>
        <v>5981.0144517209337</v>
      </c>
      <c r="J94">
        <f t="shared" si="14"/>
        <v>8690.2065372290308</v>
      </c>
      <c r="K94">
        <f t="shared" si="14"/>
        <v>14706.973822355538</v>
      </c>
      <c r="L94">
        <f t="shared" si="14"/>
        <v>20687.544195168328</v>
      </c>
      <c r="M94">
        <f t="shared" si="14"/>
        <v>24783.822349047274</v>
      </c>
      <c r="N94">
        <f t="shared" si="14"/>
        <v>28850.59332363218</v>
      </c>
      <c r="O94">
        <f t="shared" si="14"/>
        <v>32887.857118922933</v>
      </c>
      <c r="P94">
        <f t="shared" si="14"/>
        <v>36553.788221723269</v>
      </c>
      <c r="Q94">
        <f t="shared" si="14"/>
        <v>40190.212145229569</v>
      </c>
      <c r="R94">
        <f t="shared" si="14"/>
        <v>46529.65986411582</v>
      </c>
      <c r="S94">
        <f t="shared" si="14"/>
        <v>52884.6924369076</v>
      </c>
      <c r="T94">
        <f t="shared" si="14"/>
        <v>59255.309863604809</v>
      </c>
      <c r="U94">
        <f t="shared" si="14"/>
        <v>65870.25114714021</v>
      </c>
      <c r="V94">
        <f t="shared" si="14"/>
        <v>71561.008930707088</v>
      </c>
      <c r="W94">
        <f t="shared" si="14"/>
        <v>77267.351568179496</v>
      </c>
      <c r="X94">
        <f t="shared" si="14"/>
        <v>82973.694205651889</v>
      </c>
      <c r="Y94">
        <f t="shared" si="14"/>
        <v>88680.036843124166</v>
      </c>
      <c r="Z94">
        <f t="shared" si="14"/>
        <v>95061.782706403013</v>
      </c>
      <c r="AA94">
        <f t="shared" si="14"/>
        <v>101443.52856968185</v>
      </c>
      <c r="AB94">
        <f t="shared" si="14"/>
        <v>107825.27443296069</v>
      </c>
      <c r="AC94">
        <f t="shared" si="14"/>
        <v>114231.53998427611</v>
      </c>
      <c r="AD94">
        <f t="shared" si="14"/>
        <v>120662.32522362805</v>
      </c>
      <c r="AE94">
        <f t="shared" si="14"/>
        <v>126856.44979911049</v>
      </c>
      <c r="AF94">
        <f t="shared" si="14"/>
        <v>133075.09406262951</v>
      </c>
      <c r="AG94">
        <f t="shared" si="14"/>
        <v>139318.25801418509</v>
      </c>
      <c r="AH94">
        <f t="shared" si="14"/>
        <v>145561.42196574068</v>
      </c>
      <c r="AI94">
        <f t="shared" si="14"/>
        <v>151804.58591729624</v>
      </c>
      <c r="AJ94">
        <f t="shared" si="14"/>
        <v>157957.94048468751</v>
      </c>
      <c r="AK94">
        <f t="shared" si="14"/>
        <v>164111.29505207879</v>
      </c>
    </row>
    <row r="95" spans="1:37">
      <c r="A95" s="14">
        <v>17</v>
      </c>
      <c r="C95" s="1"/>
      <c r="D95" s="1"/>
      <c r="E95" t="s">
        <v>262</v>
      </c>
      <c r="F95" t="s">
        <v>238</v>
      </c>
      <c r="H95" s="10">
        <f>'Demand data'!E12</f>
        <v>88.967585729852175</v>
      </c>
      <c r="I95" s="10">
        <f>H95</f>
        <v>88.967585729852175</v>
      </c>
      <c r="J95" s="10">
        <f t="shared" ref="J95:AK95" si="15">I95</f>
        <v>88.967585729852175</v>
      </c>
      <c r="K95" s="10">
        <f t="shared" si="15"/>
        <v>88.967585729852175</v>
      </c>
      <c r="L95" s="10">
        <f t="shared" si="15"/>
        <v>88.967585729852175</v>
      </c>
      <c r="M95" s="10">
        <f t="shared" si="15"/>
        <v>88.967585729852175</v>
      </c>
      <c r="N95" s="10">
        <f t="shared" si="15"/>
        <v>88.967585729852175</v>
      </c>
      <c r="O95" s="10">
        <f t="shared" si="15"/>
        <v>88.967585729852175</v>
      </c>
      <c r="P95" s="10">
        <f t="shared" si="15"/>
        <v>88.967585729852175</v>
      </c>
      <c r="Q95" s="10">
        <f t="shared" si="15"/>
        <v>88.967585729852175</v>
      </c>
      <c r="R95" s="10">
        <f t="shared" si="15"/>
        <v>88.967585729852175</v>
      </c>
      <c r="S95" s="10">
        <f t="shared" si="15"/>
        <v>88.967585729852175</v>
      </c>
      <c r="T95" s="10">
        <f t="shared" si="15"/>
        <v>88.967585729852175</v>
      </c>
      <c r="U95" s="10">
        <f t="shared" si="15"/>
        <v>88.967585729852175</v>
      </c>
      <c r="V95" s="10">
        <f t="shared" si="15"/>
        <v>88.967585729852175</v>
      </c>
      <c r="W95" s="10">
        <f t="shared" si="15"/>
        <v>88.967585729852175</v>
      </c>
      <c r="X95" s="10">
        <f t="shared" si="15"/>
        <v>88.967585729852175</v>
      </c>
      <c r="Y95" s="10">
        <f t="shared" si="15"/>
        <v>88.967585729852175</v>
      </c>
      <c r="Z95" s="10">
        <f t="shared" si="15"/>
        <v>88.967585729852175</v>
      </c>
      <c r="AA95" s="10">
        <f t="shared" si="15"/>
        <v>88.967585729852175</v>
      </c>
      <c r="AB95" s="10">
        <f t="shared" si="15"/>
        <v>88.967585729852175</v>
      </c>
      <c r="AC95" s="10">
        <f t="shared" si="15"/>
        <v>88.967585729852175</v>
      </c>
      <c r="AD95" s="10">
        <f t="shared" si="15"/>
        <v>88.967585729852175</v>
      </c>
      <c r="AE95" s="10">
        <f t="shared" si="15"/>
        <v>88.967585729852175</v>
      </c>
      <c r="AF95" s="10">
        <f t="shared" si="15"/>
        <v>88.967585729852175</v>
      </c>
      <c r="AG95" s="10">
        <f t="shared" si="15"/>
        <v>88.967585729852175</v>
      </c>
      <c r="AH95" s="10">
        <f t="shared" si="15"/>
        <v>88.967585729852175</v>
      </c>
      <c r="AI95" s="10">
        <f t="shared" si="15"/>
        <v>88.967585729852175</v>
      </c>
      <c r="AJ95" s="10">
        <f t="shared" si="15"/>
        <v>88.967585729852175</v>
      </c>
      <c r="AK95" s="10">
        <f t="shared" si="15"/>
        <v>88.967585729852175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267668.38394219679</v>
      </c>
      <c r="I98" s="2">
        <f t="shared" ref="I98:AK98" si="16">I91*I95</f>
        <v>532116.41598496702</v>
      </c>
      <c r="J98" s="2">
        <f t="shared" si="16"/>
        <v>773146.69511104561</v>
      </c>
      <c r="K98" s="2">
        <f t="shared" si="16"/>
        <v>1308443.9543671079</v>
      </c>
      <c r="L98" s="2">
        <f t="shared" si="16"/>
        <v>1840520.8617237438</v>
      </c>
      <c r="M98" s="2">
        <f t="shared" si="16"/>
        <v>2204956.8395522898</v>
      </c>
      <c r="N98" s="2">
        <f t="shared" si="16"/>
        <v>2566767.6348773469</v>
      </c>
      <c r="O98" s="2">
        <f t="shared" si="16"/>
        <v>2925953.2476989054</v>
      </c>
      <c r="P98" s="2">
        <f t="shared" si="16"/>
        <v>3252102.2873670254</v>
      </c>
      <c r="Q98" s="2">
        <f t="shared" si="16"/>
        <v>3575626.1445316579</v>
      </c>
      <c r="R98" s="2">
        <f t="shared" si="16"/>
        <v>4139631.5029415861</v>
      </c>
      <c r="S98" s="2">
        <f t="shared" si="16"/>
        <v>4705023.4081774419</v>
      </c>
      <c r="T98" s="2">
        <f t="shared" si="16"/>
        <v>5271801.8602392161</v>
      </c>
      <c r="U98" s="2">
        <f t="shared" si="16"/>
        <v>5860317.2159800902</v>
      </c>
      <c r="V98" s="2">
        <f t="shared" si="16"/>
        <v>6366610.1969574001</v>
      </c>
      <c r="W98" s="2">
        <f t="shared" si="16"/>
        <v>6874289.7247606376</v>
      </c>
      <c r="X98" s="2">
        <f t="shared" si="16"/>
        <v>7381969.2525638733</v>
      </c>
      <c r="Y98" s="2">
        <f t="shared" si="16"/>
        <v>7889648.7803670987</v>
      </c>
      <c r="Z98" s="2">
        <f t="shared" si="16"/>
        <v>8457417.3025644887</v>
      </c>
      <c r="AA98" s="2">
        <f t="shared" si="16"/>
        <v>9025185.8247618787</v>
      </c>
      <c r="AB98" s="2">
        <f t="shared" si="16"/>
        <v>9592954.3469592687</v>
      </c>
      <c r="AC98" s="2">
        <f t="shared" si="16"/>
        <v>10162904.326604122</v>
      </c>
      <c r="AD98" s="2">
        <f t="shared" si="16"/>
        <v>10735035.763696434</v>
      </c>
      <c r="AE98" s="2">
        <f t="shared" si="16"/>
        <v>11286112.072887052</v>
      </c>
      <c r="AF98" s="2">
        <f t="shared" si="16"/>
        <v>11839369.839525133</v>
      </c>
      <c r="AG98" s="2">
        <f t="shared" si="16"/>
        <v>12394809.063610677</v>
      </c>
      <c r="AH98" s="2">
        <f t="shared" si="16"/>
        <v>12950248.287696222</v>
      </c>
      <c r="AI98" s="2">
        <f t="shared" si="16"/>
        <v>13505687.511781763</v>
      </c>
      <c r="AJ98" s="2">
        <f t="shared" si="16"/>
        <v>14053136.611782324</v>
      </c>
      <c r="AK98" s="2">
        <f t="shared" si="16"/>
        <v>14600585.711782884</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7">
        <f>'Pricing data'!E17</f>
        <v>-5.9989271831753288E-2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data'!D17</f>
        <v>367.76</v>
      </c>
      <c r="H102" s="2">
        <f t="shared" ref="H102:AK102" si="19">G102*(1+$G$14)*(1+H101)</f>
        <v>352.95801064436858</v>
      </c>
      <c r="I102" s="2">
        <f t="shared" si="19"/>
        <v>360.37012886790029</v>
      </c>
      <c r="J102" s="2">
        <f t="shared" si="19"/>
        <v>367.93790157412616</v>
      </c>
      <c r="K102" s="2">
        <f t="shared" si="19"/>
        <v>375.66459750718275</v>
      </c>
      <c r="L102" s="2">
        <f t="shared" si="19"/>
        <v>383.55355405483357</v>
      </c>
      <c r="M102" s="2">
        <f t="shared" si="19"/>
        <v>391.60817868998504</v>
      </c>
      <c r="N102" s="2">
        <f t="shared" si="19"/>
        <v>399.83195044247469</v>
      </c>
      <c r="O102" s="2">
        <f t="shared" si="19"/>
        <v>408.22842140176664</v>
      </c>
      <c r="P102" s="2">
        <f t="shared" si="19"/>
        <v>416.80121825120369</v>
      </c>
      <c r="Q102" s="2">
        <f t="shared" si="19"/>
        <v>425.55404383447893</v>
      </c>
      <c r="R102" s="2">
        <f t="shared" si="19"/>
        <v>434.49067875500293</v>
      </c>
      <c r="S102" s="2">
        <f t="shared" si="19"/>
        <v>443.61498300885796</v>
      </c>
      <c r="T102" s="2">
        <f t="shared" si="19"/>
        <v>452.93089765204394</v>
      </c>
      <c r="U102" s="2">
        <f t="shared" si="19"/>
        <v>462.4424465027368</v>
      </c>
      <c r="V102" s="2">
        <f t="shared" si="19"/>
        <v>472.15373787929423</v>
      </c>
      <c r="W102" s="2">
        <f t="shared" si="19"/>
        <v>482.06896637475938</v>
      </c>
      <c r="X102" s="2">
        <f t="shared" si="19"/>
        <v>492.19241466862928</v>
      </c>
      <c r="Y102" s="2">
        <f t="shared" si="19"/>
        <v>502.52845537667048</v>
      </c>
      <c r="Z102" s="2">
        <f t="shared" si="19"/>
        <v>513.08155293958055</v>
      </c>
      <c r="AA102" s="2">
        <f t="shared" si="19"/>
        <v>523.85626555131171</v>
      </c>
      <c r="AB102" s="2">
        <f t="shared" si="19"/>
        <v>534.8572471278892</v>
      </c>
      <c r="AC102" s="2">
        <f t="shared" si="19"/>
        <v>546.08924931757485</v>
      </c>
      <c r="AD102" s="2">
        <f t="shared" si="19"/>
        <v>557.55712355324385</v>
      </c>
      <c r="AE102" s="2">
        <f t="shared" si="19"/>
        <v>569.26582314786197</v>
      </c>
      <c r="AF102" s="2">
        <f t="shared" si="19"/>
        <v>581.22040543396702</v>
      </c>
      <c r="AG102" s="2">
        <f>AF102*(1+$G$14)*(1+AG101)</f>
        <v>593.42603394808032</v>
      </c>
      <c r="AH102" s="2">
        <f t="shared" si="19"/>
        <v>605.88798066098991</v>
      </c>
      <c r="AI102" s="2">
        <f t="shared" si="19"/>
        <v>618.61162825487065</v>
      </c>
      <c r="AJ102" s="2">
        <f t="shared" si="19"/>
        <v>631.6024724482229</v>
      </c>
      <c r="AK102" s="2">
        <f t="shared" si="19"/>
        <v>644.86612436963549</v>
      </c>
    </row>
    <row r="103" spans="1:37">
      <c r="C103" s="1"/>
      <c r="D103" s="1"/>
      <c r="E103" t="s">
        <v>248</v>
      </c>
      <c r="F103" t="s">
        <v>249</v>
      </c>
      <c r="G103" s="20">
        <f>'Pricing data'!D18</f>
        <v>0.94440000000000002</v>
      </c>
      <c r="H103" s="21">
        <f>G103*(1+$G$14)*(1+'Pricing data'!E18)</f>
        <v>0</v>
      </c>
      <c r="I103" s="21">
        <f t="shared" ref="I103:AK103" si="20">H103*(1+$G$14)*(1+I101)</f>
        <v>0</v>
      </c>
      <c r="J103" s="21">
        <f t="shared" si="20"/>
        <v>0</v>
      </c>
      <c r="K103" s="21">
        <f t="shared" si="20"/>
        <v>0</v>
      </c>
      <c r="L103" s="21">
        <f t="shared" si="20"/>
        <v>0</v>
      </c>
      <c r="M103" s="21">
        <f t="shared" si="20"/>
        <v>0</v>
      </c>
      <c r="N103" s="21">
        <f t="shared" si="20"/>
        <v>0</v>
      </c>
      <c r="O103" s="21">
        <f t="shared" si="20"/>
        <v>0</v>
      </c>
      <c r="P103" s="21">
        <f t="shared" si="20"/>
        <v>0</v>
      </c>
      <c r="Q103" s="21">
        <f t="shared" si="20"/>
        <v>0</v>
      </c>
      <c r="R103" s="21">
        <f t="shared" si="20"/>
        <v>0</v>
      </c>
      <c r="S103" s="21">
        <f t="shared" si="20"/>
        <v>0</v>
      </c>
      <c r="T103" s="21">
        <f t="shared" si="20"/>
        <v>0</v>
      </c>
      <c r="U103" s="21">
        <f t="shared" si="20"/>
        <v>0</v>
      </c>
      <c r="V103" s="21">
        <f t="shared" si="20"/>
        <v>0</v>
      </c>
      <c r="W103" s="21">
        <f t="shared" si="20"/>
        <v>0</v>
      </c>
      <c r="X103" s="21">
        <f t="shared" si="20"/>
        <v>0</v>
      </c>
      <c r="Y103" s="21">
        <f t="shared" si="20"/>
        <v>0</v>
      </c>
      <c r="Z103" s="21">
        <f t="shared" si="20"/>
        <v>0</v>
      </c>
      <c r="AA103" s="21">
        <f t="shared" si="20"/>
        <v>0</v>
      </c>
      <c r="AB103" s="21">
        <f t="shared" si="20"/>
        <v>0</v>
      </c>
      <c r="AC103" s="21">
        <f t="shared" si="20"/>
        <v>0</v>
      </c>
      <c r="AD103" s="21">
        <f t="shared" si="20"/>
        <v>0</v>
      </c>
      <c r="AE103" s="21">
        <f t="shared" si="20"/>
        <v>0</v>
      </c>
      <c r="AF103" s="21">
        <f t="shared" si="20"/>
        <v>0</v>
      </c>
      <c r="AG103" s="21">
        <f>AF103*(1+$G$14)*(1+AG101)</f>
        <v>0</v>
      </c>
      <c r="AH103" s="21">
        <f t="shared" si="20"/>
        <v>0</v>
      </c>
      <c r="AI103" s="21">
        <f t="shared" si="20"/>
        <v>0</v>
      </c>
      <c r="AJ103" s="21">
        <f t="shared" si="20"/>
        <v>0</v>
      </c>
      <c r="AK103" s="21">
        <f t="shared" si="20"/>
        <v>0</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267.66838394219678</v>
      </c>
      <c r="I107" s="2">
        <f t="shared" ref="I107:AK107" si="23">SUM(I98:I100)/1000</f>
        <v>532.11641598496703</v>
      </c>
      <c r="J107" s="2">
        <f t="shared" si="23"/>
        <v>773.14669511104557</v>
      </c>
      <c r="K107" s="2">
        <f t="shared" si="23"/>
        <v>1308.4439543671078</v>
      </c>
      <c r="L107" s="2">
        <f t="shared" si="23"/>
        <v>1840.5208617237438</v>
      </c>
      <c r="M107" s="2">
        <f t="shared" si="23"/>
        <v>2204.9568395522897</v>
      </c>
      <c r="N107" s="2">
        <f t="shared" si="23"/>
        <v>2566.7676348773471</v>
      </c>
      <c r="O107" s="2">
        <f t="shared" si="23"/>
        <v>2925.9532476989052</v>
      </c>
      <c r="P107" s="2">
        <f t="shared" si="23"/>
        <v>3252.1022873670254</v>
      </c>
      <c r="Q107" s="2">
        <f t="shared" si="23"/>
        <v>3575.6261445316577</v>
      </c>
      <c r="R107" s="2">
        <f t="shared" si="23"/>
        <v>4139.6315029415864</v>
      </c>
      <c r="S107" s="2">
        <f t="shared" si="23"/>
        <v>4705.0234081774415</v>
      </c>
      <c r="T107" s="2">
        <f t="shared" si="23"/>
        <v>5271.8018602392158</v>
      </c>
      <c r="U107" s="2">
        <f t="shared" si="23"/>
        <v>5860.3172159800906</v>
      </c>
      <c r="V107" s="2">
        <f t="shared" si="23"/>
        <v>6366.6101969574001</v>
      </c>
      <c r="W107" s="2">
        <f t="shared" si="23"/>
        <v>6874.2897247606379</v>
      </c>
      <c r="X107" s="2">
        <f t="shared" si="23"/>
        <v>7381.9692525638729</v>
      </c>
      <c r="Y107" s="2">
        <f t="shared" si="23"/>
        <v>7889.6487803670989</v>
      </c>
      <c r="Z107" s="2">
        <f t="shared" si="23"/>
        <v>8457.4173025644886</v>
      </c>
      <c r="AA107" s="2">
        <f t="shared" si="23"/>
        <v>9025.1858247618784</v>
      </c>
      <c r="AB107" s="2">
        <f t="shared" si="23"/>
        <v>9592.9543469592682</v>
      </c>
      <c r="AC107" s="2">
        <f t="shared" si="23"/>
        <v>10162.904326604123</v>
      </c>
      <c r="AD107" s="2">
        <f t="shared" si="23"/>
        <v>10735.035763696435</v>
      </c>
      <c r="AE107" s="2">
        <f t="shared" si="23"/>
        <v>11286.112072887052</v>
      </c>
      <c r="AF107" s="2">
        <f t="shared" si="23"/>
        <v>11839.369839525134</v>
      </c>
      <c r="AG107" s="2">
        <f t="shared" si="23"/>
        <v>12394.809063610677</v>
      </c>
      <c r="AH107" s="2">
        <f t="shared" si="23"/>
        <v>12950.248287696222</v>
      </c>
      <c r="AI107" s="2">
        <f t="shared" si="23"/>
        <v>13505.687511781764</v>
      </c>
      <c r="AJ107" s="2">
        <f t="shared" si="23"/>
        <v>14053.136611782324</v>
      </c>
      <c r="AK107" s="2">
        <f t="shared" si="23"/>
        <v>14600.585711782884</v>
      </c>
    </row>
    <row r="108" spans="1:37">
      <c r="C108" s="1"/>
      <c r="D108" s="1"/>
      <c r="E108" t="s">
        <v>254</v>
      </c>
      <c r="F108" t="s">
        <v>215</v>
      </c>
      <c r="H108" s="2">
        <f>H91*H102+H98*H103+H99*H104+H100*H105</f>
        <v>1061911.4763381789</v>
      </c>
      <c r="I108" s="2">
        <f t="shared" ref="I108:AK108" si="24">I91*I102+I98*I103+I99*I104+I100*I105</f>
        <v>2155378.9487274471</v>
      </c>
      <c r="J108" s="2">
        <f t="shared" si="24"/>
        <v>3197456.3575538029</v>
      </c>
      <c r="K108" s="2">
        <f t="shared" si="24"/>
        <v>5524889.4015238658</v>
      </c>
      <c r="L108" s="2">
        <f t="shared" si="24"/>
        <v>7934781.1007232536</v>
      </c>
      <c r="M108" s="2">
        <f t="shared" si="24"/>
        <v>9705547.5310865492</v>
      </c>
      <c r="N108" s="2">
        <f t="shared" si="24"/>
        <v>11535389.000010492</v>
      </c>
      <c r="O108" s="2">
        <f t="shared" si="24"/>
        <v>13425757.994944762</v>
      </c>
      <c r="P108" s="2">
        <f t="shared" si="24"/>
        <v>15235663.462510759</v>
      </c>
      <c r="Q108" s="2">
        <f t="shared" si="24"/>
        <v>17103107.300968032</v>
      </c>
      <c r="R108" s="2">
        <f t="shared" si="24"/>
        <v>20216703.496599101</v>
      </c>
      <c r="S108" s="2">
        <f t="shared" si="24"/>
        <v>23460441.936827444</v>
      </c>
      <c r="T108" s="2">
        <f t="shared" si="24"/>
        <v>26838560.68717254</v>
      </c>
      <c r="U108" s="2">
        <f t="shared" si="24"/>
        <v>30461200.092233226</v>
      </c>
      <c r="V108" s="2">
        <f t="shared" si="24"/>
        <v>33787797.853046909</v>
      </c>
      <c r="W108" s="2">
        <f t="shared" si="24"/>
        <v>37248192.304987431</v>
      </c>
      <c r="X108" s="2">
        <f t="shared" si="24"/>
        <v>40839022.905056261</v>
      </c>
      <c r="Y108" s="2">
        <f t="shared" si="24"/>
        <v>44564241.937521413</v>
      </c>
      <c r="Z108" s="2">
        <f t="shared" si="24"/>
        <v>48774447.096206218</v>
      </c>
      <c r="AA108" s="2">
        <f t="shared" si="24"/>
        <v>53141828.040861331</v>
      </c>
      <c r="AB108" s="2">
        <f t="shared" si="24"/>
        <v>57671129.454022527</v>
      </c>
      <c r="AC108" s="2">
        <f t="shared" si="24"/>
        <v>62380615.918403879</v>
      </c>
      <c r="AD108" s="2">
        <f t="shared" si="24"/>
        <v>67276138.972932085</v>
      </c>
      <c r="AE108" s="2">
        <f t="shared" si="24"/>
        <v>72215041.316506058</v>
      </c>
      <c r="AF108" s="2">
        <f t="shared" si="24"/>
        <v>77345960.124244824</v>
      </c>
      <c r="AG108" s="2">
        <f t="shared" si="24"/>
        <v>82675081.309913218</v>
      </c>
      <c r="AH108" s="2">
        <f t="shared" si="24"/>
        <v>88193916.016964883</v>
      </c>
      <c r="AI108" s="2">
        <f t="shared" si="24"/>
        <v>93908082.070855036</v>
      </c>
      <c r="AJ108" s="2">
        <f t="shared" si="24"/>
        <v>99766625.75295788</v>
      </c>
      <c r="AK108" s="2">
        <f t="shared" si="24"/>
        <v>105829814.80551578</v>
      </c>
    </row>
    <row r="109" spans="1:37">
      <c r="C109" s="1"/>
      <c r="D109" s="1"/>
    </row>
    <row r="110" spans="1:37">
      <c r="C110" s="1"/>
      <c r="D110" t="s">
        <v>255</v>
      </c>
    </row>
    <row r="111" spans="1:37">
      <c r="A111" s="14">
        <v>20</v>
      </c>
      <c r="C111" s="1"/>
      <c r="D111" s="1"/>
      <c r="E111" t="s">
        <v>231</v>
      </c>
      <c r="F111" t="s">
        <v>232</v>
      </c>
      <c r="H111" s="10">
        <f>'NCC data'!L67*'Key Assumptions'!$C36</f>
        <v>274.38483819997998</v>
      </c>
      <c r="I111" s="10">
        <f>'NCC data'!M67*'Key Assumptions'!$C36</f>
        <v>271.08367979696897</v>
      </c>
      <c r="J111" s="10">
        <f>'NCC data'!N67*'Key Assumptions'!$C36</f>
        <v>247.07831819833851</v>
      </c>
      <c r="K111" s="10">
        <f>'NCC data'!O67*'Key Assumptions'!$C36</f>
        <v>548.72917640353739</v>
      </c>
      <c r="L111" s="10">
        <f>'NCC data'!P67*'Key Assumptions'!$C36</f>
        <v>545.42801800052632</v>
      </c>
      <c r="M111" s="10">
        <f>'NCC data'!Q67*'Key Assumptions'!$C36</f>
        <v>373.58056763375993</v>
      </c>
      <c r="N111" s="10">
        <f>'NCC data'!R67*'Key Assumptions'!$C36</f>
        <v>370.88951288214332</v>
      </c>
      <c r="O111" s="10">
        <f>'NCC data'!S67*'Key Assumptions'!$C36</f>
        <v>368.19845813051688</v>
      </c>
      <c r="P111" s="10">
        <f>'NCC data'!T67*'Key Assumptions'!$C36</f>
        <v>334.3329165753907</v>
      </c>
      <c r="Q111" s="10">
        <f>'NCC data'!U67*'Key Assumptions'!$C36</f>
        <v>331.64186182377426</v>
      </c>
      <c r="R111" s="10">
        <f>'NCC data'!V67*'Key Assumptions'!$C36</f>
        <v>578.15763196242608</v>
      </c>
      <c r="S111" s="10">
        <f>'NCC data'!W67*'Key Assumptions'!$C36</f>
        <v>579.57897063861037</v>
      </c>
      <c r="T111" s="10">
        <f>'NCC data'!X67*'Key Assumptions'!$C36</f>
        <v>581.00030931478545</v>
      </c>
      <c r="U111" s="10">
        <f>'NCC data'!Y67*'Key Assumptions'!$C36</f>
        <v>603.28264505842833</v>
      </c>
      <c r="V111" s="10">
        <f>'NCC data'!Z67*'Key Assumptions'!$C36</f>
        <v>518.99710986129867</v>
      </c>
      <c r="W111" s="10">
        <f>'NCC data'!AA67*'Key Assumptions'!$C36</f>
        <v>520.41844853748307</v>
      </c>
      <c r="X111" s="10">
        <f>'NCC data'!AB67*'Key Assumptions'!$C36</f>
        <v>520.41844853748273</v>
      </c>
      <c r="Y111" s="10">
        <f>'NCC data'!AC67*'Key Assumptions'!$C36</f>
        <v>520.41844853747125</v>
      </c>
      <c r="Z111" s="10">
        <f>'NCC data'!AD67*'Key Assumptions'!$C36</f>
        <v>582.01522273103058</v>
      </c>
      <c r="AA111" s="10">
        <f>'NCC data'!AE67*'Key Assumptions'!$C36</f>
        <v>582.01522273102989</v>
      </c>
      <c r="AB111" s="10">
        <f>'NCC data'!AF67*'Key Assumptions'!$C36</f>
        <v>582.01522273103024</v>
      </c>
      <c r="AC111" s="10">
        <f>'NCC data'!AG67*'Key Assumptions'!$C36</f>
        <v>584.25141827996629</v>
      </c>
      <c r="AD111" s="10">
        <f>'NCC data'!AH67*'Key Assumptions'!$C36</f>
        <v>586.48761382889757</v>
      </c>
      <c r="AE111" s="10">
        <f>'NCC data'!AI67*'Key Assumptions'!$C36</f>
        <v>564.9041612839975</v>
      </c>
      <c r="AF111" s="10">
        <f>'NCC data'!AJ67*'Key Assumptions'!$C36</f>
        <v>567.14035683293355</v>
      </c>
      <c r="AG111" s="10">
        <f t="shared" ref="AG111:AK111" si="25">AG90*0.0912</f>
        <v>569.37655238186983</v>
      </c>
      <c r="AH111" s="10">
        <f t="shared" si="25"/>
        <v>569.37655238186926</v>
      </c>
      <c r="AI111" s="10">
        <f t="shared" si="25"/>
        <v>569.37655238186562</v>
      </c>
      <c r="AJ111" s="10">
        <f t="shared" si="25"/>
        <v>561.18593654608424</v>
      </c>
      <c r="AK111" s="10">
        <f t="shared" si="25"/>
        <v>561.18593654608355</v>
      </c>
    </row>
    <row r="112" spans="1:37">
      <c r="C112" s="1"/>
      <c r="D112" s="1"/>
      <c r="E112" t="s">
        <v>233</v>
      </c>
      <c r="F112" t="s">
        <v>232</v>
      </c>
      <c r="H112" s="2">
        <f>G112+H111</f>
        <v>274.38483819997998</v>
      </c>
      <c r="I112" s="2">
        <f t="shared" ref="I112:AK112" si="26">H112+I111</f>
        <v>545.468517996949</v>
      </c>
      <c r="J112" s="2">
        <f t="shared" si="26"/>
        <v>792.54683619528748</v>
      </c>
      <c r="K112" s="2">
        <f t="shared" si="26"/>
        <v>1341.2760125988248</v>
      </c>
      <c r="L112" s="2">
        <f t="shared" si="26"/>
        <v>1886.704030599351</v>
      </c>
      <c r="M112" s="2">
        <f t="shared" si="26"/>
        <v>2260.284598233111</v>
      </c>
      <c r="N112" s="2">
        <f t="shared" si="26"/>
        <v>2631.1741111152542</v>
      </c>
      <c r="O112" s="2">
        <f t="shared" si="26"/>
        <v>2999.372569245771</v>
      </c>
      <c r="P112" s="2">
        <f t="shared" si="26"/>
        <v>3333.7054858211618</v>
      </c>
      <c r="Q112" s="2">
        <f t="shared" si="26"/>
        <v>3665.3473476449362</v>
      </c>
      <c r="R112" s="2">
        <f t="shared" si="26"/>
        <v>4243.5049796073627</v>
      </c>
      <c r="S112" s="2">
        <f t="shared" si="26"/>
        <v>4823.083950245973</v>
      </c>
      <c r="T112" s="2">
        <f t="shared" si="26"/>
        <v>5404.0842595607583</v>
      </c>
      <c r="U112" s="2">
        <f t="shared" si="26"/>
        <v>6007.3669046191862</v>
      </c>
      <c r="V112" s="2">
        <f t="shared" si="26"/>
        <v>6526.3640144804849</v>
      </c>
      <c r="W112" s="2">
        <f t="shared" si="26"/>
        <v>7046.7824630179675</v>
      </c>
      <c r="X112" s="2">
        <f t="shared" si="26"/>
        <v>7567.2009115554501</v>
      </c>
      <c r="Y112" s="2">
        <f t="shared" si="26"/>
        <v>8087.6193600929219</v>
      </c>
      <c r="Z112" s="2">
        <f t="shared" si="26"/>
        <v>8669.6345828239519</v>
      </c>
      <c r="AA112" s="2">
        <f t="shared" si="26"/>
        <v>9251.6498055549819</v>
      </c>
      <c r="AB112" s="2">
        <f t="shared" si="26"/>
        <v>9833.6650282860119</v>
      </c>
      <c r="AC112" s="2">
        <f t="shared" si="26"/>
        <v>10417.916446565978</v>
      </c>
      <c r="AD112" s="2">
        <f t="shared" si="26"/>
        <v>11004.404060394876</v>
      </c>
      <c r="AE112" s="2">
        <f t="shared" si="26"/>
        <v>11569.308221678873</v>
      </c>
      <c r="AF112" s="2">
        <f t="shared" si="26"/>
        <v>12136.448578511807</v>
      </c>
      <c r="AG112" s="2">
        <f>AF112+AG111</f>
        <v>12705.825130893676</v>
      </c>
      <c r="AH112" s="2">
        <f t="shared" si="26"/>
        <v>13275.201683275545</v>
      </c>
      <c r="AI112" s="2">
        <f t="shared" si="26"/>
        <v>13844.578235657411</v>
      </c>
      <c r="AJ112" s="2">
        <f t="shared" si="26"/>
        <v>14405.764172203495</v>
      </c>
      <c r="AK112" s="2">
        <f t="shared" si="26"/>
        <v>14966.950108749579</v>
      </c>
    </row>
    <row r="113" spans="1:37">
      <c r="A113" s="14">
        <v>21</v>
      </c>
      <c r="C113" s="1"/>
      <c r="D113" s="1"/>
      <c r="E113" t="s">
        <v>234</v>
      </c>
      <c r="F113" t="s">
        <v>232</v>
      </c>
      <c r="G113" s="10">
        <v>1</v>
      </c>
    </row>
    <row r="114" spans="1:37">
      <c r="C114" s="1"/>
      <c r="D114" s="1"/>
      <c r="E114" t="s">
        <v>235</v>
      </c>
      <c r="F114" t="s">
        <v>232</v>
      </c>
      <c r="H114">
        <f>H111*$G113</f>
        <v>274.38483819997998</v>
      </c>
      <c r="I114">
        <f t="shared" ref="I114:AK114" si="27">I111*$G113</f>
        <v>271.08367979696897</v>
      </c>
      <c r="J114">
        <f t="shared" si="27"/>
        <v>247.07831819833851</v>
      </c>
      <c r="K114">
        <f t="shared" si="27"/>
        <v>548.72917640353739</v>
      </c>
      <c r="L114">
        <f t="shared" si="27"/>
        <v>545.42801800052632</v>
      </c>
      <c r="M114">
        <f t="shared" si="27"/>
        <v>373.58056763375993</v>
      </c>
      <c r="N114">
        <f t="shared" si="27"/>
        <v>370.88951288214332</v>
      </c>
      <c r="O114">
        <f t="shared" si="27"/>
        <v>368.19845813051688</v>
      </c>
      <c r="P114">
        <f t="shared" si="27"/>
        <v>334.3329165753907</v>
      </c>
      <c r="Q114">
        <f t="shared" si="27"/>
        <v>331.64186182377426</v>
      </c>
      <c r="R114">
        <f t="shared" si="27"/>
        <v>578.15763196242608</v>
      </c>
      <c r="S114">
        <f t="shared" si="27"/>
        <v>579.57897063861037</v>
      </c>
      <c r="T114">
        <f t="shared" si="27"/>
        <v>581.00030931478545</v>
      </c>
      <c r="U114">
        <f t="shared" si="27"/>
        <v>603.28264505842833</v>
      </c>
      <c r="V114">
        <f t="shared" si="27"/>
        <v>518.99710986129867</v>
      </c>
      <c r="W114">
        <f t="shared" si="27"/>
        <v>520.41844853748307</v>
      </c>
      <c r="X114">
        <f t="shared" si="27"/>
        <v>520.41844853748273</v>
      </c>
      <c r="Y114">
        <f t="shared" si="27"/>
        <v>520.41844853747125</v>
      </c>
      <c r="Z114">
        <f t="shared" si="27"/>
        <v>582.01522273103058</v>
      </c>
      <c r="AA114">
        <f t="shared" si="27"/>
        <v>582.01522273102989</v>
      </c>
      <c r="AB114">
        <f t="shared" si="27"/>
        <v>582.01522273103024</v>
      </c>
      <c r="AC114">
        <f t="shared" si="27"/>
        <v>584.25141827996629</v>
      </c>
      <c r="AD114">
        <f t="shared" si="27"/>
        <v>586.48761382889757</v>
      </c>
      <c r="AE114">
        <f t="shared" si="27"/>
        <v>564.9041612839975</v>
      </c>
      <c r="AF114">
        <f t="shared" si="27"/>
        <v>567.14035683293355</v>
      </c>
      <c r="AG114">
        <f t="shared" si="27"/>
        <v>569.37655238186983</v>
      </c>
      <c r="AH114">
        <f t="shared" si="27"/>
        <v>569.37655238186926</v>
      </c>
      <c r="AI114">
        <f t="shared" si="27"/>
        <v>569.37655238186562</v>
      </c>
      <c r="AJ114">
        <f t="shared" si="27"/>
        <v>561.18593654608424</v>
      </c>
      <c r="AK114">
        <f t="shared" si="27"/>
        <v>561.18593654608355</v>
      </c>
    </row>
    <row r="115" spans="1:37">
      <c r="C115" s="1"/>
      <c r="D115" s="1"/>
      <c r="E115" t="s">
        <v>236</v>
      </c>
      <c r="F115" t="s">
        <v>232</v>
      </c>
      <c r="H115">
        <f>H112*$G113</f>
        <v>274.38483819997998</v>
      </c>
      <c r="I115">
        <f t="shared" ref="I115:AK115" si="28">I112*$G113</f>
        <v>545.468517996949</v>
      </c>
      <c r="J115">
        <f t="shared" si="28"/>
        <v>792.54683619528748</v>
      </c>
      <c r="K115">
        <f t="shared" si="28"/>
        <v>1341.2760125988248</v>
      </c>
      <c r="L115">
        <f t="shared" si="28"/>
        <v>1886.704030599351</v>
      </c>
      <c r="M115">
        <f t="shared" si="28"/>
        <v>2260.284598233111</v>
      </c>
      <c r="N115">
        <f t="shared" si="28"/>
        <v>2631.1741111152542</v>
      </c>
      <c r="O115">
        <f t="shared" si="28"/>
        <v>2999.372569245771</v>
      </c>
      <c r="P115">
        <f t="shared" si="28"/>
        <v>3333.7054858211618</v>
      </c>
      <c r="Q115">
        <f t="shared" si="28"/>
        <v>3665.3473476449362</v>
      </c>
      <c r="R115">
        <f t="shared" si="28"/>
        <v>4243.5049796073627</v>
      </c>
      <c r="S115">
        <f t="shared" si="28"/>
        <v>4823.083950245973</v>
      </c>
      <c r="T115">
        <f t="shared" si="28"/>
        <v>5404.0842595607583</v>
      </c>
      <c r="U115">
        <f t="shared" si="28"/>
        <v>6007.3669046191862</v>
      </c>
      <c r="V115">
        <f t="shared" si="28"/>
        <v>6526.3640144804849</v>
      </c>
      <c r="W115">
        <f t="shared" si="28"/>
        <v>7046.7824630179675</v>
      </c>
      <c r="X115">
        <f t="shared" si="28"/>
        <v>7567.2009115554501</v>
      </c>
      <c r="Y115">
        <f t="shared" si="28"/>
        <v>8087.6193600929219</v>
      </c>
      <c r="Z115">
        <f t="shared" si="28"/>
        <v>8669.6345828239519</v>
      </c>
      <c r="AA115">
        <f t="shared" si="28"/>
        <v>9251.6498055549819</v>
      </c>
      <c r="AB115">
        <f t="shared" si="28"/>
        <v>9833.6650282860119</v>
      </c>
      <c r="AC115">
        <f t="shared" si="28"/>
        <v>10417.916446565978</v>
      </c>
      <c r="AD115">
        <f t="shared" si="28"/>
        <v>11004.404060394876</v>
      </c>
      <c r="AE115">
        <f t="shared" si="28"/>
        <v>11569.308221678873</v>
      </c>
      <c r="AF115">
        <f t="shared" si="28"/>
        <v>12136.448578511807</v>
      </c>
      <c r="AG115">
        <f t="shared" si="28"/>
        <v>12705.825130893676</v>
      </c>
      <c r="AH115">
        <f t="shared" si="28"/>
        <v>13275.201683275545</v>
      </c>
      <c r="AI115">
        <f t="shared" si="28"/>
        <v>13844.578235657411</v>
      </c>
      <c r="AJ115">
        <f t="shared" si="28"/>
        <v>14405.764172203495</v>
      </c>
      <c r="AK115">
        <f t="shared" si="28"/>
        <v>14966.950108749579</v>
      </c>
    </row>
    <row r="116" spans="1:37">
      <c r="A116" s="14">
        <v>22</v>
      </c>
      <c r="C116" s="1"/>
      <c r="D116" s="1"/>
      <c r="E116" t="s">
        <v>262</v>
      </c>
      <c r="F116" t="s">
        <v>238</v>
      </c>
      <c r="H116" s="10">
        <f>0.55*'Demand data'!E27</f>
        <v>263.71455370734657</v>
      </c>
      <c r="I116" s="10">
        <f>0.55*'Demand data'!F27</f>
        <v>275.18742219187476</v>
      </c>
      <c r="J116" s="10">
        <f>0.55*'Demand data'!G27</f>
        <v>284.862417409074</v>
      </c>
      <c r="K116" s="10">
        <f>0.55*'Demand data'!H27</f>
        <v>288.98160077401491</v>
      </c>
      <c r="L116" s="10">
        <f>0.55*'Demand data'!I27</f>
        <v>292.15787696785384</v>
      </c>
      <c r="M116" s="10">
        <f>0.55*'Demand data'!J27</f>
        <v>290.51902636977405</v>
      </c>
      <c r="N116" s="10">
        <f>0.55*'Demand data'!K27</f>
        <v>288.78180753694869</v>
      </c>
      <c r="O116" s="10">
        <f>0.55*'Demand data'!L27</f>
        <v>286.96409661336156</v>
      </c>
      <c r="P116" s="10">
        <f>0.55*'Demand data'!M27</f>
        <v>285.22416849519595</v>
      </c>
      <c r="Q116" s="10">
        <f>0.55*'Demand data'!N27</f>
        <v>283.46625597212358</v>
      </c>
      <c r="R116" s="10">
        <f>0.55*'Demand data'!O27</f>
        <v>281.80300186036197</v>
      </c>
      <c r="S116" s="10">
        <f>0.55*'Demand data'!P27</f>
        <v>280.16591698529226</v>
      </c>
      <c r="T116" s="10">
        <f>S116</f>
        <v>280.16591698529226</v>
      </c>
      <c r="U116" s="10">
        <f t="shared" ref="U116:AK116" si="29">T116</f>
        <v>280.16591698529226</v>
      </c>
      <c r="V116" s="10">
        <f t="shared" si="29"/>
        <v>280.16591698529226</v>
      </c>
      <c r="W116" s="10">
        <f t="shared" si="29"/>
        <v>280.16591698529226</v>
      </c>
      <c r="X116" s="10">
        <f t="shared" si="29"/>
        <v>280.16591698529226</v>
      </c>
      <c r="Y116" s="10">
        <f t="shared" si="29"/>
        <v>280.16591698529226</v>
      </c>
      <c r="Z116" s="10">
        <f t="shared" si="29"/>
        <v>280.16591698529226</v>
      </c>
      <c r="AA116" s="10">
        <f t="shared" si="29"/>
        <v>280.16591698529226</v>
      </c>
      <c r="AB116" s="10">
        <f t="shared" si="29"/>
        <v>280.16591698529226</v>
      </c>
      <c r="AC116" s="10">
        <f t="shared" si="29"/>
        <v>280.16591698529226</v>
      </c>
      <c r="AD116" s="10">
        <f t="shared" si="29"/>
        <v>280.16591698529226</v>
      </c>
      <c r="AE116" s="10">
        <f t="shared" si="29"/>
        <v>280.16591698529226</v>
      </c>
      <c r="AF116" s="10">
        <f t="shared" si="29"/>
        <v>280.16591698529226</v>
      </c>
      <c r="AG116" s="10">
        <f t="shared" si="29"/>
        <v>280.16591698529226</v>
      </c>
      <c r="AH116" s="10">
        <f t="shared" si="29"/>
        <v>280.16591698529226</v>
      </c>
      <c r="AI116" s="10">
        <f t="shared" si="29"/>
        <v>280.16591698529226</v>
      </c>
      <c r="AJ116" s="10">
        <f t="shared" si="29"/>
        <v>280.16591698529226</v>
      </c>
      <c r="AK116" s="10">
        <f t="shared" si="29"/>
        <v>280.16591698529226</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72359.275149970214</v>
      </c>
      <c r="I119" s="2">
        <f t="shared" ref="I119:AK119" si="30">I112*I116</f>
        <v>150106.07535440265</v>
      </c>
      <c r="J119" s="2">
        <f t="shared" si="30"/>
        <v>225766.80766850297</v>
      </c>
      <c r="K119" s="2">
        <f t="shared" si="30"/>
        <v>387604.08920059615</v>
      </c>
      <c r="L119" s="2">
        <f t="shared" si="30"/>
        <v>551215.44404659909</v>
      </c>
      <c r="M119" s="2">
        <f t="shared" si="30"/>
        <v>656655.68079727935</v>
      </c>
      <c r="N119" s="2">
        <f t="shared" si="30"/>
        <v>759835.21575228742</v>
      </c>
      <c r="O119" s="2">
        <f t="shared" si="30"/>
        <v>860712.23974050989</v>
      </c>
      <c r="P119" s="2">
        <f t="shared" si="30"/>
        <v>950853.3752012141</v>
      </c>
      <c r="Q119" s="2">
        <f t="shared" si="30"/>
        <v>1039002.2894742637</v>
      </c>
      <c r="R119" s="2">
        <f t="shared" si="30"/>
        <v>1195832.4416627488</v>
      </c>
      <c r="S119" s="2">
        <f t="shared" si="30"/>
        <v>1351263.7376177087</v>
      </c>
      <c r="T119" s="2">
        <f t="shared" si="30"/>
        <v>1514040.2220456239</v>
      </c>
      <c r="U119" s="2">
        <f t="shared" si="30"/>
        <v>1683059.4574997311</v>
      </c>
      <c r="V119" s="2">
        <f t="shared" si="30"/>
        <v>1828464.7586967382</v>
      </c>
      <c r="W119" s="2">
        <f t="shared" si="30"/>
        <v>1974268.2705473052</v>
      </c>
      <c r="X119" s="2">
        <f t="shared" si="30"/>
        <v>2120071.7823978723</v>
      </c>
      <c r="Y119" s="2">
        <f t="shared" si="30"/>
        <v>2265875.2942484361</v>
      </c>
      <c r="Z119" s="2">
        <f t="shared" si="30"/>
        <v>2428936.122824274</v>
      </c>
      <c r="AA119" s="2">
        <f t="shared" si="30"/>
        <v>2591996.9514001124</v>
      </c>
      <c r="AB119" s="2">
        <f t="shared" si="30"/>
        <v>2755057.7799759503</v>
      </c>
      <c r="AC119" s="2">
        <f t="shared" si="30"/>
        <v>2918745.1143283146</v>
      </c>
      <c r="AD119" s="2">
        <f t="shared" si="30"/>
        <v>3083058.9544572039</v>
      </c>
      <c r="AE119" s="2">
        <f t="shared" si="30"/>
        <v>3241325.8468121425</v>
      </c>
      <c r="AF119" s="2">
        <f t="shared" si="30"/>
        <v>3400219.2449436071</v>
      </c>
      <c r="AG119" s="2">
        <f t="shared" si="30"/>
        <v>3559739.1488515977</v>
      </c>
      <c r="AH119" s="2">
        <f t="shared" si="30"/>
        <v>3719259.0527595882</v>
      </c>
      <c r="AI119" s="2">
        <f t="shared" si="30"/>
        <v>3878778.9566675783</v>
      </c>
      <c r="AJ119" s="2">
        <f t="shared" si="30"/>
        <v>4036004.1291792616</v>
      </c>
      <c r="AK119" s="2">
        <f t="shared" si="30"/>
        <v>4193229.3016909454</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data'!E17</f>
        <v>-5.9989271831753288E-2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data'!D21</f>
        <v>436.75</v>
      </c>
      <c r="H123" s="2">
        <f t="shared" ref="H123:AK123" si="33">G123*(1+$G$14)*(1+H122)</f>
        <v>419.17122892355883</v>
      </c>
      <c r="I123" s="2">
        <f t="shared" si="33"/>
        <v>427.97382473095354</v>
      </c>
      <c r="J123" s="2">
        <f t="shared" si="33"/>
        <v>436.96127505030353</v>
      </c>
      <c r="K123" s="2">
        <f t="shared" si="33"/>
        <v>446.13746182635987</v>
      </c>
      <c r="L123" s="2">
        <f t="shared" si="33"/>
        <v>455.50634852471336</v>
      </c>
      <c r="M123" s="2">
        <f t="shared" si="33"/>
        <v>465.07198184373232</v>
      </c>
      <c r="N123" s="2">
        <f t="shared" si="33"/>
        <v>474.83849346245063</v>
      </c>
      <c r="O123" s="2">
        <f t="shared" si="33"/>
        <v>484.81010182516206</v>
      </c>
      <c r="P123" s="2">
        <f t="shared" si="33"/>
        <v>494.99111396349042</v>
      </c>
      <c r="Q123" s="2">
        <f t="shared" si="33"/>
        <v>505.3859273567237</v>
      </c>
      <c r="R123" s="2">
        <f t="shared" si="33"/>
        <v>515.99903183121489</v>
      </c>
      <c r="S123" s="2">
        <f t="shared" si="33"/>
        <v>526.83501149967037</v>
      </c>
      <c r="T123" s="2">
        <f t="shared" si="33"/>
        <v>537.89854674116339</v>
      </c>
      <c r="U123" s="2">
        <f t="shared" si="33"/>
        <v>549.1944162227278</v>
      </c>
      <c r="V123" s="2">
        <f t="shared" si="33"/>
        <v>560.72749896340508</v>
      </c>
      <c r="W123" s="2">
        <f t="shared" si="33"/>
        <v>572.50277644163657</v>
      </c>
      <c r="X123" s="2">
        <f t="shared" si="33"/>
        <v>584.52533474691086</v>
      </c>
      <c r="Y123" s="2">
        <f t="shared" si="33"/>
        <v>596.80036677659598</v>
      </c>
      <c r="Z123" s="2">
        <f t="shared" si="33"/>
        <v>609.33317447890443</v>
      </c>
      <c r="AA123" s="2">
        <f t="shared" si="33"/>
        <v>622.12917114296135</v>
      </c>
      <c r="AB123" s="2">
        <f t="shared" si="33"/>
        <v>635.19388373696347</v>
      </c>
      <c r="AC123" s="2">
        <f t="shared" si="33"/>
        <v>648.53295529543959</v>
      </c>
      <c r="AD123" s="2">
        <f t="shared" si="33"/>
        <v>662.15214735664381</v>
      </c>
      <c r="AE123" s="2">
        <f t="shared" si="33"/>
        <v>676.05734245113331</v>
      </c>
      <c r="AF123" s="2">
        <f t="shared" si="33"/>
        <v>690.25454664260701</v>
      </c>
      <c r="AG123" s="2">
        <f>AF123*(1+$G$14)*(1+AG122)</f>
        <v>704.74989212210164</v>
      </c>
      <c r="AH123" s="2">
        <f t="shared" si="33"/>
        <v>719.54963985666575</v>
      </c>
      <c r="AI123" s="2">
        <f t="shared" si="33"/>
        <v>734.66018229365568</v>
      </c>
      <c r="AJ123" s="2">
        <f t="shared" si="33"/>
        <v>750.08804612182234</v>
      </c>
      <c r="AK123" s="2">
        <f t="shared" si="33"/>
        <v>765.83989509038054</v>
      </c>
    </row>
    <row r="124" spans="1:37">
      <c r="C124" s="1"/>
      <c r="D124" s="1"/>
      <c r="E124" t="s">
        <v>248</v>
      </c>
      <c r="F124" t="s">
        <v>249</v>
      </c>
      <c r="G124" s="20">
        <f>'Pricing data'!D22</f>
        <v>1.786</v>
      </c>
      <c r="H124" s="21">
        <f t="shared" ref="H124:AK124" si="34">G124*(1+$G$14)*(1+H122)</f>
        <v>1.7141152028791669</v>
      </c>
      <c r="I124" s="21">
        <f t="shared" si="34"/>
        <v>1.7501116221396291</v>
      </c>
      <c r="J124" s="21">
        <f t="shared" si="34"/>
        <v>1.7868639662045611</v>
      </c>
      <c r="K124" s="21">
        <f t="shared" si="34"/>
        <v>1.8243881094948566</v>
      </c>
      <c r="L124" s="21">
        <f t="shared" si="34"/>
        <v>1.8627002597942484</v>
      </c>
      <c r="M124" s="21">
        <f t="shared" si="34"/>
        <v>1.9018169652499275</v>
      </c>
      <c r="N124" s="21">
        <f t="shared" si="34"/>
        <v>1.9417551215201758</v>
      </c>
      <c r="O124" s="21">
        <f t="shared" si="34"/>
        <v>1.9825319790720994</v>
      </c>
      <c r="P124" s="21">
        <f t="shared" si="34"/>
        <v>2.0241651506326135</v>
      </c>
      <c r="Q124" s="21">
        <f t="shared" si="34"/>
        <v>2.0666726187958981</v>
      </c>
      <c r="R124" s="21">
        <f t="shared" si="34"/>
        <v>2.1100727437906119</v>
      </c>
      <c r="S124" s="21">
        <f t="shared" si="34"/>
        <v>2.1543842714102146</v>
      </c>
      <c r="T124" s="21">
        <f t="shared" si="34"/>
        <v>2.1996263411098291</v>
      </c>
      <c r="U124" s="21">
        <f t="shared" si="34"/>
        <v>2.2458184942731352</v>
      </c>
      <c r="V124" s="21">
        <f t="shared" si="34"/>
        <v>2.2929806826528707</v>
      </c>
      <c r="W124" s="21">
        <f t="shared" si="34"/>
        <v>2.3411332769885806</v>
      </c>
      <c r="X124" s="21">
        <f t="shared" si="34"/>
        <v>2.3902970758053406</v>
      </c>
      <c r="Y124" s="21">
        <f t="shared" si="34"/>
        <v>2.4404933143972527</v>
      </c>
      <c r="Z124" s="21">
        <f t="shared" si="34"/>
        <v>2.4917436739995948</v>
      </c>
      <c r="AA124" s="21">
        <f t="shared" si="34"/>
        <v>2.5440702911535862</v>
      </c>
      <c r="AB124" s="21">
        <f t="shared" si="34"/>
        <v>2.5974957672678114</v>
      </c>
      <c r="AC124" s="21">
        <f t="shared" si="34"/>
        <v>2.6520431783804352</v>
      </c>
      <c r="AD124" s="21">
        <f t="shared" si="34"/>
        <v>2.7077360851264243</v>
      </c>
      <c r="AE124" s="21">
        <f t="shared" si="34"/>
        <v>2.7645985429140789</v>
      </c>
      <c r="AF124" s="21">
        <f t="shared" si="34"/>
        <v>2.8226551123152741</v>
      </c>
      <c r="AG124" s="21">
        <f>AF124*(1+$G$14)*(1+AG122)</f>
        <v>2.8819308696738948</v>
      </c>
      <c r="AH124" s="21">
        <f t="shared" si="34"/>
        <v>2.9424514179370465</v>
      </c>
      <c r="AI124" s="21">
        <f t="shared" si="34"/>
        <v>3.0042428977137243</v>
      </c>
      <c r="AJ124" s="21">
        <f t="shared" si="34"/>
        <v>3.0673319985657121</v>
      </c>
      <c r="AK124" s="21">
        <f t="shared" si="34"/>
        <v>3.1317459705355919</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72.359275149970216</v>
      </c>
      <c r="I128" s="2">
        <f t="shared" ref="I128:AK128" si="37">SUM(I119:I121)/1000</f>
        <v>150.10607535440266</v>
      </c>
      <c r="J128" s="2">
        <f t="shared" si="37"/>
        <v>225.76680766850296</v>
      </c>
      <c r="K128" s="2">
        <f t="shared" si="37"/>
        <v>387.60408920059615</v>
      </c>
      <c r="L128" s="2">
        <f t="shared" si="37"/>
        <v>551.21544404659915</v>
      </c>
      <c r="M128" s="2">
        <f t="shared" si="37"/>
        <v>656.65568079727939</v>
      </c>
      <c r="N128" s="2">
        <f t="shared" si="37"/>
        <v>759.83521575228747</v>
      </c>
      <c r="O128" s="2">
        <f t="shared" si="37"/>
        <v>860.71223974050986</v>
      </c>
      <c r="P128" s="2">
        <f t="shared" si="37"/>
        <v>950.85337520121413</v>
      </c>
      <c r="Q128" s="2">
        <f t="shared" si="37"/>
        <v>1039.0022894742638</v>
      </c>
      <c r="R128" s="2">
        <f t="shared" si="37"/>
        <v>1195.8324416627488</v>
      </c>
      <c r="S128" s="2">
        <f t="shared" si="37"/>
        <v>1351.2637376177088</v>
      </c>
      <c r="T128" s="2">
        <f t="shared" si="37"/>
        <v>1514.040222045624</v>
      </c>
      <c r="U128" s="2">
        <f t="shared" si="37"/>
        <v>1683.059457499731</v>
      </c>
      <c r="V128" s="2">
        <f t="shared" si="37"/>
        <v>1828.4647586967383</v>
      </c>
      <c r="W128" s="2">
        <f t="shared" si="37"/>
        <v>1974.2682705473053</v>
      </c>
      <c r="X128" s="2">
        <f t="shared" si="37"/>
        <v>2120.0717823978721</v>
      </c>
      <c r="Y128" s="2">
        <f t="shared" si="37"/>
        <v>2265.8752942484361</v>
      </c>
      <c r="Z128" s="2">
        <f t="shared" si="37"/>
        <v>2428.9361228242742</v>
      </c>
      <c r="AA128" s="2">
        <f t="shared" si="37"/>
        <v>2591.9969514001123</v>
      </c>
      <c r="AB128" s="2">
        <f t="shared" si="37"/>
        <v>2755.0577799759503</v>
      </c>
      <c r="AC128" s="2">
        <f t="shared" si="37"/>
        <v>2918.7451143283147</v>
      </c>
      <c r="AD128" s="2">
        <f t="shared" si="37"/>
        <v>3083.058954457204</v>
      </c>
      <c r="AE128" s="2">
        <f t="shared" si="37"/>
        <v>3241.3258468121426</v>
      </c>
      <c r="AF128" s="2">
        <f t="shared" si="37"/>
        <v>3400.219244943607</v>
      </c>
      <c r="AG128" s="2">
        <f t="shared" si="37"/>
        <v>3559.7391488515977</v>
      </c>
      <c r="AH128" s="2">
        <f t="shared" si="37"/>
        <v>3719.259052759588</v>
      </c>
      <c r="AI128" s="2">
        <f t="shared" si="37"/>
        <v>3878.7789566675783</v>
      </c>
      <c r="AJ128" s="2">
        <f t="shared" si="37"/>
        <v>4036.0041291792618</v>
      </c>
      <c r="AK128" s="2">
        <f t="shared" si="37"/>
        <v>4193.2293016909452</v>
      </c>
    </row>
    <row r="129" spans="1:37">
      <c r="C129" s="1"/>
      <c r="D129" s="1"/>
      <c r="E129" t="s">
        <v>260</v>
      </c>
      <c r="F129" t="s">
        <v>215</v>
      </c>
      <c r="H129" s="2">
        <f>H112*H123+H119*H124+H120*H125+H121*H126</f>
        <v>239046.36343015812</v>
      </c>
      <c r="I129" s="2">
        <f t="shared" ref="I129:AK129" si="38">I112*I123+I119*I124+I120*I125+I121*I126</f>
        <v>496148.63494898623</v>
      </c>
      <c r="J129" s="2">
        <f t="shared" si="38"/>
        <v>749726.84946886043</v>
      </c>
      <c r="K129" s="2">
        <f t="shared" si="38"/>
        <v>1305533.7673985716</v>
      </c>
      <c r="L129" s="2">
        <f t="shared" si="38"/>
        <v>1886154.8145533716</v>
      </c>
      <c r="M129" s="2">
        <f t="shared" si="38"/>
        <v>2300033.9516991442</v>
      </c>
      <c r="N129" s="2">
        <f t="shared" si="38"/>
        <v>2724796.6726577617</v>
      </c>
      <c r="O129" s="2">
        <f t="shared" si="38"/>
        <v>3160515.6607719725</v>
      </c>
      <c r="P129" s="2">
        <f t="shared" si="38"/>
        <v>3574838.8574965103</v>
      </c>
      <c r="Q129" s="2">
        <f t="shared" si="38"/>
        <v>3999692.550896754</v>
      </c>
      <c r="R129" s="2">
        <f t="shared" si="38"/>
        <v>4712937.9023414813</v>
      </c>
      <c r="S129" s="2">
        <f t="shared" si="38"/>
        <v>5452110.8312422838</v>
      </c>
      <c r="T129" s="2">
        <f t="shared" si="38"/>
        <v>6237171.8235958572</v>
      </c>
      <c r="U129" s="2">
        <f t="shared" si="38"/>
        <v>7079058.4168322748</v>
      </c>
      <c r="V129" s="2">
        <f t="shared" si="38"/>
        <v>7852146.1417675735</v>
      </c>
      <c r="W129" s="2">
        <f t="shared" si="38"/>
        <v>8656327.6709390115</v>
      </c>
      <c r="X129" s="2">
        <f t="shared" si="38"/>
        <v>9490822.0278871283</v>
      </c>
      <c r="Y129" s="2">
        <f t="shared" si="38"/>
        <v>10356547.70732417</v>
      </c>
      <c r="Z129" s="2">
        <f t="shared" si="38"/>
        <v>11334982.180520698</v>
      </c>
      <c r="AA129" s="2">
        <f t="shared" si="38"/>
        <v>12349943.664052553</v>
      </c>
      <c r="AB129" s="2">
        <f t="shared" si="38"/>
        <v>13402534.802751133</v>
      </c>
      <c r="AC129" s="2">
        <f t="shared" si="38"/>
        <v>14497000.210998029</v>
      </c>
      <c r="AD129" s="2">
        <f t="shared" si="38"/>
        <v>15634699.762526553</v>
      </c>
      <c r="AE129" s="2">
        <f t="shared" si="38"/>
        <v>16782480.483552858</v>
      </c>
      <c r="AF129" s="2">
        <f t="shared" si="38"/>
        <v>17974885.046144832</v>
      </c>
      <c r="AG129" s="2">
        <f t="shared" si="38"/>
        <v>19213351.031381704</v>
      </c>
      <c r="AH129" s="2">
        <f t="shared" si="38"/>
        <v>20495905.663693167</v>
      </c>
      <c r="AI129" s="2">
        <f t="shared" si="38"/>
        <v>21823854.502756871</v>
      </c>
      <c r="AJ129" s="2">
        <f t="shared" si="38"/>
        <v>23185356.112594761</v>
      </c>
      <c r="AK129" s="2">
        <f t="shared" si="38"/>
        <v>24594416.470210128</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3282.9905202173054</v>
      </c>
      <c r="I174">
        <f t="shared" si="63"/>
        <v>3243.4924495005771</v>
      </c>
      <c r="J174">
        <f t="shared" si="63"/>
        <v>2956.2704037064364</v>
      </c>
      <c r="K174">
        <f t="shared" si="63"/>
        <v>6565.4964615300441</v>
      </c>
      <c r="L174">
        <f t="shared" si="63"/>
        <v>6525.9983908133154</v>
      </c>
      <c r="M174">
        <f t="shared" si="63"/>
        <v>4469.8587215127063</v>
      </c>
      <c r="N174">
        <f t="shared" si="63"/>
        <v>4437.6604874670493</v>
      </c>
      <c r="O174">
        <f t="shared" si="63"/>
        <v>4405.4622534212722</v>
      </c>
      <c r="P174">
        <f t="shared" si="63"/>
        <v>4000.2640193757279</v>
      </c>
      <c r="Q174">
        <f t="shared" si="63"/>
        <v>3968.0657853300718</v>
      </c>
      <c r="R174">
        <f t="shared" si="63"/>
        <v>6917.6053508486784</v>
      </c>
      <c r="S174">
        <f t="shared" si="63"/>
        <v>6934.611543430392</v>
      </c>
      <c r="T174">
        <f t="shared" si="63"/>
        <v>6951.6177360119955</v>
      </c>
      <c r="U174">
        <f t="shared" si="63"/>
        <v>7218.2239285938276</v>
      </c>
      <c r="V174">
        <f t="shared" si="63"/>
        <v>6209.7548934281713</v>
      </c>
      <c r="W174">
        <f t="shared" si="63"/>
        <v>6226.7610860098866</v>
      </c>
      <c r="X174">
        <f t="shared" si="63"/>
        <v>6226.7610860098821</v>
      </c>
      <c r="Y174">
        <f t="shared" si="63"/>
        <v>6226.7610860097448</v>
      </c>
      <c r="Z174">
        <f t="shared" si="63"/>
        <v>6963.7610860098757</v>
      </c>
      <c r="AA174">
        <f t="shared" si="63"/>
        <v>6963.7610860098684</v>
      </c>
      <c r="AB174">
        <f t="shared" si="63"/>
        <v>6963.7610860098712</v>
      </c>
      <c r="AC174">
        <f t="shared" si="63"/>
        <v>6990.5169695953873</v>
      </c>
      <c r="AD174">
        <f t="shared" si="63"/>
        <v>7017.2728531808452</v>
      </c>
      <c r="AE174">
        <f t="shared" si="63"/>
        <v>6759.0287367664268</v>
      </c>
      <c r="AF174">
        <f t="shared" si="63"/>
        <v>6785.784620351943</v>
      </c>
      <c r="AG174">
        <f t="shared" si="63"/>
        <v>6812.54050393746</v>
      </c>
      <c r="AH174">
        <f t="shared" si="63"/>
        <v>6812.5405039374527</v>
      </c>
      <c r="AI174">
        <f t="shared" si="63"/>
        <v>6812.5405039374091</v>
      </c>
      <c r="AJ174">
        <f t="shared" si="63"/>
        <v>6714.5405039373582</v>
      </c>
      <c r="AK174">
        <f t="shared" si="63"/>
        <v>6714.54050393735</v>
      </c>
    </row>
    <row r="175" spans="1:37">
      <c r="C175" s="1"/>
      <c r="D175" s="1"/>
      <c r="E175" t="s">
        <v>270</v>
      </c>
      <c r="F175" t="s">
        <v>232</v>
      </c>
      <c r="H175">
        <f t="shared" si="63"/>
        <v>3282.9905202173054</v>
      </c>
      <c r="I175">
        <f t="shared" si="63"/>
        <v>6526.482969717883</v>
      </c>
      <c r="J175">
        <f t="shared" si="63"/>
        <v>9482.7533734243189</v>
      </c>
      <c r="K175">
        <f t="shared" si="63"/>
        <v>16048.249834954362</v>
      </c>
      <c r="L175">
        <f t="shared" si="63"/>
        <v>22574.248225767678</v>
      </c>
      <c r="M175">
        <f t="shared" si="63"/>
        <v>27044.106947280387</v>
      </c>
      <c r="N175">
        <f t="shared" si="63"/>
        <v>31481.767434747435</v>
      </c>
      <c r="O175">
        <f t="shared" si="63"/>
        <v>35887.229688168707</v>
      </c>
      <c r="P175">
        <f t="shared" si="63"/>
        <v>39887.493707544432</v>
      </c>
      <c r="Q175">
        <f t="shared" si="63"/>
        <v>43855.559492874505</v>
      </c>
      <c r="R175">
        <f t="shared" si="63"/>
        <v>50773.164843723185</v>
      </c>
      <c r="S175">
        <f t="shared" si="63"/>
        <v>57707.776387153572</v>
      </c>
      <c r="T175">
        <f t="shared" si="63"/>
        <v>64659.39412316557</v>
      </c>
      <c r="U175">
        <f t="shared" si="63"/>
        <v>71877.618051759404</v>
      </c>
      <c r="V175">
        <f t="shared" si="63"/>
        <v>78087.37294518757</v>
      </c>
      <c r="W175">
        <f t="shared" si="63"/>
        <v>84314.134031197464</v>
      </c>
      <c r="X175">
        <f t="shared" si="63"/>
        <v>90540.895117207343</v>
      </c>
      <c r="Y175">
        <f t="shared" si="63"/>
        <v>96767.656203217091</v>
      </c>
      <c r="Z175">
        <f t="shared" si="63"/>
        <v>103731.41728922697</v>
      </c>
      <c r="AA175">
        <f t="shared" si="63"/>
        <v>110695.17837523684</v>
      </c>
      <c r="AB175">
        <f t="shared" si="63"/>
        <v>117658.9394612467</v>
      </c>
      <c r="AC175">
        <f t="shared" si="63"/>
        <v>124649.45643084208</v>
      </c>
      <c r="AD175">
        <f t="shared" si="63"/>
        <v>131666.72928402293</v>
      </c>
      <c r="AE175">
        <f t="shared" si="63"/>
        <v>138425.75802078936</v>
      </c>
      <c r="AF175">
        <f t="shared" si="63"/>
        <v>145211.54264114131</v>
      </c>
      <c r="AG175">
        <f t="shared" si="63"/>
        <v>152024.08314507877</v>
      </c>
      <c r="AH175">
        <f t="shared" si="63"/>
        <v>158836.62364901623</v>
      </c>
      <c r="AI175">
        <f t="shared" si="63"/>
        <v>165649.16415295366</v>
      </c>
      <c r="AJ175">
        <f t="shared" si="63"/>
        <v>172363.704656891</v>
      </c>
      <c r="AK175">
        <f t="shared" si="63"/>
        <v>179078.24516082837</v>
      </c>
    </row>
    <row r="176" spans="1:37">
      <c r="C176" s="1"/>
      <c r="D176" s="1"/>
      <c r="E176" t="s">
        <v>271</v>
      </c>
      <c r="F176" t="s">
        <v>253</v>
      </c>
      <c r="H176" s="2">
        <f t="shared" ref="H176:AK177" si="64">SUM(H107,H128,H149,H170)</f>
        <v>340.02765909216703</v>
      </c>
      <c r="I176" s="2">
        <f t="shared" si="64"/>
        <v>682.22249133936975</v>
      </c>
      <c r="J176" s="2">
        <f t="shared" si="64"/>
        <v>998.91350277954848</v>
      </c>
      <c r="K176" s="2">
        <f t="shared" si="64"/>
        <v>1696.0480435677041</v>
      </c>
      <c r="L176" s="2">
        <f t="shared" si="64"/>
        <v>2391.7363057703428</v>
      </c>
      <c r="M176" s="2">
        <f t="shared" si="64"/>
        <v>2861.612520349569</v>
      </c>
      <c r="N176" s="2">
        <f t="shared" si="64"/>
        <v>3326.6028506296343</v>
      </c>
      <c r="O176" s="2">
        <f t="shared" si="64"/>
        <v>3786.6654874394153</v>
      </c>
      <c r="P176" s="2">
        <f t="shared" si="64"/>
        <v>4202.9556625682399</v>
      </c>
      <c r="Q176" s="2">
        <f t="shared" si="64"/>
        <v>4614.628434005921</v>
      </c>
      <c r="R176" s="2">
        <f t="shared" si="64"/>
        <v>5335.4639446043348</v>
      </c>
      <c r="S176" s="2">
        <f t="shared" si="64"/>
        <v>6056.2871457951505</v>
      </c>
      <c r="T176" s="2">
        <f t="shared" si="64"/>
        <v>6785.8420822848402</v>
      </c>
      <c r="U176" s="2">
        <f t="shared" si="64"/>
        <v>7543.3766734798219</v>
      </c>
      <c r="V176" s="2">
        <f t="shared" si="64"/>
        <v>8195.0749556541377</v>
      </c>
      <c r="W176" s="2">
        <f t="shared" si="64"/>
        <v>8848.5579953079432</v>
      </c>
      <c r="X176" s="2">
        <f t="shared" si="64"/>
        <v>9502.041034961745</v>
      </c>
      <c r="Y176" s="2">
        <f t="shared" si="64"/>
        <v>10155.524074615536</v>
      </c>
      <c r="Z176" s="2">
        <f t="shared" si="64"/>
        <v>10886.353425388763</v>
      </c>
      <c r="AA176" s="2">
        <f t="shared" si="64"/>
        <v>11617.18277616199</v>
      </c>
      <c r="AB176" s="2">
        <f t="shared" si="64"/>
        <v>12348.012126935218</v>
      </c>
      <c r="AC176" s="2">
        <f t="shared" si="64"/>
        <v>13081.649440932437</v>
      </c>
      <c r="AD176" s="2">
        <f t="shared" si="64"/>
        <v>13818.094718153639</v>
      </c>
      <c r="AE176" s="2">
        <f t="shared" si="64"/>
        <v>14527.437919699194</v>
      </c>
      <c r="AF176" s="2">
        <f t="shared" si="64"/>
        <v>15239.589084468742</v>
      </c>
      <c r="AG176" s="2">
        <f t="shared" si="64"/>
        <v>15954.548212462276</v>
      </c>
      <c r="AH176" s="2">
        <f t="shared" si="64"/>
        <v>16669.50734045581</v>
      </c>
      <c r="AI176" s="2">
        <f t="shared" si="64"/>
        <v>17384.46646844934</v>
      </c>
      <c r="AJ176" s="2">
        <f t="shared" si="64"/>
        <v>18089.140740961586</v>
      </c>
      <c r="AK176" s="2">
        <f t="shared" si="64"/>
        <v>18793.815013473828</v>
      </c>
    </row>
    <row r="177" spans="1:37">
      <c r="C177" s="1"/>
      <c r="D177" s="1"/>
      <c r="E177" t="s">
        <v>272</v>
      </c>
      <c r="F177" t="s">
        <v>215</v>
      </c>
      <c r="H177" s="2">
        <f t="shared" si="64"/>
        <v>1300957.8397683371</v>
      </c>
      <c r="I177" s="2">
        <f t="shared" si="64"/>
        <v>2651527.5836764332</v>
      </c>
      <c r="J177" s="2">
        <f t="shared" si="64"/>
        <v>3947183.2070226632</v>
      </c>
      <c r="K177" s="2">
        <f t="shared" si="64"/>
        <v>6830423.1689224374</v>
      </c>
      <c r="L177" s="2">
        <f t="shared" si="64"/>
        <v>9820935.9152766243</v>
      </c>
      <c r="M177" s="2">
        <f t="shared" si="64"/>
        <v>12005581.482785694</v>
      </c>
      <c r="N177" s="2">
        <f t="shared" si="64"/>
        <v>14260185.672668254</v>
      </c>
      <c r="O177" s="2">
        <f t="shared" si="64"/>
        <v>16586273.655716736</v>
      </c>
      <c r="P177" s="2">
        <f t="shared" si="64"/>
        <v>18810502.320007268</v>
      </c>
      <c r="Q177" s="2">
        <f t="shared" si="64"/>
        <v>21102799.851864785</v>
      </c>
      <c r="R177" s="2">
        <f t="shared" si="64"/>
        <v>24929641.398940582</v>
      </c>
      <c r="S177" s="2">
        <f t="shared" si="64"/>
        <v>28912552.768069729</v>
      </c>
      <c r="T177" s="2">
        <f t="shared" si="64"/>
        <v>33075732.510768399</v>
      </c>
      <c r="U177" s="2">
        <f t="shared" si="64"/>
        <v>37540258.509065501</v>
      </c>
      <c r="V177" s="2">
        <f t="shared" si="64"/>
        <v>41639943.994814485</v>
      </c>
      <c r="W177" s="2">
        <f t="shared" si="64"/>
        <v>45904519.975926444</v>
      </c>
      <c r="X177" s="2">
        <f t="shared" si="64"/>
        <v>50329844.932943389</v>
      </c>
      <c r="Y177" s="2">
        <f t="shared" si="64"/>
        <v>54920789.644845583</v>
      </c>
      <c r="Z177" s="2">
        <f t="shared" si="64"/>
        <v>60109429.276726916</v>
      </c>
      <c r="AA177" s="2">
        <f t="shared" si="64"/>
        <v>65491771.704913884</v>
      </c>
      <c r="AB177" s="2">
        <f t="shared" si="64"/>
        <v>71073664.256773666</v>
      </c>
      <c r="AC177" s="2">
        <f t="shared" si="64"/>
        <v>76877616.129401907</v>
      </c>
      <c r="AD177" s="2">
        <f t="shared" si="64"/>
        <v>82910838.735458642</v>
      </c>
      <c r="AE177" s="2">
        <f t="shared" si="64"/>
        <v>88997521.800058916</v>
      </c>
      <c r="AF177" s="2">
        <f t="shared" si="64"/>
        <v>95320845.170389652</v>
      </c>
      <c r="AG177" s="2">
        <f t="shared" si="64"/>
        <v>101888432.34129491</v>
      </c>
      <c r="AH177" s="2">
        <f t="shared" si="64"/>
        <v>108689821.68065804</v>
      </c>
      <c r="AI177" s="2">
        <f t="shared" si="64"/>
        <v>115731936.57361192</v>
      </c>
      <c r="AJ177" s="2">
        <f t="shared" si="64"/>
        <v>122951981.86555263</v>
      </c>
      <c r="AK177" s="2">
        <f t="shared" si="64"/>
        <v>130424231.2757259</v>
      </c>
    </row>
    <row r="178" spans="1:37">
      <c r="C178" s="1"/>
      <c r="D178" s="1"/>
    </row>
    <row r="179" spans="1:37">
      <c r="C179" s="1"/>
      <c r="D179" s="1"/>
      <c r="E179" s="3" t="s">
        <v>273</v>
      </c>
      <c r="F179" s="3" t="s">
        <v>274</v>
      </c>
      <c r="G179" s="3"/>
      <c r="H179" s="9">
        <f>H176*1000/H175</f>
        <v>103.57253759893896</v>
      </c>
      <c r="I179" s="9">
        <f t="shared" ref="I179:AK179" si="65">I176*1000/I175</f>
        <v>104.53141370395086</v>
      </c>
      <c r="J179" s="9">
        <f t="shared" si="65"/>
        <v>105.34002767371675</v>
      </c>
      <c r="K179" s="9">
        <f t="shared" si="65"/>
        <v>105.68429959717955</v>
      </c>
      <c r="L179" s="9">
        <f t="shared" si="65"/>
        <v>105.9497654960781</v>
      </c>
      <c r="M179" s="9">
        <f t="shared" si="65"/>
        <v>105.81279411178113</v>
      </c>
      <c r="N179" s="9">
        <f t="shared" si="65"/>
        <v>105.66760133543062</v>
      </c>
      <c r="O179" s="9">
        <f t="shared" si="65"/>
        <v>105.51568121425105</v>
      </c>
      <c r="P179" s="9">
        <f t="shared" si="65"/>
        <v>105.37026200202899</v>
      </c>
      <c r="Q179" s="9">
        <f t="shared" si="65"/>
        <v>105.22333969438218</v>
      </c>
      <c r="R179" s="9">
        <f t="shared" si="65"/>
        <v>105.08432872023201</v>
      </c>
      <c r="S179" s="9">
        <f t="shared" si="65"/>
        <v>104.94750491102532</v>
      </c>
      <c r="T179" s="9">
        <f t="shared" si="65"/>
        <v>104.94750491102531</v>
      </c>
      <c r="U179" s="9">
        <f t="shared" si="65"/>
        <v>104.94750491102531</v>
      </c>
      <c r="V179" s="9">
        <f t="shared" si="65"/>
        <v>104.94750491102532</v>
      </c>
      <c r="W179" s="9">
        <f t="shared" si="65"/>
        <v>104.94750491102532</v>
      </c>
      <c r="X179" s="9">
        <f t="shared" si="65"/>
        <v>104.94750491102531</v>
      </c>
      <c r="Y179" s="9">
        <f t="shared" si="65"/>
        <v>104.94750491102533</v>
      </c>
      <c r="Z179" s="9">
        <f t="shared" si="65"/>
        <v>104.94750491102531</v>
      </c>
      <c r="AA179" s="9">
        <f t="shared" si="65"/>
        <v>104.94750491102531</v>
      </c>
      <c r="AB179" s="9">
        <f t="shared" si="65"/>
        <v>104.94750491102532</v>
      </c>
      <c r="AC179" s="9">
        <f t="shared" si="65"/>
        <v>104.94750491102533</v>
      </c>
      <c r="AD179" s="9">
        <f t="shared" si="65"/>
        <v>104.94750491102532</v>
      </c>
      <c r="AE179" s="9">
        <f t="shared" si="65"/>
        <v>104.94750491102532</v>
      </c>
      <c r="AF179" s="9">
        <f t="shared" si="65"/>
        <v>104.94750491102533</v>
      </c>
      <c r="AG179" s="9">
        <f t="shared" si="65"/>
        <v>104.94750491102532</v>
      </c>
      <c r="AH179" s="9">
        <f t="shared" si="65"/>
        <v>104.94750491102531</v>
      </c>
      <c r="AI179" s="9">
        <f t="shared" si="65"/>
        <v>104.94750491102529</v>
      </c>
      <c r="AJ179" s="9">
        <f t="shared" si="65"/>
        <v>104.94750491102532</v>
      </c>
      <c r="AK179" s="9">
        <f t="shared" si="65"/>
        <v>104.94750491102529</v>
      </c>
    </row>
    <row r="180" spans="1:37">
      <c r="C180" s="1"/>
      <c r="D180" s="1"/>
      <c r="E180" s="3" t="s">
        <v>275</v>
      </c>
      <c r="F180" s="3" t="s">
        <v>276</v>
      </c>
      <c r="G180" s="3"/>
      <c r="H180" s="9">
        <f>H177/H175</f>
        <v>396.27218895600862</v>
      </c>
      <c r="I180" s="9">
        <f t="shared" ref="I180:AK180" si="66">I177/I175</f>
        <v>406.27204513965802</v>
      </c>
      <c r="J180" s="9">
        <f t="shared" si="66"/>
        <v>416.24864125273513</v>
      </c>
      <c r="K180" s="9">
        <f t="shared" si="66"/>
        <v>425.61794832264098</v>
      </c>
      <c r="L180" s="9">
        <f t="shared" si="66"/>
        <v>435.05040863626124</v>
      </c>
      <c r="M180" s="9">
        <f t="shared" si="66"/>
        <v>443.92597271521299</v>
      </c>
      <c r="N180" s="9">
        <f t="shared" si="66"/>
        <v>452.96648932514603</v>
      </c>
      <c r="O180" s="9">
        <f t="shared" si="66"/>
        <v>462.17759910247111</v>
      </c>
      <c r="P180" s="9">
        <f t="shared" si="66"/>
        <v>471.58897618201058</v>
      </c>
      <c r="Q180" s="9">
        <f t="shared" si="66"/>
        <v>481.18870437152884</v>
      </c>
      <c r="R180" s="9">
        <f t="shared" si="66"/>
        <v>491.00034389568884</v>
      </c>
      <c r="S180" s="9">
        <f t="shared" si="66"/>
        <v>501.01658005498894</v>
      </c>
      <c r="T180" s="9">
        <f t="shared" si="66"/>
        <v>511.53792823614367</v>
      </c>
      <c r="U180" s="9">
        <f t="shared" si="66"/>
        <v>522.28022472910254</v>
      </c>
      <c r="V180" s="9">
        <f t="shared" si="66"/>
        <v>533.24810944841374</v>
      </c>
      <c r="W180" s="9">
        <f t="shared" si="66"/>
        <v>544.44631974683034</v>
      </c>
      <c r="X180" s="9">
        <f t="shared" si="66"/>
        <v>555.87969246151374</v>
      </c>
      <c r="Y180" s="9">
        <f t="shared" si="66"/>
        <v>567.55316600320543</v>
      </c>
      <c r="Z180" s="9">
        <f t="shared" si="66"/>
        <v>579.47178248927275</v>
      </c>
      <c r="AA180" s="9">
        <f t="shared" si="66"/>
        <v>591.64068992154751</v>
      </c>
      <c r="AB180" s="9">
        <f t="shared" si="66"/>
        <v>604.06514440989997</v>
      </c>
      <c r="AC180" s="9">
        <f t="shared" si="66"/>
        <v>616.75051244250778</v>
      </c>
      <c r="AD180" s="9">
        <f t="shared" si="66"/>
        <v>629.70227320380047</v>
      </c>
      <c r="AE180" s="9">
        <f t="shared" si="66"/>
        <v>642.9260209410802</v>
      </c>
      <c r="AF180" s="9">
        <f t="shared" si="66"/>
        <v>656.42746738084281</v>
      </c>
      <c r="AG180" s="9">
        <f t="shared" si="66"/>
        <v>670.21244419584048</v>
      </c>
      <c r="AH180" s="9">
        <f t="shared" si="66"/>
        <v>684.28690552395301</v>
      </c>
      <c r="AI180" s="9">
        <f t="shared" si="66"/>
        <v>698.65693053995597</v>
      </c>
      <c r="AJ180" s="9">
        <f t="shared" si="66"/>
        <v>713.32872608129503</v>
      </c>
      <c r="AK180" s="9">
        <f t="shared" si="66"/>
        <v>728.30862932900197</v>
      </c>
    </row>
    <row r="181" spans="1:37">
      <c r="C181" s="1"/>
      <c r="D181" s="1"/>
      <c r="E181" s="3" t="s">
        <v>277</v>
      </c>
      <c r="F181" s="3" t="s">
        <v>278</v>
      </c>
      <c r="G181" s="3"/>
      <c r="H181" s="9">
        <f>H177/H176</f>
        <v>3826.0353385419826</v>
      </c>
      <c r="I181" s="9">
        <f t="shared" ref="I181:AK181" si="67">I177/I176</f>
        <v>3886.6024168608624</v>
      </c>
      <c r="J181" s="9">
        <f t="shared" si="67"/>
        <v>3951.4764752296796</v>
      </c>
      <c r="K181" s="9">
        <f t="shared" si="67"/>
        <v>4027.2580690310942</v>
      </c>
      <c r="L181" s="9">
        <f t="shared" si="67"/>
        <v>4106.1951067023865</v>
      </c>
      <c r="M181" s="9">
        <f t="shared" si="67"/>
        <v>4195.3903253537328</v>
      </c>
      <c r="N181" s="9">
        <f t="shared" si="67"/>
        <v>4286.711192461461</v>
      </c>
      <c r="O181" s="9">
        <f t="shared" si="67"/>
        <v>4380.1792660942319</v>
      </c>
      <c r="P181" s="9">
        <f t="shared" si="67"/>
        <v>4475.5414594388094</v>
      </c>
      <c r="Q181" s="9">
        <f t="shared" si="67"/>
        <v>4573.0225420436764</v>
      </c>
      <c r="R181" s="9">
        <f t="shared" si="67"/>
        <v>4672.4411705848952</v>
      </c>
      <c r="S181" s="9">
        <f t="shared" si="67"/>
        <v>4773.973240047505</v>
      </c>
      <c r="T181" s="9">
        <f t="shared" si="67"/>
        <v>4874.226678088502</v>
      </c>
      <c r="U181" s="9">
        <f t="shared" si="67"/>
        <v>4976.5854383283595</v>
      </c>
      <c r="V181" s="9">
        <f t="shared" si="67"/>
        <v>5081.0937325332552</v>
      </c>
      <c r="W181" s="9">
        <f t="shared" si="67"/>
        <v>5187.7967009164522</v>
      </c>
      <c r="X181" s="9">
        <f t="shared" si="67"/>
        <v>5296.7404316356979</v>
      </c>
      <c r="Y181" s="9">
        <f t="shared" si="67"/>
        <v>5407.9719807000465</v>
      </c>
      <c r="Z181" s="9">
        <f t="shared" si="67"/>
        <v>5521.5393922947478</v>
      </c>
      <c r="AA181" s="9">
        <f t="shared" si="67"/>
        <v>5637.4917195329381</v>
      </c>
      <c r="AB181" s="9">
        <f t="shared" si="67"/>
        <v>5755.8790456431288</v>
      </c>
      <c r="AC181" s="9">
        <f t="shared" si="67"/>
        <v>5876.7525056016339</v>
      </c>
      <c r="AD181" s="9">
        <f t="shared" si="67"/>
        <v>6000.1643082192668</v>
      </c>
      <c r="AE181" s="9">
        <f t="shared" si="67"/>
        <v>6126.1677586918713</v>
      </c>
      <c r="AF181" s="9">
        <f t="shared" si="67"/>
        <v>6254.8172816243996</v>
      </c>
      <c r="AG181" s="9">
        <f t="shared" si="67"/>
        <v>6386.1684445385126</v>
      </c>
      <c r="AH181" s="9">
        <f t="shared" si="67"/>
        <v>6520.27798187382</v>
      </c>
      <c r="AI181" s="9">
        <f t="shared" si="67"/>
        <v>6657.203819493172</v>
      </c>
      <c r="AJ181" s="9">
        <f t="shared" si="67"/>
        <v>6797.0050997025264</v>
      </c>
      <c r="AK181" s="9">
        <f t="shared" si="67"/>
        <v>6939.7422067962789</v>
      </c>
    </row>
    <row r="182" spans="1:37">
      <c r="C182" s="1"/>
      <c r="D182" s="1"/>
    </row>
    <row r="183" spans="1:37">
      <c r="C183" s="1" t="str">
        <f>"Incremental "&amp;VLOOKUP(G4,E320:F322,2,FALSE)&amp;" Charges"</f>
        <v>Incremental Bulk Wastewater Charges</v>
      </c>
      <c r="G183" t="s">
        <v>464</v>
      </c>
      <c r="H183" s="40">
        <v>1</v>
      </c>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7" cm="1">
        <f t="array" ref="H184:J184">'Bulk charges'!E31:G31</f>
        <v>3.2399999999999998E-2</v>
      </c>
      <c r="I184" s="17">
        <v>3.2399999999999998E-2</v>
      </c>
      <c r="J184" s="17">
        <v>3.2399999999999998E-2</v>
      </c>
      <c r="K184" s="30"/>
      <c r="L184" s="30"/>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10">
        <f>AVERAGE('Bulk charges'!D36:D37)</f>
        <v>74.83235719999999</v>
      </c>
      <c r="H185" s="2">
        <f>G185*(1+$G$14)</f>
        <v>76.403836701199978</v>
      </c>
      <c r="I185" s="2">
        <f t="shared" ref="I185:J185" si="68">H185*(1+$G$14)</f>
        <v>78.008317271925165</v>
      </c>
      <c r="J185" s="2">
        <f t="shared" si="68"/>
        <v>79.646491934635591</v>
      </c>
      <c r="K185" s="2">
        <f t="shared" ref="K185:AK185" si="69">J185*(1+$G$14)*(1+K184)</f>
        <v>81.319068265262928</v>
      </c>
      <c r="L185" s="2">
        <f t="shared" si="69"/>
        <v>83.026768698833436</v>
      </c>
      <c r="M185" s="2">
        <f t="shared" si="69"/>
        <v>84.770330841508937</v>
      </c>
      <c r="N185" s="2">
        <f t="shared" si="69"/>
        <v>86.550507789180614</v>
      </c>
      <c r="O185" s="2">
        <f t="shared" si="69"/>
        <v>88.368068452753405</v>
      </c>
      <c r="P185" s="2">
        <f t="shared" si="69"/>
        <v>90.223797890261224</v>
      </c>
      <c r="Q185" s="2">
        <f t="shared" si="69"/>
        <v>92.118497645956708</v>
      </c>
      <c r="R185" s="2">
        <f t="shared" si="69"/>
        <v>94.052986096521792</v>
      </c>
      <c r="S185" s="2">
        <f t="shared" si="69"/>
        <v>96.028098804548748</v>
      </c>
      <c r="T185" s="2">
        <f t="shared" si="69"/>
        <v>98.044688879444266</v>
      </c>
      <c r="U185" s="2">
        <f t="shared" si="69"/>
        <v>100.10362734591259</v>
      </c>
      <c r="V185" s="2">
        <f t="shared" si="69"/>
        <v>102.20580352017674</v>
      </c>
      <c r="W185" s="2">
        <f t="shared" si="69"/>
        <v>104.35212539410044</v>
      </c>
      <c r="X185" s="2">
        <f t="shared" si="69"/>
        <v>106.54352002737654</v>
      </c>
      <c r="Y185" s="2">
        <f t="shared" si="69"/>
        <v>108.78093394795144</v>
      </c>
      <c r="Z185" s="2">
        <f t="shared" si="69"/>
        <v>111.06533356085841</v>
      </c>
      <c r="AA185" s="2">
        <f t="shared" si="69"/>
        <v>113.39770556563643</v>
      </c>
      <c r="AB185" s="2">
        <f t="shared" si="69"/>
        <v>115.77905738251478</v>
      </c>
      <c r="AC185" s="2">
        <f t="shared" si="69"/>
        <v>118.21041758754758</v>
      </c>
      <c r="AD185" s="2">
        <f t="shared" si="69"/>
        <v>120.69283635688608</v>
      </c>
      <c r="AE185" s="2">
        <f t="shared" si="69"/>
        <v>123.22738592038067</v>
      </c>
      <c r="AF185" s="2">
        <f t="shared" si="69"/>
        <v>125.81516102470866</v>
      </c>
      <c r="AG185" s="2">
        <f t="shared" si="69"/>
        <v>128.45727940622754</v>
      </c>
      <c r="AH185" s="2">
        <f t="shared" si="69"/>
        <v>131.15488227375832</v>
      </c>
      <c r="AI185" s="2">
        <f t="shared" si="69"/>
        <v>133.90913480150724</v>
      </c>
      <c r="AJ185" s="2">
        <f t="shared" si="69"/>
        <v>136.72122663233887</v>
      </c>
      <c r="AK185" s="2">
        <f t="shared" si="69"/>
        <v>139.59237239161797</v>
      </c>
    </row>
    <row r="186" spans="1:37">
      <c r="A186" s="14">
        <v>39</v>
      </c>
      <c r="E186" t="s">
        <v>281</v>
      </c>
      <c r="F186" t="s">
        <v>215</v>
      </c>
      <c r="G186" s="10">
        <f>'Bulk charges'!D34</f>
        <v>207.13583795804081</v>
      </c>
      <c r="H186" s="10">
        <f>$G186*(1+H184)*(1+$G$14)^H2*(H154+H133+H112+H91)</f>
        <v>716801.01601323567</v>
      </c>
      <c r="I186" s="10">
        <f>$G186*(1+I184)*(1+$G$14)^I2*(I154+I133+I112+I91)</f>
        <v>1454902.649389351</v>
      </c>
      <c r="J186" s="10">
        <f t="shared" ref="J186:AK186" si="70">$G186*(1+J184)*(1+$G$14)^J2*(J154+J133+J112+J91)</f>
        <v>2158315.4686828614</v>
      </c>
      <c r="K186" s="10">
        <f t="shared" si="70"/>
        <v>3612317.2968475046</v>
      </c>
      <c r="L186" s="10">
        <f t="shared" si="70"/>
        <v>5187967.5652756989</v>
      </c>
      <c r="M186" s="10">
        <f t="shared" si="70"/>
        <v>6345741.0047429139</v>
      </c>
      <c r="N186" s="10">
        <f t="shared" si="70"/>
        <v>7542139.2506262893</v>
      </c>
      <c r="O186" s="10">
        <f t="shared" si="70"/>
        <v>8778111.9772372209</v>
      </c>
      <c r="P186" s="10">
        <f t="shared" si="70"/>
        <v>9961475.543636255</v>
      </c>
      <c r="Q186" s="10">
        <f t="shared" si="70"/>
        <v>11182459.202909123</v>
      </c>
      <c r="R186" s="10">
        <f t="shared" si="70"/>
        <v>13218209.889569838</v>
      </c>
      <c r="S186" s="10">
        <f t="shared" si="70"/>
        <v>15339050.982036607</v>
      </c>
      <c r="T186" s="10">
        <f t="shared" si="70"/>
        <v>17547753.438471429</v>
      </c>
      <c r="U186" s="10">
        <f t="shared" si="70"/>
        <v>19916329.898940064</v>
      </c>
      <c r="V186" s="10">
        <f t="shared" si="70"/>
        <v>22091346.583930533</v>
      </c>
      <c r="W186" s="10">
        <f t="shared" si="70"/>
        <v>24353843.047518052</v>
      </c>
      <c r="X186" s="10">
        <f t="shared" si="70"/>
        <v>26701622.078732729</v>
      </c>
      <c r="Y186" s="10">
        <f t="shared" si="70"/>
        <v>29137267.784474418</v>
      </c>
      <c r="Z186" s="10">
        <f t="shared" si="70"/>
        <v>31890010.113361377</v>
      </c>
      <c r="AA186" s="10">
        <f t="shared" si="70"/>
        <v>34745518.084968634</v>
      </c>
      <c r="AB186" s="10">
        <f t="shared" si="70"/>
        <v>37706893.896923393</v>
      </c>
      <c r="AC186" s="10">
        <f t="shared" si="70"/>
        <v>40786079.411453627</v>
      </c>
      <c r="AD186" s="10">
        <f t="shared" si="70"/>
        <v>43986900.517865345</v>
      </c>
      <c r="AE186" s="10">
        <f t="shared" si="70"/>
        <v>47216084.138846442</v>
      </c>
      <c r="AF186" s="10">
        <f t="shared" si="70"/>
        <v>50570813.149856627</v>
      </c>
      <c r="AG186" s="10">
        <f t="shared" si="70"/>
        <v>54055132.063222885</v>
      </c>
      <c r="AH186" s="10">
        <f t="shared" si="70"/>
        <v>57663490.642351449</v>
      </c>
      <c r="AI186" s="10">
        <f t="shared" si="70"/>
        <v>61399561.968563497</v>
      </c>
      <c r="AJ186" s="10">
        <f t="shared" si="70"/>
        <v>65230031.166980311</v>
      </c>
      <c r="AK186" s="10">
        <f t="shared" si="70"/>
        <v>69194302.864902511</v>
      </c>
    </row>
    <row r="187" spans="1:37">
      <c r="E187" t="s">
        <v>282</v>
      </c>
      <c r="F187" t="s">
        <v>215</v>
      </c>
      <c r="H187" s="2">
        <f>H185*H176*$H183+H186*$H183</f>
        <v>742780.43375240488</v>
      </c>
      <c r="I187" s="2">
        <f t="shared" ref="I187:AK187" si="71">I185*I176*$H183+I186*$H183</f>
        <v>1508121.6779437957</v>
      </c>
      <c r="J187" s="2">
        <f t="shared" si="71"/>
        <v>2237875.4249253911</v>
      </c>
      <c r="K187" s="2">
        <f t="shared" si="71"/>
        <v>3750238.3434835523</v>
      </c>
      <c r="L187" s="2">
        <f t="shared" si="71"/>
        <v>5386545.7023234954</v>
      </c>
      <c r="M187" s="2">
        <f t="shared" si="71"/>
        <v>6588320.8448331514</v>
      </c>
      <c r="N187" s="2">
        <f t="shared" si="71"/>
        <v>7830058.4165612198</v>
      </c>
      <c r="O187" s="2">
        <f t="shared" si="71"/>
        <v>9112732.2922389451</v>
      </c>
      <c r="P187" s="2">
        <f t="shared" si="71"/>
        <v>10340682.165877542</v>
      </c>
      <c r="Q187" s="2">
        <f t="shared" si="71"/>
        <v>11607551.841444062</v>
      </c>
      <c r="R187" s="2">
        <f t="shared" si="71"/>
        <v>13720026.205770202</v>
      </c>
      <c r="S187" s="2">
        <f t="shared" si="71"/>
        <v>15920624.722461743</v>
      </c>
      <c r="T187" s="2">
        <f t="shared" si="71"/>
        <v>18213069.214214087</v>
      </c>
      <c r="U187" s="2">
        <f t="shared" si="71"/>
        <v>20671449.266391937</v>
      </c>
      <c r="V187" s="2">
        <f t="shared" si="71"/>
        <v>22928930.804681242</v>
      </c>
      <c r="W187" s="2">
        <f t="shared" si="71"/>
        <v>25277208.881001398</v>
      </c>
      <c r="X187" s="2">
        <f t="shared" si="71"/>
        <v>27714002.978042129</v>
      </c>
      <c r="Y187" s="2">
        <f t="shared" si="71"/>
        <v>30241995.178042002</v>
      </c>
      <c r="Z187" s="2">
        <f t="shared" si="71"/>
        <v>33099106.587813575</v>
      </c>
      <c r="AA187" s="2">
        <f t="shared" si="71"/>
        <v>36062879.956922032</v>
      </c>
      <c r="AB187" s="2">
        <f t="shared" si="71"/>
        <v>39136535.101527818</v>
      </c>
      <c r="AC187" s="2">
        <f t="shared" si="71"/>
        <v>42332466.654600158</v>
      </c>
      <c r="AD187" s="2">
        <f t="shared" si="71"/>
        <v>45654645.562447414</v>
      </c>
      <c r="AE187" s="2">
        <f t="shared" si="71"/>
        <v>49006262.337811589</v>
      </c>
      <c r="AF187" s="2">
        <f t="shared" si="71"/>
        <v>52488184.504469454</v>
      </c>
      <c r="AG187" s="2">
        <f t="shared" si="71"/>
        <v>56104609.920751281</v>
      </c>
      <c r="AH187" s="2">
        <f t="shared" si="71"/>
        <v>59849777.915150478</v>
      </c>
      <c r="AI187" s="2">
        <f t="shared" si="71"/>
        <v>63727500.832339361</v>
      </c>
      <c r="AJ187" s="2">
        <f t="shared" si="71"/>
        <v>67703200.677809596</v>
      </c>
      <c r="AK187" s="2">
        <f t="shared" si="71"/>
        <v>71817776.08892253</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v>41</v>
      </c>
      <c r="E192" t="s">
        <v>286</v>
      </c>
      <c r="F192" t="s">
        <v>276</v>
      </c>
      <c r="G192" s="10">
        <f>'Key Assumptions'!C12</f>
        <v>86.113151341132323</v>
      </c>
      <c r="H192" s="2">
        <f t="shared" ref="H192:AK193" si="72">G192*(1+$G$14)*(1+H$191)</f>
        <v>87.921527519296092</v>
      </c>
      <c r="I192" s="2">
        <f t="shared" si="72"/>
        <v>89.767879597201301</v>
      </c>
      <c r="J192" s="2">
        <f t="shared" si="72"/>
        <v>91.653005068742516</v>
      </c>
      <c r="K192" s="2">
        <f t="shared" si="72"/>
        <v>93.577718175186106</v>
      </c>
      <c r="L192" s="2">
        <f t="shared" si="72"/>
        <v>95.542850256865009</v>
      </c>
      <c r="M192" s="2">
        <f t="shared" si="72"/>
        <v>97.549250112259159</v>
      </c>
      <c r="N192" s="2">
        <f t="shared" si="72"/>
        <v>99.597784364616587</v>
      </c>
      <c r="O192" s="2">
        <f t="shared" si="72"/>
        <v>101.68933783627352</v>
      </c>
      <c r="P192" s="2">
        <f t="shared" si="72"/>
        <v>103.82481393083526</v>
      </c>
      <c r="Q192" s="2">
        <f t="shared" si="72"/>
        <v>106.00513502338279</v>
      </c>
      <c r="R192" s="2">
        <f t="shared" si="72"/>
        <v>108.23124285887383</v>
      </c>
      <c r="S192" s="2">
        <f t="shared" si="72"/>
        <v>110.50409895891016</v>
      </c>
      <c r="T192" s="2">
        <f t="shared" si="72"/>
        <v>112.82468503704726</v>
      </c>
      <c r="U192" s="2">
        <f t="shared" si="72"/>
        <v>115.19400342282525</v>
      </c>
      <c r="V192" s="2">
        <f t="shared" si="72"/>
        <v>117.61307749470457</v>
      </c>
      <c r="W192" s="2">
        <f t="shared" si="72"/>
        <v>120.08295212209336</v>
      </c>
      <c r="X192" s="2">
        <f t="shared" si="72"/>
        <v>122.60469411665731</v>
      </c>
      <c r="Y192" s="2">
        <f t="shared" si="72"/>
        <v>125.1793926931071</v>
      </c>
      <c r="Z192" s="2">
        <f t="shared" si="72"/>
        <v>127.80815993966235</v>
      </c>
      <c r="AA192" s="2">
        <f t="shared" si="72"/>
        <v>130.49213129839524</v>
      </c>
      <c r="AB192" s="2">
        <f t="shared" si="72"/>
        <v>133.23246605566152</v>
      </c>
      <c r="AC192" s="2">
        <f t="shared" si="72"/>
        <v>136.03034784283039</v>
      </c>
      <c r="AD192" s="2">
        <f t="shared" si="72"/>
        <v>138.88698514752983</v>
      </c>
      <c r="AE192" s="2">
        <f t="shared" si="72"/>
        <v>141.80361183562795</v>
      </c>
      <c r="AF192" s="2">
        <f t="shared" si="72"/>
        <v>144.78148768417611</v>
      </c>
      <c r="AG192" s="2">
        <f t="shared" si="72"/>
        <v>147.82189892554379</v>
      </c>
      <c r="AH192" s="2">
        <f t="shared" si="72"/>
        <v>150.92615880298021</v>
      </c>
      <c r="AI192" s="2">
        <f t="shared" si="72"/>
        <v>154.09560813784279</v>
      </c>
      <c r="AJ192" s="2">
        <f t="shared" si="72"/>
        <v>157.33161590873746</v>
      </c>
      <c r="AK192" s="2">
        <f t="shared" si="72"/>
        <v>160.63557984282093</v>
      </c>
    </row>
    <row r="193" spans="1:39">
      <c r="A193" s="14">
        <v>42</v>
      </c>
      <c r="E193" t="s">
        <v>287</v>
      </c>
      <c r="F193" t="s">
        <v>278</v>
      </c>
      <c r="G193" s="10"/>
      <c r="H193" s="2">
        <f t="shared" si="72"/>
        <v>0</v>
      </c>
      <c r="I193" s="2">
        <f t="shared" si="72"/>
        <v>0</v>
      </c>
      <c r="J193" s="2">
        <f t="shared" si="72"/>
        <v>0</v>
      </c>
      <c r="K193" s="2">
        <f t="shared" si="72"/>
        <v>0</v>
      </c>
      <c r="L193" s="2">
        <f t="shared" si="72"/>
        <v>0</v>
      </c>
      <c r="M193" s="2">
        <f t="shared" si="72"/>
        <v>0</v>
      </c>
      <c r="N193" s="2">
        <f t="shared" si="72"/>
        <v>0</v>
      </c>
      <c r="O193" s="2">
        <f t="shared" si="72"/>
        <v>0</v>
      </c>
      <c r="P193" s="2">
        <f t="shared" si="72"/>
        <v>0</v>
      </c>
      <c r="Q193" s="2">
        <f t="shared" si="72"/>
        <v>0</v>
      </c>
      <c r="R193" s="2">
        <f t="shared" si="72"/>
        <v>0</v>
      </c>
      <c r="S193" s="2">
        <f t="shared" si="72"/>
        <v>0</v>
      </c>
      <c r="T193" s="2">
        <f t="shared" si="72"/>
        <v>0</v>
      </c>
      <c r="U193" s="2">
        <f t="shared" si="72"/>
        <v>0</v>
      </c>
      <c r="V193" s="2">
        <f t="shared" si="72"/>
        <v>0</v>
      </c>
      <c r="W193" s="2">
        <f t="shared" si="72"/>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288645.54136887402</v>
      </c>
      <c r="I200" s="2">
        <f t="shared" ref="I200:AK200" si="73">I192*I175+(I193+I197)*I176+I194+I198</f>
        <v>585868.53741881973</v>
      </c>
      <c r="J200" s="2">
        <f t="shared" si="73"/>
        <v>869122.84300009429</v>
      </c>
      <c r="K200" s="2">
        <f t="shared" si="73"/>
        <v>1501758.6002603362</v>
      </c>
      <c r="L200" s="2">
        <f t="shared" si="73"/>
        <v>2156808.0178958219</v>
      </c>
      <c r="M200" s="2">
        <f t="shared" si="73"/>
        <v>2638132.35266294</v>
      </c>
      <c r="N200" s="2">
        <f t="shared" si="73"/>
        <v>3135514.2843829836</v>
      </c>
      <c r="O200" s="2">
        <f t="shared" si="73"/>
        <v>3649348.6237681326</v>
      </c>
      <c r="P200" s="2">
        <f t="shared" si="73"/>
        <v>4141311.6123531628</v>
      </c>
      <c r="Q200" s="2">
        <f t="shared" si="73"/>
        <v>4648914.5055681588</v>
      </c>
      <c r="R200" s="2">
        <f t="shared" si="73"/>
        <v>5495242.734914639</v>
      </c>
      <c r="S200" s="2">
        <f t="shared" si="73"/>
        <v>6376945.8325846773</v>
      </c>
      <c r="T200" s="2">
        <f t="shared" si="73"/>
        <v>7295175.7766324598</v>
      </c>
      <c r="U200" s="2">
        <f t="shared" si="73"/>
        <v>8279870.5798788983</v>
      </c>
      <c r="V200" s="2">
        <f t="shared" si="73"/>
        <v>9184096.2455602419</v>
      </c>
      <c r="W200" s="2">
        <f t="shared" si="73"/>
        <v>10124690.120084047</v>
      </c>
      <c r="X200" s="2">
        <f t="shared" si="73"/>
        <v>11100738.750893557</v>
      </c>
      <c r="Y200" s="2">
        <f t="shared" si="73"/>
        <v>12113316.435854094</v>
      </c>
      <c r="Z200" s="2">
        <f t="shared" si="73"/>
        <v>13257721.571669377</v>
      </c>
      <c r="AA200" s="2">
        <f t="shared" si="73"/>
        <v>14444849.750640687</v>
      </c>
      <c r="AB200" s="2">
        <f t="shared" si="73"/>
        <v>15675990.657915685</v>
      </c>
      <c r="AC200" s="2">
        <f t="shared" si="73"/>
        <v>16956108.91670718</v>
      </c>
      <c r="AD200" s="2">
        <f t="shared" si="73"/>
        <v>18286795.074493922</v>
      </c>
      <c r="AE200" s="2">
        <f t="shared" si="73"/>
        <v>19629272.458432578</v>
      </c>
      <c r="AF200" s="2">
        <f t="shared" si="73"/>
        <v>21023943.172498614</v>
      </c>
      <c r="AG200" s="2">
        <f t="shared" si="73"/>
        <v>22472488.652920298</v>
      </c>
      <c r="AH200" s="2">
        <f t="shared" si="73"/>
        <v>23972601.484580625</v>
      </c>
      <c r="AI200" s="2">
        <f t="shared" si="73"/>
        <v>25525808.687674742</v>
      </c>
      <c r="AJ200" s="2">
        <f t="shared" si="73"/>
        <v>27118260.177685037</v>
      </c>
      <c r="AK200" s="2">
        <f t="shared" si="73"/>
        <v>28766337.748644508</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3282.9905202173054</v>
      </c>
      <c r="I217" s="2">
        <f t="shared" si="76"/>
        <v>3243.4924495005771</v>
      </c>
      <c r="J217" s="2">
        <f t="shared" si="76"/>
        <v>2956.2704037064364</v>
      </c>
      <c r="K217" s="2">
        <f t="shared" si="76"/>
        <v>6565.4964615300441</v>
      </c>
      <c r="L217" s="2">
        <f t="shared" si="76"/>
        <v>6525.9983908133154</v>
      </c>
      <c r="M217" s="2">
        <f t="shared" si="76"/>
        <v>4469.8587215127063</v>
      </c>
      <c r="N217" s="2">
        <f t="shared" si="76"/>
        <v>4437.6604874670493</v>
      </c>
      <c r="O217" s="2">
        <f t="shared" si="76"/>
        <v>4405.4622534212722</v>
      </c>
      <c r="P217" s="2">
        <f t="shared" si="76"/>
        <v>4000.2640193757279</v>
      </c>
      <c r="Q217" s="2">
        <f t="shared" si="76"/>
        <v>3968.0657853300718</v>
      </c>
      <c r="R217" s="2">
        <f t="shared" si="76"/>
        <v>6917.6053508486784</v>
      </c>
      <c r="S217" s="2">
        <f t="shared" si="76"/>
        <v>6934.611543430392</v>
      </c>
      <c r="T217" s="2">
        <f t="shared" si="76"/>
        <v>6951.6177360119955</v>
      </c>
      <c r="U217" s="2">
        <f t="shared" si="76"/>
        <v>7218.2239285938276</v>
      </c>
      <c r="V217" s="2">
        <f t="shared" si="76"/>
        <v>6209.7548934281713</v>
      </c>
      <c r="W217" s="2">
        <f t="shared" si="76"/>
        <v>6226.7610860098866</v>
      </c>
      <c r="X217" s="2">
        <f t="shared" si="76"/>
        <v>6226.7610860098821</v>
      </c>
      <c r="Y217" s="2">
        <f t="shared" si="76"/>
        <v>6226.7610860097448</v>
      </c>
      <c r="Z217" s="2">
        <f t="shared" si="76"/>
        <v>6963.7610860098757</v>
      </c>
      <c r="AA217" s="2">
        <f t="shared" si="76"/>
        <v>6963.7610860098684</v>
      </c>
      <c r="AB217" s="2">
        <f t="shared" si="76"/>
        <v>6963.7610860098712</v>
      </c>
      <c r="AC217" s="2">
        <f t="shared" si="76"/>
        <v>6990.5169695953873</v>
      </c>
      <c r="AD217" s="2">
        <f t="shared" si="76"/>
        <v>7017.2728531808452</v>
      </c>
      <c r="AE217" s="2">
        <f t="shared" si="76"/>
        <v>6759.0287367664268</v>
      </c>
      <c r="AF217" s="2">
        <f t="shared" si="76"/>
        <v>6785.784620351943</v>
      </c>
      <c r="AG217" s="2">
        <f t="shared" si="76"/>
        <v>6812.54050393746</v>
      </c>
      <c r="AH217" s="2">
        <f t="shared" si="76"/>
        <v>6812.5405039374527</v>
      </c>
      <c r="AI217" s="2">
        <f t="shared" si="76"/>
        <v>6812.5405039374091</v>
      </c>
      <c r="AJ217" s="2">
        <f t="shared" si="76"/>
        <v>6714.5405039373582</v>
      </c>
      <c r="AK217" s="2">
        <f t="shared" si="76"/>
        <v>6714.54050393735</v>
      </c>
    </row>
    <row r="218" spans="1:37">
      <c r="E218" t="s">
        <v>302</v>
      </c>
      <c r="F218" t="s">
        <v>276</v>
      </c>
      <c r="G218" s="8">
        <f ca="1">MAX(-10000,-G245/(NPV($G$16,H217:AK217)))</f>
        <v>4243.0958800839335</v>
      </c>
      <c r="H218" s="2">
        <f ca="1">G218*(1+$G$14)</f>
        <v>4332.2008935656959</v>
      </c>
      <c r="I218" s="2">
        <f t="shared" ref="I218:AK218" ca="1" si="77">H218*(1+$G$14)</f>
        <v>4423.1771123305753</v>
      </c>
      <c r="J218" s="2">
        <f t="shared" ca="1" si="77"/>
        <v>4516.0638316895165</v>
      </c>
      <c r="K218" s="2">
        <f t="shared" ca="1" si="77"/>
        <v>4610.9011721549959</v>
      </c>
      <c r="L218" s="2">
        <f t="shared" ca="1" si="77"/>
        <v>4707.7300967702504</v>
      </c>
      <c r="M218" s="2">
        <f t="shared" ca="1" si="77"/>
        <v>4806.5924288024253</v>
      </c>
      <c r="N218" s="2">
        <f t="shared" ca="1" si="77"/>
        <v>4907.5308698072758</v>
      </c>
      <c r="O218" s="2">
        <f t="shared" ca="1" si="77"/>
        <v>5010.5890180732285</v>
      </c>
      <c r="P218" s="2">
        <f t="shared" ca="1" si="77"/>
        <v>5115.8113874527662</v>
      </c>
      <c r="Q218" s="2">
        <f t="shared" ca="1" si="77"/>
        <v>5223.2434265892734</v>
      </c>
      <c r="R218" s="2">
        <f t="shared" ca="1" si="77"/>
        <v>5332.9315385476475</v>
      </c>
      <c r="S218" s="2">
        <f t="shared" ca="1" si="77"/>
        <v>5444.9231008571478</v>
      </c>
      <c r="T218" s="2">
        <f t="shared" ca="1" si="77"/>
        <v>5559.2664859751476</v>
      </c>
      <c r="U218" s="2">
        <f t="shared" ca="1" si="77"/>
        <v>5676.0110821806247</v>
      </c>
      <c r="V218" s="2">
        <f t="shared" ca="1" si="77"/>
        <v>5795.2073149064172</v>
      </c>
      <c r="W218" s="2">
        <f t="shared" ca="1" si="77"/>
        <v>5916.9066685194512</v>
      </c>
      <c r="X218" s="2">
        <f t="shared" ca="1" si="77"/>
        <v>6041.1617085583594</v>
      </c>
      <c r="Y218" s="2">
        <f t="shared" ca="1" si="77"/>
        <v>6168.0261044380841</v>
      </c>
      <c r="Z218" s="2">
        <f t="shared" ca="1" si="77"/>
        <v>6297.5546526312837</v>
      </c>
      <c r="AA218" s="2">
        <f t="shared" ca="1" si="77"/>
        <v>6429.8033003365399</v>
      </c>
      <c r="AB218" s="2">
        <f t="shared" ca="1" si="77"/>
        <v>6564.8291696436063</v>
      </c>
      <c r="AC218" s="2">
        <f t="shared" ca="1" si="77"/>
        <v>6702.6905822061217</v>
      </c>
      <c r="AD218" s="2">
        <f t="shared" ca="1" si="77"/>
        <v>6843.4470844324496</v>
      </c>
      <c r="AE218" s="2">
        <f t="shared" ca="1" si="77"/>
        <v>6987.15947320553</v>
      </c>
      <c r="AF218" s="2">
        <f t="shared" ca="1" si="77"/>
        <v>7133.8898221428453</v>
      </c>
      <c r="AG218" s="2">
        <f ca="1">AF218*(1+$G$14)</f>
        <v>7283.7015084078448</v>
      </c>
      <c r="AH218" s="2">
        <f t="shared" ca="1" si="77"/>
        <v>7436.6592400844092</v>
      </c>
      <c r="AI218" s="2">
        <f t="shared" ca="1" si="77"/>
        <v>7592.8290841261814</v>
      </c>
      <c r="AJ218" s="2">
        <f t="shared" ca="1" si="77"/>
        <v>7752.2784948928302</v>
      </c>
      <c r="AK218" s="2">
        <f t="shared" ca="1" si="77"/>
        <v>7915.0763432855792</v>
      </c>
    </row>
    <row r="219" spans="1:37">
      <c r="E219" t="s">
        <v>303</v>
      </c>
      <c r="F219" t="s">
        <v>215</v>
      </c>
      <c r="H219" s="2">
        <f ca="1">H218*H217</f>
        <v>14222574.465253118</v>
      </c>
      <c r="I219" s="2">
        <f t="shared" ref="I219:AK219" ca="1" si="78">I218*I217</f>
        <v>14346541.566647986</v>
      </c>
      <c r="J219" s="2">
        <f t="shared" ca="1" si="78"/>
        <v>13350705.846872803</v>
      </c>
      <c r="K219" s="2">
        <f t="shared" ca="1" si="78"/>
        <v>30272855.33024836</v>
      </c>
      <c r="L219" s="2">
        <f t="shared" ca="1" si="78"/>
        <v>30722639.035906069</v>
      </c>
      <c r="M219" s="2">
        <f t="shared" ca="1" si="78"/>
        <v>21484789.088639464</v>
      </c>
      <c r="N219" s="2">
        <f t="shared" ca="1" si="78"/>
        <v>21777955.83196855</v>
      </c>
      <c r="O219" s="2">
        <f t="shared" ca="1" si="78"/>
        <v>22073960.786528766</v>
      </c>
      <c r="P219" s="2">
        <f t="shared" ca="1" si="78"/>
        <v>20464596.223139923</v>
      </c>
      <c r="Q219" s="2">
        <f t="shared" ca="1" si="78"/>
        <v>20726173.529499099</v>
      </c>
      <c r="R219" s="2">
        <f t="shared" ca="1" si="78"/>
        <v>36891115.74676688</v>
      </c>
      <c r="S219" s="2">
        <f t="shared" ca="1" si="78"/>
        <v>37758426.588294782</v>
      </c>
      <c r="T219" s="2">
        <f t="shared" ca="1" si="78"/>
        <v>38645895.50312192</v>
      </c>
      <c r="U219" s="2">
        <f t="shared" ca="1" si="78"/>
        <v>40970719.012359932</v>
      </c>
      <c r="V219" s="2">
        <f t="shared" ca="1" si="78"/>
        <v>35986816.982170857</v>
      </c>
      <c r="W219" s="2">
        <f t="shared" ca="1" si="78"/>
        <v>36843164.193089321</v>
      </c>
      <c r="X219" s="2">
        <f t="shared" ca="1" si="78"/>
        <v>37616870.641144164</v>
      </c>
      <c r="Y219" s="2">
        <f t="shared" ca="1" si="78"/>
        <v>38406824.924607337</v>
      </c>
      <c r="Z219" s="2">
        <f t="shared" ca="1" si="78"/>
        <v>43854666.027014174</v>
      </c>
      <c r="AA219" s="2">
        <f t="shared" ca="1" si="78"/>
        <v>44775614.013581418</v>
      </c>
      <c r="AB219" s="2">
        <f t="shared" ca="1" si="78"/>
        <v>45715901.907866642</v>
      </c>
      <c r="AC219" s="2">
        <f t="shared" ca="1" si="78"/>
        <v>46855272.256859079</v>
      </c>
      <c r="AD219" s="2">
        <f t="shared" ca="1" si="78"/>
        <v>48022335.447767429</v>
      </c>
      <c r="AE219" s="2">
        <f t="shared" ca="1" si="78"/>
        <v>47226411.667765945</v>
      </c>
      <c r="AF219" s="2">
        <f t="shared" ca="1" si="78"/>
        <v>48409039.838382177</v>
      </c>
      <c r="AG219" s="2">
        <f t="shared" ca="1" si="78"/>
        <v>49620511.544618815</v>
      </c>
      <c r="AH219" s="2">
        <f t="shared" ca="1" si="78"/>
        <v>50662542.287055753</v>
      </c>
      <c r="AI219" s="2">
        <f t="shared" ca="1" si="78"/>
        <v>51726455.675083593</v>
      </c>
      <c r="AJ219" s="2">
        <f t="shared" ca="1" si="78"/>
        <v>52052987.951760449</v>
      </c>
      <c r="AK219" s="2">
        <f t="shared" ca="1" si="78"/>
        <v>53146100.698747352</v>
      </c>
    </row>
    <row r="221" spans="1:37">
      <c r="D221" t="s">
        <v>304</v>
      </c>
    </row>
    <row r="222" spans="1:37">
      <c r="E222" t="s">
        <v>219</v>
      </c>
      <c r="F222" s="2">
        <f t="shared" ref="F222:F231" si="79">NPV($G$15,H222:AQ222)+G222</f>
        <v>136971720.48809633</v>
      </c>
      <c r="G222" s="2">
        <f t="shared" ref="G222:AK222" si="80">G42</f>
        <v>0</v>
      </c>
      <c r="H222" s="2">
        <f t="shared" si="80"/>
        <v>4226414.2852537353</v>
      </c>
      <c r="I222" s="2">
        <f t="shared" si="80"/>
        <v>4282565.6886727838</v>
      </c>
      <c r="J222" s="2">
        <f t="shared" si="80"/>
        <v>4031136.0302885366</v>
      </c>
      <c r="K222" s="2">
        <f t="shared" si="80"/>
        <v>8668224.7997785937</v>
      </c>
      <c r="L222" s="2">
        <f t="shared" si="80"/>
        <v>8803912.3301069513</v>
      </c>
      <c r="M222" s="2">
        <f t="shared" si="80"/>
        <v>6286262.8107205704</v>
      </c>
      <c r="N222" s="2">
        <f t="shared" si="80"/>
        <v>6372560.9971692795</v>
      </c>
      <c r="O222" s="2">
        <f t="shared" si="80"/>
        <v>6459591.2253545476</v>
      </c>
      <c r="P222" s="2">
        <f t="shared" si="80"/>
        <v>6026238.2969203973</v>
      </c>
      <c r="Q222" s="2">
        <f t="shared" si="80"/>
        <v>6104102.9020588594</v>
      </c>
      <c r="R222" s="2">
        <f t="shared" si="80"/>
        <v>10527220.549784543</v>
      </c>
      <c r="S222" s="2">
        <f t="shared" si="80"/>
        <v>10770933.628261993</v>
      </c>
      <c r="T222" s="2">
        <f t="shared" si="80"/>
        <v>11022953.442738339</v>
      </c>
      <c r="U222" s="2">
        <f t="shared" si="80"/>
        <v>11667879.556845872</v>
      </c>
      <c r="V222" s="2">
        <f t="shared" si="80"/>
        <v>10316162.592220742</v>
      </c>
      <c r="W222" s="2">
        <f t="shared" si="80"/>
        <v>10560293.93064134</v>
      </c>
      <c r="X222" s="2">
        <f t="shared" si="80"/>
        <v>10782060.103184801</v>
      </c>
      <c r="Y222" s="2">
        <f t="shared" si="80"/>
        <v>11008483.365351448</v>
      </c>
      <c r="Z222" s="2">
        <f t="shared" si="80"/>
        <v>12507730.136629738</v>
      </c>
      <c r="AA222" s="2">
        <f t="shared" si="80"/>
        <v>12770392.469498945</v>
      </c>
      <c r="AB222" s="2">
        <f t="shared" si="80"/>
        <v>13038570.711358428</v>
      </c>
      <c r="AC222" s="2">
        <f t="shared" si="80"/>
        <v>13361377.956012158</v>
      </c>
      <c r="AD222" s="2">
        <f t="shared" si="80"/>
        <v>13691993.095257528</v>
      </c>
      <c r="AE222" s="2">
        <f t="shared" si="80"/>
        <v>13486539.145677259</v>
      </c>
      <c r="AF222" s="2">
        <f t="shared" si="80"/>
        <v>13821905.83195197</v>
      </c>
      <c r="AG222" s="2">
        <f t="shared" si="80"/>
        <v>14165410.355286974</v>
      </c>
      <c r="AH222" s="2">
        <f t="shared" si="80"/>
        <v>14462883.972747983</v>
      </c>
      <c r="AI222" s="2">
        <f t="shared" si="80"/>
        <v>14766604.536175601</v>
      </c>
      <c r="AJ222" s="2">
        <f t="shared" si="80"/>
        <v>14869136.013506826</v>
      </c>
      <c r="AK222" s="2">
        <f t="shared" si="80"/>
        <v>15181387.869790452</v>
      </c>
    </row>
    <row r="223" spans="1:37">
      <c r="E223" t="s">
        <v>305</v>
      </c>
      <c r="F223" s="2">
        <f t="shared" si="79"/>
        <v>542691524.14859307</v>
      </c>
      <c r="G223" s="2">
        <f t="shared" ref="G223:AK223" si="81">G177</f>
        <v>0</v>
      </c>
      <c r="H223" s="2">
        <f t="shared" si="81"/>
        <v>1300957.8397683371</v>
      </c>
      <c r="I223" s="2">
        <f t="shared" si="81"/>
        <v>2651527.5836764332</v>
      </c>
      <c r="J223" s="2">
        <f t="shared" si="81"/>
        <v>3947183.2070226632</v>
      </c>
      <c r="K223" s="2">
        <f t="shared" si="81"/>
        <v>6830423.1689224374</v>
      </c>
      <c r="L223" s="2">
        <f t="shared" si="81"/>
        <v>9820935.9152766243</v>
      </c>
      <c r="M223" s="2">
        <f t="shared" si="81"/>
        <v>12005581.482785694</v>
      </c>
      <c r="N223" s="2">
        <f t="shared" si="81"/>
        <v>14260185.672668254</v>
      </c>
      <c r="O223" s="2">
        <f t="shared" si="81"/>
        <v>16586273.655716736</v>
      </c>
      <c r="P223" s="2">
        <f t="shared" si="81"/>
        <v>18810502.320007268</v>
      </c>
      <c r="Q223" s="2">
        <f t="shared" si="81"/>
        <v>21102799.851864785</v>
      </c>
      <c r="R223" s="2">
        <f t="shared" si="81"/>
        <v>24929641.398940582</v>
      </c>
      <c r="S223" s="2">
        <f t="shared" si="81"/>
        <v>28912552.768069729</v>
      </c>
      <c r="T223" s="2">
        <f t="shared" si="81"/>
        <v>33075732.510768399</v>
      </c>
      <c r="U223" s="2">
        <f t="shared" si="81"/>
        <v>37540258.509065501</v>
      </c>
      <c r="V223" s="2">
        <f t="shared" si="81"/>
        <v>41639943.994814485</v>
      </c>
      <c r="W223" s="2">
        <f t="shared" si="81"/>
        <v>45904519.975926444</v>
      </c>
      <c r="X223" s="2">
        <f t="shared" si="81"/>
        <v>50329844.932943389</v>
      </c>
      <c r="Y223" s="2">
        <f t="shared" si="81"/>
        <v>54920789.644845583</v>
      </c>
      <c r="Z223" s="2">
        <f t="shared" si="81"/>
        <v>60109429.276726916</v>
      </c>
      <c r="AA223" s="2">
        <f t="shared" si="81"/>
        <v>65491771.704913884</v>
      </c>
      <c r="AB223" s="2">
        <f t="shared" si="81"/>
        <v>71073664.256773666</v>
      </c>
      <c r="AC223" s="2">
        <f t="shared" si="81"/>
        <v>76877616.129401907</v>
      </c>
      <c r="AD223" s="2">
        <f t="shared" si="81"/>
        <v>82910838.735458642</v>
      </c>
      <c r="AE223" s="2">
        <f t="shared" si="81"/>
        <v>88997521.800058916</v>
      </c>
      <c r="AF223" s="2">
        <f t="shared" si="81"/>
        <v>95320845.170389652</v>
      </c>
      <c r="AG223" s="2">
        <f t="shared" si="81"/>
        <v>101888432.34129491</v>
      </c>
      <c r="AH223" s="2">
        <f t="shared" si="81"/>
        <v>108689821.68065804</v>
      </c>
      <c r="AI223" s="2">
        <f t="shared" si="81"/>
        <v>115731936.57361192</v>
      </c>
      <c r="AJ223" s="2">
        <f t="shared" si="81"/>
        <v>122951981.86555263</v>
      </c>
      <c r="AK223" s="2">
        <f t="shared" si="81"/>
        <v>130424231.2757259</v>
      </c>
    </row>
    <row r="224" spans="1:37">
      <c r="E224" t="s">
        <v>282</v>
      </c>
      <c r="F224" s="2">
        <f t="shared" si="79"/>
        <v>-298861250.78347617</v>
      </c>
      <c r="G224" s="2">
        <f t="shared" ref="G224:AK224" si="82">-G187</f>
        <v>0</v>
      </c>
      <c r="H224" s="2">
        <f t="shared" si="82"/>
        <v>-742780.43375240488</v>
      </c>
      <c r="I224" s="2">
        <f t="shared" si="82"/>
        <v>-1508121.6779437957</v>
      </c>
      <c r="J224" s="2">
        <f t="shared" si="82"/>
        <v>-2237875.4249253911</v>
      </c>
      <c r="K224" s="2">
        <f t="shared" si="82"/>
        <v>-3750238.3434835523</v>
      </c>
      <c r="L224" s="2">
        <f t="shared" si="82"/>
        <v>-5386545.7023234954</v>
      </c>
      <c r="M224" s="2">
        <f t="shared" si="82"/>
        <v>-6588320.8448331514</v>
      </c>
      <c r="N224" s="2">
        <f t="shared" si="82"/>
        <v>-7830058.4165612198</v>
      </c>
      <c r="O224" s="2">
        <f t="shared" si="82"/>
        <v>-9112732.2922389451</v>
      </c>
      <c r="P224" s="2">
        <f t="shared" si="82"/>
        <v>-10340682.165877542</v>
      </c>
      <c r="Q224" s="2">
        <f t="shared" si="82"/>
        <v>-11607551.841444062</v>
      </c>
      <c r="R224" s="2">
        <f t="shared" si="82"/>
        <v>-13720026.205770202</v>
      </c>
      <c r="S224" s="2">
        <f t="shared" si="82"/>
        <v>-15920624.722461743</v>
      </c>
      <c r="T224" s="2">
        <f t="shared" si="82"/>
        <v>-18213069.214214087</v>
      </c>
      <c r="U224" s="2">
        <f t="shared" si="82"/>
        <v>-20671449.266391937</v>
      </c>
      <c r="V224" s="2">
        <f t="shared" si="82"/>
        <v>-22928930.804681242</v>
      </c>
      <c r="W224" s="2">
        <f t="shared" si="82"/>
        <v>-25277208.881001398</v>
      </c>
      <c r="X224" s="2">
        <f t="shared" si="82"/>
        <v>-27714002.978042129</v>
      </c>
      <c r="Y224" s="2">
        <f t="shared" si="82"/>
        <v>-30241995.178042002</v>
      </c>
      <c r="Z224" s="2">
        <f t="shared" si="82"/>
        <v>-33099106.587813575</v>
      </c>
      <c r="AA224" s="2">
        <f t="shared" si="82"/>
        <v>-36062879.956922032</v>
      </c>
      <c r="AB224" s="2">
        <f t="shared" si="82"/>
        <v>-39136535.101527818</v>
      </c>
      <c r="AC224" s="2">
        <f t="shared" si="82"/>
        <v>-42332466.654600158</v>
      </c>
      <c r="AD224" s="2">
        <f t="shared" si="82"/>
        <v>-45654645.562447414</v>
      </c>
      <c r="AE224" s="2">
        <f t="shared" si="82"/>
        <v>-49006262.337811589</v>
      </c>
      <c r="AF224" s="2">
        <f t="shared" si="82"/>
        <v>-52488184.504469454</v>
      </c>
      <c r="AG224" s="2">
        <f t="shared" si="82"/>
        <v>-56104609.920751281</v>
      </c>
      <c r="AH224" s="2">
        <f t="shared" si="82"/>
        <v>-59849777.915150478</v>
      </c>
      <c r="AI224" s="2">
        <f t="shared" si="82"/>
        <v>-63727500.832339361</v>
      </c>
      <c r="AJ224" s="2">
        <f t="shared" si="82"/>
        <v>-67703200.677809596</v>
      </c>
      <c r="AK224" s="2">
        <f t="shared" si="82"/>
        <v>-71817776.08892253</v>
      </c>
    </row>
    <row r="225" spans="4:38">
      <c r="E225" t="s">
        <v>283</v>
      </c>
      <c r="F225" s="2">
        <f t="shared" si="79"/>
        <v>-119656079.3752804</v>
      </c>
      <c r="G225" s="2">
        <f t="shared" ref="G225:AK225" si="83">-G200</f>
        <v>0</v>
      </c>
      <c r="H225" s="2">
        <f t="shared" si="83"/>
        <v>-288645.54136887402</v>
      </c>
      <c r="I225" s="2">
        <f t="shared" si="83"/>
        <v>-585868.53741881973</v>
      </c>
      <c r="J225" s="2">
        <f t="shared" si="83"/>
        <v>-869122.84300009429</v>
      </c>
      <c r="K225" s="2">
        <f t="shared" si="83"/>
        <v>-1501758.6002603362</v>
      </c>
      <c r="L225" s="2">
        <f t="shared" si="83"/>
        <v>-2156808.0178958219</v>
      </c>
      <c r="M225" s="2">
        <f t="shared" si="83"/>
        <v>-2638132.35266294</v>
      </c>
      <c r="N225" s="2">
        <f t="shared" si="83"/>
        <v>-3135514.2843829836</v>
      </c>
      <c r="O225" s="2">
        <f t="shared" si="83"/>
        <v>-3649348.6237681326</v>
      </c>
      <c r="P225" s="2">
        <f t="shared" si="83"/>
        <v>-4141311.6123531628</v>
      </c>
      <c r="Q225" s="2">
        <f t="shared" si="83"/>
        <v>-4648914.5055681588</v>
      </c>
      <c r="R225" s="2">
        <f t="shared" si="83"/>
        <v>-5495242.734914639</v>
      </c>
      <c r="S225" s="2">
        <f t="shared" si="83"/>
        <v>-6376945.8325846773</v>
      </c>
      <c r="T225" s="2">
        <f t="shared" si="83"/>
        <v>-7295175.7766324598</v>
      </c>
      <c r="U225" s="2">
        <f t="shared" si="83"/>
        <v>-8279870.5798788983</v>
      </c>
      <c r="V225" s="2">
        <f t="shared" si="83"/>
        <v>-9184096.2455602419</v>
      </c>
      <c r="W225" s="2">
        <f t="shared" si="83"/>
        <v>-10124690.120084047</v>
      </c>
      <c r="X225" s="2">
        <f t="shared" si="83"/>
        <v>-11100738.750893557</v>
      </c>
      <c r="Y225" s="2">
        <f t="shared" si="83"/>
        <v>-12113316.435854094</v>
      </c>
      <c r="Z225" s="2">
        <f t="shared" si="83"/>
        <v>-13257721.571669377</v>
      </c>
      <c r="AA225" s="2">
        <f t="shared" si="83"/>
        <v>-14444849.750640687</v>
      </c>
      <c r="AB225" s="2">
        <f t="shared" si="83"/>
        <v>-15675990.657915685</v>
      </c>
      <c r="AC225" s="2">
        <f t="shared" si="83"/>
        <v>-16956108.91670718</v>
      </c>
      <c r="AD225" s="2">
        <f t="shared" si="83"/>
        <v>-18286795.074493922</v>
      </c>
      <c r="AE225" s="2">
        <f t="shared" si="83"/>
        <v>-19629272.458432578</v>
      </c>
      <c r="AF225" s="2">
        <f t="shared" si="83"/>
        <v>-21023943.172498614</v>
      </c>
      <c r="AG225" s="2">
        <f t="shared" si="83"/>
        <v>-22472488.652920298</v>
      </c>
      <c r="AH225" s="2">
        <f t="shared" si="83"/>
        <v>-23972601.484580625</v>
      </c>
      <c r="AI225" s="2">
        <f t="shared" si="83"/>
        <v>-25525808.687674742</v>
      </c>
      <c r="AJ225" s="2">
        <f t="shared" si="83"/>
        <v>-27118260.177685037</v>
      </c>
      <c r="AK225" s="2">
        <f t="shared" si="83"/>
        <v>-28766337.748644508</v>
      </c>
    </row>
    <row r="226" spans="4:38">
      <c r="E226" t="s">
        <v>306</v>
      </c>
      <c r="F226" s="2">
        <f t="shared" si="79"/>
        <v>-140249122.24159816</v>
      </c>
      <c r="G226" s="2">
        <f t="shared" ref="G226:AK226" si="84">-G34-G50-G85</f>
        <v>-3456626.7708300776</v>
      </c>
      <c r="H226" s="2">
        <f t="shared" si="84"/>
        <v>-4199822.7066848166</v>
      </c>
      <c r="I226" s="2">
        <f t="shared" si="84"/>
        <v>-4966784.096470193</v>
      </c>
      <c r="J226" s="2">
        <f t="shared" si="84"/>
        <v>-5936255.161725454</v>
      </c>
      <c r="K226" s="2">
        <f t="shared" si="84"/>
        <v>-6630259.3425553311</v>
      </c>
      <c r="L226" s="2">
        <f t="shared" si="84"/>
        <v>-7051134.572816913</v>
      </c>
      <c r="M226" s="2">
        <f t="shared" si="84"/>
        <v>-7748728.7714109756</v>
      </c>
      <c r="N226" s="2">
        <f t="shared" si="84"/>
        <v>-8198823.5304404981</v>
      </c>
      <c r="O226" s="2">
        <f t="shared" si="84"/>
        <v>-9025000.0754060149</v>
      </c>
      <c r="P226" s="2">
        <f t="shared" si="84"/>
        <v>-9219726.6803311072</v>
      </c>
      <c r="Q226" s="2">
        <f t="shared" si="84"/>
        <v>-9869295.7998178434</v>
      </c>
      <c r="R226" s="2">
        <f t="shared" si="84"/>
        <v>-10000886.056690151</v>
      </c>
      <c r="S226" s="2">
        <f t="shared" si="84"/>
        <v>-10135522.727043426</v>
      </c>
      <c r="T226" s="2">
        <f t="shared" si="84"/>
        <v>-10273309.645077655</v>
      </c>
      <c r="U226" s="2">
        <f t="shared" si="84"/>
        <v>-10419158.139538229</v>
      </c>
      <c r="V226" s="2">
        <f t="shared" si="84"/>
        <v>-10548110.171940986</v>
      </c>
      <c r="W226" s="2">
        <f t="shared" si="84"/>
        <v>-10680113.846074004</v>
      </c>
      <c r="X226" s="2">
        <f t="shared" si="84"/>
        <v>-10814889.597363815</v>
      </c>
      <c r="Y226" s="2">
        <f t="shared" si="84"/>
        <v>-10952495.639430707</v>
      </c>
      <c r="Z226" s="2">
        <f t="shared" si="84"/>
        <v>-11108842.266138578</v>
      </c>
      <c r="AA226" s="2">
        <f t="shared" si="84"/>
        <v>-11268472.172007315</v>
      </c>
      <c r="AB226" s="2">
        <f t="shared" si="84"/>
        <v>-11431454.305899296</v>
      </c>
      <c r="AC226" s="2">
        <f t="shared" si="84"/>
        <v>-11598471.530349448</v>
      </c>
      <c r="AD226" s="2">
        <f t="shared" si="84"/>
        <v>-11769621.444040166</v>
      </c>
      <c r="AE226" s="2">
        <f t="shared" si="84"/>
        <v>-11938203.183361132</v>
      </c>
      <c r="AF226" s="2">
        <f t="shared" si="84"/>
        <v>-12110977.006260533</v>
      </c>
      <c r="AG226" s="2">
        <f t="shared" si="84"/>
        <v>-12288044.635701619</v>
      </c>
      <c r="AH226" s="2">
        <f t="shared" si="84"/>
        <v>-12468830.68536097</v>
      </c>
      <c r="AI226" s="2">
        <f t="shared" si="84"/>
        <v>-12653413.242063165</v>
      </c>
      <c r="AJ226" s="2">
        <f t="shared" si="84"/>
        <v>-12839277.442232</v>
      </c>
      <c r="AK226" s="2">
        <f t="shared" si="84"/>
        <v>-13029044.790604381</v>
      </c>
    </row>
    <row r="227" spans="4:38">
      <c r="E227" t="s">
        <v>290</v>
      </c>
      <c r="F227" s="2">
        <f t="shared" si="79"/>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79"/>
        <v>475758760.06729829</v>
      </c>
      <c r="H228" s="2">
        <f t="shared" ref="H228:AK228" ca="1" si="86">H219</f>
        <v>14222574.465253118</v>
      </c>
      <c r="I228" s="2">
        <f t="shared" ca="1" si="86"/>
        <v>14346541.566647986</v>
      </c>
      <c r="J228" s="2">
        <f t="shared" ca="1" si="86"/>
        <v>13350705.846872803</v>
      </c>
      <c r="K228" s="2">
        <f t="shared" ca="1" si="86"/>
        <v>30272855.33024836</v>
      </c>
      <c r="L228" s="2">
        <f t="shared" ca="1" si="86"/>
        <v>30722639.035906069</v>
      </c>
      <c r="M228" s="2">
        <f t="shared" ca="1" si="86"/>
        <v>21484789.088639464</v>
      </c>
      <c r="N228" s="2">
        <f t="shared" ca="1" si="86"/>
        <v>21777955.83196855</v>
      </c>
      <c r="O228" s="2">
        <f t="shared" ca="1" si="86"/>
        <v>22073960.786528766</v>
      </c>
      <c r="P228" s="2">
        <f t="shared" ca="1" si="86"/>
        <v>20464596.223139923</v>
      </c>
      <c r="Q228" s="2">
        <f t="shared" ca="1" si="86"/>
        <v>20726173.529499099</v>
      </c>
      <c r="R228" s="2">
        <f t="shared" ca="1" si="86"/>
        <v>36891115.74676688</v>
      </c>
      <c r="S228" s="2">
        <f t="shared" ca="1" si="86"/>
        <v>37758426.588294782</v>
      </c>
      <c r="T228" s="2">
        <f t="shared" ca="1" si="86"/>
        <v>38645895.50312192</v>
      </c>
      <c r="U228" s="2">
        <f t="shared" ca="1" si="86"/>
        <v>40970719.012359932</v>
      </c>
      <c r="V228" s="2">
        <f t="shared" ca="1" si="86"/>
        <v>35986816.982170857</v>
      </c>
      <c r="W228" s="2">
        <f t="shared" ca="1" si="86"/>
        <v>36843164.193089321</v>
      </c>
      <c r="X228" s="2">
        <f t="shared" ca="1" si="86"/>
        <v>37616870.641144164</v>
      </c>
      <c r="Y228" s="2">
        <f t="shared" ca="1" si="86"/>
        <v>38406824.924607337</v>
      </c>
      <c r="Z228" s="2">
        <f t="shared" ca="1" si="86"/>
        <v>43854666.027014174</v>
      </c>
      <c r="AA228" s="2">
        <f t="shared" ca="1" si="86"/>
        <v>44775614.013581418</v>
      </c>
      <c r="AB228" s="2">
        <f t="shared" ca="1" si="86"/>
        <v>45715901.907866642</v>
      </c>
      <c r="AC228" s="2">
        <f t="shared" ca="1" si="86"/>
        <v>46855272.256859079</v>
      </c>
      <c r="AD228" s="2">
        <f t="shared" ca="1" si="86"/>
        <v>48022335.447767429</v>
      </c>
      <c r="AE228" s="2">
        <f t="shared" ca="1" si="86"/>
        <v>47226411.667765945</v>
      </c>
      <c r="AF228" s="2">
        <f t="shared" ca="1" si="86"/>
        <v>48409039.838382177</v>
      </c>
      <c r="AG228" s="2">
        <f t="shared" ca="1" si="86"/>
        <v>49620511.544618815</v>
      </c>
      <c r="AH228" s="2">
        <f t="shared" ca="1" si="86"/>
        <v>50662542.287055753</v>
      </c>
      <c r="AI228" s="2">
        <f t="shared" ca="1" si="86"/>
        <v>51726455.675083593</v>
      </c>
      <c r="AJ228" s="2">
        <f t="shared" ca="1" si="86"/>
        <v>52052987.951760449</v>
      </c>
      <c r="AK228" s="2">
        <f t="shared" ca="1" si="86"/>
        <v>53146100.698747352</v>
      </c>
    </row>
    <row r="229" spans="4:38">
      <c r="F229" s="2">
        <f t="shared" si="79"/>
        <v>0</v>
      </c>
    </row>
    <row r="230" spans="4:38">
      <c r="E230" t="s">
        <v>308</v>
      </c>
      <c r="F230" s="2">
        <f t="shared" ca="1" si="79"/>
        <v>596655552.30363297</v>
      </c>
      <c r="G230" s="2">
        <f t="shared" ref="G230:AK230" si="87">SUM(G222:G228)</f>
        <v>-3456626.7708300776</v>
      </c>
      <c r="H230" s="2">
        <f t="shared" ca="1" si="87"/>
        <v>14518697.908469096</v>
      </c>
      <c r="I230" s="2">
        <f t="shared" ca="1" si="87"/>
        <v>14219860.527164394</v>
      </c>
      <c r="J230" s="2">
        <f t="shared" ca="1" si="87"/>
        <v>12285771.654533062</v>
      </c>
      <c r="K230" s="2">
        <f t="shared" ca="1" si="87"/>
        <v>33889247.012650169</v>
      </c>
      <c r="L230" s="2">
        <f t="shared" ca="1" si="87"/>
        <v>34752998.988253415</v>
      </c>
      <c r="M230" s="2">
        <f t="shared" ca="1" si="87"/>
        <v>22801451.413238663</v>
      </c>
      <c r="N230" s="2">
        <f t="shared" ca="1" si="87"/>
        <v>23246306.270421382</v>
      </c>
      <c r="O230" s="2">
        <f t="shared" ca="1" si="87"/>
        <v>23332744.676186956</v>
      </c>
      <c r="P230" s="2">
        <f t="shared" ca="1" si="87"/>
        <v>21599616.381505776</v>
      </c>
      <c r="Q230" s="2">
        <f t="shared" ca="1" si="87"/>
        <v>21807314.136592679</v>
      </c>
      <c r="R230" s="2">
        <f t="shared" ca="1" si="87"/>
        <v>43131822.698117018</v>
      </c>
      <c r="S230" s="2">
        <f t="shared" ca="1" si="87"/>
        <v>45008819.70253665</v>
      </c>
      <c r="T230" s="2">
        <f t="shared" ca="1" si="87"/>
        <v>46963026.82070446</v>
      </c>
      <c r="U230" s="2">
        <f t="shared" ca="1" si="87"/>
        <v>50808379.092462242</v>
      </c>
      <c r="V230" s="2">
        <f t="shared" ca="1" si="87"/>
        <v>45281786.347023606</v>
      </c>
      <c r="W230" s="2">
        <f t="shared" ca="1" si="87"/>
        <v>47225965.252497658</v>
      </c>
      <c r="X230" s="2">
        <f t="shared" ca="1" si="87"/>
        <v>49099144.350972854</v>
      </c>
      <c r="Y230" s="2">
        <f t="shared" ca="1" si="87"/>
        <v>51028290.681477562</v>
      </c>
      <c r="Z230" s="2">
        <f t="shared" ca="1" si="87"/>
        <v>59006155.014749311</v>
      </c>
      <c r="AA230" s="2">
        <f t="shared" ca="1" si="87"/>
        <v>61261576.308424219</v>
      </c>
      <c r="AB230" s="2">
        <f t="shared" ca="1" si="87"/>
        <v>63584156.810655937</v>
      </c>
      <c r="AC230" s="2">
        <f t="shared" ca="1" si="87"/>
        <v>66207219.240616359</v>
      </c>
      <c r="AD230" s="2">
        <f t="shared" ca="1" si="87"/>
        <v>68914105.197502092</v>
      </c>
      <c r="AE230" s="2">
        <f t="shared" ca="1" si="87"/>
        <v>69136734.633896813</v>
      </c>
      <c r="AF230" s="2">
        <f t="shared" ca="1" si="87"/>
        <v>71928686.157495201</v>
      </c>
      <c r="AG230" s="2">
        <f t="shared" ca="1" si="87"/>
        <v>74809211.031827509</v>
      </c>
      <c r="AH230" s="2">
        <f t="shared" ca="1" si="87"/>
        <v>77524037.855369717</v>
      </c>
      <c r="AI230" s="2">
        <f t="shared" ca="1" si="87"/>
        <v>80318274.022793844</v>
      </c>
      <c r="AJ230" s="2">
        <f t="shared" ca="1" si="87"/>
        <v>82213367.533093274</v>
      </c>
      <c r="AK230" s="2">
        <f t="shared" ca="1" si="87"/>
        <v>85138561.216092288</v>
      </c>
    </row>
    <row r="231" spans="4:38">
      <c r="E231" t="s">
        <v>309</v>
      </c>
      <c r="F231" s="2">
        <f t="shared" ca="1" si="79"/>
        <v>-178996665.69108981</v>
      </c>
      <c r="G231" s="2">
        <f>-G230*G$18</f>
        <v>1036988.0312490233</v>
      </c>
      <c r="H231" s="2">
        <f t="shared" ref="H231:AK231" ca="1" si="88">-H230*H$18</f>
        <v>-4355609.3725407282</v>
      </c>
      <c r="I231" s="2">
        <f t="shared" ca="1" si="88"/>
        <v>-4265958.1581493178</v>
      </c>
      <c r="J231" s="2">
        <f t="shared" ca="1" si="88"/>
        <v>-3685731.4963599187</v>
      </c>
      <c r="K231" s="2">
        <f t="shared" ca="1" si="88"/>
        <v>-10166774.10379505</v>
      </c>
      <c r="L231" s="2">
        <f t="shared" ca="1" si="88"/>
        <v>-10425899.696476024</v>
      </c>
      <c r="M231" s="2">
        <f t="shared" ca="1" si="88"/>
        <v>-6840435.423971599</v>
      </c>
      <c r="N231" s="2">
        <f t="shared" ca="1" si="88"/>
        <v>-6973891.8811264141</v>
      </c>
      <c r="O231" s="2">
        <f t="shared" ca="1" si="88"/>
        <v>-6999823.4028560864</v>
      </c>
      <c r="P231" s="2">
        <f t="shared" ca="1" si="88"/>
        <v>-6479884.9144517323</v>
      </c>
      <c r="Q231" s="2">
        <f t="shared" ca="1" si="88"/>
        <v>-6542194.2409778032</v>
      </c>
      <c r="R231" s="2">
        <f t="shared" ca="1" si="88"/>
        <v>-12939546.809435105</v>
      </c>
      <c r="S231" s="2">
        <f t="shared" ca="1" si="88"/>
        <v>-13502645.910760995</v>
      </c>
      <c r="T231" s="2">
        <f t="shared" ca="1" si="88"/>
        <v>-14088908.046211338</v>
      </c>
      <c r="U231" s="2">
        <f t="shared" ca="1" si="88"/>
        <v>-15242513.727738671</v>
      </c>
      <c r="V231" s="2">
        <f t="shared" ca="1" si="88"/>
        <v>-13584535.904107081</v>
      </c>
      <c r="W231" s="2">
        <f t="shared" ca="1" si="88"/>
        <v>-14167789.575749297</v>
      </c>
      <c r="X231" s="2">
        <f t="shared" ca="1" si="88"/>
        <v>-14729743.305291856</v>
      </c>
      <c r="Y231" s="2">
        <f t="shared" ca="1" si="88"/>
        <v>-15308487.204443268</v>
      </c>
      <c r="Z231" s="2">
        <f t="shared" ca="1" si="88"/>
        <v>-17701846.504424792</v>
      </c>
      <c r="AA231" s="2">
        <f t="shared" ca="1" si="88"/>
        <v>-18378472.892527264</v>
      </c>
      <c r="AB231" s="2">
        <f t="shared" ca="1" si="88"/>
        <v>-19075247.043196779</v>
      </c>
      <c r="AC231" s="2">
        <f t="shared" ca="1" si="88"/>
        <v>-19862165.772184908</v>
      </c>
      <c r="AD231" s="2">
        <f t="shared" ca="1" si="88"/>
        <v>-20674231.559250627</v>
      </c>
      <c r="AE231" s="2">
        <f t="shared" ca="1" si="88"/>
        <v>-20741020.390169043</v>
      </c>
      <c r="AF231" s="2">
        <f t="shared" ca="1" si="88"/>
        <v>-21578605.847248558</v>
      </c>
      <c r="AG231" s="2">
        <f t="shared" ca="1" si="88"/>
        <v>-22442763.309548251</v>
      </c>
      <c r="AH231" s="2">
        <f t="shared" ca="1" si="88"/>
        <v>-23257211.356610913</v>
      </c>
      <c r="AI231" s="2">
        <f t="shared" ca="1" si="88"/>
        <v>-24095482.206838153</v>
      </c>
      <c r="AJ231" s="2">
        <f t="shared" ca="1" si="88"/>
        <v>-24664010.259927981</v>
      </c>
      <c r="AK231" s="2">
        <f t="shared" ca="1" si="88"/>
        <v>-25541568.364827685</v>
      </c>
    </row>
    <row r="233" spans="4:38">
      <c r="D233" t="s">
        <v>310</v>
      </c>
    </row>
    <row r="234" spans="4:38">
      <c r="E234" t="s">
        <v>214</v>
      </c>
      <c r="F234" s="2">
        <f>NPV($G$15,H234:AQ234)+G234</f>
        <v>-632664875.34569073</v>
      </c>
      <c r="G234" s="2">
        <f t="shared" ref="G234:AK234" si="89">-G26</f>
        <v>-276530141.66640621</v>
      </c>
      <c r="H234" s="2">
        <f t="shared" si="89"/>
        <v>-55229260.58312539</v>
      </c>
      <c r="I234" s="2">
        <f t="shared" si="89"/>
        <v>-57074345.494157314</v>
      </c>
      <c r="J234" s="2">
        <f t="shared" si="89"/>
        <v>-73526549.190132365</v>
      </c>
      <c r="K234" s="2">
        <f t="shared" si="89"/>
        <v>-46852109.666611545</v>
      </c>
      <c r="L234" s="2">
        <f t="shared" si="89"/>
        <v>-24866106.090819616</v>
      </c>
      <c r="M234" s="2">
        <f t="shared" si="89"/>
        <v>-49521273.076804407</v>
      </c>
      <c r="N234" s="2">
        <f t="shared" si="89"/>
        <v>-29635019.725192469</v>
      </c>
      <c r="O234" s="2">
        <f t="shared" si="89"/>
        <v>-59634532.371886857</v>
      </c>
      <c r="P234" s="2">
        <f t="shared" si="89"/>
        <v>-9551890.0970869139</v>
      </c>
      <c r="Q234" s="2">
        <f t="shared" si="89"/>
        <v>-45861426.656880133</v>
      </c>
      <c r="R234" s="23">
        <f t="shared" si="89"/>
        <v>0</v>
      </c>
      <c r="S234" s="23">
        <f t="shared" si="89"/>
        <v>0</v>
      </c>
      <c r="T234" s="23">
        <f t="shared" si="89"/>
        <v>0</v>
      </c>
      <c r="U234" s="23">
        <f t="shared" si="89"/>
        <v>0</v>
      </c>
      <c r="V234" s="23">
        <f t="shared" si="89"/>
        <v>0</v>
      </c>
      <c r="W234" s="23">
        <f t="shared" si="89"/>
        <v>0</v>
      </c>
      <c r="X234" s="23">
        <f t="shared" si="89"/>
        <v>0</v>
      </c>
      <c r="Y234" s="23">
        <f t="shared" si="89"/>
        <v>0</v>
      </c>
      <c r="Z234" s="23">
        <f t="shared" si="89"/>
        <v>0</v>
      </c>
      <c r="AA234" s="23">
        <f t="shared" si="89"/>
        <v>0</v>
      </c>
      <c r="AB234" s="23">
        <f t="shared" si="89"/>
        <v>0</v>
      </c>
      <c r="AC234" s="23">
        <f t="shared" si="89"/>
        <v>0</v>
      </c>
      <c r="AD234" s="23">
        <f t="shared" si="89"/>
        <v>0</v>
      </c>
      <c r="AE234" s="23">
        <f t="shared" si="89"/>
        <v>0</v>
      </c>
      <c r="AF234" s="23">
        <f t="shared" si="89"/>
        <v>0</v>
      </c>
      <c r="AG234" s="23">
        <f t="shared" si="89"/>
        <v>0</v>
      </c>
      <c r="AH234" s="23">
        <f t="shared" si="89"/>
        <v>0</v>
      </c>
      <c r="AI234" s="23">
        <f t="shared" si="89"/>
        <v>0</v>
      </c>
      <c r="AJ234" s="23">
        <f t="shared" si="89"/>
        <v>0</v>
      </c>
      <c r="AK234" s="23">
        <f t="shared" si="89"/>
        <v>0</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1476634677.9452498</v>
      </c>
      <c r="G237" s="2">
        <f t="shared" ref="G237:AK237" si="93">G177</f>
        <v>0</v>
      </c>
      <c r="H237" s="2">
        <f t="shared" si="93"/>
        <v>1300957.8397683371</v>
      </c>
      <c r="I237" s="2">
        <f t="shared" si="93"/>
        <v>2651527.5836764332</v>
      </c>
      <c r="J237" s="2">
        <f t="shared" si="93"/>
        <v>3947183.2070226632</v>
      </c>
      <c r="K237" s="2">
        <f t="shared" si="93"/>
        <v>6830423.1689224374</v>
      </c>
      <c r="L237" s="2">
        <f t="shared" si="93"/>
        <v>9820935.9152766243</v>
      </c>
      <c r="M237" s="2">
        <f t="shared" si="93"/>
        <v>12005581.482785694</v>
      </c>
      <c r="N237" s="2">
        <f t="shared" si="93"/>
        <v>14260185.672668254</v>
      </c>
      <c r="O237" s="2">
        <f t="shared" si="93"/>
        <v>16586273.655716736</v>
      </c>
      <c r="P237" s="2">
        <f t="shared" si="93"/>
        <v>18810502.320007268</v>
      </c>
      <c r="Q237" s="2">
        <f t="shared" si="93"/>
        <v>21102799.851864785</v>
      </c>
      <c r="R237" s="2">
        <f t="shared" si="93"/>
        <v>24929641.398940582</v>
      </c>
      <c r="S237" s="2">
        <f t="shared" si="93"/>
        <v>28912552.768069729</v>
      </c>
      <c r="T237" s="2">
        <f t="shared" si="93"/>
        <v>33075732.510768399</v>
      </c>
      <c r="U237" s="2">
        <f t="shared" si="93"/>
        <v>37540258.509065501</v>
      </c>
      <c r="V237" s="2">
        <f t="shared" si="93"/>
        <v>41639943.994814485</v>
      </c>
      <c r="W237" s="2">
        <f t="shared" si="93"/>
        <v>45904519.975926444</v>
      </c>
      <c r="X237" s="2">
        <f t="shared" si="93"/>
        <v>50329844.932943389</v>
      </c>
      <c r="Y237" s="2">
        <f t="shared" si="93"/>
        <v>54920789.644845583</v>
      </c>
      <c r="Z237" s="2">
        <f t="shared" si="93"/>
        <v>60109429.276726916</v>
      </c>
      <c r="AA237" s="2">
        <f t="shared" si="93"/>
        <v>65491771.704913884</v>
      </c>
      <c r="AB237" s="2">
        <f t="shared" si="93"/>
        <v>71073664.256773666</v>
      </c>
      <c r="AC237" s="2">
        <f t="shared" si="93"/>
        <v>76877616.129401907</v>
      </c>
      <c r="AD237" s="2">
        <f t="shared" si="93"/>
        <v>82910838.735458642</v>
      </c>
      <c r="AE237" s="2">
        <f t="shared" si="93"/>
        <v>88997521.800058916</v>
      </c>
      <c r="AF237" s="2">
        <f t="shared" si="93"/>
        <v>95320845.170389652</v>
      </c>
      <c r="AG237" s="2">
        <f t="shared" si="93"/>
        <v>101888432.34129491</v>
      </c>
      <c r="AH237" s="2">
        <f t="shared" si="93"/>
        <v>108689821.68065804</v>
      </c>
      <c r="AI237" s="2">
        <f t="shared" si="93"/>
        <v>115731936.57361192</v>
      </c>
      <c r="AJ237" s="2">
        <f t="shared" si="93"/>
        <v>122951981.86555263</v>
      </c>
      <c r="AK237" s="2">
        <f t="shared" si="93"/>
        <v>130424231.2757259</v>
      </c>
      <c r="AL237" s="2">
        <f t="shared" ref="AL237:AL243" si="94">IF(AF237=0,0,IF($G$15&gt;(AK237/AF237)^(1/5)-1+2%,AK237*(AK237/AF237)^(1/5)/($G$15-((AK237/AF237)^(1/5)-1)),AK237*(1+$G$14)/$G$16))</f>
        <v>4443123074.3561602</v>
      </c>
    </row>
    <row r="238" spans="4:38">
      <c r="E238" t="s">
        <v>282</v>
      </c>
      <c r="F238" s="2">
        <f t="shared" si="90"/>
        <v>-813134707.81732988</v>
      </c>
      <c r="G238" s="2">
        <f t="shared" ref="G238:AK238" si="95">G224</f>
        <v>0</v>
      </c>
      <c r="H238" s="2">
        <f t="shared" si="95"/>
        <v>-742780.43375240488</v>
      </c>
      <c r="I238" s="2">
        <f t="shared" si="95"/>
        <v>-1508121.6779437957</v>
      </c>
      <c r="J238" s="2">
        <f t="shared" si="95"/>
        <v>-2237875.4249253911</v>
      </c>
      <c r="K238" s="2">
        <f t="shared" si="95"/>
        <v>-3750238.3434835523</v>
      </c>
      <c r="L238" s="2">
        <f t="shared" si="95"/>
        <v>-5386545.7023234954</v>
      </c>
      <c r="M238" s="2">
        <f t="shared" si="95"/>
        <v>-6588320.8448331514</v>
      </c>
      <c r="N238" s="2">
        <f t="shared" si="95"/>
        <v>-7830058.4165612198</v>
      </c>
      <c r="O238" s="2">
        <f t="shared" si="95"/>
        <v>-9112732.2922389451</v>
      </c>
      <c r="P238" s="2">
        <f t="shared" si="95"/>
        <v>-10340682.165877542</v>
      </c>
      <c r="Q238" s="2">
        <f t="shared" si="95"/>
        <v>-11607551.841444062</v>
      </c>
      <c r="R238" s="2">
        <f t="shared" si="95"/>
        <v>-13720026.205770202</v>
      </c>
      <c r="S238" s="2">
        <f t="shared" si="95"/>
        <v>-15920624.722461743</v>
      </c>
      <c r="T238" s="2">
        <f t="shared" si="95"/>
        <v>-18213069.214214087</v>
      </c>
      <c r="U238" s="2">
        <f t="shared" si="95"/>
        <v>-20671449.266391937</v>
      </c>
      <c r="V238" s="2">
        <f t="shared" si="95"/>
        <v>-22928930.804681242</v>
      </c>
      <c r="W238" s="2">
        <f t="shared" si="95"/>
        <v>-25277208.881001398</v>
      </c>
      <c r="X238" s="2">
        <f t="shared" si="95"/>
        <v>-27714002.978042129</v>
      </c>
      <c r="Y238" s="2">
        <f t="shared" si="95"/>
        <v>-30241995.178042002</v>
      </c>
      <c r="Z238" s="2">
        <f t="shared" si="95"/>
        <v>-33099106.587813575</v>
      </c>
      <c r="AA238" s="2">
        <f t="shared" si="95"/>
        <v>-36062879.956922032</v>
      </c>
      <c r="AB238" s="2">
        <f t="shared" si="95"/>
        <v>-39136535.101527818</v>
      </c>
      <c r="AC238" s="2">
        <f t="shared" si="95"/>
        <v>-42332466.654600158</v>
      </c>
      <c r="AD238" s="2">
        <f t="shared" si="95"/>
        <v>-45654645.562447414</v>
      </c>
      <c r="AE238" s="2">
        <f t="shared" si="95"/>
        <v>-49006262.337811589</v>
      </c>
      <c r="AF238" s="2">
        <f t="shared" si="95"/>
        <v>-52488184.504469454</v>
      </c>
      <c r="AG238" s="2">
        <f t="shared" si="95"/>
        <v>-56104609.920751281</v>
      </c>
      <c r="AH238" s="2">
        <f t="shared" si="95"/>
        <v>-59849777.915150478</v>
      </c>
      <c r="AI238" s="2">
        <f t="shared" si="95"/>
        <v>-63727500.832339361</v>
      </c>
      <c r="AJ238" s="2">
        <f t="shared" si="95"/>
        <v>-67703200.677809596</v>
      </c>
      <c r="AK238" s="2">
        <f t="shared" si="95"/>
        <v>-71817776.08892253</v>
      </c>
      <c r="AL238" s="2">
        <f t="shared" si="94"/>
        <v>-2446594585.7487659</v>
      </c>
    </row>
    <row r="239" spans="4:38">
      <c r="E239" t="s">
        <v>283</v>
      </c>
      <c r="F239" s="2">
        <f t="shared" si="90"/>
        <v>-325646361.52884752</v>
      </c>
      <c r="G239" s="2">
        <f t="shared" ref="G239:AK239" si="96">-G200</f>
        <v>0</v>
      </c>
      <c r="H239" s="2">
        <f t="shared" si="96"/>
        <v>-288645.54136887402</v>
      </c>
      <c r="I239" s="2">
        <f t="shared" si="96"/>
        <v>-585868.53741881973</v>
      </c>
      <c r="J239" s="2">
        <f t="shared" si="96"/>
        <v>-869122.84300009429</v>
      </c>
      <c r="K239" s="2">
        <f t="shared" si="96"/>
        <v>-1501758.6002603362</v>
      </c>
      <c r="L239" s="2">
        <f t="shared" si="96"/>
        <v>-2156808.0178958219</v>
      </c>
      <c r="M239" s="2">
        <f t="shared" si="96"/>
        <v>-2638132.35266294</v>
      </c>
      <c r="N239" s="2">
        <f t="shared" si="96"/>
        <v>-3135514.2843829836</v>
      </c>
      <c r="O239" s="2">
        <f t="shared" si="96"/>
        <v>-3649348.6237681326</v>
      </c>
      <c r="P239" s="2">
        <f t="shared" si="96"/>
        <v>-4141311.6123531628</v>
      </c>
      <c r="Q239" s="2">
        <f t="shared" si="96"/>
        <v>-4648914.5055681588</v>
      </c>
      <c r="R239" s="2">
        <f t="shared" si="96"/>
        <v>-5495242.734914639</v>
      </c>
      <c r="S239" s="2">
        <f t="shared" si="96"/>
        <v>-6376945.8325846773</v>
      </c>
      <c r="T239" s="2">
        <f t="shared" si="96"/>
        <v>-7295175.7766324598</v>
      </c>
      <c r="U239" s="2">
        <f t="shared" si="96"/>
        <v>-8279870.5798788983</v>
      </c>
      <c r="V239" s="2">
        <f t="shared" si="96"/>
        <v>-9184096.2455602419</v>
      </c>
      <c r="W239" s="2">
        <f t="shared" si="96"/>
        <v>-10124690.120084047</v>
      </c>
      <c r="X239" s="2">
        <f t="shared" si="96"/>
        <v>-11100738.750893557</v>
      </c>
      <c r="Y239" s="2">
        <f t="shared" si="96"/>
        <v>-12113316.435854094</v>
      </c>
      <c r="Z239" s="2">
        <f t="shared" si="96"/>
        <v>-13257721.571669377</v>
      </c>
      <c r="AA239" s="2">
        <f t="shared" si="96"/>
        <v>-14444849.750640687</v>
      </c>
      <c r="AB239" s="2">
        <f t="shared" si="96"/>
        <v>-15675990.657915685</v>
      </c>
      <c r="AC239" s="2">
        <f t="shared" si="96"/>
        <v>-16956108.91670718</v>
      </c>
      <c r="AD239" s="2">
        <f t="shared" si="96"/>
        <v>-18286795.074493922</v>
      </c>
      <c r="AE239" s="2">
        <f t="shared" si="96"/>
        <v>-19629272.458432578</v>
      </c>
      <c r="AF239" s="2">
        <f t="shared" si="96"/>
        <v>-21023943.172498614</v>
      </c>
      <c r="AG239" s="2">
        <f t="shared" si="96"/>
        <v>-22472488.652920298</v>
      </c>
      <c r="AH239" s="2">
        <f t="shared" si="96"/>
        <v>-23972601.484580625</v>
      </c>
      <c r="AI239" s="2">
        <f t="shared" si="96"/>
        <v>-25525808.687674742</v>
      </c>
      <c r="AJ239" s="2">
        <f t="shared" si="96"/>
        <v>-27118260.177685037</v>
      </c>
      <c r="AK239" s="2">
        <f t="shared" si="96"/>
        <v>-28766337.748644508</v>
      </c>
      <c r="AL239" s="2">
        <f t="shared" si="94"/>
        <v>-979974179.38021648</v>
      </c>
    </row>
    <row r="240" spans="4:38">
      <c r="E240" t="s">
        <v>290</v>
      </c>
      <c r="F240" s="2">
        <f t="shared" si="90"/>
        <v>0</v>
      </c>
      <c r="G240" s="2">
        <f t="shared" ref="G240:AK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4"/>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4"/>
        <v>0</v>
      </c>
    </row>
    <row r="242" spans="3:40">
      <c r="E242" t="s">
        <v>312</v>
      </c>
      <c r="F242" s="2">
        <f t="shared" ca="1" si="90"/>
        <v>-361894986.6413607</v>
      </c>
      <c r="G242" s="2">
        <f t="shared" ref="G242:AK242" si="99">G231</f>
        <v>1036988.0312490233</v>
      </c>
      <c r="H242" s="2">
        <f t="shared" ca="1" si="99"/>
        <v>-4355609.3725407282</v>
      </c>
      <c r="I242" s="2">
        <f t="shared" ca="1" si="99"/>
        <v>-4265958.1581493178</v>
      </c>
      <c r="J242" s="2">
        <f t="shared" ca="1" si="99"/>
        <v>-3685731.4963599187</v>
      </c>
      <c r="K242" s="2">
        <f t="shared" ca="1" si="99"/>
        <v>-10166774.10379505</v>
      </c>
      <c r="L242" s="2">
        <f t="shared" ca="1" si="99"/>
        <v>-10425899.696476024</v>
      </c>
      <c r="M242" s="2">
        <f t="shared" ca="1" si="99"/>
        <v>-6840435.423971599</v>
      </c>
      <c r="N242" s="2">
        <f t="shared" ca="1" si="99"/>
        <v>-6973891.8811264141</v>
      </c>
      <c r="O242" s="2">
        <f t="shared" ca="1" si="99"/>
        <v>-6999823.4028560864</v>
      </c>
      <c r="P242" s="2">
        <f t="shared" ca="1" si="99"/>
        <v>-6479884.9144517323</v>
      </c>
      <c r="Q242" s="2">
        <f t="shared" ca="1" si="99"/>
        <v>-6542194.2409778032</v>
      </c>
      <c r="R242" s="2">
        <f t="shared" ca="1" si="99"/>
        <v>-12939546.809435105</v>
      </c>
      <c r="S242" s="2">
        <f t="shared" ca="1" si="99"/>
        <v>-13502645.910760995</v>
      </c>
      <c r="T242" s="2">
        <f t="shared" ca="1" si="99"/>
        <v>-14088908.046211338</v>
      </c>
      <c r="U242" s="2">
        <f t="shared" ca="1" si="99"/>
        <v>-15242513.727738671</v>
      </c>
      <c r="V242" s="2">
        <f t="shared" ca="1" si="99"/>
        <v>-13584535.904107081</v>
      </c>
      <c r="W242" s="2">
        <f t="shared" ca="1" si="99"/>
        <v>-14167789.575749297</v>
      </c>
      <c r="X242" s="2">
        <f t="shared" ca="1" si="99"/>
        <v>-14729743.305291856</v>
      </c>
      <c r="Y242" s="2">
        <f t="shared" ca="1" si="99"/>
        <v>-15308487.204443268</v>
      </c>
      <c r="Z242" s="2">
        <f t="shared" ca="1" si="99"/>
        <v>-17701846.504424792</v>
      </c>
      <c r="AA242" s="2">
        <f t="shared" ca="1" si="99"/>
        <v>-18378472.892527264</v>
      </c>
      <c r="AB242" s="2">
        <f t="shared" ca="1" si="99"/>
        <v>-19075247.043196779</v>
      </c>
      <c r="AC242" s="2">
        <f t="shared" ca="1" si="99"/>
        <v>-19862165.772184908</v>
      </c>
      <c r="AD242" s="2">
        <f t="shared" ca="1" si="99"/>
        <v>-20674231.559250627</v>
      </c>
      <c r="AE242" s="2">
        <f t="shared" ca="1" si="99"/>
        <v>-20741020.390169043</v>
      </c>
      <c r="AF242" s="2">
        <f t="shared" ca="1" si="99"/>
        <v>-21578605.847248558</v>
      </c>
      <c r="AG242" s="2">
        <f t="shared" ca="1" si="99"/>
        <v>-22442763.309548251</v>
      </c>
      <c r="AH242" s="2">
        <f t="shared" ca="1" si="99"/>
        <v>-23257211.356610913</v>
      </c>
      <c r="AI242" s="2">
        <f t="shared" ca="1" si="99"/>
        <v>-24095482.206838153</v>
      </c>
      <c r="AJ242" s="2">
        <f t="shared" ca="1" si="99"/>
        <v>-24664010.259927981</v>
      </c>
      <c r="AK242" s="2">
        <f t="shared" ca="1" si="99"/>
        <v>-25541568.364827685</v>
      </c>
      <c r="AL242" s="2">
        <f t="shared" ca="1" si="94"/>
        <v>-870116930.32023668</v>
      </c>
      <c r="AN242" s="18"/>
    </row>
    <row r="243" spans="3:40">
      <c r="E243" t="s">
        <v>313</v>
      </c>
      <c r="F243" s="2">
        <f t="shared" ca="1" si="90"/>
        <v>180947493.32068035</v>
      </c>
      <c r="G243" s="2">
        <f>-$G$17*G242</f>
        <v>-518494.01562451164</v>
      </c>
      <c r="H243" s="2">
        <f t="shared" ref="H243:AK243" ca="1" si="100">-$G$17*H242</f>
        <v>2177804.6862703641</v>
      </c>
      <c r="I243" s="2">
        <f t="shared" ca="1" si="100"/>
        <v>2132979.0790746589</v>
      </c>
      <c r="J243" s="2">
        <f t="shared" ca="1" si="100"/>
        <v>1842865.7481799594</v>
      </c>
      <c r="K243" s="2">
        <f t="shared" ca="1" si="100"/>
        <v>5083387.0518975249</v>
      </c>
      <c r="L243" s="2">
        <f t="shared" ca="1" si="100"/>
        <v>5212949.8482380118</v>
      </c>
      <c r="M243" s="2">
        <f t="shared" ca="1" si="100"/>
        <v>3420217.7119857995</v>
      </c>
      <c r="N243" s="2">
        <f t="shared" ca="1" si="100"/>
        <v>3486945.940563207</v>
      </c>
      <c r="O243" s="2">
        <f t="shared" ca="1" si="100"/>
        <v>3499911.7014280432</v>
      </c>
      <c r="P243" s="2">
        <f t="shared" ca="1" si="100"/>
        <v>3239942.4572258662</v>
      </c>
      <c r="Q243" s="2">
        <f t="shared" ca="1" si="100"/>
        <v>3271097.1204889016</v>
      </c>
      <c r="R243" s="2">
        <f t="shared" ca="1" si="100"/>
        <v>6469773.4047175525</v>
      </c>
      <c r="S243" s="2">
        <f t="shared" ca="1" si="100"/>
        <v>6751322.9553804975</v>
      </c>
      <c r="T243" s="2">
        <f t="shared" ca="1" si="100"/>
        <v>7044454.0231056688</v>
      </c>
      <c r="U243" s="2">
        <f t="shared" ca="1" si="100"/>
        <v>7621256.8638693355</v>
      </c>
      <c r="V243" s="2">
        <f t="shared" ca="1" si="100"/>
        <v>6792267.9520535404</v>
      </c>
      <c r="W243" s="2">
        <f t="shared" ca="1" si="100"/>
        <v>7083894.7878746483</v>
      </c>
      <c r="X243" s="2">
        <f t="shared" ca="1" si="100"/>
        <v>7364871.6526459279</v>
      </c>
      <c r="Y243" s="2">
        <f t="shared" ca="1" si="100"/>
        <v>7654243.6022216342</v>
      </c>
      <c r="Z243" s="2">
        <f t="shared" ca="1" si="100"/>
        <v>8850923.2522123959</v>
      </c>
      <c r="AA243" s="2">
        <f t="shared" ca="1" si="100"/>
        <v>9189236.4462636318</v>
      </c>
      <c r="AB243" s="2">
        <f t="shared" ca="1" si="100"/>
        <v>9537623.5215983894</v>
      </c>
      <c r="AC243" s="2">
        <f t="shared" ca="1" si="100"/>
        <v>9931082.8860924542</v>
      </c>
      <c r="AD243" s="2">
        <f t="shared" ca="1" si="100"/>
        <v>10337115.779625313</v>
      </c>
      <c r="AE243" s="2">
        <f t="shared" ca="1" si="100"/>
        <v>10370510.195084522</v>
      </c>
      <c r="AF243" s="2">
        <f t="shared" ca="1" si="100"/>
        <v>10789302.923624279</v>
      </c>
      <c r="AG243" s="2">
        <f t="shared" ca="1" si="100"/>
        <v>11221381.654774126</v>
      </c>
      <c r="AH243" s="2">
        <f t="shared" ca="1" si="100"/>
        <v>11628605.678305456</v>
      </c>
      <c r="AI243" s="2">
        <f t="shared" ca="1" si="100"/>
        <v>12047741.103419077</v>
      </c>
      <c r="AJ243" s="2">
        <f t="shared" ca="1" si="100"/>
        <v>12332005.12996399</v>
      </c>
      <c r="AK243" s="2">
        <f t="shared" ca="1" si="100"/>
        <v>12770784.182413843</v>
      </c>
      <c r="AL243" s="2">
        <f t="shared" ca="1" si="94"/>
        <v>435058465.16011834</v>
      </c>
    </row>
    <row r="244" spans="3:40">
      <c r="E244" t="s">
        <v>314</v>
      </c>
      <c r="F244" s="2">
        <f t="shared" ca="1" si="90"/>
        <v>-475758760.06729889</v>
      </c>
      <c r="G244" s="2">
        <f>SUM(G234:G243)</f>
        <v>-276011647.65078169</v>
      </c>
      <c r="H244" s="2">
        <f t="shared" ref="H244:AL244" ca="1" si="101">SUM(H234:H243)</f>
        <v>-57137533.404748693</v>
      </c>
      <c r="I244" s="2">
        <f t="shared" ca="1" si="101"/>
        <v>-58649787.204918154</v>
      </c>
      <c r="J244" s="2">
        <f t="shared" ca="1" si="101"/>
        <v>-74529229.999215141</v>
      </c>
      <c r="K244" s="2">
        <f t="shared" ca="1" si="101"/>
        <v>-50357070.493330523</v>
      </c>
      <c r="L244" s="2">
        <f t="shared" ca="1" si="101"/>
        <v>-27801473.744000323</v>
      </c>
      <c r="M244" s="2">
        <f t="shared" ca="1" si="101"/>
        <v>-50162362.503500611</v>
      </c>
      <c r="N244" s="2">
        <f t="shared" ca="1" si="101"/>
        <v>-29827352.694031626</v>
      </c>
      <c r="O244" s="2">
        <f t="shared" ca="1" si="101"/>
        <v>-59310251.333605245</v>
      </c>
      <c r="P244" s="2">
        <f t="shared" ca="1" si="101"/>
        <v>-8463324.0125362165</v>
      </c>
      <c r="Q244" s="2">
        <f t="shared" ca="1" si="101"/>
        <v>-44286190.272516467</v>
      </c>
      <c r="R244" s="2">
        <f t="shared" ca="1" si="101"/>
        <v>-755400.94646181166</v>
      </c>
      <c r="S244" s="2">
        <f t="shared" ca="1" si="101"/>
        <v>-136340.74235718884</v>
      </c>
      <c r="T244" s="2">
        <f t="shared" ca="1" si="101"/>
        <v>523033.49681618344</v>
      </c>
      <c r="U244" s="2">
        <f t="shared" ca="1" si="101"/>
        <v>967681.79892533086</v>
      </c>
      <c r="V244" s="2">
        <f t="shared" ca="1" si="101"/>
        <v>2734648.9925194615</v>
      </c>
      <c r="W244" s="2">
        <f t="shared" ca="1" si="101"/>
        <v>3418726.1869663503</v>
      </c>
      <c r="X244" s="2">
        <f t="shared" ca="1" si="101"/>
        <v>4150231.5513617741</v>
      </c>
      <c r="Y244" s="2">
        <f t="shared" ca="1" si="101"/>
        <v>4911234.4287278522</v>
      </c>
      <c r="Z244" s="2">
        <f t="shared" ca="1" si="101"/>
        <v>4901677.8650315683</v>
      </c>
      <c r="AA244" s="2">
        <f t="shared" ca="1" si="101"/>
        <v>5794805.5510875341</v>
      </c>
      <c r="AB244" s="2">
        <f t="shared" ca="1" si="101"/>
        <v>6723514.9757317733</v>
      </c>
      <c r="AC244" s="2">
        <f t="shared" ca="1" si="101"/>
        <v>7657957.6720021144</v>
      </c>
      <c r="AD244" s="2">
        <f t="shared" ca="1" si="101"/>
        <v>8632282.3188919928</v>
      </c>
      <c r="AE244" s="2">
        <f t="shared" ca="1" si="101"/>
        <v>9991476.8087302279</v>
      </c>
      <c r="AF244" s="2">
        <f t="shared" ca="1" si="101"/>
        <v>11019414.569797305</v>
      </c>
      <c r="AG244" s="2">
        <f t="shared" ca="1" si="101"/>
        <v>12089952.112849209</v>
      </c>
      <c r="AH244" s="2">
        <f t="shared" ca="1" si="101"/>
        <v>13238836.602621483</v>
      </c>
      <c r="AI244" s="2">
        <f t="shared" ca="1" si="101"/>
        <v>14430885.950178735</v>
      </c>
      <c r="AJ244" s="2">
        <f t="shared" ca="1" si="101"/>
        <v>15798515.88009401</v>
      </c>
      <c r="AK244" s="2">
        <f t="shared" ca="1" si="101"/>
        <v>17069333.25574502</v>
      </c>
      <c r="AL244" s="2">
        <f t="shared" ca="1" si="101"/>
        <v>581495844.0670594</v>
      </c>
    </row>
    <row r="245" spans="3:40">
      <c r="E245" t="s">
        <v>315</v>
      </c>
      <c r="F245" s="2">
        <f t="shared" ca="1" si="90"/>
        <v>-475758760.06729889</v>
      </c>
      <c r="G245" s="48">
        <f ca="1">NPV($G$15,H244:AL244)+G244</f>
        <v>-475758760.06729889</v>
      </c>
    </row>
    <row r="247" spans="3:40">
      <c r="E247" t="s">
        <v>307</v>
      </c>
      <c r="F247" t="s">
        <v>215</v>
      </c>
      <c r="H247" s="2">
        <f ca="1">H219</f>
        <v>14222574.465253118</v>
      </c>
      <c r="I247" s="2">
        <f t="shared" ref="I247:AK247" ca="1" si="102">I219</f>
        <v>14346541.566647986</v>
      </c>
      <c r="J247" s="2">
        <f t="shared" ca="1" si="102"/>
        <v>13350705.846872803</v>
      </c>
      <c r="K247" s="2">
        <f t="shared" ca="1" si="102"/>
        <v>30272855.33024836</v>
      </c>
      <c r="L247" s="2">
        <f t="shared" ca="1" si="102"/>
        <v>30722639.035906069</v>
      </c>
      <c r="M247" s="2">
        <f t="shared" ca="1" si="102"/>
        <v>21484789.088639464</v>
      </c>
      <c r="N247" s="2">
        <f t="shared" ca="1" si="102"/>
        <v>21777955.83196855</v>
      </c>
      <c r="O247" s="2">
        <f t="shared" ca="1" si="102"/>
        <v>22073960.786528766</v>
      </c>
      <c r="P247" s="2">
        <f t="shared" ca="1" si="102"/>
        <v>20464596.223139923</v>
      </c>
      <c r="Q247" s="2">
        <f t="shared" ca="1" si="102"/>
        <v>20726173.529499099</v>
      </c>
      <c r="R247" s="2">
        <f t="shared" ca="1" si="102"/>
        <v>36891115.74676688</v>
      </c>
      <c r="S247" s="2">
        <f t="shared" ca="1" si="102"/>
        <v>37758426.588294782</v>
      </c>
      <c r="T247" s="2">
        <f t="shared" ca="1" si="102"/>
        <v>38645895.50312192</v>
      </c>
      <c r="U247" s="2">
        <f t="shared" ca="1" si="102"/>
        <v>40970719.012359932</v>
      </c>
      <c r="V247" s="2">
        <f t="shared" ca="1" si="102"/>
        <v>35986816.982170857</v>
      </c>
      <c r="W247" s="2">
        <f t="shared" ca="1" si="102"/>
        <v>36843164.193089321</v>
      </c>
      <c r="X247" s="2">
        <f t="shared" ca="1" si="102"/>
        <v>37616870.641144164</v>
      </c>
      <c r="Y247" s="2">
        <f t="shared" ca="1" si="102"/>
        <v>38406824.924607337</v>
      </c>
      <c r="Z247" s="2">
        <f t="shared" ca="1" si="102"/>
        <v>43854666.027014174</v>
      </c>
      <c r="AA247" s="2">
        <f t="shared" ca="1" si="102"/>
        <v>44775614.013581418</v>
      </c>
      <c r="AB247" s="2">
        <f t="shared" ca="1" si="102"/>
        <v>45715901.907866642</v>
      </c>
      <c r="AC247" s="2">
        <f t="shared" ca="1" si="102"/>
        <v>46855272.256859079</v>
      </c>
      <c r="AD247" s="2">
        <f t="shared" ca="1" si="102"/>
        <v>48022335.447767429</v>
      </c>
      <c r="AE247" s="2">
        <f t="shared" ca="1" si="102"/>
        <v>47226411.667765945</v>
      </c>
      <c r="AF247" s="2">
        <f t="shared" ca="1" si="102"/>
        <v>48409039.838382177</v>
      </c>
      <c r="AG247" s="2">
        <f t="shared" ca="1" si="102"/>
        <v>49620511.544618815</v>
      </c>
      <c r="AH247" s="2">
        <f t="shared" ca="1" si="102"/>
        <v>50662542.287055753</v>
      </c>
      <c r="AI247" s="2">
        <f t="shared" ca="1" si="102"/>
        <v>51726455.675083593</v>
      </c>
      <c r="AJ247" s="2">
        <f t="shared" ca="1" si="102"/>
        <v>52052987.951760449</v>
      </c>
      <c r="AK247" s="2">
        <f t="shared" ca="1" si="102"/>
        <v>53146100.698747352</v>
      </c>
    </row>
    <row r="248" spans="3:40">
      <c r="E248" t="s">
        <v>316</v>
      </c>
      <c r="F248" t="s">
        <v>215</v>
      </c>
      <c r="G248" s="23">
        <f ca="1">NPV($G$15,H247:AL247)+G247</f>
        <v>475758760.06729829</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f ca="1">MAX(0,-G279)</f>
        <v>408599500.92402536</v>
      </c>
    </row>
    <row r="255" spans="3:40">
      <c r="D255" t="s">
        <v>304</v>
      </c>
    </row>
    <row r="256" spans="3:40">
      <c r="E256" t="s">
        <v>219</v>
      </c>
      <c r="F256" t="s">
        <v>215</v>
      </c>
      <c r="G256" s="2">
        <f t="shared" ref="G256:AK261" si="103">G222</f>
        <v>0</v>
      </c>
      <c r="H256" s="2">
        <f t="shared" si="103"/>
        <v>4226414.2852537353</v>
      </c>
      <c r="I256" s="2">
        <f t="shared" si="103"/>
        <v>4282565.6886727838</v>
      </c>
      <c r="J256" s="2">
        <f t="shared" si="103"/>
        <v>4031136.0302885366</v>
      </c>
      <c r="K256" s="2">
        <f t="shared" si="103"/>
        <v>8668224.7997785937</v>
      </c>
      <c r="L256" s="2">
        <f t="shared" si="103"/>
        <v>8803912.3301069513</v>
      </c>
      <c r="M256" s="2">
        <f t="shared" si="103"/>
        <v>6286262.8107205704</v>
      </c>
      <c r="N256" s="2">
        <f t="shared" si="103"/>
        <v>6372560.9971692795</v>
      </c>
      <c r="O256" s="2">
        <f t="shared" si="103"/>
        <v>6459591.2253545476</v>
      </c>
      <c r="P256" s="2">
        <f t="shared" si="103"/>
        <v>6026238.2969203973</v>
      </c>
      <c r="Q256" s="2">
        <f t="shared" si="103"/>
        <v>6104102.9020588594</v>
      </c>
      <c r="R256" s="2">
        <f t="shared" si="103"/>
        <v>10527220.549784543</v>
      </c>
      <c r="S256" s="2">
        <f t="shared" si="103"/>
        <v>10770933.628261993</v>
      </c>
      <c r="T256" s="2">
        <f t="shared" si="103"/>
        <v>11022953.442738339</v>
      </c>
      <c r="U256" s="2">
        <f t="shared" si="103"/>
        <v>11667879.556845872</v>
      </c>
      <c r="V256" s="2">
        <f t="shared" si="103"/>
        <v>10316162.592220742</v>
      </c>
      <c r="W256" s="2">
        <f t="shared" si="103"/>
        <v>10560293.93064134</v>
      </c>
      <c r="X256" s="2">
        <f t="shared" si="103"/>
        <v>10782060.103184801</v>
      </c>
      <c r="Y256" s="2">
        <f t="shared" si="103"/>
        <v>11008483.365351448</v>
      </c>
      <c r="Z256" s="2">
        <f t="shared" si="103"/>
        <v>12507730.136629738</v>
      </c>
      <c r="AA256" s="2">
        <f t="shared" si="103"/>
        <v>12770392.469498945</v>
      </c>
      <c r="AB256" s="2">
        <f t="shared" si="103"/>
        <v>13038570.711358428</v>
      </c>
      <c r="AC256" s="2">
        <f t="shared" si="103"/>
        <v>13361377.956012158</v>
      </c>
      <c r="AD256" s="2">
        <f t="shared" si="103"/>
        <v>13691993.095257528</v>
      </c>
      <c r="AE256" s="2">
        <f t="shared" si="103"/>
        <v>13486539.145677259</v>
      </c>
      <c r="AF256" s="2">
        <f t="shared" si="103"/>
        <v>13821905.83195197</v>
      </c>
      <c r="AG256" s="2">
        <f t="shared" si="103"/>
        <v>14165410.355286974</v>
      </c>
      <c r="AH256" s="2">
        <f t="shared" si="103"/>
        <v>14462883.972747983</v>
      </c>
      <c r="AI256" s="2">
        <f t="shared" si="103"/>
        <v>14766604.536175601</v>
      </c>
      <c r="AJ256" s="2">
        <f t="shared" si="103"/>
        <v>14869136.013506826</v>
      </c>
      <c r="AK256" s="2">
        <f t="shared" si="103"/>
        <v>15181387.869790452</v>
      </c>
    </row>
    <row r="257" spans="4:38">
      <c r="E257" t="s">
        <v>305</v>
      </c>
      <c r="F257" t="s">
        <v>215</v>
      </c>
      <c r="G257" s="2">
        <f t="shared" si="103"/>
        <v>0</v>
      </c>
      <c r="H257" s="2">
        <f t="shared" si="103"/>
        <v>1300957.8397683371</v>
      </c>
      <c r="I257" s="2">
        <f t="shared" si="103"/>
        <v>2651527.5836764332</v>
      </c>
      <c r="J257" s="2">
        <f t="shared" si="103"/>
        <v>3947183.2070226632</v>
      </c>
      <c r="K257" s="2">
        <f t="shared" si="103"/>
        <v>6830423.1689224374</v>
      </c>
      <c r="L257" s="2">
        <f t="shared" si="103"/>
        <v>9820935.9152766243</v>
      </c>
      <c r="M257" s="2">
        <f t="shared" si="103"/>
        <v>12005581.482785694</v>
      </c>
      <c r="N257" s="2">
        <f t="shared" si="103"/>
        <v>14260185.672668254</v>
      </c>
      <c r="O257" s="2">
        <f t="shared" si="103"/>
        <v>16586273.655716736</v>
      </c>
      <c r="P257" s="2">
        <f t="shared" si="103"/>
        <v>18810502.320007268</v>
      </c>
      <c r="Q257" s="2">
        <f t="shared" si="103"/>
        <v>21102799.851864785</v>
      </c>
      <c r="R257" s="2">
        <f t="shared" si="103"/>
        <v>24929641.398940582</v>
      </c>
      <c r="S257" s="2">
        <f t="shared" si="103"/>
        <v>28912552.768069729</v>
      </c>
      <c r="T257" s="2">
        <f t="shared" si="103"/>
        <v>33075732.510768399</v>
      </c>
      <c r="U257" s="2">
        <f t="shared" si="103"/>
        <v>37540258.509065501</v>
      </c>
      <c r="V257" s="2">
        <f t="shared" si="103"/>
        <v>41639943.994814485</v>
      </c>
      <c r="W257" s="2">
        <f t="shared" si="103"/>
        <v>45904519.975926444</v>
      </c>
      <c r="X257" s="2">
        <f t="shared" si="103"/>
        <v>50329844.932943389</v>
      </c>
      <c r="Y257" s="2">
        <f t="shared" si="103"/>
        <v>54920789.644845583</v>
      </c>
      <c r="Z257" s="2">
        <f t="shared" si="103"/>
        <v>60109429.276726916</v>
      </c>
      <c r="AA257" s="2">
        <f t="shared" si="103"/>
        <v>65491771.704913884</v>
      </c>
      <c r="AB257" s="2">
        <f t="shared" si="103"/>
        <v>71073664.256773666</v>
      </c>
      <c r="AC257" s="2">
        <f t="shared" si="103"/>
        <v>76877616.129401907</v>
      </c>
      <c r="AD257" s="2">
        <f t="shared" si="103"/>
        <v>82910838.735458642</v>
      </c>
      <c r="AE257" s="2">
        <f t="shared" si="103"/>
        <v>88997521.800058916</v>
      </c>
      <c r="AF257" s="2">
        <f t="shared" si="103"/>
        <v>95320845.170389652</v>
      </c>
      <c r="AG257" s="2">
        <f t="shared" si="103"/>
        <v>101888432.34129491</v>
      </c>
      <c r="AH257" s="2">
        <f t="shared" si="103"/>
        <v>108689821.68065804</v>
      </c>
      <c r="AI257" s="2">
        <f t="shared" si="103"/>
        <v>115731936.57361192</v>
      </c>
      <c r="AJ257" s="2">
        <f t="shared" si="103"/>
        <v>122951981.86555263</v>
      </c>
      <c r="AK257" s="2">
        <f t="shared" si="103"/>
        <v>130424231.2757259</v>
      </c>
    </row>
    <row r="258" spans="4:38">
      <c r="E258" t="s">
        <v>282</v>
      </c>
      <c r="F258" t="s">
        <v>215</v>
      </c>
      <c r="G258" s="2">
        <f t="shared" si="103"/>
        <v>0</v>
      </c>
      <c r="H258" s="2">
        <f t="shared" si="103"/>
        <v>-742780.43375240488</v>
      </c>
      <c r="I258" s="2">
        <f t="shared" si="103"/>
        <v>-1508121.6779437957</v>
      </c>
      <c r="J258" s="2">
        <f t="shared" si="103"/>
        <v>-2237875.4249253911</v>
      </c>
      <c r="K258" s="2">
        <f t="shared" si="103"/>
        <v>-3750238.3434835523</v>
      </c>
      <c r="L258" s="2">
        <f t="shared" si="103"/>
        <v>-5386545.7023234954</v>
      </c>
      <c r="M258" s="2">
        <f t="shared" si="103"/>
        <v>-6588320.8448331514</v>
      </c>
      <c r="N258" s="2">
        <f t="shared" si="103"/>
        <v>-7830058.4165612198</v>
      </c>
      <c r="O258" s="2">
        <f t="shared" si="103"/>
        <v>-9112732.2922389451</v>
      </c>
      <c r="P258" s="2">
        <f t="shared" si="103"/>
        <v>-10340682.165877542</v>
      </c>
      <c r="Q258" s="2">
        <f t="shared" si="103"/>
        <v>-11607551.841444062</v>
      </c>
      <c r="R258" s="2">
        <f t="shared" si="103"/>
        <v>-13720026.205770202</v>
      </c>
      <c r="S258" s="2">
        <f t="shared" si="103"/>
        <v>-15920624.722461743</v>
      </c>
      <c r="T258" s="2">
        <f t="shared" si="103"/>
        <v>-18213069.214214087</v>
      </c>
      <c r="U258" s="2">
        <f t="shared" si="103"/>
        <v>-20671449.266391937</v>
      </c>
      <c r="V258" s="2">
        <f t="shared" si="103"/>
        <v>-22928930.804681242</v>
      </c>
      <c r="W258" s="2">
        <f t="shared" si="103"/>
        <v>-25277208.881001398</v>
      </c>
      <c r="X258" s="2">
        <f t="shared" si="103"/>
        <v>-27714002.978042129</v>
      </c>
      <c r="Y258" s="2">
        <f t="shared" si="103"/>
        <v>-30241995.178042002</v>
      </c>
      <c r="Z258" s="2">
        <f t="shared" si="103"/>
        <v>-33099106.587813575</v>
      </c>
      <c r="AA258" s="2">
        <f t="shared" si="103"/>
        <v>-36062879.956922032</v>
      </c>
      <c r="AB258" s="2">
        <f t="shared" si="103"/>
        <v>-39136535.101527818</v>
      </c>
      <c r="AC258" s="2">
        <f t="shared" si="103"/>
        <v>-42332466.654600158</v>
      </c>
      <c r="AD258" s="2">
        <f t="shared" si="103"/>
        <v>-45654645.562447414</v>
      </c>
      <c r="AE258" s="2">
        <f t="shared" si="103"/>
        <v>-49006262.337811589</v>
      </c>
      <c r="AF258" s="2">
        <f t="shared" si="103"/>
        <v>-52488184.504469454</v>
      </c>
      <c r="AG258" s="2">
        <f t="shared" si="103"/>
        <v>-56104609.920751281</v>
      </c>
      <c r="AH258" s="2">
        <f t="shared" si="103"/>
        <v>-59849777.915150478</v>
      </c>
      <c r="AI258" s="2">
        <f t="shared" si="103"/>
        <v>-63727500.832339361</v>
      </c>
      <c r="AJ258" s="2">
        <f t="shared" si="103"/>
        <v>-67703200.677809596</v>
      </c>
      <c r="AK258" s="2">
        <f t="shared" si="103"/>
        <v>-71817776.08892253</v>
      </c>
    </row>
    <row r="259" spans="4:38">
      <c r="E259" t="s">
        <v>283</v>
      </c>
      <c r="F259" t="s">
        <v>215</v>
      </c>
      <c r="G259" s="2">
        <f t="shared" si="103"/>
        <v>0</v>
      </c>
      <c r="H259" s="2">
        <f t="shared" si="103"/>
        <v>-288645.54136887402</v>
      </c>
      <c r="I259" s="2">
        <f t="shared" si="103"/>
        <v>-585868.53741881973</v>
      </c>
      <c r="J259" s="2">
        <f t="shared" si="103"/>
        <v>-869122.84300009429</v>
      </c>
      <c r="K259" s="2">
        <f t="shared" si="103"/>
        <v>-1501758.6002603362</v>
      </c>
      <c r="L259" s="2">
        <f t="shared" si="103"/>
        <v>-2156808.0178958219</v>
      </c>
      <c r="M259" s="2">
        <f t="shared" si="103"/>
        <v>-2638132.35266294</v>
      </c>
      <c r="N259" s="2">
        <f t="shared" si="103"/>
        <v>-3135514.2843829836</v>
      </c>
      <c r="O259" s="2">
        <f t="shared" si="103"/>
        <v>-3649348.6237681326</v>
      </c>
      <c r="P259" s="2">
        <f t="shared" si="103"/>
        <v>-4141311.6123531628</v>
      </c>
      <c r="Q259" s="2">
        <f t="shared" si="103"/>
        <v>-4648914.5055681588</v>
      </c>
      <c r="R259" s="2">
        <f t="shared" si="103"/>
        <v>-5495242.734914639</v>
      </c>
      <c r="S259" s="2">
        <f t="shared" si="103"/>
        <v>-6376945.8325846773</v>
      </c>
      <c r="T259" s="2">
        <f t="shared" si="103"/>
        <v>-7295175.7766324598</v>
      </c>
      <c r="U259" s="2">
        <f t="shared" si="103"/>
        <v>-8279870.5798788983</v>
      </c>
      <c r="V259" s="2">
        <f t="shared" si="103"/>
        <v>-9184096.2455602419</v>
      </c>
      <c r="W259" s="2">
        <f t="shared" si="103"/>
        <v>-10124690.120084047</v>
      </c>
      <c r="X259" s="2">
        <f t="shared" si="103"/>
        <v>-11100738.750893557</v>
      </c>
      <c r="Y259" s="2">
        <f t="shared" si="103"/>
        <v>-12113316.435854094</v>
      </c>
      <c r="Z259" s="2">
        <f t="shared" si="103"/>
        <v>-13257721.571669377</v>
      </c>
      <c r="AA259" s="2">
        <f t="shared" si="103"/>
        <v>-14444849.750640687</v>
      </c>
      <c r="AB259" s="2">
        <f t="shared" si="103"/>
        <v>-15675990.657915685</v>
      </c>
      <c r="AC259" s="2">
        <f t="shared" si="103"/>
        <v>-16956108.91670718</v>
      </c>
      <c r="AD259" s="2">
        <f t="shared" si="103"/>
        <v>-18286795.074493922</v>
      </c>
      <c r="AE259" s="2">
        <f t="shared" si="103"/>
        <v>-19629272.458432578</v>
      </c>
      <c r="AF259" s="2">
        <f t="shared" si="103"/>
        <v>-21023943.172498614</v>
      </c>
      <c r="AG259" s="2">
        <f t="shared" si="103"/>
        <v>-22472488.652920298</v>
      </c>
      <c r="AH259" s="2">
        <f t="shared" si="103"/>
        <v>-23972601.484580625</v>
      </c>
      <c r="AI259" s="2">
        <f t="shared" si="103"/>
        <v>-25525808.687674742</v>
      </c>
      <c r="AJ259" s="2">
        <f t="shared" si="103"/>
        <v>-27118260.177685037</v>
      </c>
      <c r="AK259" s="2">
        <f t="shared" si="103"/>
        <v>-28766337.748644508</v>
      </c>
    </row>
    <row r="260" spans="4:38">
      <c r="E260" t="s">
        <v>306</v>
      </c>
      <c r="F260" t="s">
        <v>215</v>
      </c>
      <c r="G260" s="2">
        <f t="shared" si="103"/>
        <v>-3456626.7708300776</v>
      </c>
      <c r="H260" s="2">
        <f t="shared" si="103"/>
        <v>-4199822.7066848166</v>
      </c>
      <c r="I260" s="2">
        <f t="shared" si="103"/>
        <v>-4966784.096470193</v>
      </c>
      <c r="J260" s="2">
        <f t="shared" si="103"/>
        <v>-5936255.161725454</v>
      </c>
      <c r="K260" s="2">
        <f t="shared" si="103"/>
        <v>-6630259.3425553311</v>
      </c>
      <c r="L260" s="2">
        <f t="shared" si="103"/>
        <v>-7051134.572816913</v>
      </c>
      <c r="M260" s="2">
        <f t="shared" si="103"/>
        <v>-7748728.7714109756</v>
      </c>
      <c r="N260" s="2">
        <f t="shared" si="103"/>
        <v>-8198823.5304404981</v>
      </c>
      <c r="O260" s="2">
        <f t="shared" si="103"/>
        <v>-9025000.0754060149</v>
      </c>
      <c r="P260" s="2">
        <f t="shared" si="103"/>
        <v>-9219726.6803311072</v>
      </c>
      <c r="Q260" s="2">
        <f t="shared" si="103"/>
        <v>-9869295.7998178434</v>
      </c>
      <c r="R260" s="2">
        <f t="shared" si="103"/>
        <v>-10000886.056690151</v>
      </c>
      <c r="S260" s="2">
        <f t="shared" si="103"/>
        <v>-10135522.727043426</v>
      </c>
      <c r="T260" s="2">
        <f t="shared" si="103"/>
        <v>-10273309.645077655</v>
      </c>
      <c r="U260" s="2">
        <f t="shared" si="103"/>
        <v>-10419158.139538229</v>
      </c>
      <c r="V260" s="2">
        <f t="shared" si="103"/>
        <v>-10548110.171940986</v>
      </c>
      <c r="W260" s="2">
        <f t="shared" si="103"/>
        <v>-10680113.846074004</v>
      </c>
      <c r="X260" s="2">
        <f t="shared" si="103"/>
        <v>-10814889.597363815</v>
      </c>
      <c r="Y260" s="2">
        <f t="shared" si="103"/>
        <v>-10952495.639430707</v>
      </c>
      <c r="Z260" s="2">
        <f t="shared" si="103"/>
        <v>-11108842.266138578</v>
      </c>
      <c r="AA260" s="2">
        <f t="shared" si="103"/>
        <v>-11268472.172007315</v>
      </c>
      <c r="AB260" s="2">
        <f t="shared" si="103"/>
        <v>-11431454.305899296</v>
      </c>
      <c r="AC260" s="2">
        <f t="shared" si="103"/>
        <v>-11598471.530349448</v>
      </c>
      <c r="AD260" s="2">
        <f t="shared" si="103"/>
        <v>-11769621.444040166</v>
      </c>
      <c r="AE260" s="2">
        <f t="shared" si="103"/>
        <v>-11938203.183361132</v>
      </c>
      <c r="AF260" s="2">
        <f t="shared" si="103"/>
        <v>-12110977.006260533</v>
      </c>
      <c r="AG260" s="2">
        <f t="shared" si="103"/>
        <v>-12288044.635701619</v>
      </c>
      <c r="AH260" s="2">
        <f t="shared" si="103"/>
        <v>-12468830.68536097</v>
      </c>
      <c r="AI260" s="2">
        <f t="shared" si="103"/>
        <v>-12653413.242063165</v>
      </c>
      <c r="AJ260" s="2">
        <f t="shared" si="103"/>
        <v>-12839277.442232</v>
      </c>
      <c r="AK260" s="2">
        <f t="shared" si="103"/>
        <v>-13029044.790604381</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408599500.92402536</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405142874.15319526</v>
      </c>
      <c r="H264" s="2">
        <f t="shared" si="104"/>
        <v>296123.4432159774</v>
      </c>
      <c r="I264" s="2">
        <f t="shared" si="104"/>
        <v>-126681.03948359191</v>
      </c>
      <c r="J264" s="2">
        <f t="shared" si="104"/>
        <v>-1064934.1923397398</v>
      </c>
      <c r="K264" s="2">
        <f t="shared" si="104"/>
        <v>3616391.6824018117</v>
      </c>
      <c r="L264" s="2">
        <f t="shared" si="104"/>
        <v>4030359.9523473447</v>
      </c>
      <c r="M264" s="2">
        <f t="shared" si="104"/>
        <v>1316662.324599199</v>
      </c>
      <c r="N264" s="2">
        <f t="shared" si="104"/>
        <v>1468350.4384528324</v>
      </c>
      <c r="O264" s="2">
        <f t="shared" si="104"/>
        <v>1258783.8896581922</v>
      </c>
      <c r="P264" s="2">
        <f t="shared" si="104"/>
        <v>1135020.1583658531</v>
      </c>
      <c r="Q264" s="2">
        <f t="shared" si="104"/>
        <v>1081140.6070935782</v>
      </c>
      <c r="R264" s="2">
        <f t="shared" si="104"/>
        <v>6240706.9513501357</v>
      </c>
      <c r="S264" s="2">
        <f t="shared" si="104"/>
        <v>7250393.1142418701</v>
      </c>
      <c r="T264" s="2">
        <f t="shared" si="104"/>
        <v>8317131.3175825384</v>
      </c>
      <c r="U264" s="2">
        <f t="shared" si="104"/>
        <v>9837660.0801023096</v>
      </c>
      <c r="V264" s="2">
        <f t="shared" si="104"/>
        <v>9294969.3648527525</v>
      </c>
      <c r="W264" s="2">
        <f t="shared" si="104"/>
        <v>10382801.059408333</v>
      </c>
      <c r="X264" s="2">
        <f t="shared" si="104"/>
        <v>11482273.70982869</v>
      </c>
      <c r="Y264" s="2">
        <f t="shared" si="104"/>
        <v>12621465.756870227</v>
      </c>
      <c r="Z264" s="2">
        <f t="shared" si="104"/>
        <v>15151488.987735135</v>
      </c>
      <c r="AA264" s="2">
        <f t="shared" si="104"/>
        <v>16485962.294842798</v>
      </c>
      <c r="AB264" s="2">
        <f t="shared" si="104"/>
        <v>17868254.902789295</v>
      </c>
      <c r="AC264" s="2">
        <f t="shared" si="104"/>
        <v>19351946.98375728</v>
      </c>
      <c r="AD264" s="2">
        <f t="shared" si="104"/>
        <v>20891769.749734662</v>
      </c>
      <c r="AE264" s="2">
        <f t="shared" si="104"/>
        <v>21910322.966130871</v>
      </c>
      <c r="AF264" s="2">
        <f t="shared" si="104"/>
        <v>23519646.319113027</v>
      </c>
      <c r="AG264" s="2">
        <f t="shared" si="104"/>
        <v>25188699.487208687</v>
      </c>
      <c r="AH264" s="2">
        <f t="shared" si="104"/>
        <v>26861495.568313956</v>
      </c>
      <c r="AI264" s="2">
        <f t="shared" si="104"/>
        <v>28591818.347710252</v>
      </c>
      <c r="AJ264" s="2">
        <f t="shared" si="104"/>
        <v>30160379.581332833</v>
      </c>
      <c r="AK264" s="2">
        <f t="shared" si="104"/>
        <v>31992460.517344944</v>
      </c>
    </row>
    <row r="265" spans="4:38">
      <c r="E265" t="s">
        <v>309</v>
      </c>
      <c r="F265" t="s">
        <v>215</v>
      </c>
      <c r="G265" s="2">
        <f ca="1">-G264*G$18</f>
        <v>-121542862.24595857</v>
      </c>
      <c r="H265" s="2">
        <f t="shared" ref="H265:AK265" si="105">-H264*H$18</f>
        <v>-88837.032964793223</v>
      </c>
      <c r="I265" s="2">
        <f t="shared" si="105"/>
        <v>38004.311845077573</v>
      </c>
      <c r="J265" s="2">
        <f t="shared" si="105"/>
        <v>319480.25770192192</v>
      </c>
      <c r="K265" s="2">
        <f t="shared" si="105"/>
        <v>-1084917.5047205435</v>
      </c>
      <c r="L265" s="2">
        <f t="shared" si="105"/>
        <v>-1209107.9857042034</v>
      </c>
      <c r="M265" s="2">
        <f t="shared" si="105"/>
        <v>-394998.69737975969</v>
      </c>
      <c r="N265" s="2">
        <f t="shared" si="105"/>
        <v>-440505.13153584971</v>
      </c>
      <c r="O265" s="2">
        <f t="shared" si="105"/>
        <v>-377635.16689745762</v>
      </c>
      <c r="P265" s="2">
        <f t="shared" si="105"/>
        <v>-340506.04750975594</v>
      </c>
      <c r="Q265" s="2">
        <f t="shared" si="105"/>
        <v>-324342.18212807347</v>
      </c>
      <c r="R265" s="2">
        <f t="shared" si="105"/>
        <v>-1872212.0854050408</v>
      </c>
      <c r="S265" s="2">
        <f t="shared" si="105"/>
        <v>-2175117.9342725608</v>
      </c>
      <c r="T265" s="2">
        <f t="shared" si="105"/>
        <v>-2495139.3952747616</v>
      </c>
      <c r="U265" s="2">
        <f t="shared" si="105"/>
        <v>-2951298.0240306929</v>
      </c>
      <c r="V265" s="2">
        <f t="shared" si="105"/>
        <v>-2788490.8094558255</v>
      </c>
      <c r="W265" s="2">
        <f t="shared" si="105"/>
        <v>-3114840.3178224997</v>
      </c>
      <c r="X265" s="2">
        <f t="shared" si="105"/>
        <v>-3444682.1129486067</v>
      </c>
      <c r="Y265" s="2">
        <f t="shared" si="105"/>
        <v>-3786439.7270610677</v>
      </c>
      <c r="Z265" s="2">
        <f t="shared" si="105"/>
        <v>-4545446.6963205403</v>
      </c>
      <c r="AA265" s="2">
        <f t="shared" si="105"/>
        <v>-4945788.6884528389</v>
      </c>
      <c r="AB265" s="2">
        <f t="shared" si="105"/>
        <v>-5360476.4708367884</v>
      </c>
      <c r="AC265" s="2">
        <f t="shared" si="105"/>
        <v>-5805584.0951271839</v>
      </c>
      <c r="AD265" s="2">
        <f t="shared" si="105"/>
        <v>-6267530.9249203987</v>
      </c>
      <c r="AE265" s="2">
        <f t="shared" si="105"/>
        <v>-6573096.8898392608</v>
      </c>
      <c r="AF265" s="2">
        <f t="shared" si="105"/>
        <v>-7055893.8957339078</v>
      </c>
      <c r="AG265" s="2">
        <f t="shared" si="105"/>
        <v>-7556609.846162606</v>
      </c>
      <c r="AH265" s="2">
        <f t="shared" si="105"/>
        <v>-8058448.6704941867</v>
      </c>
      <c r="AI265" s="2">
        <f t="shared" si="105"/>
        <v>-8577545.5043130759</v>
      </c>
      <c r="AJ265" s="2">
        <f t="shared" si="105"/>
        <v>-9048113.8743998501</v>
      </c>
      <c r="AK265" s="2">
        <f t="shared" si="105"/>
        <v>-9597738.1552034821</v>
      </c>
    </row>
    <row r="267" spans="4:38">
      <c r="D267" t="s">
        <v>310</v>
      </c>
    </row>
    <row r="268" spans="4:38">
      <c r="E268" t="s">
        <v>214</v>
      </c>
      <c r="F268" t="s">
        <v>215</v>
      </c>
      <c r="G268" s="2">
        <f t="shared" ref="G268:AK275" si="106">G234</f>
        <v>-276530141.66640621</v>
      </c>
      <c r="H268" s="2">
        <f t="shared" si="106"/>
        <v>-55229260.58312539</v>
      </c>
      <c r="I268" s="2">
        <f t="shared" si="106"/>
        <v>-57074345.494157314</v>
      </c>
      <c r="J268" s="2">
        <f t="shared" si="106"/>
        <v>-73526549.190132365</v>
      </c>
      <c r="K268" s="2">
        <f t="shared" si="106"/>
        <v>-46852109.666611545</v>
      </c>
      <c r="L268" s="2">
        <f t="shared" si="106"/>
        <v>-24866106.090819616</v>
      </c>
      <c r="M268" s="2">
        <f t="shared" si="106"/>
        <v>-49521273.076804407</v>
      </c>
      <c r="N268" s="2">
        <f t="shared" si="106"/>
        <v>-29635019.725192469</v>
      </c>
      <c r="O268" s="2">
        <f t="shared" si="106"/>
        <v>-59634532.371886857</v>
      </c>
      <c r="P268" s="2">
        <f t="shared" si="106"/>
        <v>-9551890.0970869139</v>
      </c>
      <c r="Q268" s="2">
        <f t="shared" si="106"/>
        <v>-45861426.656880133</v>
      </c>
      <c r="R268" s="2">
        <f t="shared" si="106"/>
        <v>0</v>
      </c>
      <c r="S268" s="2">
        <f t="shared" si="106"/>
        <v>0</v>
      </c>
      <c r="T268" s="2">
        <f t="shared" si="106"/>
        <v>0</v>
      </c>
      <c r="U268" s="2">
        <f t="shared" si="106"/>
        <v>0</v>
      </c>
      <c r="V268" s="2">
        <f t="shared" si="106"/>
        <v>0</v>
      </c>
      <c r="W268" s="2">
        <f t="shared" si="106"/>
        <v>0</v>
      </c>
      <c r="X268" s="2">
        <f t="shared" si="106"/>
        <v>0</v>
      </c>
      <c r="Y268" s="2">
        <f t="shared" si="106"/>
        <v>0</v>
      </c>
      <c r="Z268" s="2">
        <f t="shared" si="106"/>
        <v>0</v>
      </c>
      <c r="AA268" s="2">
        <f t="shared" si="106"/>
        <v>0</v>
      </c>
      <c r="AB268" s="2">
        <f t="shared" si="106"/>
        <v>0</v>
      </c>
      <c r="AC268" s="2">
        <f t="shared" si="106"/>
        <v>0</v>
      </c>
      <c r="AD268" s="2">
        <f t="shared" si="106"/>
        <v>0</v>
      </c>
      <c r="AE268" s="2">
        <f t="shared" si="106"/>
        <v>0</v>
      </c>
      <c r="AF268" s="2">
        <f t="shared" si="106"/>
        <v>0</v>
      </c>
      <c r="AG268" s="2">
        <f t="shared" si="106"/>
        <v>0</v>
      </c>
      <c r="AH268" s="2">
        <f t="shared" si="106"/>
        <v>0</v>
      </c>
      <c r="AI268" s="2">
        <f t="shared" si="106"/>
        <v>0</v>
      </c>
      <c r="AJ268" s="2">
        <f t="shared" si="106"/>
        <v>0</v>
      </c>
      <c r="AK268" s="2">
        <f t="shared" si="106"/>
        <v>0</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1300957.8397683371</v>
      </c>
      <c r="I271" s="2">
        <f t="shared" si="106"/>
        <v>2651527.5836764332</v>
      </c>
      <c r="J271" s="2">
        <f t="shared" si="106"/>
        <v>3947183.2070226632</v>
      </c>
      <c r="K271" s="2">
        <f t="shared" si="106"/>
        <v>6830423.1689224374</v>
      </c>
      <c r="L271" s="2">
        <f t="shared" si="106"/>
        <v>9820935.9152766243</v>
      </c>
      <c r="M271" s="2">
        <f t="shared" si="106"/>
        <v>12005581.482785694</v>
      </c>
      <c r="N271" s="2">
        <f t="shared" si="106"/>
        <v>14260185.672668254</v>
      </c>
      <c r="O271" s="2">
        <f t="shared" si="106"/>
        <v>16586273.655716736</v>
      </c>
      <c r="P271" s="2">
        <f t="shared" si="106"/>
        <v>18810502.320007268</v>
      </c>
      <c r="Q271" s="2">
        <f t="shared" si="106"/>
        <v>21102799.851864785</v>
      </c>
      <c r="R271" s="2">
        <f t="shared" si="106"/>
        <v>24929641.398940582</v>
      </c>
      <c r="S271" s="2">
        <f t="shared" si="106"/>
        <v>28912552.768069729</v>
      </c>
      <c r="T271" s="2">
        <f t="shared" si="106"/>
        <v>33075732.510768399</v>
      </c>
      <c r="U271" s="2">
        <f t="shared" si="106"/>
        <v>37540258.509065501</v>
      </c>
      <c r="V271" s="2">
        <f t="shared" si="106"/>
        <v>41639943.994814485</v>
      </c>
      <c r="W271" s="2">
        <f t="shared" si="106"/>
        <v>45904519.975926444</v>
      </c>
      <c r="X271" s="2">
        <f t="shared" si="106"/>
        <v>50329844.932943389</v>
      </c>
      <c r="Y271" s="2">
        <f t="shared" si="106"/>
        <v>54920789.644845583</v>
      </c>
      <c r="Z271" s="2">
        <f t="shared" si="106"/>
        <v>60109429.276726916</v>
      </c>
      <c r="AA271" s="2">
        <f t="shared" si="106"/>
        <v>65491771.704913884</v>
      </c>
      <c r="AB271" s="2">
        <f t="shared" si="106"/>
        <v>71073664.256773666</v>
      </c>
      <c r="AC271" s="2">
        <f t="shared" si="106"/>
        <v>76877616.129401907</v>
      </c>
      <c r="AD271" s="2">
        <f t="shared" si="106"/>
        <v>82910838.735458642</v>
      </c>
      <c r="AE271" s="2">
        <f t="shared" si="106"/>
        <v>88997521.800058916</v>
      </c>
      <c r="AF271" s="2">
        <f t="shared" si="106"/>
        <v>95320845.170389652</v>
      </c>
      <c r="AG271" s="2">
        <f t="shared" si="106"/>
        <v>101888432.34129491</v>
      </c>
      <c r="AH271" s="2">
        <f t="shared" si="106"/>
        <v>108689821.68065804</v>
      </c>
      <c r="AI271" s="2">
        <f t="shared" si="106"/>
        <v>115731936.57361192</v>
      </c>
      <c r="AJ271" s="2">
        <f t="shared" si="106"/>
        <v>122951981.86555263</v>
      </c>
      <c r="AK271" s="2">
        <f t="shared" si="106"/>
        <v>130424231.2757259</v>
      </c>
      <c r="AL271" s="2">
        <f t="shared" ref="AL271:AL277" si="107">IF(AF271=0,0,IF($G$15&gt;(AK271/AF271)^(1/5)-1+2%,AK271*(AK271/AF271)^(1/5)/($G$15-((AK271/AF271)^(1/5)-1)),AK271*(1+$G$14)/$G$16))</f>
        <v>4443123074.3561602</v>
      </c>
    </row>
    <row r="272" spans="4:38">
      <c r="E272" t="s">
        <v>282</v>
      </c>
      <c r="F272" t="s">
        <v>215</v>
      </c>
      <c r="G272" s="2">
        <f t="shared" si="106"/>
        <v>0</v>
      </c>
      <c r="H272" s="2">
        <f t="shared" si="106"/>
        <v>-742780.43375240488</v>
      </c>
      <c r="I272" s="2">
        <f t="shared" si="106"/>
        <v>-1508121.6779437957</v>
      </c>
      <c r="J272" s="2">
        <f t="shared" si="106"/>
        <v>-2237875.4249253911</v>
      </c>
      <c r="K272" s="2">
        <f t="shared" si="106"/>
        <v>-3750238.3434835523</v>
      </c>
      <c r="L272" s="2">
        <f t="shared" si="106"/>
        <v>-5386545.7023234954</v>
      </c>
      <c r="M272" s="2">
        <f t="shared" si="106"/>
        <v>-6588320.8448331514</v>
      </c>
      <c r="N272" s="2">
        <f t="shared" si="106"/>
        <v>-7830058.4165612198</v>
      </c>
      <c r="O272" s="2">
        <f t="shared" si="106"/>
        <v>-9112732.2922389451</v>
      </c>
      <c r="P272" s="2">
        <f t="shared" si="106"/>
        <v>-10340682.165877542</v>
      </c>
      <c r="Q272" s="2">
        <f t="shared" si="106"/>
        <v>-11607551.841444062</v>
      </c>
      <c r="R272" s="2">
        <f t="shared" si="106"/>
        <v>-13720026.205770202</v>
      </c>
      <c r="S272" s="2">
        <f t="shared" si="106"/>
        <v>-15920624.722461743</v>
      </c>
      <c r="T272" s="2">
        <f t="shared" si="106"/>
        <v>-18213069.214214087</v>
      </c>
      <c r="U272" s="2">
        <f t="shared" si="106"/>
        <v>-20671449.266391937</v>
      </c>
      <c r="V272" s="2">
        <f t="shared" si="106"/>
        <v>-22928930.804681242</v>
      </c>
      <c r="W272" s="2">
        <f t="shared" si="106"/>
        <v>-25277208.881001398</v>
      </c>
      <c r="X272" s="2">
        <f t="shared" si="106"/>
        <v>-27714002.978042129</v>
      </c>
      <c r="Y272" s="2">
        <f t="shared" si="106"/>
        <v>-30241995.178042002</v>
      </c>
      <c r="Z272" s="2">
        <f t="shared" si="106"/>
        <v>-33099106.587813575</v>
      </c>
      <c r="AA272" s="2">
        <f t="shared" si="106"/>
        <v>-36062879.956922032</v>
      </c>
      <c r="AB272" s="2">
        <f t="shared" si="106"/>
        <v>-39136535.101527818</v>
      </c>
      <c r="AC272" s="2">
        <f t="shared" si="106"/>
        <v>-42332466.654600158</v>
      </c>
      <c r="AD272" s="2">
        <f t="shared" si="106"/>
        <v>-45654645.562447414</v>
      </c>
      <c r="AE272" s="2">
        <f t="shared" si="106"/>
        <v>-49006262.337811589</v>
      </c>
      <c r="AF272" s="2">
        <f t="shared" si="106"/>
        <v>-52488184.504469454</v>
      </c>
      <c r="AG272" s="2">
        <f t="shared" si="106"/>
        <v>-56104609.920751281</v>
      </c>
      <c r="AH272" s="2">
        <f t="shared" si="106"/>
        <v>-59849777.915150478</v>
      </c>
      <c r="AI272" s="2">
        <f t="shared" si="106"/>
        <v>-63727500.832339361</v>
      </c>
      <c r="AJ272" s="2">
        <f t="shared" si="106"/>
        <v>-67703200.677809596</v>
      </c>
      <c r="AK272" s="2">
        <f t="shared" si="106"/>
        <v>-71817776.08892253</v>
      </c>
      <c r="AL272" s="2">
        <f t="shared" si="107"/>
        <v>-2446594585.7487659</v>
      </c>
    </row>
    <row r="273" spans="1:38">
      <c r="E273" t="s">
        <v>283</v>
      </c>
      <c r="F273" t="s">
        <v>215</v>
      </c>
      <c r="G273" s="2">
        <f t="shared" si="106"/>
        <v>0</v>
      </c>
      <c r="H273" s="2">
        <f t="shared" si="106"/>
        <v>-288645.54136887402</v>
      </c>
      <c r="I273" s="2">
        <f t="shared" si="106"/>
        <v>-585868.53741881973</v>
      </c>
      <c r="J273" s="2">
        <f t="shared" si="106"/>
        <v>-869122.84300009429</v>
      </c>
      <c r="K273" s="2">
        <f t="shared" si="106"/>
        <v>-1501758.6002603362</v>
      </c>
      <c r="L273" s="2">
        <f t="shared" si="106"/>
        <v>-2156808.0178958219</v>
      </c>
      <c r="M273" s="2">
        <f t="shared" si="106"/>
        <v>-2638132.35266294</v>
      </c>
      <c r="N273" s="2">
        <f t="shared" si="106"/>
        <v>-3135514.2843829836</v>
      </c>
      <c r="O273" s="2">
        <f t="shared" si="106"/>
        <v>-3649348.6237681326</v>
      </c>
      <c r="P273" s="2">
        <f t="shared" si="106"/>
        <v>-4141311.6123531628</v>
      </c>
      <c r="Q273" s="2">
        <f t="shared" si="106"/>
        <v>-4648914.5055681588</v>
      </c>
      <c r="R273" s="2">
        <f t="shared" si="106"/>
        <v>-5495242.734914639</v>
      </c>
      <c r="S273" s="2">
        <f t="shared" si="106"/>
        <v>-6376945.8325846773</v>
      </c>
      <c r="T273" s="2">
        <f t="shared" si="106"/>
        <v>-7295175.7766324598</v>
      </c>
      <c r="U273" s="2">
        <f t="shared" si="106"/>
        <v>-8279870.5798788983</v>
      </c>
      <c r="V273" s="2">
        <f t="shared" si="106"/>
        <v>-9184096.2455602419</v>
      </c>
      <c r="W273" s="2">
        <f t="shared" si="106"/>
        <v>-10124690.120084047</v>
      </c>
      <c r="X273" s="2">
        <f t="shared" si="106"/>
        <v>-11100738.750893557</v>
      </c>
      <c r="Y273" s="2">
        <f t="shared" si="106"/>
        <v>-12113316.435854094</v>
      </c>
      <c r="Z273" s="2">
        <f t="shared" si="106"/>
        <v>-13257721.571669377</v>
      </c>
      <c r="AA273" s="2">
        <f t="shared" si="106"/>
        <v>-14444849.750640687</v>
      </c>
      <c r="AB273" s="2">
        <f t="shared" si="106"/>
        <v>-15675990.657915685</v>
      </c>
      <c r="AC273" s="2">
        <f t="shared" si="106"/>
        <v>-16956108.91670718</v>
      </c>
      <c r="AD273" s="2">
        <f t="shared" si="106"/>
        <v>-18286795.074493922</v>
      </c>
      <c r="AE273" s="2">
        <f t="shared" si="106"/>
        <v>-19629272.458432578</v>
      </c>
      <c r="AF273" s="2">
        <f t="shared" si="106"/>
        <v>-21023943.172498614</v>
      </c>
      <c r="AG273" s="2">
        <f t="shared" si="106"/>
        <v>-22472488.652920298</v>
      </c>
      <c r="AH273" s="2">
        <f t="shared" si="106"/>
        <v>-23972601.484580625</v>
      </c>
      <c r="AI273" s="2">
        <f t="shared" si="106"/>
        <v>-25525808.687674742</v>
      </c>
      <c r="AJ273" s="2">
        <f t="shared" si="106"/>
        <v>-27118260.177685037</v>
      </c>
      <c r="AK273" s="2">
        <f t="shared" si="106"/>
        <v>-28766337.748644508</v>
      </c>
      <c r="AL273" s="2">
        <f t="shared" si="107"/>
        <v>-979974179.38021648</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-121542862.24595857</v>
      </c>
      <c r="H276" s="2">
        <f t="shared" si="108"/>
        <v>-88837.032964793223</v>
      </c>
      <c r="I276" s="2">
        <f t="shared" si="108"/>
        <v>38004.311845077573</v>
      </c>
      <c r="J276" s="2">
        <f t="shared" si="108"/>
        <v>319480.25770192192</v>
      </c>
      <c r="K276" s="2">
        <f t="shared" si="108"/>
        <v>-1084917.5047205435</v>
      </c>
      <c r="L276" s="2">
        <f t="shared" si="108"/>
        <v>-1209107.9857042034</v>
      </c>
      <c r="M276" s="2">
        <f t="shared" si="108"/>
        <v>-394998.69737975969</v>
      </c>
      <c r="N276" s="2">
        <f t="shared" si="108"/>
        <v>-440505.13153584971</v>
      </c>
      <c r="O276" s="2">
        <f t="shared" si="108"/>
        <v>-377635.16689745762</v>
      </c>
      <c r="P276" s="2">
        <f t="shared" si="108"/>
        <v>-340506.04750975594</v>
      </c>
      <c r="Q276" s="2">
        <f t="shared" si="108"/>
        <v>-324342.18212807347</v>
      </c>
      <c r="R276" s="2">
        <f t="shared" si="108"/>
        <v>-1872212.0854050408</v>
      </c>
      <c r="S276" s="2">
        <f t="shared" si="108"/>
        <v>-2175117.9342725608</v>
      </c>
      <c r="T276" s="2">
        <f t="shared" si="108"/>
        <v>-2495139.3952747616</v>
      </c>
      <c r="U276" s="2">
        <f t="shared" si="108"/>
        <v>-2951298.0240306929</v>
      </c>
      <c r="V276" s="2">
        <f t="shared" si="108"/>
        <v>-2788490.8094558255</v>
      </c>
      <c r="W276" s="2">
        <f t="shared" si="108"/>
        <v>-3114840.3178224997</v>
      </c>
      <c r="X276" s="2">
        <f t="shared" si="108"/>
        <v>-3444682.1129486067</v>
      </c>
      <c r="Y276" s="2">
        <f t="shared" si="108"/>
        <v>-3786439.7270610677</v>
      </c>
      <c r="Z276" s="2">
        <f t="shared" si="108"/>
        <v>-4545446.6963205403</v>
      </c>
      <c r="AA276" s="2">
        <f t="shared" si="108"/>
        <v>-4945788.6884528389</v>
      </c>
      <c r="AB276" s="2">
        <f t="shared" si="108"/>
        <v>-5360476.4708367884</v>
      </c>
      <c r="AC276" s="2">
        <f t="shared" si="108"/>
        <v>-5805584.0951271839</v>
      </c>
      <c r="AD276" s="2">
        <f t="shared" si="108"/>
        <v>-6267530.9249203987</v>
      </c>
      <c r="AE276" s="2">
        <f t="shared" si="108"/>
        <v>-6573096.8898392608</v>
      </c>
      <c r="AF276" s="2">
        <f t="shared" si="108"/>
        <v>-7055893.8957339078</v>
      </c>
      <c r="AG276" s="2">
        <f t="shared" si="108"/>
        <v>-7556609.846162606</v>
      </c>
      <c r="AH276" s="2">
        <f t="shared" si="108"/>
        <v>-8058448.6704941867</v>
      </c>
      <c r="AI276" s="2">
        <f t="shared" si="108"/>
        <v>-8577545.5043130759</v>
      </c>
      <c r="AJ276" s="2">
        <f t="shared" si="108"/>
        <v>-9048113.8743998501</v>
      </c>
      <c r="AK276" s="2">
        <f t="shared" si="108"/>
        <v>-9597738.1552034821</v>
      </c>
      <c r="AL276" s="2">
        <f t="shared" si="107"/>
        <v>-326963260.13883787</v>
      </c>
    </row>
    <row r="277" spans="1:38">
      <c r="E277" t="s">
        <v>313</v>
      </c>
      <c r="F277" t="s">
        <v>215</v>
      </c>
      <c r="G277" s="2">
        <f ca="1">-$G$17*G276</f>
        <v>60771431.122979283</v>
      </c>
      <c r="H277" s="2">
        <f t="shared" ref="H277:AK277" si="109">-$G$17*H276</f>
        <v>44418.516482396612</v>
      </c>
      <c r="I277" s="2">
        <f t="shared" si="109"/>
        <v>-19002.155922538786</v>
      </c>
      <c r="J277" s="2">
        <f t="shared" si="109"/>
        <v>-159740.12885096096</v>
      </c>
      <c r="K277" s="2">
        <f t="shared" si="109"/>
        <v>542458.75236027176</v>
      </c>
      <c r="L277" s="2">
        <f t="shared" si="109"/>
        <v>604553.99285210168</v>
      </c>
      <c r="M277" s="2">
        <f t="shared" si="109"/>
        <v>197499.34868987984</v>
      </c>
      <c r="N277" s="2">
        <f t="shared" si="109"/>
        <v>220252.56576792485</v>
      </c>
      <c r="O277" s="2">
        <f t="shared" si="109"/>
        <v>188817.58344872881</v>
      </c>
      <c r="P277" s="2">
        <f t="shared" si="109"/>
        <v>170253.02375487797</v>
      </c>
      <c r="Q277" s="2">
        <f t="shared" si="109"/>
        <v>162171.09106403674</v>
      </c>
      <c r="R277" s="2">
        <f t="shared" si="109"/>
        <v>936106.04270252038</v>
      </c>
      <c r="S277" s="2">
        <f t="shared" si="109"/>
        <v>1087558.9671362804</v>
      </c>
      <c r="T277" s="2">
        <f t="shared" si="109"/>
        <v>1247569.6976373808</v>
      </c>
      <c r="U277" s="2">
        <f t="shared" si="109"/>
        <v>1475649.0120153464</v>
      </c>
      <c r="V277" s="2">
        <f t="shared" si="109"/>
        <v>1394245.4047279127</v>
      </c>
      <c r="W277" s="2">
        <f t="shared" si="109"/>
        <v>1557420.1589112498</v>
      </c>
      <c r="X277" s="2">
        <f t="shared" si="109"/>
        <v>1722341.0564743034</v>
      </c>
      <c r="Y277" s="2">
        <f t="shared" si="109"/>
        <v>1893219.8635305339</v>
      </c>
      <c r="Z277" s="2">
        <f t="shared" si="109"/>
        <v>2272723.3481602701</v>
      </c>
      <c r="AA277" s="2">
        <f t="shared" si="109"/>
        <v>2472894.3442264195</v>
      </c>
      <c r="AB277" s="2">
        <f t="shared" si="109"/>
        <v>2680238.2354183942</v>
      </c>
      <c r="AC277" s="2">
        <f t="shared" si="109"/>
        <v>2902792.047563592</v>
      </c>
      <c r="AD277" s="2">
        <f t="shared" si="109"/>
        <v>3133765.4624601994</v>
      </c>
      <c r="AE277" s="2">
        <f t="shared" si="109"/>
        <v>3286548.4449196304</v>
      </c>
      <c r="AF277" s="2">
        <f t="shared" si="109"/>
        <v>3527946.9478669539</v>
      </c>
      <c r="AG277" s="2">
        <f t="shared" si="109"/>
        <v>3778304.923081303</v>
      </c>
      <c r="AH277" s="2">
        <f t="shared" si="109"/>
        <v>4029224.3352470933</v>
      </c>
      <c r="AI277" s="2">
        <f t="shared" si="109"/>
        <v>4288772.752156538</v>
      </c>
      <c r="AJ277" s="2">
        <f t="shared" si="109"/>
        <v>4524056.9371999251</v>
      </c>
      <c r="AK277" s="2">
        <f t="shared" si="109"/>
        <v>4798869.0776017411</v>
      </c>
      <c r="AL277" s="2">
        <f t="shared" si="107"/>
        <v>163481630.06941894</v>
      </c>
    </row>
    <row r="278" spans="1:38">
      <c r="E278" t="s">
        <v>314</v>
      </c>
      <c r="F278" t="s">
        <v>215</v>
      </c>
      <c r="G278" s="2">
        <f t="shared" ref="G278:AL278" ca="1" si="110">SUM(G268:G277)</f>
        <v>-337301572.7893855</v>
      </c>
      <c r="H278" s="2">
        <f t="shared" si="110"/>
        <v>-55004147.234960727</v>
      </c>
      <c r="I278" s="2">
        <f t="shared" si="110"/>
        <v>-56497805.969920956</v>
      </c>
      <c r="J278" s="2">
        <f t="shared" si="110"/>
        <v>-72526624.122184232</v>
      </c>
      <c r="K278" s="2">
        <f t="shared" si="110"/>
        <v>-45816142.193793274</v>
      </c>
      <c r="L278" s="2">
        <f t="shared" si="110"/>
        <v>-23193077.888614409</v>
      </c>
      <c r="M278" s="2">
        <f t="shared" si="110"/>
        <v>-46939644.14020469</v>
      </c>
      <c r="N278" s="2">
        <f t="shared" si="110"/>
        <v>-26560659.319236342</v>
      </c>
      <c r="O278" s="2">
        <f t="shared" si="110"/>
        <v>-55999157.215625927</v>
      </c>
      <c r="P278" s="2">
        <f t="shared" si="110"/>
        <v>-5393634.5790652279</v>
      </c>
      <c r="Q278" s="2">
        <f t="shared" si="110"/>
        <v>-41177264.243091606</v>
      </c>
      <c r="R278" s="2">
        <f t="shared" si="110"/>
        <v>4778266.4155532205</v>
      </c>
      <c r="S278" s="2">
        <f t="shared" si="110"/>
        <v>5527423.2458870281</v>
      </c>
      <c r="T278" s="2">
        <f t="shared" si="110"/>
        <v>6319917.8222844712</v>
      </c>
      <c r="U278" s="2">
        <f t="shared" si="110"/>
        <v>7113289.6507793199</v>
      </c>
      <c r="V278" s="2">
        <f t="shared" si="110"/>
        <v>8132671.5398450894</v>
      </c>
      <c r="W278" s="2">
        <f t="shared" si="110"/>
        <v>8945200.81592975</v>
      </c>
      <c r="X278" s="2">
        <f t="shared" si="110"/>
        <v>9792762.1475333981</v>
      </c>
      <c r="Y278" s="2">
        <f t="shared" si="110"/>
        <v>10672258.167418951</v>
      </c>
      <c r="Z278" s="2">
        <f t="shared" si="110"/>
        <v>11479877.769083694</v>
      </c>
      <c r="AA278" s="2">
        <f t="shared" si="110"/>
        <v>12511147.653124746</v>
      </c>
      <c r="AB278" s="2">
        <f t="shared" si="110"/>
        <v>13580900.261911768</v>
      </c>
      <c r="AC278" s="2">
        <f t="shared" si="110"/>
        <v>14686248.510530977</v>
      </c>
      <c r="AD278" s="2">
        <f t="shared" si="110"/>
        <v>15835632.636057107</v>
      </c>
      <c r="AE278" s="2">
        <f t="shared" si="110"/>
        <v>17075438.558895119</v>
      </c>
      <c r="AF278" s="2">
        <f t="shared" si="110"/>
        <v>18280770.54555463</v>
      </c>
      <c r="AG278" s="2">
        <f t="shared" si="110"/>
        <v>19533028.844542034</v>
      </c>
      <c r="AH278" s="2">
        <f t="shared" si="110"/>
        <v>20838217.945679843</v>
      </c>
      <c r="AI278" s="2">
        <f t="shared" si="110"/>
        <v>22189854.301441271</v>
      </c>
      <c r="AJ278" s="2">
        <f t="shared" si="110"/>
        <v>23606464.072858077</v>
      </c>
      <c r="AK278" s="2">
        <f t="shared" si="110"/>
        <v>25041248.36055712</v>
      </c>
      <c r="AL278" s="2">
        <f t="shared" si="110"/>
        <v>853072679.15775871</v>
      </c>
    </row>
    <row r="279" spans="1:38">
      <c r="E279" t="s">
        <v>315</v>
      </c>
      <c r="F279" t="s">
        <v>215</v>
      </c>
      <c r="G279" s="50">
        <f ca="1">NPV($G$15,H278:AL278)+G278</f>
        <v>-408599500.92402536</v>
      </c>
    </row>
    <row r="280" spans="1:38">
      <c r="E280" s="3" t="s">
        <v>317</v>
      </c>
      <c r="F280" s="3"/>
      <c r="G280" s="4" t="str">
        <f ca="1">IF(G279&gt;0,"N/A",IF(ABS(G279+G253)&gt;1,"Error","OK"))</f>
        <v>OK</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#VALUE!</v>
      </c>
      <c r="H284" s="2" t="e">
        <f t="shared" ref="H284:AK284" ca="1" si="111">G284*(1+$G$14)</f>
        <v>#VALUE!</v>
      </c>
      <c r="I284" s="2" t="e">
        <f t="shared" ca="1" si="111"/>
        <v>#VALUE!</v>
      </c>
      <c r="J284" s="2" t="e">
        <f t="shared" ca="1" si="111"/>
        <v>#VALUE!</v>
      </c>
      <c r="K284" s="2" t="e">
        <f t="shared" ca="1" si="111"/>
        <v>#VALUE!</v>
      </c>
      <c r="L284" s="2" t="e">
        <f t="shared" ca="1" si="111"/>
        <v>#VALUE!</v>
      </c>
      <c r="M284" s="2" t="e">
        <f t="shared" ca="1" si="111"/>
        <v>#VALUE!</v>
      </c>
      <c r="N284" s="2" t="e">
        <f t="shared" ca="1" si="111"/>
        <v>#VALUE!</v>
      </c>
      <c r="O284" s="2" t="e">
        <f t="shared" ca="1" si="111"/>
        <v>#VALUE!</v>
      </c>
      <c r="P284" s="2" t="e">
        <f t="shared" ca="1" si="111"/>
        <v>#VALUE!</v>
      </c>
      <c r="Q284" s="2" t="e">
        <f t="shared" ca="1" si="111"/>
        <v>#VALUE!</v>
      </c>
      <c r="R284" s="2" t="e">
        <f t="shared" ca="1" si="111"/>
        <v>#VALUE!</v>
      </c>
      <c r="S284" s="2" t="e">
        <f t="shared" ca="1" si="111"/>
        <v>#VALUE!</v>
      </c>
      <c r="T284" s="2" t="e">
        <f t="shared" ca="1" si="111"/>
        <v>#VALUE!</v>
      </c>
      <c r="U284" s="2" t="e">
        <f t="shared" ca="1" si="111"/>
        <v>#VALUE!</v>
      </c>
      <c r="V284" s="2" t="e">
        <f t="shared" ca="1" si="111"/>
        <v>#VALUE!</v>
      </c>
      <c r="W284" s="2" t="e">
        <f t="shared" ca="1" si="111"/>
        <v>#VALUE!</v>
      </c>
      <c r="X284" s="2" t="e">
        <f t="shared" ca="1" si="111"/>
        <v>#VALUE!</v>
      </c>
      <c r="Y284" s="2" t="e">
        <f t="shared" ca="1" si="111"/>
        <v>#VALUE!</v>
      </c>
      <c r="Z284" s="2" t="e">
        <f t="shared" ca="1" si="111"/>
        <v>#VALUE!</v>
      </c>
      <c r="AA284" s="2" t="e">
        <f t="shared" ca="1" si="111"/>
        <v>#VALUE!</v>
      </c>
      <c r="AB284" s="2" t="e">
        <f t="shared" ca="1" si="111"/>
        <v>#VALUE!</v>
      </c>
      <c r="AC284" s="2" t="e">
        <f t="shared" ca="1" si="111"/>
        <v>#VALUE!</v>
      </c>
      <c r="AD284" s="2" t="e">
        <f t="shared" ca="1" si="111"/>
        <v>#VALUE!</v>
      </c>
      <c r="AE284" s="2" t="e">
        <f t="shared" ca="1" si="111"/>
        <v>#VALUE!</v>
      </c>
      <c r="AF284" s="2" t="e">
        <f t="shared" ca="1" si="111"/>
        <v>#VALUE!</v>
      </c>
      <c r="AG284" s="2" t="e">
        <f ca="1">AF284*(1+$G$14)</f>
        <v>#VALUE!</v>
      </c>
      <c r="AH284" s="2" t="e">
        <f t="shared" ca="1" si="111"/>
        <v>#VALUE!</v>
      </c>
      <c r="AI284" s="2" t="e">
        <f t="shared" ca="1" si="111"/>
        <v>#VALUE!</v>
      </c>
      <c r="AJ284" s="2" t="e">
        <f t="shared" ca="1" si="111"/>
        <v>#VALUE!</v>
      </c>
      <c r="AK284" s="2" t="e">
        <f t="shared" ca="1" si="111"/>
        <v>#VALUE!</v>
      </c>
    </row>
    <row r="285" spans="1:38">
      <c r="E285" t="s">
        <v>303</v>
      </c>
      <c r="F285" t="s">
        <v>215</v>
      </c>
      <c r="G285" s="2" t="e">
        <f ca="1">G283*G284</f>
        <v>#VALUE!</v>
      </c>
      <c r="H285" s="2" t="e">
        <f t="shared" ref="H285:AK285" ca="1" si="112">H283*H284</f>
        <v>#VALUE!</v>
      </c>
      <c r="I285" s="2" t="e">
        <f t="shared" ca="1" si="112"/>
        <v>#VALUE!</v>
      </c>
      <c r="J285" s="2" t="e">
        <f t="shared" ca="1" si="112"/>
        <v>#VALUE!</v>
      </c>
      <c r="K285" s="2" t="e">
        <f t="shared" ca="1" si="112"/>
        <v>#VALUE!</v>
      </c>
      <c r="L285" s="2" t="e">
        <f t="shared" ca="1" si="112"/>
        <v>#VALUE!</v>
      </c>
      <c r="M285" s="2" t="e">
        <f t="shared" ca="1" si="112"/>
        <v>#VALUE!</v>
      </c>
      <c r="N285" s="2" t="e">
        <f t="shared" ca="1" si="112"/>
        <v>#VALUE!</v>
      </c>
      <c r="O285" s="2" t="e">
        <f t="shared" ca="1" si="112"/>
        <v>#VALUE!</v>
      </c>
      <c r="P285" s="2" t="e">
        <f t="shared" ca="1" si="112"/>
        <v>#VALUE!</v>
      </c>
      <c r="Q285" s="2" t="e">
        <f t="shared" ca="1" si="112"/>
        <v>#VALUE!</v>
      </c>
      <c r="R285" s="2" t="e">
        <f t="shared" ca="1" si="112"/>
        <v>#VALUE!</v>
      </c>
      <c r="S285" s="2" t="e">
        <f t="shared" ca="1" si="112"/>
        <v>#VALUE!</v>
      </c>
      <c r="T285" s="2" t="e">
        <f t="shared" ca="1" si="112"/>
        <v>#VALUE!</v>
      </c>
      <c r="U285" s="2" t="e">
        <f t="shared" ca="1" si="112"/>
        <v>#VALUE!</v>
      </c>
      <c r="V285" s="2" t="e">
        <f t="shared" ca="1" si="112"/>
        <v>#VALUE!</v>
      </c>
      <c r="W285" s="2" t="e">
        <f t="shared" ca="1" si="112"/>
        <v>#VALUE!</v>
      </c>
      <c r="X285" s="2" t="e">
        <f t="shared" ca="1" si="112"/>
        <v>#VALUE!</v>
      </c>
      <c r="Y285" s="2" t="e">
        <f t="shared" ca="1" si="112"/>
        <v>#VALUE!</v>
      </c>
      <c r="Z285" s="2" t="e">
        <f t="shared" ca="1" si="112"/>
        <v>#VALUE!</v>
      </c>
      <c r="AA285" s="2" t="e">
        <f t="shared" ca="1" si="112"/>
        <v>#VALUE!</v>
      </c>
      <c r="AB285" s="2" t="e">
        <f t="shared" ca="1" si="112"/>
        <v>#VALUE!</v>
      </c>
      <c r="AC285" s="2" t="e">
        <f t="shared" ca="1" si="112"/>
        <v>#VALUE!</v>
      </c>
      <c r="AD285" s="2" t="e">
        <f t="shared" ca="1" si="112"/>
        <v>#VALUE!</v>
      </c>
      <c r="AE285" s="2" t="e">
        <f t="shared" ca="1" si="112"/>
        <v>#VALUE!</v>
      </c>
      <c r="AF285" s="2" t="e">
        <f t="shared" ca="1" si="112"/>
        <v>#VALUE!</v>
      </c>
      <c r="AG285" s="2" t="e">
        <f t="shared" ca="1" si="112"/>
        <v>#VALUE!</v>
      </c>
      <c r="AH285" s="2" t="e">
        <f t="shared" ca="1" si="112"/>
        <v>#VALUE!</v>
      </c>
      <c r="AI285" s="2" t="e">
        <f t="shared" ca="1" si="112"/>
        <v>#VALUE!</v>
      </c>
      <c r="AJ285" s="2" t="e">
        <f t="shared" ca="1" si="112"/>
        <v>#VALUE!</v>
      </c>
      <c r="AK285" s="2" t="e">
        <f t="shared" ca="1" si="112"/>
        <v>#VALUE!</v>
      </c>
    </row>
    <row r="287" spans="1:38">
      <c r="D287" t="s">
        <v>304</v>
      </c>
    </row>
    <row r="288" spans="1:38">
      <c r="E288" t="s">
        <v>219</v>
      </c>
      <c r="F288" t="s">
        <v>215</v>
      </c>
      <c r="G288" s="2">
        <f t="shared" ref="G288:AK293" si="113">G222</f>
        <v>0</v>
      </c>
      <c r="H288" s="2">
        <f t="shared" si="113"/>
        <v>4226414.2852537353</v>
      </c>
      <c r="I288" s="2">
        <f t="shared" si="113"/>
        <v>4282565.6886727838</v>
      </c>
      <c r="J288" s="2">
        <f t="shared" si="113"/>
        <v>4031136.0302885366</v>
      </c>
      <c r="K288" s="2">
        <f t="shared" si="113"/>
        <v>8668224.7997785937</v>
      </c>
      <c r="L288" s="2">
        <f t="shared" si="113"/>
        <v>8803912.3301069513</v>
      </c>
      <c r="M288" s="2">
        <f t="shared" si="113"/>
        <v>6286262.8107205704</v>
      </c>
      <c r="N288" s="2">
        <f t="shared" si="113"/>
        <v>6372560.9971692795</v>
      </c>
      <c r="O288" s="2">
        <f t="shared" si="113"/>
        <v>6459591.2253545476</v>
      </c>
      <c r="P288" s="2">
        <f t="shared" si="113"/>
        <v>6026238.2969203973</v>
      </c>
      <c r="Q288" s="2">
        <f t="shared" si="113"/>
        <v>6104102.9020588594</v>
      </c>
      <c r="R288" s="2">
        <f t="shared" si="113"/>
        <v>10527220.549784543</v>
      </c>
      <c r="S288" s="2">
        <f t="shared" si="113"/>
        <v>10770933.628261993</v>
      </c>
      <c r="T288" s="2">
        <f t="shared" si="113"/>
        <v>11022953.442738339</v>
      </c>
      <c r="U288" s="2">
        <f t="shared" si="113"/>
        <v>11667879.556845872</v>
      </c>
      <c r="V288" s="2">
        <f t="shared" si="113"/>
        <v>10316162.592220742</v>
      </c>
      <c r="W288" s="2">
        <f t="shared" si="113"/>
        <v>10560293.93064134</v>
      </c>
      <c r="X288" s="2">
        <f t="shared" si="113"/>
        <v>10782060.103184801</v>
      </c>
      <c r="Y288" s="2">
        <f t="shared" si="113"/>
        <v>11008483.365351448</v>
      </c>
      <c r="Z288" s="2">
        <f t="shared" si="113"/>
        <v>12507730.136629738</v>
      </c>
      <c r="AA288" s="2">
        <f t="shared" si="113"/>
        <v>12770392.469498945</v>
      </c>
      <c r="AB288" s="2">
        <f t="shared" si="113"/>
        <v>13038570.711358428</v>
      </c>
      <c r="AC288" s="2">
        <f t="shared" si="113"/>
        <v>13361377.956012158</v>
      </c>
      <c r="AD288" s="2">
        <f t="shared" si="113"/>
        <v>13691993.095257528</v>
      </c>
      <c r="AE288" s="2">
        <f t="shared" si="113"/>
        <v>13486539.145677259</v>
      </c>
      <c r="AF288" s="2">
        <f t="shared" si="113"/>
        <v>13821905.83195197</v>
      </c>
      <c r="AG288" s="2">
        <f t="shared" si="113"/>
        <v>14165410.355286974</v>
      </c>
      <c r="AH288" s="2">
        <f t="shared" si="113"/>
        <v>14462883.972747983</v>
      </c>
      <c r="AI288" s="2">
        <f t="shared" si="113"/>
        <v>14766604.536175601</v>
      </c>
      <c r="AJ288" s="2">
        <f t="shared" si="113"/>
        <v>14869136.013506826</v>
      </c>
      <c r="AK288" s="2">
        <f t="shared" si="113"/>
        <v>15181387.869790452</v>
      </c>
    </row>
    <row r="289" spans="4:38">
      <c r="E289" t="s">
        <v>305</v>
      </c>
      <c r="F289" t="s">
        <v>215</v>
      </c>
      <c r="G289" s="2">
        <f t="shared" si="113"/>
        <v>0</v>
      </c>
      <c r="H289" s="2">
        <f t="shared" si="113"/>
        <v>1300957.8397683371</v>
      </c>
      <c r="I289" s="2">
        <f t="shared" si="113"/>
        <v>2651527.5836764332</v>
      </c>
      <c r="J289" s="2">
        <f t="shared" si="113"/>
        <v>3947183.2070226632</v>
      </c>
      <c r="K289" s="2">
        <f t="shared" si="113"/>
        <v>6830423.1689224374</v>
      </c>
      <c r="L289" s="2">
        <f t="shared" si="113"/>
        <v>9820935.9152766243</v>
      </c>
      <c r="M289" s="2">
        <f t="shared" si="113"/>
        <v>12005581.482785694</v>
      </c>
      <c r="N289" s="2">
        <f t="shared" si="113"/>
        <v>14260185.672668254</v>
      </c>
      <c r="O289" s="2">
        <f t="shared" si="113"/>
        <v>16586273.655716736</v>
      </c>
      <c r="P289" s="2">
        <f t="shared" si="113"/>
        <v>18810502.320007268</v>
      </c>
      <c r="Q289" s="2">
        <f t="shared" si="113"/>
        <v>21102799.851864785</v>
      </c>
      <c r="R289" s="2">
        <f t="shared" si="113"/>
        <v>24929641.398940582</v>
      </c>
      <c r="S289" s="2">
        <f t="shared" si="113"/>
        <v>28912552.768069729</v>
      </c>
      <c r="T289" s="2">
        <f t="shared" si="113"/>
        <v>33075732.510768399</v>
      </c>
      <c r="U289" s="2">
        <f t="shared" si="113"/>
        <v>37540258.509065501</v>
      </c>
      <c r="V289" s="2">
        <f t="shared" si="113"/>
        <v>41639943.994814485</v>
      </c>
      <c r="W289" s="2">
        <f t="shared" si="113"/>
        <v>45904519.975926444</v>
      </c>
      <c r="X289" s="2">
        <f t="shared" si="113"/>
        <v>50329844.932943389</v>
      </c>
      <c r="Y289" s="2">
        <f t="shared" si="113"/>
        <v>54920789.644845583</v>
      </c>
      <c r="Z289" s="2">
        <f t="shared" si="113"/>
        <v>60109429.276726916</v>
      </c>
      <c r="AA289" s="2">
        <f t="shared" si="113"/>
        <v>65491771.704913884</v>
      </c>
      <c r="AB289" s="2">
        <f t="shared" si="113"/>
        <v>71073664.256773666</v>
      </c>
      <c r="AC289" s="2">
        <f t="shared" si="113"/>
        <v>76877616.129401907</v>
      </c>
      <c r="AD289" s="2">
        <f t="shared" si="113"/>
        <v>82910838.735458642</v>
      </c>
      <c r="AE289" s="2">
        <f t="shared" si="113"/>
        <v>88997521.800058916</v>
      </c>
      <c r="AF289" s="2">
        <f t="shared" si="113"/>
        <v>95320845.170389652</v>
      </c>
      <c r="AG289" s="2">
        <f t="shared" si="113"/>
        <v>101888432.34129491</v>
      </c>
      <c r="AH289" s="2">
        <f t="shared" si="113"/>
        <v>108689821.68065804</v>
      </c>
      <c r="AI289" s="2">
        <f t="shared" si="113"/>
        <v>115731936.57361192</v>
      </c>
      <c r="AJ289" s="2">
        <f t="shared" si="113"/>
        <v>122951981.86555263</v>
      </c>
      <c r="AK289" s="2">
        <f t="shared" si="113"/>
        <v>130424231.2757259</v>
      </c>
    </row>
    <row r="290" spans="4:38">
      <c r="E290" t="s">
        <v>282</v>
      </c>
      <c r="F290" t="s">
        <v>215</v>
      </c>
      <c r="G290" s="2">
        <f t="shared" si="113"/>
        <v>0</v>
      </c>
      <c r="H290" s="2">
        <f t="shared" si="113"/>
        <v>-742780.43375240488</v>
      </c>
      <c r="I290" s="2">
        <f t="shared" si="113"/>
        <v>-1508121.6779437957</v>
      </c>
      <c r="J290" s="2">
        <f t="shared" si="113"/>
        <v>-2237875.4249253911</v>
      </c>
      <c r="K290" s="2">
        <f t="shared" si="113"/>
        <v>-3750238.3434835523</v>
      </c>
      <c r="L290" s="2">
        <f t="shared" si="113"/>
        <v>-5386545.7023234954</v>
      </c>
      <c r="M290" s="2">
        <f t="shared" si="113"/>
        <v>-6588320.8448331514</v>
      </c>
      <c r="N290" s="2">
        <f t="shared" si="113"/>
        <v>-7830058.4165612198</v>
      </c>
      <c r="O290" s="2">
        <f t="shared" si="113"/>
        <v>-9112732.2922389451</v>
      </c>
      <c r="P290" s="2">
        <f t="shared" si="113"/>
        <v>-10340682.165877542</v>
      </c>
      <c r="Q290" s="2">
        <f t="shared" si="113"/>
        <v>-11607551.841444062</v>
      </c>
      <c r="R290" s="2">
        <f t="shared" si="113"/>
        <v>-13720026.205770202</v>
      </c>
      <c r="S290" s="2">
        <f t="shared" si="113"/>
        <v>-15920624.722461743</v>
      </c>
      <c r="T290" s="2">
        <f t="shared" si="113"/>
        <v>-18213069.214214087</v>
      </c>
      <c r="U290" s="2">
        <f t="shared" si="113"/>
        <v>-20671449.266391937</v>
      </c>
      <c r="V290" s="2">
        <f t="shared" si="113"/>
        <v>-22928930.804681242</v>
      </c>
      <c r="W290" s="2">
        <f t="shared" si="113"/>
        <v>-25277208.881001398</v>
      </c>
      <c r="X290" s="2">
        <f t="shared" si="113"/>
        <v>-27714002.978042129</v>
      </c>
      <c r="Y290" s="2">
        <f t="shared" si="113"/>
        <v>-30241995.178042002</v>
      </c>
      <c r="Z290" s="2">
        <f t="shared" si="113"/>
        <v>-33099106.587813575</v>
      </c>
      <c r="AA290" s="2">
        <f t="shared" si="113"/>
        <v>-36062879.956922032</v>
      </c>
      <c r="AB290" s="2">
        <f t="shared" si="113"/>
        <v>-39136535.101527818</v>
      </c>
      <c r="AC290" s="2">
        <f t="shared" si="113"/>
        <v>-42332466.654600158</v>
      </c>
      <c r="AD290" s="2">
        <f t="shared" si="113"/>
        <v>-45654645.562447414</v>
      </c>
      <c r="AE290" s="2">
        <f t="shared" si="113"/>
        <v>-49006262.337811589</v>
      </c>
      <c r="AF290" s="2">
        <f t="shared" si="113"/>
        <v>-52488184.504469454</v>
      </c>
      <c r="AG290" s="2">
        <f t="shared" si="113"/>
        <v>-56104609.920751281</v>
      </c>
      <c r="AH290" s="2">
        <f t="shared" si="113"/>
        <v>-59849777.915150478</v>
      </c>
      <c r="AI290" s="2">
        <f t="shared" si="113"/>
        <v>-63727500.832339361</v>
      </c>
      <c r="AJ290" s="2">
        <f t="shared" si="113"/>
        <v>-67703200.677809596</v>
      </c>
      <c r="AK290" s="2">
        <f t="shared" si="113"/>
        <v>-71817776.08892253</v>
      </c>
    </row>
    <row r="291" spans="4:38">
      <c r="E291" t="s">
        <v>283</v>
      </c>
      <c r="F291" t="s">
        <v>215</v>
      </c>
      <c r="G291" s="2">
        <f t="shared" si="113"/>
        <v>0</v>
      </c>
      <c r="H291" s="2">
        <f t="shared" si="113"/>
        <v>-288645.54136887402</v>
      </c>
      <c r="I291" s="2">
        <f t="shared" si="113"/>
        <v>-585868.53741881973</v>
      </c>
      <c r="J291" s="2">
        <f t="shared" si="113"/>
        <v>-869122.84300009429</v>
      </c>
      <c r="K291" s="2">
        <f t="shared" si="113"/>
        <v>-1501758.6002603362</v>
      </c>
      <c r="L291" s="2">
        <f t="shared" si="113"/>
        <v>-2156808.0178958219</v>
      </c>
      <c r="M291" s="2">
        <f t="shared" si="113"/>
        <v>-2638132.35266294</v>
      </c>
      <c r="N291" s="2">
        <f t="shared" si="113"/>
        <v>-3135514.2843829836</v>
      </c>
      <c r="O291" s="2">
        <f t="shared" si="113"/>
        <v>-3649348.6237681326</v>
      </c>
      <c r="P291" s="2">
        <f t="shared" si="113"/>
        <v>-4141311.6123531628</v>
      </c>
      <c r="Q291" s="2">
        <f t="shared" si="113"/>
        <v>-4648914.5055681588</v>
      </c>
      <c r="R291" s="2">
        <f t="shared" si="113"/>
        <v>-5495242.734914639</v>
      </c>
      <c r="S291" s="2">
        <f t="shared" si="113"/>
        <v>-6376945.8325846773</v>
      </c>
      <c r="T291" s="2">
        <f t="shared" si="113"/>
        <v>-7295175.7766324598</v>
      </c>
      <c r="U291" s="2">
        <f t="shared" si="113"/>
        <v>-8279870.5798788983</v>
      </c>
      <c r="V291" s="2">
        <f t="shared" si="113"/>
        <v>-9184096.2455602419</v>
      </c>
      <c r="W291" s="2">
        <f t="shared" si="113"/>
        <v>-10124690.120084047</v>
      </c>
      <c r="X291" s="2">
        <f t="shared" si="113"/>
        <v>-11100738.750893557</v>
      </c>
      <c r="Y291" s="2">
        <f t="shared" si="113"/>
        <v>-12113316.435854094</v>
      </c>
      <c r="Z291" s="2">
        <f t="shared" si="113"/>
        <v>-13257721.571669377</v>
      </c>
      <c r="AA291" s="2">
        <f t="shared" si="113"/>
        <v>-14444849.750640687</v>
      </c>
      <c r="AB291" s="2">
        <f t="shared" si="113"/>
        <v>-15675990.657915685</v>
      </c>
      <c r="AC291" s="2">
        <f t="shared" si="113"/>
        <v>-16956108.91670718</v>
      </c>
      <c r="AD291" s="2">
        <f t="shared" si="113"/>
        <v>-18286795.074493922</v>
      </c>
      <c r="AE291" s="2">
        <f t="shared" si="113"/>
        <v>-19629272.458432578</v>
      </c>
      <c r="AF291" s="2">
        <f t="shared" si="113"/>
        <v>-21023943.172498614</v>
      </c>
      <c r="AG291" s="2">
        <f t="shared" si="113"/>
        <v>-22472488.652920298</v>
      </c>
      <c r="AH291" s="2">
        <f t="shared" si="113"/>
        <v>-23972601.484580625</v>
      </c>
      <c r="AI291" s="2">
        <f t="shared" si="113"/>
        <v>-25525808.687674742</v>
      </c>
      <c r="AJ291" s="2">
        <f t="shared" si="113"/>
        <v>-27118260.177685037</v>
      </c>
      <c r="AK291" s="2">
        <f t="shared" si="113"/>
        <v>-28766337.748644508</v>
      </c>
    </row>
    <row r="292" spans="4:38">
      <c r="E292" t="s">
        <v>306</v>
      </c>
      <c r="F292" t="s">
        <v>215</v>
      </c>
      <c r="G292" s="2">
        <f t="shared" si="113"/>
        <v>-3456626.7708300776</v>
      </c>
      <c r="H292" s="2">
        <f t="shared" si="113"/>
        <v>-4199822.7066848166</v>
      </c>
      <c r="I292" s="2">
        <f t="shared" si="113"/>
        <v>-4966784.096470193</v>
      </c>
      <c r="J292" s="2">
        <f t="shared" si="113"/>
        <v>-5936255.161725454</v>
      </c>
      <c r="K292" s="2">
        <f t="shared" si="113"/>
        <v>-6630259.3425553311</v>
      </c>
      <c r="L292" s="2">
        <f t="shared" si="113"/>
        <v>-7051134.572816913</v>
      </c>
      <c r="M292" s="2">
        <f t="shared" si="113"/>
        <v>-7748728.7714109756</v>
      </c>
      <c r="N292" s="2">
        <f t="shared" si="113"/>
        <v>-8198823.5304404981</v>
      </c>
      <c r="O292" s="2">
        <f t="shared" si="113"/>
        <v>-9025000.0754060149</v>
      </c>
      <c r="P292" s="2">
        <f t="shared" si="113"/>
        <v>-9219726.6803311072</v>
      </c>
      <c r="Q292" s="2">
        <f t="shared" si="113"/>
        <v>-9869295.7998178434</v>
      </c>
      <c r="R292" s="2">
        <f t="shared" si="113"/>
        <v>-10000886.056690151</v>
      </c>
      <c r="S292" s="2">
        <f t="shared" si="113"/>
        <v>-10135522.727043426</v>
      </c>
      <c r="T292" s="2">
        <f t="shared" si="113"/>
        <v>-10273309.645077655</v>
      </c>
      <c r="U292" s="2">
        <f t="shared" si="113"/>
        <v>-10419158.139538229</v>
      </c>
      <c r="V292" s="2">
        <f t="shared" si="113"/>
        <v>-10548110.171940986</v>
      </c>
      <c r="W292" s="2">
        <f t="shared" si="113"/>
        <v>-10680113.846074004</v>
      </c>
      <c r="X292" s="2">
        <f t="shared" si="113"/>
        <v>-10814889.597363815</v>
      </c>
      <c r="Y292" s="2">
        <f t="shared" si="113"/>
        <v>-10952495.639430707</v>
      </c>
      <c r="Z292" s="2">
        <f t="shared" si="113"/>
        <v>-11108842.266138578</v>
      </c>
      <c r="AA292" s="2">
        <f t="shared" si="113"/>
        <v>-11268472.172007315</v>
      </c>
      <c r="AB292" s="2">
        <f t="shared" si="113"/>
        <v>-11431454.305899296</v>
      </c>
      <c r="AC292" s="2">
        <f t="shared" si="113"/>
        <v>-11598471.530349448</v>
      </c>
      <c r="AD292" s="2">
        <f t="shared" si="113"/>
        <v>-11769621.444040166</v>
      </c>
      <c r="AE292" s="2">
        <f t="shared" si="113"/>
        <v>-11938203.183361132</v>
      </c>
      <c r="AF292" s="2">
        <f t="shared" si="113"/>
        <v>-12110977.006260533</v>
      </c>
      <c r="AG292" s="2">
        <f t="shared" si="113"/>
        <v>-12288044.635701619</v>
      </c>
      <c r="AH292" s="2">
        <f t="shared" si="113"/>
        <v>-12468830.68536097</v>
      </c>
      <c r="AI292" s="2">
        <f t="shared" si="113"/>
        <v>-12653413.242063165</v>
      </c>
      <c r="AJ292" s="2">
        <f t="shared" si="113"/>
        <v>-12839277.442232</v>
      </c>
      <c r="AK292" s="2">
        <f t="shared" si="113"/>
        <v>-13029044.790604381</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t="e">
        <f t="shared" ref="G294:AK294" ca="1" si="114">G285</f>
        <v>#VALUE!</v>
      </c>
      <c r="H294" s="2" t="e">
        <f t="shared" ca="1" si="114"/>
        <v>#VALUE!</v>
      </c>
      <c r="I294" s="2" t="e">
        <f t="shared" ca="1" si="114"/>
        <v>#VALUE!</v>
      </c>
      <c r="J294" s="2" t="e">
        <f t="shared" ca="1" si="114"/>
        <v>#VALUE!</v>
      </c>
      <c r="K294" s="2" t="e">
        <f t="shared" ca="1" si="114"/>
        <v>#VALUE!</v>
      </c>
      <c r="L294" s="2" t="e">
        <f t="shared" ca="1" si="114"/>
        <v>#VALUE!</v>
      </c>
      <c r="M294" s="2" t="e">
        <f t="shared" ca="1" si="114"/>
        <v>#VALUE!</v>
      </c>
      <c r="N294" s="2" t="e">
        <f t="shared" ca="1" si="114"/>
        <v>#VALUE!</v>
      </c>
      <c r="O294" s="2" t="e">
        <f t="shared" ca="1" si="114"/>
        <v>#VALUE!</v>
      </c>
      <c r="P294" s="2" t="e">
        <f t="shared" ca="1" si="114"/>
        <v>#VALUE!</v>
      </c>
      <c r="Q294" s="2" t="e">
        <f t="shared" ca="1" si="114"/>
        <v>#VALUE!</v>
      </c>
      <c r="R294" s="2" t="e">
        <f t="shared" ca="1" si="114"/>
        <v>#VALUE!</v>
      </c>
      <c r="S294" s="2" t="e">
        <f t="shared" ca="1" si="114"/>
        <v>#VALUE!</v>
      </c>
      <c r="T294" s="2" t="e">
        <f t="shared" ca="1" si="114"/>
        <v>#VALUE!</v>
      </c>
      <c r="U294" s="2" t="e">
        <f t="shared" ca="1" si="114"/>
        <v>#VALUE!</v>
      </c>
      <c r="V294" s="2" t="e">
        <f t="shared" ca="1" si="114"/>
        <v>#VALUE!</v>
      </c>
      <c r="W294" s="2" t="e">
        <f t="shared" ca="1" si="114"/>
        <v>#VALUE!</v>
      </c>
      <c r="X294" s="2" t="e">
        <f t="shared" ca="1" si="114"/>
        <v>#VALUE!</v>
      </c>
      <c r="Y294" s="2" t="e">
        <f t="shared" ca="1" si="114"/>
        <v>#VALUE!</v>
      </c>
      <c r="Z294" s="2" t="e">
        <f t="shared" ca="1" si="114"/>
        <v>#VALUE!</v>
      </c>
      <c r="AA294" s="2" t="e">
        <f t="shared" ca="1" si="114"/>
        <v>#VALUE!</v>
      </c>
      <c r="AB294" s="2" t="e">
        <f t="shared" ca="1" si="114"/>
        <v>#VALUE!</v>
      </c>
      <c r="AC294" s="2" t="e">
        <f t="shared" ca="1" si="114"/>
        <v>#VALUE!</v>
      </c>
      <c r="AD294" s="2" t="e">
        <f t="shared" ca="1" si="114"/>
        <v>#VALUE!</v>
      </c>
      <c r="AE294" s="2" t="e">
        <f t="shared" ca="1" si="114"/>
        <v>#VALUE!</v>
      </c>
      <c r="AF294" s="2" t="e">
        <f t="shared" ca="1" si="114"/>
        <v>#VALUE!</v>
      </c>
      <c r="AG294" s="2" t="e">
        <f t="shared" ca="1" si="114"/>
        <v>#VALUE!</v>
      </c>
      <c r="AH294" s="2" t="e">
        <f t="shared" ca="1" si="114"/>
        <v>#VALUE!</v>
      </c>
      <c r="AI294" s="2" t="e">
        <f t="shared" ca="1" si="114"/>
        <v>#VALUE!</v>
      </c>
      <c r="AJ294" s="2" t="e">
        <f t="shared" ca="1" si="114"/>
        <v>#VALUE!</v>
      </c>
      <c r="AK294" s="2" t="e">
        <f t="shared" ca="1" si="114"/>
        <v>#VALUE!</v>
      </c>
    </row>
    <row r="296" spans="4:38">
      <c r="E296" t="s">
        <v>308</v>
      </c>
      <c r="F296" t="s">
        <v>215</v>
      </c>
      <c r="G296" s="2" t="e">
        <f t="shared" ref="G296:AK296" ca="1" si="115">SUM(G288:G294)</f>
        <v>#VALUE!</v>
      </c>
      <c r="H296" s="2" t="e">
        <f t="shared" ca="1" si="115"/>
        <v>#VALUE!</v>
      </c>
      <c r="I296" s="2" t="e">
        <f t="shared" ca="1" si="115"/>
        <v>#VALUE!</v>
      </c>
      <c r="J296" s="2" t="e">
        <f t="shared" ca="1" si="115"/>
        <v>#VALUE!</v>
      </c>
      <c r="K296" s="2" t="e">
        <f t="shared" ca="1" si="115"/>
        <v>#VALUE!</v>
      </c>
      <c r="L296" s="2" t="e">
        <f t="shared" ca="1" si="115"/>
        <v>#VALUE!</v>
      </c>
      <c r="M296" s="2" t="e">
        <f t="shared" ca="1" si="115"/>
        <v>#VALUE!</v>
      </c>
      <c r="N296" s="2" t="e">
        <f t="shared" ca="1" si="115"/>
        <v>#VALUE!</v>
      </c>
      <c r="O296" s="2" t="e">
        <f t="shared" ca="1" si="115"/>
        <v>#VALUE!</v>
      </c>
      <c r="P296" s="2" t="e">
        <f t="shared" ca="1" si="115"/>
        <v>#VALUE!</v>
      </c>
      <c r="Q296" s="2" t="e">
        <f t="shared" ca="1" si="115"/>
        <v>#VALUE!</v>
      </c>
      <c r="R296" s="2" t="e">
        <f t="shared" ca="1" si="115"/>
        <v>#VALUE!</v>
      </c>
      <c r="S296" s="2" t="e">
        <f t="shared" ca="1" si="115"/>
        <v>#VALUE!</v>
      </c>
      <c r="T296" s="2" t="e">
        <f t="shared" ca="1" si="115"/>
        <v>#VALUE!</v>
      </c>
      <c r="U296" s="2" t="e">
        <f t="shared" ca="1" si="115"/>
        <v>#VALUE!</v>
      </c>
      <c r="V296" s="2" t="e">
        <f t="shared" ca="1" si="115"/>
        <v>#VALUE!</v>
      </c>
      <c r="W296" s="2" t="e">
        <f t="shared" ca="1" si="115"/>
        <v>#VALUE!</v>
      </c>
      <c r="X296" s="2" t="e">
        <f t="shared" ca="1" si="115"/>
        <v>#VALUE!</v>
      </c>
      <c r="Y296" s="2" t="e">
        <f t="shared" ca="1" si="115"/>
        <v>#VALUE!</v>
      </c>
      <c r="Z296" s="2" t="e">
        <f t="shared" ca="1" si="115"/>
        <v>#VALUE!</v>
      </c>
      <c r="AA296" s="2" t="e">
        <f t="shared" ca="1" si="115"/>
        <v>#VALUE!</v>
      </c>
      <c r="AB296" s="2" t="e">
        <f t="shared" ca="1" si="115"/>
        <v>#VALUE!</v>
      </c>
      <c r="AC296" s="2" t="e">
        <f t="shared" ca="1" si="115"/>
        <v>#VALUE!</v>
      </c>
      <c r="AD296" s="2" t="e">
        <f t="shared" ca="1" si="115"/>
        <v>#VALUE!</v>
      </c>
      <c r="AE296" s="2" t="e">
        <f t="shared" ca="1" si="115"/>
        <v>#VALUE!</v>
      </c>
      <c r="AF296" s="2" t="e">
        <f t="shared" ca="1" si="115"/>
        <v>#VALUE!</v>
      </c>
      <c r="AG296" s="2" t="e">
        <f t="shared" ca="1" si="115"/>
        <v>#VALUE!</v>
      </c>
      <c r="AH296" s="2" t="e">
        <f t="shared" ca="1" si="115"/>
        <v>#VALUE!</v>
      </c>
      <c r="AI296" s="2" t="e">
        <f t="shared" ca="1" si="115"/>
        <v>#VALUE!</v>
      </c>
      <c r="AJ296" s="2" t="e">
        <f t="shared" ca="1" si="115"/>
        <v>#VALUE!</v>
      </c>
      <c r="AK296" s="2" t="e">
        <f t="shared" ca="1" si="115"/>
        <v>#VALUE!</v>
      </c>
    </row>
    <row r="297" spans="4:38">
      <c r="E297" t="s">
        <v>309</v>
      </c>
      <c r="F297" t="s">
        <v>215</v>
      </c>
      <c r="G297" s="2" t="e">
        <f t="shared" ref="G297:AK297" ca="1" si="116">-G296*G$18</f>
        <v>#VALUE!</v>
      </c>
      <c r="H297" s="2" t="e">
        <f t="shared" ca="1" si="116"/>
        <v>#VALUE!</v>
      </c>
      <c r="I297" s="2" t="e">
        <f t="shared" ca="1" si="116"/>
        <v>#VALUE!</v>
      </c>
      <c r="J297" s="2" t="e">
        <f t="shared" ca="1" si="116"/>
        <v>#VALUE!</v>
      </c>
      <c r="K297" s="2" t="e">
        <f t="shared" ca="1" si="116"/>
        <v>#VALUE!</v>
      </c>
      <c r="L297" s="2" t="e">
        <f t="shared" ca="1" si="116"/>
        <v>#VALUE!</v>
      </c>
      <c r="M297" s="2" t="e">
        <f t="shared" ca="1" si="116"/>
        <v>#VALUE!</v>
      </c>
      <c r="N297" s="2" t="e">
        <f t="shared" ca="1" si="116"/>
        <v>#VALUE!</v>
      </c>
      <c r="O297" s="2" t="e">
        <f t="shared" ca="1" si="116"/>
        <v>#VALUE!</v>
      </c>
      <c r="P297" s="2" t="e">
        <f t="shared" ca="1" si="116"/>
        <v>#VALUE!</v>
      </c>
      <c r="Q297" s="2" t="e">
        <f t="shared" ca="1" si="116"/>
        <v>#VALUE!</v>
      </c>
      <c r="R297" s="2" t="e">
        <f t="shared" ca="1" si="116"/>
        <v>#VALUE!</v>
      </c>
      <c r="S297" s="2" t="e">
        <f t="shared" ca="1" si="116"/>
        <v>#VALUE!</v>
      </c>
      <c r="T297" s="2" t="e">
        <f t="shared" ca="1" si="116"/>
        <v>#VALUE!</v>
      </c>
      <c r="U297" s="2" t="e">
        <f t="shared" ca="1" si="116"/>
        <v>#VALUE!</v>
      </c>
      <c r="V297" s="2" t="e">
        <f t="shared" ca="1" si="116"/>
        <v>#VALUE!</v>
      </c>
      <c r="W297" s="2" t="e">
        <f t="shared" ca="1" si="116"/>
        <v>#VALUE!</v>
      </c>
      <c r="X297" s="2" t="e">
        <f t="shared" ca="1" si="116"/>
        <v>#VALUE!</v>
      </c>
      <c r="Y297" s="2" t="e">
        <f t="shared" ca="1" si="116"/>
        <v>#VALUE!</v>
      </c>
      <c r="Z297" s="2" t="e">
        <f t="shared" ca="1" si="116"/>
        <v>#VALUE!</v>
      </c>
      <c r="AA297" s="2" t="e">
        <f t="shared" ca="1" si="116"/>
        <v>#VALUE!</v>
      </c>
      <c r="AB297" s="2" t="e">
        <f t="shared" ca="1" si="116"/>
        <v>#VALUE!</v>
      </c>
      <c r="AC297" s="2" t="e">
        <f t="shared" ca="1" si="116"/>
        <v>#VALUE!</v>
      </c>
      <c r="AD297" s="2" t="e">
        <f t="shared" ca="1" si="116"/>
        <v>#VALUE!</v>
      </c>
      <c r="AE297" s="2" t="e">
        <f t="shared" ca="1" si="116"/>
        <v>#VALUE!</v>
      </c>
      <c r="AF297" s="2" t="e">
        <f t="shared" ca="1" si="116"/>
        <v>#VALUE!</v>
      </c>
      <c r="AG297" s="2" t="e">
        <f t="shared" ca="1" si="116"/>
        <v>#VALUE!</v>
      </c>
      <c r="AH297" s="2" t="e">
        <f t="shared" ca="1" si="116"/>
        <v>#VALUE!</v>
      </c>
      <c r="AI297" s="2" t="e">
        <f t="shared" ca="1" si="116"/>
        <v>#VALUE!</v>
      </c>
      <c r="AJ297" s="2" t="e">
        <f t="shared" ca="1" si="116"/>
        <v>#VALUE!</v>
      </c>
      <c r="AK297" s="2" t="e">
        <f t="shared" ca="1" si="116"/>
        <v>#VALUE!</v>
      </c>
    </row>
    <row r="299" spans="4:38">
      <c r="D299" t="s">
        <v>310</v>
      </c>
    </row>
    <row r="300" spans="4:38">
      <c r="E300" t="s">
        <v>214</v>
      </c>
      <c r="F300" t="s">
        <v>215</v>
      </c>
      <c r="G300" s="2">
        <f t="shared" ref="G300:AK307" si="117">G234</f>
        <v>-276530141.66640621</v>
      </c>
      <c r="H300" s="2">
        <f t="shared" si="117"/>
        <v>-55229260.58312539</v>
      </c>
      <c r="I300" s="2">
        <f t="shared" si="117"/>
        <v>-57074345.494157314</v>
      </c>
      <c r="J300" s="2">
        <f t="shared" si="117"/>
        <v>-73526549.190132365</v>
      </c>
      <c r="K300" s="2">
        <f t="shared" si="117"/>
        <v>-46852109.666611545</v>
      </c>
      <c r="L300" s="2">
        <f t="shared" si="117"/>
        <v>-24866106.090819616</v>
      </c>
      <c r="M300" s="2">
        <f t="shared" si="117"/>
        <v>-49521273.076804407</v>
      </c>
      <c r="N300" s="2">
        <f t="shared" si="117"/>
        <v>-29635019.725192469</v>
      </c>
      <c r="O300" s="2">
        <f t="shared" si="117"/>
        <v>-59634532.371886857</v>
      </c>
      <c r="P300" s="2">
        <f t="shared" si="117"/>
        <v>-9551890.0970869139</v>
      </c>
      <c r="Q300" s="2">
        <f t="shared" si="117"/>
        <v>-45861426.656880133</v>
      </c>
      <c r="R300" s="2">
        <f t="shared" si="117"/>
        <v>0</v>
      </c>
      <c r="S300" s="2">
        <f t="shared" si="117"/>
        <v>0</v>
      </c>
      <c r="T300" s="2">
        <f t="shared" si="117"/>
        <v>0</v>
      </c>
      <c r="U300" s="2">
        <f t="shared" si="117"/>
        <v>0</v>
      </c>
      <c r="V300" s="2">
        <f t="shared" si="117"/>
        <v>0</v>
      </c>
      <c r="W300" s="2">
        <f t="shared" si="117"/>
        <v>0</v>
      </c>
      <c r="X300" s="2">
        <f t="shared" si="117"/>
        <v>0</v>
      </c>
      <c r="Y300" s="2">
        <f t="shared" si="117"/>
        <v>0</v>
      </c>
      <c r="Z300" s="2">
        <f t="shared" si="117"/>
        <v>0</v>
      </c>
      <c r="AA300" s="2">
        <f t="shared" si="117"/>
        <v>0</v>
      </c>
      <c r="AB300" s="2">
        <f t="shared" si="117"/>
        <v>0</v>
      </c>
      <c r="AC300" s="2">
        <f t="shared" si="117"/>
        <v>0</v>
      </c>
      <c r="AD300" s="2">
        <f t="shared" si="117"/>
        <v>0</v>
      </c>
      <c r="AE300" s="2">
        <f t="shared" si="117"/>
        <v>0</v>
      </c>
      <c r="AF300" s="2">
        <f t="shared" si="117"/>
        <v>0</v>
      </c>
      <c r="AG300" s="2">
        <f t="shared" si="117"/>
        <v>0</v>
      </c>
      <c r="AH300" s="2">
        <f t="shared" si="117"/>
        <v>0</v>
      </c>
      <c r="AI300" s="2">
        <f t="shared" si="117"/>
        <v>0</v>
      </c>
      <c r="AJ300" s="2">
        <f t="shared" si="117"/>
        <v>0</v>
      </c>
      <c r="AK300" s="2">
        <f t="shared" si="117"/>
        <v>0</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1300957.8397683371</v>
      </c>
      <c r="I303" s="2">
        <f t="shared" si="117"/>
        <v>2651527.5836764332</v>
      </c>
      <c r="J303" s="2">
        <f t="shared" si="117"/>
        <v>3947183.2070226632</v>
      </c>
      <c r="K303" s="2">
        <f t="shared" si="117"/>
        <v>6830423.1689224374</v>
      </c>
      <c r="L303" s="2">
        <f t="shared" si="117"/>
        <v>9820935.9152766243</v>
      </c>
      <c r="M303" s="2">
        <f t="shared" si="117"/>
        <v>12005581.482785694</v>
      </c>
      <c r="N303" s="2">
        <f t="shared" si="117"/>
        <v>14260185.672668254</v>
      </c>
      <c r="O303" s="2">
        <f t="shared" si="117"/>
        <v>16586273.655716736</v>
      </c>
      <c r="P303" s="2">
        <f t="shared" si="117"/>
        <v>18810502.320007268</v>
      </c>
      <c r="Q303" s="2">
        <f t="shared" si="117"/>
        <v>21102799.851864785</v>
      </c>
      <c r="R303" s="2">
        <f t="shared" si="117"/>
        <v>24929641.398940582</v>
      </c>
      <c r="S303" s="2">
        <f t="shared" si="117"/>
        <v>28912552.768069729</v>
      </c>
      <c r="T303" s="2">
        <f t="shared" si="117"/>
        <v>33075732.510768399</v>
      </c>
      <c r="U303" s="2">
        <f t="shared" si="117"/>
        <v>37540258.509065501</v>
      </c>
      <c r="V303" s="2">
        <f t="shared" si="117"/>
        <v>41639943.994814485</v>
      </c>
      <c r="W303" s="2">
        <f t="shared" si="117"/>
        <v>45904519.975926444</v>
      </c>
      <c r="X303" s="2">
        <f t="shared" si="117"/>
        <v>50329844.932943389</v>
      </c>
      <c r="Y303" s="2">
        <f t="shared" si="117"/>
        <v>54920789.644845583</v>
      </c>
      <c r="Z303" s="2">
        <f t="shared" si="117"/>
        <v>60109429.276726916</v>
      </c>
      <c r="AA303" s="2">
        <f t="shared" si="117"/>
        <v>65491771.704913884</v>
      </c>
      <c r="AB303" s="2">
        <f t="shared" si="117"/>
        <v>71073664.256773666</v>
      </c>
      <c r="AC303" s="2">
        <f t="shared" si="117"/>
        <v>76877616.129401907</v>
      </c>
      <c r="AD303" s="2">
        <f t="shared" si="117"/>
        <v>82910838.735458642</v>
      </c>
      <c r="AE303" s="2">
        <f t="shared" si="117"/>
        <v>88997521.800058916</v>
      </c>
      <c r="AF303" s="2">
        <f t="shared" si="117"/>
        <v>95320845.170389652</v>
      </c>
      <c r="AG303" s="2">
        <f t="shared" si="117"/>
        <v>101888432.34129491</v>
      </c>
      <c r="AH303" s="2">
        <f t="shared" si="117"/>
        <v>108689821.68065804</v>
      </c>
      <c r="AI303" s="2">
        <f t="shared" si="117"/>
        <v>115731936.57361192</v>
      </c>
      <c r="AJ303" s="2">
        <f t="shared" si="117"/>
        <v>122951981.86555263</v>
      </c>
      <c r="AK303" s="2">
        <f t="shared" si="117"/>
        <v>130424231.2757259</v>
      </c>
      <c r="AL303" s="2">
        <f t="shared" ref="AL303:AL309" si="118">IF(AF303=0,0,IF($G$15&gt;(AK303/AF303)^(1/5)-1+2%,AK303*(AK303/AF303)^(1/5)/($G$15-((AK303/AF303)^(1/5)-1)),AK303*(1+$G$14)/$G$16))</f>
        <v>4443123074.3561602</v>
      </c>
    </row>
    <row r="304" spans="4:38">
      <c r="E304" t="s">
        <v>282</v>
      </c>
      <c r="F304" t="s">
        <v>215</v>
      </c>
      <c r="G304" s="2">
        <f t="shared" si="117"/>
        <v>0</v>
      </c>
      <c r="H304" s="2">
        <f t="shared" si="117"/>
        <v>-742780.43375240488</v>
      </c>
      <c r="I304" s="2">
        <f t="shared" si="117"/>
        <v>-1508121.6779437957</v>
      </c>
      <c r="J304" s="2">
        <f t="shared" si="117"/>
        <v>-2237875.4249253911</v>
      </c>
      <c r="K304" s="2">
        <f t="shared" si="117"/>
        <v>-3750238.3434835523</v>
      </c>
      <c r="L304" s="2">
        <f t="shared" si="117"/>
        <v>-5386545.7023234954</v>
      </c>
      <c r="M304" s="2">
        <f t="shared" si="117"/>
        <v>-6588320.8448331514</v>
      </c>
      <c r="N304" s="2">
        <f t="shared" si="117"/>
        <v>-7830058.4165612198</v>
      </c>
      <c r="O304" s="2">
        <f t="shared" si="117"/>
        <v>-9112732.2922389451</v>
      </c>
      <c r="P304" s="2">
        <f t="shared" si="117"/>
        <v>-10340682.165877542</v>
      </c>
      <c r="Q304" s="2">
        <f t="shared" si="117"/>
        <v>-11607551.841444062</v>
      </c>
      <c r="R304" s="2">
        <f t="shared" si="117"/>
        <v>-13720026.205770202</v>
      </c>
      <c r="S304" s="2">
        <f t="shared" si="117"/>
        <v>-15920624.722461743</v>
      </c>
      <c r="T304" s="2">
        <f t="shared" si="117"/>
        <v>-18213069.214214087</v>
      </c>
      <c r="U304" s="2">
        <f t="shared" si="117"/>
        <v>-20671449.266391937</v>
      </c>
      <c r="V304" s="2">
        <f t="shared" si="117"/>
        <v>-22928930.804681242</v>
      </c>
      <c r="W304" s="2">
        <f t="shared" si="117"/>
        <v>-25277208.881001398</v>
      </c>
      <c r="X304" s="2">
        <f t="shared" si="117"/>
        <v>-27714002.978042129</v>
      </c>
      <c r="Y304" s="2">
        <f t="shared" si="117"/>
        <v>-30241995.178042002</v>
      </c>
      <c r="Z304" s="2">
        <f t="shared" si="117"/>
        <v>-33099106.587813575</v>
      </c>
      <c r="AA304" s="2">
        <f t="shared" si="117"/>
        <v>-36062879.956922032</v>
      </c>
      <c r="AB304" s="2">
        <f t="shared" si="117"/>
        <v>-39136535.101527818</v>
      </c>
      <c r="AC304" s="2">
        <f t="shared" si="117"/>
        <v>-42332466.654600158</v>
      </c>
      <c r="AD304" s="2">
        <f t="shared" si="117"/>
        <v>-45654645.562447414</v>
      </c>
      <c r="AE304" s="2">
        <f t="shared" si="117"/>
        <v>-49006262.337811589</v>
      </c>
      <c r="AF304" s="2">
        <f t="shared" si="117"/>
        <v>-52488184.504469454</v>
      </c>
      <c r="AG304" s="2">
        <f t="shared" si="117"/>
        <v>-56104609.920751281</v>
      </c>
      <c r="AH304" s="2">
        <f t="shared" si="117"/>
        <v>-59849777.915150478</v>
      </c>
      <c r="AI304" s="2">
        <f t="shared" si="117"/>
        <v>-63727500.832339361</v>
      </c>
      <c r="AJ304" s="2">
        <f t="shared" si="117"/>
        <v>-67703200.677809596</v>
      </c>
      <c r="AK304" s="2">
        <f t="shared" si="117"/>
        <v>-71817776.08892253</v>
      </c>
      <c r="AL304" s="2">
        <f t="shared" si="118"/>
        <v>-2446594585.7487659</v>
      </c>
    </row>
    <row r="305" spans="1:38">
      <c r="E305" t="s">
        <v>283</v>
      </c>
      <c r="F305" t="s">
        <v>215</v>
      </c>
      <c r="G305" s="2">
        <f t="shared" si="117"/>
        <v>0</v>
      </c>
      <c r="H305" s="2">
        <f t="shared" si="117"/>
        <v>-288645.54136887402</v>
      </c>
      <c r="I305" s="2">
        <f t="shared" si="117"/>
        <v>-585868.53741881973</v>
      </c>
      <c r="J305" s="2">
        <f t="shared" si="117"/>
        <v>-869122.84300009429</v>
      </c>
      <c r="K305" s="2">
        <f t="shared" si="117"/>
        <v>-1501758.6002603362</v>
      </c>
      <c r="L305" s="2">
        <f t="shared" si="117"/>
        <v>-2156808.0178958219</v>
      </c>
      <c r="M305" s="2">
        <f t="shared" si="117"/>
        <v>-2638132.35266294</v>
      </c>
      <c r="N305" s="2">
        <f t="shared" si="117"/>
        <v>-3135514.2843829836</v>
      </c>
      <c r="O305" s="2">
        <f t="shared" si="117"/>
        <v>-3649348.6237681326</v>
      </c>
      <c r="P305" s="2">
        <f t="shared" si="117"/>
        <v>-4141311.6123531628</v>
      </c>
      <c r="Q305" s="2">
        <f t="shared" si="117"/>
        <v>-4648914.5055681588</v>
      </c>
      <c r="R305" s="2">
        <f t="shared" si="117"/>
        <v>-5495242.734914639</v>
      </c>
      <c r="S305" s="2">
        <f t="shared" si="117"/>
        <v>-6376945.8325846773</v>
      </c>
      <c r="T305" s="2">
        <f t="shared" si="117"/>
        <v>-7295175.7766324598</v>
      </c>
      <c r="U305" s="2">
        <f t="shared" si="117"/>
        <v>-8279870.5798788983</v>
      </c>
      <c r="V305" s="2">
        <f t="shared" si="117"/>
        <v>-9184096.2455602419</v>
      </c>
      <c r="W305" s="2">
        <f t="shared" si="117"/>
        <v>-10124690.120084047</v>
      </c>
      <c r="X305" s="2">
        <f t="shared" si="117"/>
        <v>-11100738.750893557</v>
      </c>
      <c r="Y305" s="2">
        <f t="shared" si="117"/>
        <v>-12113316.435854094</v>
      </c>
      <c r="Z305" s="2">
        <f t="shared" si="117"/>
        <v>-13257721.571669377</v>
      </c>
      <c r="AA305" s="2">
        <f t="shared" si="117"/>
        <v>-14444849.750640687</v>
      </c>
      <c r="AB305" s="2">
        <f t="shared" si="117"/>
        <v>-15675990.657915685</v>
      </c>
      <c r="AC305" s="2">
        <f t="shared" si="117"/>
        <v>-16956108.91670718</v>
      </c>
      <c r="AD305" s="2">
        <f t="shared" si="117"/>
        <v>-18286795.074493922</v>
      </c>
      <c r="AE305" s="2">
        <f t="shared" si="117"/>
        <v>-19629272.458432578</v>
      </c>
      <c r="AF305" s="2">
        <f t="shared" si="117"/>
        <v>-21023943.172498614</v>
      </c>
      <c r="AG305" s="2">
        <f t="shared" si="117"/>
        <v>-22472488.652920298</v>
      </c>
      <c r="AH305" s="2">
        <f t="shared" si="117"/>
        <v>-23972601.484580625</v>
      </c>
      <c r="AI305" s="2">
        <f t="shared" si="117"/>
        <v>-25525808.687674742</v>
      </c>
      <c r="AJ305" s="2">
        <f t="shared" si="117"/>
        <v>-27118260.177685037</v>
      </c>
      <c r="AK305" s="2">
        <f t="shared" si="117"/>
        <v>-28766337.748644508</v>
      </c>
      <c r="AL305" s="2">
        <f t="shared" si="118"/>
        <v>-979974179.38021648</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t="e">
        <f t="shared" ref="G308:AK308" ca="1" si="119">G297</f>
        <v>#VALUE!</v>
      </c>
      <c r="H308" s="2" t="e">
        <f t="shared" ca="1" si="119"/>
        <v>#VALUE!</v>
      </c>
      <c r="I308" s="2" t="e">
        <f t="shared" ca="1" si="119"/>
        <v>#VALUE!</v>
      </c>
      <c r="J308" s="2" t="e">
        <f t="shared" ca="1" si="119"/>
        <v>#VALUE!</v>
      </c>
      <c r="K308" s="2" t="e">
        <f t="shared" ca="1" si="119"/>
        <v>#VALUE!</v>
      </c>
      <c r="L308" s="2" t="e">
        <f t="shared" ca="1" si="119"/>
        <v>#VALUE!</v>
      </c>
      <c r="M308" s="2" t="e">
        <f t="shared" ca="1" si="119"/>
        <v>#VALUE!</v>
      </c>
      <c r="N308" s="2" t="e">
        <f t="shared" ca="1" si="119"/>
        <v>#VALUE!</v>
      </c>
      <c r="O308" s="2" t="e">
        <f t="shared" ca="1" si="119"/>
        <v>#VALUE!</v>
      </c>
      <c r="P308" s="2" t="e">
        <f t="shared" ca="1" si="119"/>
        <v>#VALUE!</v>
      </c>
      <c r="Q308" s="2" t="e">
        <f t="shared" ca="1" si="119"/>
        <v>#VALUE!</v>
      </c>
      <c r="R308" s="2" t="e">
        <f t="shared" ca="1" si="119"/>
        <v>#VALUE!</v>
      </c>
      <c r="S308" s="2" t="e">
        <f t="shared" ca="1" si="119"/>
        <v>#VALUE!</v>
      </c>
      <c r="T308" s="2" t="e">
        <f t="shared" ca="1" si="119"/>
        <v>#VALUE!</v>
      </c>
      <c r="U308" s="2" t="e">
        <f t="shared" ca="1" si="119"/>
        <v>#VALUE!</v>
      </c>
      <c r="V308" s="2" t="e">
        <f t="shared" ca="1" si="119"/>
        <v>#VALUE!</v>
      </c>
      <c r="W308" s="2" t="e">
        <f t="shared" ca="1" si="119"/>
        <v>#VALUE!</v>
      </c>
      <c r="X308" s="2" t="e">
        <f t="shared" ca="1" si="119"/>
        <v>#VALUE!</v>
      </c>
      <c r="Y308" s="2" t="e">
        <f t="shared" ca="1" si="119"/>
        <v>#VALUE!</v>
      </c>
      <c r="Z308" s="2" t="e">
        <f t="shared" ca="1" si="119"/>
        <v>#VALUE!</v>
      </c>
      <c r="AA308" s="2" t="e">
        <f t="shared" ca="1" si="119"/>
        <v>#VALUE!</v>
      </c>
      <c r="AB308" s="2" t="e">
        <f t="shared" ca="1" si="119"/>
        <v>#VALUE!</v>
      </c>
      <c r="AC308" s="2" t="e">
        <f t="shared" ca="1" si="119"/>
        <v>#VALUE!</v>
      </c>
      <c r="AD308" s="2" t="e">
        <f t="shared" ca="1" si="119"/>
        <v>#VALUE!</v>
      </c>
      <c r="AE308" s="2" t="e">
        <f t="shared" ca="1" si="119"/>
        <v>#VALUE!</v>
      </c>
      <c r="AF308" s="2" t="e">
        <f t="shared" ca="1" si="119"/>
        <v>#VALUE!</v>
      </c>
      <c r="AG308" s="2" t="e">
        <f t="shared" ca="1" si="119"/>
        <v>#VALUE!</v>
      </c>
      <c r="AH308" s="2" t="e">
        <f t="shared" ca="1" si="119"/>
        <v>#VALUE!</v>
      </c>
      <c r="AI308" s="2" t="e">
        <f t="shared" ca="1" si="119"/>
        <v>#VALUE!</v>
      </c>
      <c r="AJ308" s="2" t="e">
        <f t="shared" ca="1" si="119"/>
        <v>#VALUE!</v>
      </c>
      <c r="AK308" s="2" t="e">
        <f t="shared" ca="1" si="119"/>
        <v>#VALUE!</v>
      </c>
      <c r="AL308" s="2" t="e">
        <f t="shared" ca="1" si="118"/>
        <v>#VALUE!</v>
      </c>
    </row>
    <row r="309" spans="1:38">
      <c r="E309" t="s">
        <v>313</v>
      </c>
      <c r="F309" t="s">
        <v>215</v>
      </c>
      <c r="G309" s="2" t="e">
        <f ca="1">-$G$17*G308</f>
        <v>#VALUE!</v>
      </c>
      <c r="H309" s="2" t="e">
        <f t="shared" ref="H309:AK309" ca="1" si="120">-$G$17*H308</f>
        <v>#VALUE!</v>
      </c>
      <c r="I309" s="2" t="e">
        <f t="shared" ca="1" si="120"/>
        <v>#VALUE!</v>
      </c>
      <c r="J309" s="2" t="e">
        <f t="shared" ca="1" si="120"/>
        <v>#VALUE!</v>
      </c>
      <c r="K309" s="2" t="e">
        <f t="shared" ca="1" si="120"/>
        <v>#VALUE!</v>
      </c>
      <c r="L309" s="2" t="e">
        <f t="shared" ca="1" si="120"/>
        <v>#VALUE!</v>
      </c>
      <c r="M309" s="2" t="e">
        <f t="shared" ca="1" si="120"/>
        <v>#VALUE!</v>
      </c>
      <c r="N309" s="2" t="e">
        <f t="shared" ca="1" si="120"/>
        <v>#VALUE!</v>
      </c>
      <c r="O309" s="2" t="e">
        <f t="shared" ca="1" si="120"/>
        <v>#VALUE!</v>
      </c>
      <c r="P309" s="2" t="e">
        <f t="shared" ca="1" si="120"/>
        <v>#VALUE!</v>
      </c>
      <c r="Q309" s="2" t="e">
        <f t="shared" ca="1" si="120"/>
        <v>#VALUE!</v>
      </c>
      <c r="R309" s="2" t="e">
        <f t="shared" ca="1" si="120"/>
        <v>#VALUE!</v>
      </c>
      <c r="S309" s="2" t="e">
        <f t="shared" ca="1" si="120"/>
        <v>#VALUE!</v>
      </c>
      <c r="T309" s="2" t="e">
        <f t="shared" ca="1" si="120"/>
        <v>#VALUE!</v>
      </c>
      <c r="U309" s="2" t="e">
        <f t="shared" ca="1" si="120"/>
        <v>#VALUE!</v>
      </c>
      <c r="V309" s="2" t="e">
        <f t="shared" ca="1" si="120"/>
        <v>#VALUE!</v>
      </c>
      <c r="W309" s="2" t="e">
        <f t="shared" ca="1" si="120"/>
        <v>#VALUE!</v>
      </c>
      <c r="X309" s="2" t="e">
        <f t="shared" ca="1" si="120"/>
        <v>#VALUE!</v>
      </c>
      <c r="Y309" s="2" t="e">
        <f t="shared" ca="1" si="120"/>
        <v>#VALUE!</v>
      </c>
      <c r="Z309" s="2" t="e">
        <f t="shared" ca="1" si="120"/>
        <v>#VALUE!</v>
      </c>
      <c r="AA309" s="2" t="e">
        <f t="shared" ca="1" si="120"/>
        <v>#VALUE!</v>
      </c>
      <c r="AB309" s="2" t="e">
        <f t="shared" ca="1" si="120"/>
        <v>#VALUE!</v>
      </c>
      <c r="AC309" s="2" t="e">
        <f t="shared" ca="1" si="120"/>
        <v>#VALUE!</v>
      </c>
      <c r="AD309" s="2" t="e">
        <f t="shared" ca="1" si="120"/>
        <v>#VALUE!</v>
      </c>
      <c r="AE309" s="2" t="e">
        <f t="shared" ca="1" si="120"/>
        <v>#VALUE!</v>
      </c>
      <c r="AF309" s="2" t="e">
        <f t="shared" ca="1" si="120"/>
        <v>#VALUE!</v>
      </c>
      <c r="AG309" s="2" t="e">
        <f t="shared" ca="1" si="120"/>
        <v>#VALUE!</v>
      </c>
      <c r="AH309" s="2" t="e">
        <f t="shared" ca="1" si="120"/>
        <v>#VALUE!</v>
      </c>
      <c r="AI309" s="2" t="e">
        <f t="shared" ca="1" si="120"/>
        <v>#VALUE!</v>
      </c>
      <c r="AJ309" s="2" t="e">
        <f t="shared" ca="1" si="120"/>
        <v>#VALUE!</v>
      </c>
      <c r="AK309" s="2" t="e">
        <f t="shared" ca="1" si="120"/>
        <v>#VALUE!</v>
      </c>
      <c r="AL309" s="2" t="e">
        <f t="shared" ca="1" si="118"/>
        <v>#VALUE!</v>
      </c>
    </row>
    <row r="310" spans="1:38">
      <c r="E310" t="s">
        <v>314</v>
      </c>
      <c r="F310" t="s">
        <v>215</v>
      </c>
      <c r="G310" s="2" t="e">
        <f t="shared" ref="G310:AL310" ca="1" si="121">SUM(G300:G309)</f>
        <v>#VALUE!</v>
      </c>
      <c r="H310" s="2" t="e">
        <f t="shared" ca="1" si="121"/>
        <v>#VALUE!</v>
      </c>
      <c r="I310" s="2" t="e">
        <f t="shared" ca="1" si="121"/>
        <v>#VALUE!</v>
      </c>
      <c r="J310" s="2" t="e">
        <f t="shared" ca="1" si="121"/>
        <v>#VALUE!</v>
      </c>
      <c r="K310" s="2" t="e">
        <f t="shared" ca="1" si="121"/>
        <v>#VALUE!</v>
      </c>
      <c r="L310" s="2" t="e">
        <f t="shared" ca="1" si="121"/>
        <v>#VALUE!</v>
      </c>
      <c r="M310" s="2" t="e">
        <f t="shared" ca="1" si="121"/>
        <v>#VALUE!</v>
      </c>
      <c r="N310" s="2" t="e">
        <f t="shared" ca="1" si="121"/>
        <v>#VALUE!</v>
      </c>
      <c r="O310" s="2" t="e">
        <f t="shared" ca="1" si="121"/>
        <v>#VALUE!</v>
      </c>
      <c r="P310" s="2" t="e">
        <f t="shared" ca="1" si="121"/>
        <v>#VALUE!</v>
      </c>
      <c r="Q310" s="2" t="e">
        <f t="shared" ca="1" si="121"/>
        <v>#VALUE!</v>
      </c>
      <c r="R310" s="2" t="e">
        <f t="shared" ca="1" si="121"/>
        <v>#VALUE!</v>
      </c>
      <c r="S310" s="2" t="e">
        <f t="shared" ca="1" si="121"/>
        <v>#VALUE!</v>
      </c>
      <c r="T310" s="2" t="e">
        <f t="shared" ca="1" si="121"/>
        <v>#VALUE!</v>
      </c>
      <c r="U310" s="2" t="e">
        <f t="shared" ca="1" si="121"/>
        <v>#VALUE!</v>
      </c>
      <c r="V310" s="2" t="e">
        <f t="shared" ca="1" si="121"/>
        <v>#VALUE!</v>
      </c>
      <c r="W310" s="2" t="e">
        <f t="shared" ca="1" si="121"/>
        <v>#VALUE!</v>
      </c>
      <c r="X310" s="2" t="e">
        <f t="shared" ca="1" si="121"/>
        <v>#VALUE!</v>
      </c>
      <c r="Y310" s="2" t="e">
        <f t="shared" ca="1" si="121"/>
        <v>#VALUE!</v>
      </c>
      <c r="Z310" s="2" t="e">
        <f t="shared" ca="1" si="121"/>
        <v>#VALUE!</v>
      </c>
      <c r="AA310" s="2" t="e">
        <f t="shared" ca="1" si="121"/>
        <v>#VALUE!</v>
      </c>
      <c r="AB310" s="2" t="e">
        <f t="shared" ca="1" si="121"/>
        <v>#VALUE!</v>
      </c>
      <c r="AC310" s="2" t="e">
        <f t="shared" ca="1" si="121"/>
        <v>#VALUE!</v>
      </c>
      <c r="AD310" s="2" t="e">
        <f t="shared" ca="1" si="121"/>
        <v>#VALUE!</v>
      </c>
      <c r="AE310" s="2" t="e">
        <f t="shared" ca="1" si="121"/>
        <v>#VALUE!</v>
      </c>
      <c r="AF310" s="2" t="e">
        <f t="shared" ca="1" si="121"/>
        <v>#VALUE!</v>
      </c>
      <c r="AG310" s="2" t="e">
        <f t="shared" ca="1" si="121"/>
        <v>#VALUE!</v>
      </c>
      <c r="AH310" s="2" t="e">
        <f t="shared" ca="1" si="121"/>
        <v>#VALUE!</v>
      </c>
      <c r="AI310" s="2" t="e">
        <f t="shared" ca="1" si="121"/>
        <v>#VALUE!</v>
      </c>
      <c r="AJ310" s="2" t="e">
        <f t="shared" ca="1" si="121"/>
        <v>#VALUE!</v>
      </c>
      <c r="AK310" s="2" t="e">
        <f t="shared" ca="1" si="121"/>
        <v>#VALUE!</v>
      </c>
      <c r="AL310" s="2" t="e">
        <f t="shared" ca="1" si="121"/>
        <v>#VALUE!</v>
      </c>
    </row>
    <row r="311" spans="1:38">
      <c r="E311" t="s">
        <v>315</v>
      </c>
      <c r="F311" t="s">
        <v>215</v>
      </c>
      <c r="G311" s="50" t="e">
        <f ca="1">NPV($G$15,H310:AL310)+G310</f>
        <v>#VALUE!</v>
      </c>
    </row>
    <row r="313" spans="1:38">
      <c r="E313" t="s">
        <v>307</v>
      </c>
      <c r="F313" t="s">
        <v>215</v>
      </c>
      <c r="G313" s="2" t="e">
        <f t="shared" ref="G313:AK313" ca="1" si="122">G285</f>
        <v>#VALUE!</v>
      </c>
      <c r="H313" s="2" t="e">
        <f t="shared" ca="1" si="122"/>
        <v>#VALUE!</v>
      </c>
      <c r="I313" s="2" t="e">
        <f t="shared" ca="1" si="122"/>
        <v>#VALUE!</v>
      </c>
      <c r="J313" s="2" t="e">
        <f t="shared" ca="1" si="122"/>
        <v>#VALUE!</v>
      </c>
      <c r="K313" s="2" t="e">
        <f t="shared" ca="1" si="122"/>
        <v>#VALUE!</v>
      </c>
      <c r="L313" s="2" t="e">
        <f t="shared" ca="1" si="122"/>
        <v>#VALUE!</v>
      </c>
      <c r="M313" s="2" t="e">
        <f t="shared" ca="1" si="122"/>
        <v>#VALUE!</v>
      </c>
      <c r="N313" s="2" t="e">
        <f t="shared" ca="1" si="122"/>
        <v>#VALUE!</v>
      </c>
      <c r="O313" s="2" t="e">
        <f t="shared" ca="1" si="122"/>
        <v>#VALUE!</v>
      </c>
      <c r="P313" s="2" t="e">
        <f t="shared" ca="1" si="122"/>
        <v>#VALUE!</v>
      </c>
      <c r="Q313" s="2" t="e">
        <f t="shared" ca="1" si="122"/>
        <v>#VALUE!</v>
      </c>
      <c r="R313" s="2" t="e">
        <f t="shared" ca="1" si="122"/>
        <v>#VALUE!</v>
      </c>
      <c r="S313" s="2" t="e">
        <f t="shared" ca="1" si="122"/>
        <v>#VALUE!</v>
      </c>
      <c r="T313" s="2" t="e">
        <f t="shared" ca="1" si="122"/>
        <v>#VALUE!</v>
      </c>
      <c r="U313" s="2" t="e">
        <f t="shared" ca="1" si="122"/>
        <v>#VALUE!</v>
      </c>
      <c r="V313" s="2" t="e">
        <f t="shared" ca="1" si="122"/>
        <v>#VALUE!</v>
      </c>
      <c r="W313" s="2" t="e">
        <f t="shared" ca="1" si="122"/>
        <v>#VALUE!</v>
      </c>
      <c r="X313" s="2" t="e">
        <f t="shared" ca="1" si="122"/>
        <v>#VALUE!</v>
      </c>
      <c r="Y313" s="2" t="e">
        <f t="shared" ca="1" si="122"/>
        <v>#VALUE!</v>
      </c>
      <c r="Z313" s="2" t="e">
        <f t="shared" ca="1" si="122"/>
        <v>#VALUE!</v>
      </c>
      <c r="AA313" s="2" t="e">
        <f t="shared" ca="1" si="122"/>
        <v>#VALUE!</v>
      </c>
      <c r="AB313" s="2" t="e">
        <f t="shared" ca="1" si="122"/>
        <v>#VALUE!</v>
      </c>
      <c r="AC313" s="2" t="e">
        <f t="shared" ca="1" si="122"/>
        <v>#VALUE!</v>
      </c>
      <c r="AD313" s="2" t="e">
        <f t="shared" ca="1" si="122"/>
        <v>#VALUE!</v>
      </c>
      <c r="AE313" s="2" t="e">
        <f t="shared" ca="1" si="122"/>
        <v>#VALUE!</v>
      </c>
      <c r="AF313" s="2" t="e">
        <f t="shared" ca="1" si="122"/>
        <v>#VALUE!</v>
      </c>
      <c r="AG313" s="2" t="e">
        <f t="shared" ca="1" si="122"/>
        <v>#VALUE!</v>
      </c>
      <c r="AH313" s="2" t="e">
        <f t="shared" ca="1" si="122"/>
        <v>#VALUE!</v>
      </c>
      <c r="AI313" s="2" t="e">
        <f t="shared" ca="1" si="122"/>
        <v>#VALUE!</v>
      </c>
      <c r="AJ313" s="2" t="e">
        <f t="shared" ca="1" si="122"/>
        <v>#VALUE!</v>
      </c>
      <c r="AK313" s="2" t="e">
        <f t="shared" ca="1" si="122"/>
        <v>#VALUE!</v>
      </c>
    </row>
    <row r="314" spans="1:38">
      <c r="E314" t="s">
        <v>316</v>
      </c>
      <c r="F314" t="s">
        <v>215</v>
      </c>
      <c r="G314" s="2" t="e">
        <f ca="1">NPV($G$15,H313:AK313)+G313</f>
        <v>#VALUE!</v>
      </c>
    </row>
    <row r="315" spans="1:38">
      <c r="E315" s="3" t="s">
        <v>317</v>
      </c>
      <c r="F315" s="3"/>
      <c r="G315" s="4" t="e">
        <f ca="1">IF(G311&gt;0,"N/A",IF(ABS(G311+G314)&gt;1,"Error","OK"))</f>
        <v>#VALUE!</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B2C93D9E-E910-4892-8F07-D612958FCA10}">
      <formula1>$E$320:$E$322</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B0BA-4ED3-498A-85CC-F30ADD9E0DD7}">
  <dimension ref="A2:AN322"/>
  <sheetViews>
    <sheetView topLeftCell="A2" workbookViewId="0">
      <selection activeCell="G21" sqref="G21"/>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199</v>
      </c>
      <c r="H4" s="206"/>
    </row>
    <row r="6" spans="1:37">
      <c r="C6" s="1" t="s">
        <v>200</v>
      </c>
      <c r="G6" t="s">
        <v>201</v>
      </c>
      <c r="H6" s="26">
        <v>1265</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v>10</v>
      </c>
      <c r="C20" s="1" t="s">
        <v>214</v>
      </c>
      <c r="D20" s="1"/>
      <c r="G20" s="32"/>
      <c r="J20" s="28"/>
    </row>
    <row r="21" spans="1:37">
      <c r="E21" s="2" t="str">
        <f>E7</f>
        <v>Pipes</v>
      </c>
      <c r="F21" t="s">
        <v>215</v>
      </c>
      <c r="G21" s="10">
        <f>'Net actual infill capex - sewer'!W33*10^6</f>
        <v>334498053.55277205</v>
      </c>
      <c r="H21" s="10">
        <f>'NCC data'!L57*(1+$G14)^H2+'Actual - Forecast Renewal capex'!I38</f>
        <v>72559517.565496594</v>
      </c>
      <c r="I21" s="10">
        <f>'NCC data'!M57*(1+$G14)^I2+'Actual - Forecast Renewal capex'!J38</f>
        <v>79133639.449899092</v>
      </c>
      <c r="J21" s="10">
        <f>'NCC data'!N57*(1+$G14)^J2+'Actual - Forecast Renewal capex'!K38</f>
        <v>100450893.79086566</v>
      </c>
      <c r="K21" s="10">
        <f>'NCC data'!O57*(1+$G14)^K2+'Actual - Forecast Renewal capex'!L38</f>
        <v>67297297.882449418</v>
      </c>
      <c r="L21" s="10">
        <f>'NCC data'!P57*(1+$G14)^L2+'Actual - Forecast Renewal capex'!M38</f>
        <v>42992608.781806387</v>
      </c>
      <c r="M21" s="10">
        <f>'NCC data'!Q57*(1+$G14)^M2+'Actual - Forecast Renewal capex'!N38</f>
        <v>68842026.219925895</v>
      </c>
      <c r="N21" s="10">
        <f>'NCC data'!R57*(1+$G14)^N2+'Actual - Forecast Renewal capex'!O38</f>
        <v>52231233.69055333</v>
      </c>
      <c r="O21" s="10">
        <f>'NCC data'!S57*(1+$G14)^O2+'Actual - Forecast Renewal capex'!P38</f>
        <v>82027839.251901478</v>
      </c>
      <c r="P21" s="10">
        <f>'NCC data'!T57*(1+$G14)^P2+'Actual - Forecast Renewal capex'!Q38</f>
        <v>31137646.410601653</v>
      </c>
      <c r="Q21" s="10">
        <f>'NCC data'!U57*(1+$G14)^Q2+'Actual - Forecast Renewal capex'!R38</f>
        <v>66433875.391596869</v>
      </c>
      <c r="R21" s="10">
        <f>'NCC data'!V57*(1+$G14)^R2+'Actual - Forecast Renewal capex'!S38</f>
        <v>22666327.674697403</v>
      </c>
      <c r="S21" s="10">
        <f>'NCC data'!W57*(1+$G14)^S2+'Actual - Forecast Renewal capex'!T38</f>
        <v>23142320.55586604</v>
      </c>
      <c r="T21" s="10">
        <f>'NCC data'!X57*(1+$G14)^T2+'Actual - Forecast Renewal capex'!U38</f>
        <v>23628309.287539221</v>
      </c>
      <c r="U21" s="10">
        <f>'NCC data'!Y57*(1+$G14)^U2+'Actual - Forecast Renewal capex'!V38</f>
        <v>24124503.782577548</v>
      </c>
      <c r="V21" s="10">
        <f>'NCC data'!Z57*(1+$G14)^V2+'Actual - Forecast Renewal capex'!W38</f>
        <v>24631118.362011671</v>
      </c>
      <c r="W21" s="10">
        <f>'NCC data'!AA57*(1+$G14)^W2+'Actual - Forecast Renewal capex'!X38</f>
        <v>25148371.847613912</v>
      </c>
      <c r="X21" s="10">
        <f>'NCC data'!AB57*(1+$G14)^X2+'Actual - Forecast Renewal capex'!Y38</f>
        <v>25676487.656413808</v>
      </c>
      <c r="Y21" s="10">
        <f>'NCC data'!AC57*(1+$G14)^Y2+'Actual - Forecast Renewal capex'!Z38</f>
        <v>26215693.897198491</v>
      </c>
      <c r="Z21" s="10">
        <f>'NCC data'!AD57*(1+$G14)^Z2+'Actual - Forecast Renewal capex'!AA38</f>
        <v>26766223.46903966</v>
      </c>
      <c r="AA21" s="10">
        <f>'NCC data'!AE57*(1+$G14)^AA2+'Actual - Forecast Renewal capex'!AB38</f>
        <v>27328314.161889486</v>
      </c>
      <c r="AB21" s="10">
        <f>'NCC data'!AF57*(1+$G14)^AB2+'Actual - Forecast Renewal capex'!AC38</f>
        <v>27902208.759289164</v>
      </c>
      <c r="AC21" s="10">
        <f>'NCC data'!AG57*(1+$G14)^AC2+'Actual - Forecast Renewal capex'!AD38</f>
        <v>28488155.143234231</v>
      </c>
      <c r="AD21" s="10">
        <f>'NCC data'!AH57*(1+$G14)^AD2+'Actual - Forecast Renewal capex'!AE38</f>
        <v>29086406.401242152</v>
      </c>
      <c r="AE21" s="10">
        <f>'NCC data'!AI57*(1+$G14)^AE2+'Actual - Forecast Renewal capex'!AF38</f>
        <v>29697220.93566823</v>
      </c>
      <c r="AF21" s="10">
        <f>'NCC data'!AJ57*(1+$G14)^AF2+'Actual - Forecast Renewal capex'!AG38</f>
        <v>30320862.57531726</v>
      </c>
      <c r="AG21" s="10">
        <f>'NCC data'!AK57*(1+$G14)^AG2+'Actual - Forecast Renewal capex'!AH38</f>
        <v>30957600.689398915</v>
      </c>
      <c r="AH21" s="10">
        <f>'NCC data'!AL57*(1+$G14)^AH2+'Actual - Forecast Renewal capex'!AI38</f>
        <v>31607710.303876296</v>
      </c>
      <c r="AI21" s="10">
        <f>'NCC data'!AM57*(1+$G14)^AI2+'Actual - Forecast Renewal capex'!AJ38</f>
        <v>32271472.220257685</v>
      </c>
      <c r="AJ21" s="10">
        <f>'NCC data'!AN57*(1+$G14)^AJ2+'Actual - Forecast Renewal capex'!AK38</f>
        <v>32949173.136883087</v>
      </c>
      <c r="AK21" s="10">
        <f>'NCC data'!AO57*(1+$G14)^AK2+'Actual - Forecast Renewal capex'!AL38</f>
        <v>33641105.772757635</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334498053.55277205</v>
      </c>
      <c r="H26" s="2">
        <f t="shared" ref="H26:AK26" si="1">SUM(H21:H25)</f>
        <v>72559517.565496594</v>
      </c>
      <c r="I26" s="2">
        <f t="shared" si="1"/>
        <v>79133639.449899092</v>
      </c>
      <c r="J26" s="2">
        <f t="shared" si="1"/>
        <v>100450893.79086566</v>
      </c>
      <c r="K26" s="2">
        <f t="shared" si="1"/>
        <v>67297297.882449418</v>
      </c>
      <c r="L26" s="2">
        <f t="shared" si="1"/>
        <v>42992608.781806387</v>
      </c>
      <c r="M26" s="2">
        <f t="shared" si="1"/>
        <v>68842026.219925895</v>
      </c>
      <c r="N26" s="2">
        <f t="shared" si="1"/>
        <v>52231233.69055333</v>
      </c>
      <c r="O26" s="2">
        <f t="shared" si="1"/>
        <v>82027839.251901478</v>
      </c>
      <c r="P26" s="2">
        <f t="shared" si="1"/>
        <v>31137646.410601653</v>
      </c>
      <c r="Q26" s="2">
        <f t="shared" si="1"/>
        <v>66433875.391596869</v>
      </c>
      <c r="R26" s="2">
        <f t="shared" si="1"/>
        <v>22666327.674697403</v>
      </c>
      <c r="S26" s="2">
        <f t="shared" si="1"/>
        <v>23142320.55586604</v>
      </c>
      <c r="T26" s="2">
        <f t="shared" si="1"/>
        <v>23628309.287539221</v>
      </c>
      <c r="U26" s="2">
        <f t="shared" si="1"/>
        <v>24124503.782577548</v>
      </c>
      <c r="V26" s="2">
        <f t="shared" si="1"/>
        <v>24631118.362011671</v>
      </c>
      <c r="W26" s="2">
        <f t="shared" si="1"/>
        <v>25148371.847613912</v>
      </c>
      <c r="X26" s="2">
        <f t="shared" si="1"/>
        <v>25676487.656413808</v>
      </c>
      <c r="Y26" s="2">
        <f t="shared" si="1"/>
        <v>26215693.897198491</v>
      </c>
      <c r="Z26" s="2">
        <f t="shared" si="1"/>
        <v>26766223.46903966</v>
      </c>
      <c r="AA26" s="2">
        <f t="shared" si="1"/>
        <v>27328314.161889486</v>
      </c>
      <c r="AB26" s="2">
        <f t="shared" si="1"/>
        <v>27902208.759289164</v>
      </c>
      <c r="AC26" s="2">
        <f t="shared" si="1"/>
        <v>28488155.143234231</v>
      </c>
      <c r="AD26" s="2">
        <f t="shared" si="1"/>
        <v>29086406.401242152</v>
      </c>
      <c r="AE26" s="2">
        <f t="shared" si="1"/>
        <v>29697220.93566823</v>
      </c>
      <c r="AF26" s="2">
        <f t="shared" si="1"/>
        <v>30320862.57531726</v>
      </c>
      <c r="AG26" s="2">
        <f t="shared" si="1"/>
        <v>30957600.689398915</v>
      </c>
      <c r="AH26" s="2">
        <f t="shared" si="1"/>
        <v>31607710.303876296</v>
      </c>
      <c r="AI26" s="2">
        <f t="shared" si="1"/>
        <v>32271472.220257685</v>
      </c>
      <c r="AJ26" s="2">
        <f t="shared" si="1"/>
        <v>32949173.136883087</v>
      </c>
      <c r="AK26" s="2">
        <f t="shared" si="1"/>
        <v>33641105.772757635</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4181225.6694096504</v>
      </c>
      <c r="H29" s="2">
        <f t="shared" ref="G29:AK32" si="2">H21/$G7+IF((H$2-$G7+1)&gt;0,-INDEX($G21:$AK21,1,(H$2-$G7+1))/$G7,0)</f>
        <v>906993.9695687074</v>
      </c>
      <c r="I29" s="2">
        <f t="shared" si="2"/>
        <v>989170.49312373868</v>
      </c>
      <c r="J29" s="2">
        <f t="shared" si="2"/>
        <v>1255636.1723858207</v>
      </c>
      <c r="K29" s="2">
        <f t="shared" si="2"/>
        <v>841216.22353061778</v>
      </c>
      <c r="L29" s="2">
        <f t="shared" si="2"/>
        <v>537407.60977257986</v>
      </c>
      <c r="M29" s="2">
        <f t="shared" si="2"/>
        <v>860525.32774907374</v>
      </c>
      <c r="N29" s="2">
        <f t="shared" si="2"/>
        <v>652890.42113191658</v>
      </c>
      <c r="O29" s="2">
        <f t="shared" si="2"/>
        <v>1025347.9906487685</v>
      </c>
      <c r="P29" s="2">
        <f t="shared" si="2"/>
        <v>389220.58013252064</v>
      </c>
      <c r="Q29" s="2">
        <f t="shared" si="2"/>
        <v>830423.4423949609</v>
      </c>
      <c r="R29" s="2">
        <f t="shared" si="2"/>
        <v>283329.09593371756</v>
      </c>
      <c r="S29" s="2">
        <f t="shared" si="2"/>
        <v>289279.00694832549</v>
      </c>
      <c r="T29" s="2">
        <f t="shared" si="2"/>
        <v>295353.86609424028</v>
      </c>
      <c r="U29" s="2">
        <f t="shared" si="2"/>
        <v>301556.29728221934</v>
      </c>
      <c r="V29" s="2">
        <f t="shared" si="2"/>
        <v>307888.9795251459</v>
      </c>
      <c r="W29" s="2">
        <f t="shared" si="2"/>
        <v>314354.64809517388</v>
      </c>
      <c r="X29" s="2">
        <f t="shared" si="2"/>
        <v>320956.09570517263</v>
      </c>
      <c r="Y29" s="2">
        <f t="shared" si="2"/>
        <v>327696.17371498112</v>
      </c>
      <c r="Z29" s="2">
        <f t="shared" si="2"/>
        <v>334577.79336299573</v>
      </c>
      <c r="AA29" s="2">
        <f t="shared" si="2"/>
        <v>341603.9270236186</v>
      </c>
      <c r="AB29" s="2">
        <f t="shared" si="2"/>
        <v>348777.60949111456</v>
      </c>
      <c r="AC29" s="2">
        <f t="shared" si="2"/>
        <v>356101.93929042789</v>
      </c>
      <c r="AD29" s="2">
        <f t="shared" si="2"/>
        <v>363580.08001552691</v>
      </c>
      <c r="AE29" s="2">
        <f t="shared" si="2"/>
        <v>371215.26169585285</v>
      </c>
      <c r="AF29" s="2">
        <f t="shared" si="2"/>
        <v>379010.78219146573</v>
      </c>
      <c r="AG29" s="2">
        <f t="shared" si="2"/>
        <v>386970.00861748646</v>
      </c>
      <c r="AH29" s="2">
        <f t="shared" si="2"/>
        <v>395096.37879845372</v>
      </c>
      <c r="AI29" s="2">
        <f t="shared" si="2"/>
        <v>403393.40275322105</v>
      </c>
      <c r="AJ29" s="2">
        <f t="shared" si="2"/>
        <v>411864.66421103862</v>
      </c>
      <c r="AK29" s="2">
        <f t="shared" si="2"/>
        <v>420513.82215947041</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4181225.6694096504</v>
      </c>
      <c r="H34" s="2">
        <f>SUM($G$29:H32)</f>
        <v>5088219.6389783574</v>
      </c>
      <c r="I34" s="2">
        <f>SUM($G$29:I32)</f>
        <v>6077390.1321020965</v>
      </c>
      <c r="J34" s="2">
        <f>SUM($G$29:J32)</f>
        <v>7333026.3044879176</v>
      </c>
      <c r="K34" s="2">
        <f>SUM($G$29:K32)</f>
        <v>8174242.5280185351</v>
      </c>
      <c r="L34" s="2">
        <f>SUM($G$29:L32)</f>
        <v>8711650.1377911158</v>
      </c>
      <c r="M34" s="2">
        <f>SUM($G$29:M32)</f>
        <v>9572175.4655401893</v>
      </c>
      <c r="N34" s="2">
        <f>SUM($G$29:N32)</f>
        <v>10225065.886672106</v>
      </c>
      <c r="O34" s="2">
        <f>SUM($G$29:O32)</f>
        <v>11250413.877320874</v>
      </c>
      <c r="P34" s="2">
        <f>SUM($G$29:P32)</f>
        <v>11639634.457453394</v>
      </c>
      <c r="Q34" s="2">
        <f>SUM($G$29:Q32)</f>
        <v>12470057.899848355</v>
      </c>
      <c r="R34" s="2">
        <f>SUM($G$29:R32)</f>
        <v>12753386.995782072</v>
      </c>
      <c r="S34" s="2">
        <f>SUM($G$29:S32)</f>
        <v>13042666.002730398</v>
      </c>
      <c r="T34" s="2">
        <f>SUM($G$29:T32)</f>
        <v>13338019.868824638</v>
      </c>
      <c r="U34" s="2">
        <f>SUM($G$29:U32)</f>
        <v>13639576.166106857</v>
      </c>
      <c r="V34" s="2">
        <f>SUM($G$29:V32)</f>
        <v>13947465.145632003</v>
      </c>
      <c r="W34" s="2">
        <f>SUM($G$29:W32)</f>
        <v>14261819.793727176</v>
      </c>
      <c r="X34" s="2">
        <f>SUM($G$29:X32)</f>
        <v>14582775.889432348</v>
      </c>
      <c r="Y34" s="2">
        <f>SUM($G$29:Y32)</f>
        <v>14910472.063147329</v>
      </c>
      <c r="Z34" s="2">
        <f>SUM($G$29:Z32)</f>
        <v>15245049.856510324</v>
      </c>
      <c r="AA34" s="2">
        <f>SUM($G$29:AA32)</f>
        <v>15586653.783533944</v>
      </c>
      <c r="AB34" s="2">
        <f>SUM($G$29:AB32)</f>
        <v>15935431.393025059</v>
      </c>
      <c r="AC34" s="2">
        <f>SUM($G$29:AC32)</f>
        <v>16291533.332315488</v>
      </c>
      <c r="AD34" s="2">
        <f>SUM($G$29:AD32)</f>
        <v>16655113.412331015</v>
      </c>
      <c r="AE34" s="2">
        <f>SUM($G$29:AE32)</f>
        <v>17026328.674026869</v>
      </c>
      <c r="AF34" s="2">
        <f>SUM($G$29:AF32)</f>
        <v>17405339.456218336</v>
      </c>
      <c r="AG34" s="2">
        <f>SUM($G$29:AG32)</f>
        <v>17792309.464835823</v>
      </c>
      <c r="AH34" s="2">
        <f>SUM($G$29:AH32)</f>
        <v>18187405.843634278</v>
      </c>
      <c r="AI34" s="2">
        <f>SUM($G$29:AI32)</f>
        <v>18590799.2463875</v>
      </c>
      <c r="AJ34" s="2">
        <f>SUM($G$29:AJ32)</f>
        <v>19002663.910598539</v>
      </c>
      <c r="AK34" s="2">
        <f>SUM($G$29:AK32)</f>
        <v>19423177.732758008</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row>
    <row r="37" spans="1:37">
      <c r="E37" s="2" t="str">
        <f>E7</f>
        <v>Pipes</v>
      </c>
      <c r="F37" t="s">
        <v>215</v>
      </c>
      <c r="G37" s="10"/>
      <c r="H37" s="10">
        <f>((H90+H116)*($H$6))*(H14/$G$13)</f>
        <v>4226414.2852537353</v>
      </c>
      <c r="I37" s="10">
        <f>((I90+I116)*($H$6))*(I14/$G$13)</f>
        <v>4282565.6886727838</v>
      </c>
      <c r="J37" s="10">
        <f t="shared" ref="J37:AK37" si="3">((J90+J116)*($H$6))*(J14/$G$13)</f>
        <v>4031136.0302885366</v>
      </c>
      <c r="K37" s="10">
        <f t="shared" si="3"/>
        <v>8668224.7997785937</v>
      </c>
      <c r="L37" s="10">
        <f t="shared" si="3"/>
        <v>8803912.3301069513</v>
      </c>
      <c r="M37" s="10">
        <f t="shared" si="3"/>
        <v>6286262.8107205704</v>
      </c>
      <c r="N37" s="10">
        <f t="shared" si="3"/>
        <v>6372560.9971692795</v>
      </c>
      <c r="O37" s="10">
        <f t="shared" si="3"/>
        <v>6459591.2253545476</v>
      </c>
      <c r="P37" s="10">
        <f t="shared" si="3"/>
        <v>6026238.2969203973</v>
      </c>
      <c r="Q37" s="10">
        <f t="shared" si="3"/>
        <v>6104102.9020588594</v>
      </c>
      <c r="R37" s="10">
        <f t="shared" si="3"/>
        <v>10527220.549784543</v>
      </c>
      <c r="S37" s="10">
        <f t="shared" si="3"/>
        <v>10770933.628261993</v>
      </c>
      <c r="T37" s="10">
        <f t="shared" si="3"/>
        <v>11022953.442738339</v>
      </c>
      <c r="U37" s="10">
        <f t="shared" si="3"/>
        <v>11667879.556845872</v>
      </c>
      <c r="V37" s="10">
        <f t="shared" si="3"/>
        <v>10316162.592220742</v>
      </c>
      <c r="W37" s="10">
        <f t="shared" si="3"/>
        <v>10560293.93064134</v>
      </c>
      <c r="X37" s="10">
        <f t="shared" si="3"/>
        <v>10782060.103184801</v>
      </c>
      <c r="Y37" s="10">
        <f t="shared" si="3"/>
        <v>11008483.365351448</v>
      </c>
      <c r="Z37" s="10">
        <f t="shared" si="3"/>
        <v>12507730.136629738</v>
      </c>
      <c r="AA37" s="10">
        <f t="shared" si="3"/>
        <v>12770392.469498945</v>
      </c>
      <c r="AB37" s="10">
        <f t="shared" si="3"/>
        <v>13038570.711358428</v>
      </c>
      <c r="AC37" s="10">
        <f t="shared" si="3"/>
        <v>13361377.956012158</v>
      </c>
      <c r="AD37" s="10">
        <f t="shared" si="3"/>
        <v>13691993.095257528</v>
      </c>
      <c r="AE37" s="10">
        <f t="shared" si="3"/>
        <v>13486539.145677259</v>
      </c>
      <c r="AF37" s="10">
        <f t="shared" si="3"/>
        <v>13821905.83195197</v>
      </c>
      <c r="AG37" s="10">
        <f t="shared" si="3"/>
        <v>14165410.355286974</v>
      </c>
      <c r="AH37" s="10">
        <f t="shared" si="3"/>
        <v>14462883.972747983</v>
      </c>
      <c r="AI37" s="10">
        <f t="shared" si="3"/>
        <v>14766604.536175601</v>
      </c>
      <c r="AJ37" s="10">
        <f t="shared" si="3"/>
        <v>14869136.013506826</v>
      </c>
      <c r="AK37" s="10">
        <f t="shared" si="3"/>
        <v>15181387.869790452</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4226414.2852537353</v>
      </c>
      <c r="I42" s="2">
        <f t="shared" si="4"/>
        <v>4282565.6886727838</v>
      </c>
      <c r="J42" s="2">
        <f t="shared" si="4"/>
        <v>4031136.0302885366</v>
      </c>
      <c r="K42" s="2">
        <f t="shared" si="4"/>
        <v>8668224.7997785937</v>
      </c>
      <c r="L42" s="2">
        <f t="shared" si="4"/>
        <v>8803912.3301069513</v>
      </c>
      <c r="M42" s="2">
        <f t="shared" si="4"/>
        <v>6286262.8107205704</v>
      </c>
      <c r="N42" s="2">
        <f t="shared" si="4"/>
        <v>6372560.9971692795</v>
      </c>
      <c r="O42" s="2">
        <f t="shared" si="4"/>
        <v>6459591.2253545476</v>
      </c>
      <c r="P42" s="2">
        <f t="shared" si="4"/>
        <v>6026238.2969203973</v>
      </c>
      <c r="Q42" s="2">
        <f t="shared" si="4"/>
        <v>6104102.9020588594</v>
      </c>
      <c r="R42" s="2">
        <f t="shared" si="4"/>
        <v>10527220.549784543</v>
      </c>
      <c r="S42" s="2">
        <f t="shared" si="4"/>
        <v>10770933.628261993</v>
      </c>
      <c r="T42" s="2">
        <f t="shared" si="4"/>
        <v>11022953.442738339</v>
      </c>
      <c r="U42" s="2">
        <f t="shared" si="4"/>
        <v>11667879.556845872</v>
      </c>
      <c r="V42" s="2">
        <f t="shared" si="4"/>
        <v>10316162.592220742</v>
      </c>
      <c r="W42" s="2">
        <f t="shared" si="4"/>
        <v>10560293.93064134</v>
      </c>
      <c r="X42" s="2">
        <f t="shared" si="4"/>
        <v>10782060.103184801</v>
      </c>
      <c r="Y42" s="2">
        <f t="shared" si="4"/>
        <v>11008483.365351448</v>
      </c>
      <c r="Z42" s="2">
        <f t="shared" si="4"/>
        <v>12507730.136629738</v>
      </c>
      <c r="AA42" s="2">
        <f t="shared" si="4"/>
        <v>12770392.469498945</v>
      </c>
      <c r="AB42" s="2">
        <f t="shared" si="4"/>
        <v>13038570.711358428</v>
      </c>
      <c r="AC42" s="2">
        <f t="shared" si="4"/>
        <v>13361377.956012158</v>
      </c>
      <c r="AD42" s="2">
        <f t="shared" si="4"/>
        <v>13691993.095257528</v>
      </c>
      <c r="AE42" s="2">
        <f t="shared" si="4"/>
        <v>13486539.145677259</v>
      </c>
      <c r="AF42" s="2">
        <f t="shared" si="4"/>
        <v>13821905.83195197</v>
      </c>
      <c r="AG42" s="2">
        <f t="shared" si="4"/>
        <v>14165410.355286974</v>
      </c>
      <c r="AH42" s="2">
        <f t="shared" si="4"/>
        <v>14462883.972747983</v>
      </c>
      <c r="AI42" s="2">
        <f t="shared" si="4"/>
        <v>14766604.536175601</v>
      </c>
      <c r="AJ42" s="2">
        <f t="shared" si="4"/>
        <v>14869136.013506826</v>
      </c>
      <c r="AK42" s="2">
        <f t="shared" si="4"/>
        <v>15181387.869790452</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52830.178565671689</v>
      </c>
      <c r="I45" s="2">
        <f t="shared" si="5"/>
        <v>53532.0711084098</v>
      </c>
      <c r="J45" s="2">
        <f t="shared" si="5"/>
        <v>50389.200378606707</v>
      </c>
      <c r="K45" s="2">
        <f t="shared" si="5"/>
        <v>108352.80999723243</v>
      </c>
      <c r="L45" s="2">
        <f t="shared" si="5"/>
        <v>110048.90412633689</v>
      </c>
      <c r="M45" s="2">
        <f t="shared" si="5"/>
        <v>78578.285134007136</v>
      </c>
      <c r="N45" s="2">
        <f t="shared" si="5"/>
        <v>79657.012464615997</v>
      </c>
      <c r="O45" s="2">
        <f t="shared" si="5"/>
        <v>80744.890316931851</v>
      </c>
      <c r="P45" s="2">
        <f t="shared" si="5"/>
        <v>75327.978711504969</v>
      </c>
      <c r="Q45" s="2">
        <f t="shared" si="5"/>
        <v>76301.286275735736</v>
      </c>
      <c r="R45" s="2">
        <f t="shared" si="5"/>
        <v>131590.25687230678</v>
      </c>
      <c r="S45" s="2">
        <f t="shared" si="5"/>
        <v>134636.67035327491</v>
      </c>
      <c r="T45" s="2">
        <f t="shared" si="5"/>
        <v>137786.91803422925</v>
      </c>
      <c r="U45" s="2">
        <f t="shared" si="5"/>
        <v>145848.49446057339</v>
      </c>
      <c r="V45" s="2">
        <f t="shared" si="5"/>
        <v>128952.03240275927</v>
      </c>
      <c r="W45" s="2">
        <f t="shared" si="5"/>
        <v>132003.67413301676</v>
      </c>
      <c r="X45" s="2">
        <f t="shared" si="5"/>
        <v>134775.75128981</v>
      </c>
      <c r="Y45" s="2">
        <f t="shared" si="5"/>
        <v>137606.0420668931</v>
      </c>
      <c r="Z45" s="2">
        <f t="shared" si="5"/>
        <v>156346.62670787174</v>
      </c>
      <c r="AA45" s="2">
        <f t="shared" si="5"/>
        <v>159629.90586873682</v>
      </c>
      <c r="AB45" s="2">
        <f t="shared" si="5"/>
        <v>162982.13389198034</v>
      </c>
      <c r="AC45" s="2">
        <f t="shared" si="5"/>
        <v>167017.22445015196</v>
      </c>
      <c r="AD45" s="2">
        <f t="shared" si="5"/>
        <v>171149.91369071911</v>
      </c>
      <c r="AE45" s="2">
        <f t="shared" si="5"/>
        <v>168581.73932096575</v>
      </c>
      <c r="AF45" s="2">
        <f t="shared" si="5"/>
        <v>172773.82289939962</v>
      </c>
      <c r="AG45" s="2">
        <f t="shared" si="5"/>
        <v>177067.62944108719</v>
      </c>
      <c r="AH45" s="2">
        <f t="shared" si="5"/>
        <v>180786.04965934978</v>
      </c>
      <c r="AI45" s="2">
        <f t="shared" si="5"/>
        <v>184582.55670219503</v>
      </c>
      <c r="AJ45" s="2">
        <f t="shared" si="5"/>
        <v>185864.20016883532</v>
      </c>
      <c r="AK45" s="2">
        <f t="shared" si="5"/>
        <v>189767.34837238066</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52830.178565671689</v>
      </c>
      <c r="I50" s="2">
        <f>SUM($G$45:I48)</f>
        <v>106362.24967408148</v>
      </c>
      <c r="J50" s="2">
        <f>SUM($G$45:J48)</f>
        <v>156751.45005268819</v>
      </c>
      <c r="K50" s="2">
        <f>SUM($G$45:K48)</f>
        <v>265104.26004992065</v>
      </c>
      <c r="L50" s="2">
        <f>SUM($G$45:L48)</f>
        <v>375153.16417625756</v>
      </c>
      <c r="M50" s="2">
        <f>SUM($G$45:M48)</f>
        <v>453731.44931026467</v>
      </c>
      <c r="N50" s="2">
        <f>SUM($G$45:N48)</f>
        <v>533388.46177488065</v>
      </c>
      <c r="O50" s="2">
        <f>SUM($G$45:O48)</f>
        <v>614133.35209181253</v>
      </c>
      <c r="P50" s="2">
        <f>SUM($G$45:P48)</f>
        <v>689461.33080331748</v>
      </c>
      <c r="Q50" s="2">
        <f>SUM($G$45:Q48)</f>
        <v>765762.61707905319</v>
      </c>
      <c r="R50" s="2">
        <f>SUM($G$45:R48)</f>
        <v>897352.87395136</v>
      </c>
      <c r="S50" s="2">
        <f>SUM($G$45:S48)</f>
        <v>1031989.5443046349</v>
      </c>
      <c r="T50" s="2">
        <f>SUM($G$45:T48)</f>
        <v>1169776.4623388641</v>
      </c>
      <c r="U50" s="2">
        <f>SUM($G$45:U48)</f>
        <v>1315624.9567994375</v>
      </c>
      <c r="V50" s="2">
        <f>SUM($G$45:V48)</f>
        <v>1444576.9892021967</v>
      </c>
      <c r="W50" s="2">
        <f>SUM($G$45:W48)</f>
        <v>1576580.6633352134</v>
      </c>
      <c r="X50" s="2">
        <f>SUM($G$45:X48)</f>
        <v>1711356.4146250235</v>
      </c>
      <c r="Y50" s="2">
        <f>SUM($G$45:Y48)</f>
        <v>1848962.4566919166</v>
      </c>
      <c r="Z50" s="2">
        <f>SUM($G$45:Z48)</f>
        <v>2005309.0833997882</v>
      </c>
      <c r="AA50" s="2">
        <f>SUM($G$45:AA48)</f>
        <v>2164938.989268525</v>
      </c>
      <c r="AB50" s="2">
        <f>SUM($G$45:AB48)</f>
        <v>2327921.1231605052</v>
      </c>
      <c r="AC50" s="2">
        <f>SUM($G$45:AC48)</f>
        <v>2494938.3476106571</v>
      </c>
      <c r="AD50" s="2">
        <f>SUM($G$45:AD48)</f>
        <v>2666088.2613013764</v>
      </c>
      <c r="AE50" s="2">
        <f>SUM($G$45:AE48)</f>
        <v>2834670.0006223423</v>
      </c>
      <c r="AF50" s="2">
        <f>SUM($G$45:AF48)</f>
        <v>3007443.8235217421</v>
      </c>
      <c r="AG50" s="2">
        <f>SUM($G$45:AG48)</f>
        <v>3184511.4529628293</v>
      </c>
      <c r="AH50" s="2">
        <f>SUM($G$45:AH48)</f>
        <v>3365297.5026221792</v>
      </c>
      <c r="AI50" s="2">
        <f>SUM($G$45:AI48)</f>
        <v>3549880.0593243744</v>
      </c>
      <c r="AJ50" s="2">
        <f>SUM($G$45:AJ48)</f>
        <v>3735744.2594932099</v>
      </c>
      <c r="AK50" s="2">
        <f>SUM($G$45:AK48)</f>
        <v>3925511.6078655906</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v>15</v>
      </c>
      <c r="C90" s="1"/>
      <c r="D90" s="1"/>
      <c r="E90" t="s">
        <v>231</v>
      </c>
      <c r="F90" t="s">
        <v>232</v>
      </c>
      <c r="H90" s="10">
        <f>'NCC data'!L67*'Key Assumptions'!$C35</f>
        <v>3008.6056820173253</v>
      </c>
      <c r="I90" s="10">
        <f>'NCC data'!M67*'Key Assumptions'!$C35</f>
        <v>2972.408769703608</v>
      </c>
      <c r="J90" s="10">
        <f>'NCC data'!N67*'Key Assumptions'!$C35</f>
        <v>2709.192085508098</v>
      </c>
      <c r="K90" s="10">
        <f>'NCC data'!O67*'Key Assumptions'!$C35</f>
        <v>6016.767285126507</v>
      </c>
      <c r="L90" s="10">
        <f>'NCC data'!P67*'Key Assumptions'!$C35</f>
        <v>5980.5703728127892</v>
      </c>
      <c r="M90" s="10">
        <f>'NCC data'!Q67*'Key Assumptions'!$C35</f>
        <v>4096.2781538789468</v>
      </c>
      <c r="N90" s="10">
        <f>'NCC data'!R67*'Key Assumptions'!$C35</f>
        <v>4066.7709745849056</v>
      </c>
      <c r="O90" s="10">
        <f>'NCC data'!S67*'Key Assumptions'!$C35</f>
        <v>4037.2637952907558</v>
      </c>
      <c r="P90" s="10">
        <f>'NCC data'!T67*'Key Assumptions'!$C35</f>
        <v>3665.9311028003372</v>
      </c>
      <c r="Q90" s="10">
        <f>'NCC data'!U67*'Key Assumptions'!$C35</f>
        <v>3636.4239235062973</v>
      </c>
      <c r="R90" s="10">
        <f>'NCC data'!V67*'Key Assumptions'!$C35</f>
        <v>6339.447718886252</v>
      </c>
      <c r="S90" s="10">
        <f>'NCC data'!W67*'Key Assumptions'!$C35</f>
        <v>6355.0325727917816</v>
      </c>
      <c r="T90" s="10">
        <f>'NCC data'!X67*'Key Assumptions'!$C35</f>
        <v>6370.6174266972102</v>
      </c>
      <c r="U90" s="10">
        <f>'NCC data'!Y67*'Key Assumptions'!$C35</f>
        <v>6614.9412835353996</v>
      </c>
      <c r="V90" s="10">
        <f>'NCC data'!Z67*'Key Assumptions'!$C35</f>
        <v>5690.7577835668726</v>
      </c>
      <c r="W90" s="10">
        <f>'NCC data'!AA67*'Key Assumptions'!$C35</f>
        <v>5706.3426374724031</v>
      </c>
      <c r="X90" s="10">
        <f>'NCC data'!AB67*'Key Assumptions'!$C35</f>
        <v>5706.3426374723995</v>
      </c>
      <c r="Y90" s="10">
        <f>'NCC data'!AC67*'Key Assumptions'!$C35</f>
        <v>5706.3426374722731</v>
      </c>
      <c r="Z90" s="10">
        <f>'NCC data'!AD67*'Key Assumptions'!$C35</f>
        <v>6381.7458632788448</v>
      </c>
      <c r="AA90" s="10">
        <f>'NCC data'!AE67*'Key Assumptions'!$C35</f>
        <v>6381.7458632788384</v>
      </c>
      <c r="AB90" s="10">
        <f>'NCC data'!AF67*'Key Assumptions'!$C35</f>
        <v>6381.7458632788412</v>
      </c>
      <c r="AC90" s="10">
        <f>'NCC data'!AG67*'Key Assumptions'!$C35</f>
        <v>6406.2655513154214</v>
      </c>
      <c r="AD90" s="10">
        <f>'NCC data'!AH67*'Key Assumptions'!$C35</f>
        <v>6430.7852393519479</v>
      </c>
      <c r="AE90" s="10">
        <f>'NCC data'!AI67*'Key Assumptions'!$C35</f>
        <v>6194.1245754824295</v>
      </c>
      <c r="AF90" s="10">
        <f>'NCC data'!AJ67*'Key Assumptions'!$C35</f>
        <v>6218.6442635190097</v>
      </c>
      <c r="AG90" s="10">
        <f>'NCC data'!AK67*'Key Assumptions'!$C35</f>
        <v>6243.1639515555898</v>
      </c>
      <c r="AH90" s="10">
        <f>'NCC data'!AL67*'Key Assumptions'!$C35</f>
        <v>6243.1639515555835</v>
      </c>
      <c r="AI90" s="10">
        <f>'NCC data'!AM67*'Key Assumptions'!$C35</f>
        <v>6243.1639515555435</v>
      </c>
      <c r="AJ90" s="10">
        <f>'NCC data'!AN67*'Key Assumptions'!$C35</f>
        <v>6153.354567391274</v>
      </c>
      <c r="AK90" s="10">
        <f>'NCC data'!AO67*'Key Assumptions'!$C35</f>
        <v>6153.3545673912668</v>
      </c>
    </row>
    <row r="91" spans="1:37">
      <c r="C91" s="1"/>
      <c r="D91" s="1"/>
      <c r="E91" t="s">
        <v>233</v>
      </c>
      <c r="F91" t="s">
        <v>232</v>
      </c>
      <c r="G91" s="47">
        <f>IF('Key Assumptions'!C6="yes",SUM('NCC data'!B67:K67),0)</f>
        <v>0</v>
      </c>
      <c r="H91" s="2">
        <f>G91+H90</f>
        <v>3008.6056820173253</v>
      </c>
      <c r="I91" s="2">
        <f t="shared" ref="I91:AK91" si="12">H91+I90</f>
        <v>5981.0144517209337</v>
      </c>
      <c r="J91" s="2">
        <f t="shared" si="12"/>
        <v>8690.2065372290308</v>
      </c>
      <c r="K91" s="2">
        <f t="shared" si="12"/>
        <v>14706.973822355538</v>
      </c>
      <c r="L91" s="2">
        <f t="shared" si="12"/>
        <v>20687.544195168328</v>
      </c>
      <c r="M91" s="2">
        <f t="shared" si="12"/>
        <v>24783.822349047274</v>
      </c>
      <c r="N91" s="2">
        <f t="shared" si="12"/>
        <v>28850.59332363218</v>
      </c>
      <c r="O91" s="2">
        <f t="shared" si="12"/>
        <v>32887.857118922933</v>
      </c>
      <c r="P91" s="2">
        <f t="shared" si="12"/>
        <v>36553.788221723269</v>
      </c>
      <c r="Q91" s="2">
        <f t="shared" si="12"/>
        <v>40190.212145229569</v>
      </c>
      <c r="R91" s="2">
        <f t="shared" si="12"/>
        <v>46529.65986411582</v>
      </c>
      <c r="S91" s="2">
        <f t="shared" si="12"/>
        <v>52884.6924369076</v>
      </c>
      <c r="T91" s="2">
        <f t="shared" si="12"/>
        <v>59255.309863604809</v>
      </c>
      <c r="U91" s="2">
        <f t="shared" si="12"/>
        <v>65870.25114714021</v>
      </c>
      <c r="V91" s="2">
        <f t="shared" si="12"/>
        <v>71561.008930707088</v>
      </c>
      <c r="W91" s="2">
        <f t="shared" si="12"/>
        <v>77267.351568179496</v>
      </c>
      <c r="X91" s="2">
        <f t="shared" si="12"/>
        <v>82973.694205651889</v>
      </c>
      <c r="Y91" s="2">
        <f t="shared" si="12"/>
        <v>88680.036843124166</v>
      </c>
      <c r="Z91" s="2">
        <f t="shared" si="12"/>
        <v>95061.782706403013</v>
      </c>
      <c r="AA91" s="2">
        <f t="shared" si="12"/>
        <v>101443.52856968185</v>
      </c>
      <c r="AB91" s="2">
        <f t="shared" si="12"/>
        <v>107825.27443296069</v>
      </c>
      <c r="AC91" s="2">
        <f t="shared" si="12"/>
        <v>114231.53998427611</v>
      </c>
      <c r="AD91" s="2">
        <f t="shared" si="12"/>
        <v>120662.32522362805</v>
      </c>
      <c r="AE91" s="2">
        <f t="shared" si="12"/>
        <v>126856.44979911049</v>
      </c>
      <c r="AF91" s="2">
        <f t="shared" si="12"/>
        <v>133075.09406262951</v>
      </c>
      <c r="AG91" s="2">
        <f>AF91+AG90</f>
        <v>139318.25801418509</v>
      </c>
      <c r="AH91" s="2">
        <f t="shared" si="12"/>
        <v>145561.42196574068</v>
      </c>
      <c r="AI91" s="2">
        <f t="shared" si="12"/>
        <v>151804.58591729624</v>
      </c>
      <c r="AJ91" s="2">
        <f t="shared" si="12"/>
        <v>157957.94048468751</v>
      </c>
      <c r="AK91" s="2">
        <f t="shared" si="12"/>
        <v>164111.29505207879</v>
      </c>
    </row>
    <row r="92" spans="1:37">
      <c r="A92" s="14">
        <v>16</v>
      </c>
      <c r="C92" s="1"/>
      <c r="D92" s="1"/>
      <c r="E92" t="s">
        <v>234</v>
      </c>
      <c r="F92" t="s">
        <v>232</v>
      </c>
      <c r="G92" s="10">
        <v>1</v>
      </c>
    </row>
    <row r="93" spans="1:37">
      <c r="C93" s="1"/>
      <c r="D93" s="1"/>
      <c r="E93" t="s">
        <v>235</v>
      </c>
      <c r="F93" t="s">
        <v>232</v>
      </c>
      <c r="H93">
        <f>H90*$G92</f>
        <v>3008.6056820173253</v>
      </c>
      <c r="I93">
        <f t="shared" ref="I93:AK93" si="13">I90*$G92</f>
        <v>2972.408769703608</v>
      </c>
      <c r="J93">
        <f t="shared" si="13"/>
        <v>2709.192085508098</v>
      </c>
      <c r="K93">
        <f t="shared" si="13"/>
        <v>6016.767285126507</v>
      </c>
      <c r="L93">
        <f t="shared" si="13"/>
        <v>5980.5703728127892</v>
      </c>
      <c r="M93">
        <f t="shared" si="13"/>
        <v>4096.2781538789468</v>
      </c>
      <c r="N93">
        <f t="shared" si="13"/>
        <v>4066.7709745849056</v>
      </c>
      <c r="O93">
        <f t="shared" si="13"/>
        <v>4037.2637952907558</v>
      </c>
      <c r="P93">
        <f t="shared" si="13"/>
        <v>3665.9311028003372</v>
      </c>
      <c r="Q93">
        <f t="shared" si="13"/>
        <v>3636.4239235062973</v>
      </c>
      <c r="R93">
        <f t="shared" si="13"/>
        <v>6339.447718886252</v>
      </c>
      <c r="S93">
        <f t="shared" si="13"/>
        <v>6355.0325727917816</v>
      </c>
      <c r="T93">
        <f t="shared" si="13"/>
        <v>6370.6174266972102</v>
      </c>
      <c r="U93">
        <f t="shared" si="13"/>
        <v>6614.9412835353996</v>
      </c>
      <c r="V93">
        <f t="shared" si="13"/>
        <v>5690.7577835668726</v>
      </c>
      <c r="W93">
        <f t="shared" si="13"/>
        <v>5706.3426374724031</v>
      </c>
      <c r="X93">
        <f t="shared" si="13"/>
        <v>5706.3426374723995</v>
      </c>
      <c r="Y93">
        <f t="shared" si="13"/>
        <v>5706.3426374722731</v>
      </c>
      <c r="Z93">
        <f t="shared" si="13"/>
        <v>6381.7458632788448</v>
      </c>
      <c r="AA93">
        <f t="shared" si="13"/>
        <v>6381.7458632788384</v>
      </c>
      <c r="AB93">
        <f t="shared" si="13"/>
        <v>6381.7458632788412</v>
      </c>
      <c r="AC93">
        <f t="shared" si="13"/>
        <v>6406.2655513154214</v>
      </c>
      <c r="AD93">
        <f t="shared" si="13"/>
        <v>6430.7852393519479</v>
      </c>
      <c r="AE93">
        <f t="shared" si="13"/>
        <v>6194.1245754824295</v>
      </c>
      <c r="AF93">
        <f t="shared" si="13"/>
        <v>6218.6442635190097</v>
      </c>
      <c r="AG93">
        <f t="shared" si="13"/>
        <v>6243.1639515555898</v>
      </c>
      <c r="AH93">
        <f t="shared" si="13"/>
        <v>6243.1639515555835</v>
      </c>
      <c r="AI93">
        <f t="shared" si="13"/>
        <v>6243.1639515555435</v>
      </c>
      <c r="AJ93">
        <f t="shared" si="13"/>
        <v>6153.354567391274</v>
      </c>
      <c r="AK93">
        <f t="shared" si="13"/>
        <v>6153.3545673912668</v>
      </c>
    </row>
    <row r="94" spans="1:37">
      <c r="C94" s="1"/>
      <c r="D94" s="1"/>
      <c r="E94" t="s">
        <v>236</v>
      </c>
      <c r="F94" t="s">
        <v>232</v>
      </c>
      <c r="H94">
        <f>H91*$G92</f>
        <v>3008.6056820173253</v>
      </c>
      <c r="I94">
        <f t="shared" ref="I94:AK94" si="14">I91*$G92</f>
        <v>5981.0144517209337</v>
      </c>
      <c r="J94">
        <f t="shared" si="14"/>
        <v>8690.2065372290308</v>
      </c>
      <c r="K94">
        <f t="shared" si="14"/>
        <v>14706.973822355538</v>
      </c>
      <c r="L94">
        <f t="shared" si="14"/>
        <v>20687.544195168328</v>
      </c>
      <c r="M94">
        <f t="shared" si="14"/>
        <v>24783.822349047274</v>
      </c>
      <c r="N94">
        <f t="shared" si="14"/>
        <v>28850.59332363218</v>
      </c>
      <c r="O94">
        <f t="shared" si="14"/>
        <v>32887.857118922933</v>
      </c>
      <c r="P94">
        <f t="shared" si="14"/>
        <v>36553.788221723269</v>
      </c>
      <c r="Q94">
        <f t="shared" si="14"/>
        <v>40190.212145229569</v>
      </c>
      <c r="R94">
        <f t="shared" si="14"/>
        <v>46529.65986411582</v>
      </c>
      <c r="S94">
        <f t="shared" si="14"/>
        <v>52884.6924369076</v>
      </c>
      <c r="T94">
        <f t="shared" si="14"/>
        <v>59255.309863604809</v>
      </c>
      <c r="U94">
        <f t="shared" si="14"/>
        <v>65870.25114714021</v>
      </c>
      <c r="V94">
        <f t="shared" si="14"/>
        <v>71561.008930707088</v>
      </c>
      <c r="W94">
        <f t="shared" si="14"/>
        <v>77267.351568179496</v>
      </c>
      <c r="X94">
        <f t="shared" si="14"/>
        <v>82973.694205651889</v>
      </c>
      <c r="Y94">
        <f t="shared" si="14"/>
        <v>88680.036843124166</v>
      </c>
      <c r="Z94">
        <f t="shared" si="14"/>
        <v>95061.782706403013</v>
      </c>
      <c r="AA94">
        <f t="shared" si="14"/>
        <v>101443.52856968185</v>
      </c>
      <c r="AB94">
        <f t="shared" si="14"/>
        <v>107825.27443296069</v>
      </c>
      <c r="AC94">
        <f t="shared" si="14"/>
        <v>114231.53998427611</v>
      </c>
      <c r="AD94">
        <f t="shared" si="14"/>
        <v>120662.32522362805</v>
      </c>
      <c r="AE94">
        <f t="shared" si="14"/>
        <v>126856.44979911049</v>
      </c>
      <c r="AF94">
        <f t="shared" si="14"/>
        <v>133075.09406262951</v>
      </c>
      <c r="AG94">
        <f t="shared" si="14"/>
        <v>139318.25801418509</v>
      </c>
      <c r="AH94">
        <f t="shared" si="14"/>
        <v>145561.42196574068</v>
      </c>
      <c r="AI94">
        <f t="shared" si="14"/>
        <v>151804.58591729624</v>
      </c>
      <c r="AJ94">
        <f t="shared" si="14"/>
        <v>157957.94048468751</v>
      </c>
      <c r="AK94">
        <f t="shared" si="14"/>
        <v>164111.29505207879</v>
      </c>
    </row>
    <row r="95" spans="1:37">
      <c r="A95" s="14">
        <v>17</v>
      </c>
      <c r="C95" s="1"/>
      <c r="D95" s="1"/>
      <c r="E95" t="s">
        <v>262</v>
      </c>
      <c r="F95" t="s">
        <v>238</v>
      </c>
      <c r="H95" s="10">
        <f>'Demand data'!E12</f>
        <v>88.967585729852175</v>
      </c>
      <c r="I95" s="10">
        <f>H95</f>
        <v>88.967585729852175</v>
      </c>
      <c r="J95" s="10">
        <f t="shared" ref="J95:AK95" si="15">I95</f>
        <v>88.967585729852175</v>
      </c>
      <c r="K95" s="10">
        <f t="shared" si="15"/>
        <v>88.967585729852175</v>
      </c>
      <c r="L95" s="10">
        <f t="shared" si="15"/>
        <v>88.967585729852175</v>
      </c>
      <c r="M95" s="10">
        <f t="shared" si="15"/>
        <v>88.967585729852175</v>
      </c>
      <c r="N95" s="10">
        <f t="shared" si="15"/>
        <v>88.967585729852175</v>
      </c>
      <c r="O95" s="10">
        <f t="shared" si="15"/>
        <v>88.967585729852175</v>
      </c>
      <c r="P95" s="10">
        <f t="shared" si="15"/>
        <v>88.967585729852175</v>
      </c>
      <c r="Q95" s="10">
        <f t="shared" si="15"/>
        <v>88.967585729852175</v>
      </c>
      <c r="R95" s="10">
        <f t="shared" si="15"/>
        <v>88.967585729852175</v>
      </c>
      <c r="S95" s="10">
        <f t="shared" si="15"/>
        <v>88.967585729852175</v>
      </c>
      <c r="T95" s="10">
        <f t="shared" si="15"/>
        <v>88.967585729852175</v>
      </c>
      <c r="U95" s="10">
        <f t="shared" si="15"/>
        <v>88.967585729852175</v>
      </c>
      <c r="V95" s="10">
        <f t="shared" si="15"/>
        <v>88.967585729852175</v>
      </c>
      <c r="W95" s="10">
        <f t="shared" si="15"/>
        <v>88.967585729852175</v>
      </c>
      <c r="X95" s="10">
        <f t="shared" si="15"/>
        <v>88.967585729852175</v>
      </c>
      <c r="Y95" s="10">
        <f t="shared" si="15"/>
        <v>88.967585729852175</v>
      </c>
      <c r="Z95" s="10">
        <f t="shared" si="15"/>
        <v>88.967585729852175</v>
      </c>
      <c r="AA95" s="10">
        <f t="shared" si="15"/>
        <v>88.967585729852175</v>
      </c>
      <c r="AB95" s="10">
        <f t="shared" si="15"/>
        <v>88.967585729852175</v>
      </c>
      <c r="AC95" s="10">
        <f t="shared" si="15"/>
        <v>88.967585729852175</v>
      </c>
      <c r="AD95" s="10">
        <f t="shared" si="15"/>
        <v>88.967585729852175</v>
      </c>
      <c r="AE95" s="10">
        <f t="shared" si="15"/>
        <v>88.967585729852175</v>
      </c>
      <c r="AF95" s="10">
        <f t="shared" si="15"/>
        <v>88.967585729852175</v>
      </c>
      <c r="AG95" s="10">
        <f t="shared" si="15"/>
        <v>88.967585729852175</v>
      </c>
      <c r="AH95" s="10">
        <f t="shared" si="15"/>
        <v>88.967585729852175</v>
      </c>
      <c r="AI95" s="10">
        <f t="shared" si="15"/>
        <v>88.967585729852175</v>
      </c>
      <c r="AJ95" s="10">
        <f t="shared" si="15"/>
        <v>88.967585729852175</v>
      </c>
      <c r="AK95" s="10">
        <f t="shared" si="15"/>
        <v>88.967585729852175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267668.38394219679</v>
      </c>
      <c r="I98" s="2">
        <f t="shared" ref="I98:AK98" si="16">I91*I95</f>
        <v>532116.41598496702</v>
      </c>
      <c r="J98" s="2">
        <f t="shared" si="16"/>
        <v>773146.69511104561</v>
      </c>
      <c r="K98" s="2">
        <f t="shared" si="16"/>
        <v>1308443.9543671079</v>
      </c>
      <c r="L98" s="2">
        <f t="shared" si="16"/>
        <v>1840520.8617237438</v>
      </c>
      <c r="M98" s="2">
        <f t="shared" si="16"/>
        <v>2204956.8395522898</v>
      </c>
      <c r="N98" s="2">
        <f t="shared" si="16"/>
        <v>2566767.6348773469</v>
      </c>
      <c r="O98" s="2">
        <f t="shared" si="16"/>
        <v>2925953.2476989054</v>
      </c>
      <c r="P98" s="2">
        <f t="shared" si="16"/>
        <v>3252102.2873670254</v>
      </c>
      <c r="Q98" s="2">
        <f t="shared" si="16"/>
        <v>3575626.1445316579</v>
      </c>
      <c r="R98" s="2">
        <f t="shared" si="16"/>
        <v>4139631.5029415861</v>
      </c>
      <c r="S98" s="2">
        <f t="shared" si="16"/>
        <v>4705023.4081774419</v>
      </c>
      <c r="T98" s="2">
        <f t="shared" si="16"/>
        <v>5271801.8602392161</v>
      </c>
      <c r="U98" s="2">
        <f t="shared" si="16"/>
        <v>5860317.2159800902</v>
      </c>
      <c r="V98" s="2">
        <f t="shared" si="16"/>
        <v>6366610.1969574001</v>
      </c>
      <c r="W98" s="2">
        <f t="shared" si="16"/>
        <v>6874289.7247606376</v>
      </c>
      <c r="X98" s="2">
        <f t="shared" si="16"/>
        <v>7381969.2525638733</v>
      </c>
      <c r="Y98" s="2">
        <f t="shared" si="16"/>
        <v>7889648.7803670987</v>
      </c>
      <c r="Z98" s="2">
        <f t="shared" si="16"/>
        <v>8457417.3025644887</v>
      </c>
      <c r="AA98" s="2">
        <f t="shared" si="16"/>
        <v>9025185.8247618787</v>
      </c>
      <c r="AB98" s="2">
        <f t="shared" si="16"/>
        <v>9592954.3469592687</v>
      </c>
      <c r="AC98" s="2">
        <f t="shared" si="16"/>
        <v>10162904.326604122</v>
      </c>
      <c r="AD98" s="2">
        <f t="shared" si="16"/>
        <v>10735035.763696434</v>
      </c>
      <c r="AE98" s="2">
        <f t="shared" si="16"/>
        <v>11286112.072887052</v>
      </c>
      <c r="AF98" s="2">
        <f t="shared" si="16"/>
        <v>11839369.839525133</v>
      </c>
      <c r="AG98" s="2">
        <f t="shared" si="16"/>
        <v>12394809.063610677</v>
      </c>
      <c r="AH98" s="2">
        <f t="shared" si="16"/>
        <v>12950248.287696222</v>
      </c>
      <c r="AI98" s="2">
        <f t="shared" si="16"/>
        <v>13505687.511781763</v>
      </c>
      <c r="AJ98" s="2">
        <f t="shared" si="16"/>
        <v>14053136.611782324</v>
      </c>
      <c r="AK98" s="2">
        <f t="shared" si="16"/>
        <v>14600585.711782884</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11">
        <f>'Pricing data'!E17</f>
        <v>-5.9989271831753288E-2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data'!D17</f>
        <v>367.76</v>
      </c>
      <c r="H102" s="2">
        <f t="shared" ref="H102:AK102" si="19">G102*(1+$G$14)*(1+H101)</f>
        <v>352.95801064436858</v>
      </c>
      <c r="I102" s="2">
        <f t="shared" si="19"/>
        <v>360.37012886790029</v>
      </c>
      <c r="J102" s="2">
        <f t="shared" si="19"/>
        <v>367.93790157412616</v>
      </c>
      <c r="K102" s="2">
        <f t="shared" si="19"/>
        <v>375.66459750718275</v>
      </c>
      <c r="L102" s="2">
        <f t="shared" si="19"/>
        <v>383.55355405483357</v>
      </c>
      <c r="M102" s="2">
        <f t="shared" si="19"/>
        <v>391.60817868998504</v>
      </c>
      <c r="N102" s="2">
        <f t="shared" si="19"/>
        <v>399.83195044247469</v>
      </c>
      <c r="O102" s="2">
        <f t="shared" si="19"/>
        <v>408.22842140176664</v>
      </c>
      <c r="P102" s="2">
        <f t="shared" si="19"/>
        <v>416.80121825120369</v>
      </c>
      <c r="Q102" s="2">
        <f t="shared" si="19"/>
        <v>425.55404383447893</v>
      </c>
      <c r="R102" s="2">
        <f t="shared" si="19"/>
        <v>434.49067875500293</v>
      </c>
      <c r="S102" s="2">
        <f t="shared" si="19"/>
        <v>443.61498300885796</v>
      </c>
      <c r="T102" s="2">
        <f t="shared" si="19"/>
        <v>452.93089765204394</v>
      </c>
      <c r="U102" s="2">
        <f t="shared" si="19"/>
        <v>462.4424465027368</v>
      </c>
      <c r="V102" s="2">
        <f t="shared" si="19"/>
        <v>472.15373787929423</v>
      </c>
      <c r="W102" s="2">
        <f t="shared" si="19"/>
        <v>482.06896637475938</v>
      </c>
      <c r="X102" s="2">
        <f t="shared" si="19"/>
        <v>492.19241466862928</v>
      </c>
      <c r="Y102" s="2">
        <f t="shared" si="19"/>
        <v>502.52845537667048</v>
      </c>
      <c r="Z102" s="2">
        <f t="shared" si="19"/>
        <v>513.08155293958055</v>
      </c>
      <c r="AA102" s="2">
        <f t="shared" si="19"/>
        <v>523.85626555131171</v>
      </c>
      <c r="AB102" s="2">
        <f t="shared" si="19"/>
        <v>534.8572471278892</v>
      </c>
      <c r="AC102" s="2">
        <f t="shared" si="19"/>
        <v>546.08924931757485</v>
      </c>
      <c r="AD102" s="2">
        <f t="shared" si="19"/>
        <v>557.55712355324385</v>
      </c>
      <c r="AE102" s="2">
        <f t="shared" si="19"/>
        <v>569.26582314786197</v>
      </c>
      <c r="AF102" s="2">
        <f t="shared" si="19"/>
        <v>581.22040543396702</v>
      </c>
      <c r="AG102" s="2">
        <f>AF102*(1+$G$14)*(1+AG101)</f>
        <v>593.42603394808032</v>
      </c>
      <c r="AH102" s="2">
        <f t="shared" si="19"/>
        <v>605.88798066098991</v>
      </c>
      <c r="AI102" s="2">
        <f t="shared" si="19"/>
        <v>618.61162825487065</v>
      </c>
      <c r="AJ102" s="2">
        <f t="shared" si="19"/>
        <v>631.6024724482229</v>
      </c>
      <c r="AK102" s="2">
        <f t="shared" si="19"/>
        <v>644.86612436963549</v>
      </c>
    </row>
    <row r="103" spans="1:37">
      <c r="C103" s="1"/>
      <c r="D103" s="1"/>
      <c r="E103" t="s">
        <v>248</v>
      </c>
      <c r="F103" t="s">
        <v>249</v>
      </c>
      <c r="G103" s="20">
        <f>'Pricing data'!D18</f>
        <v>0.94440000000000002</v>
      </c>
      <c r="H103" s="21">
        <v>0</v>
      </c>
      <c r="I103" s="21">
        <f t="shared" ref="I103:AK103" si="20">H103*(1+$G$14)*(1+I101)</f>
        <v>0</v>
      </c>
      <c r="J103" s="21">
        <f t="shared" si="20"/>
        <v>0</v>
      </c>
      <c r="K103" s="21">
        <f t="shared" si="20"/>
        <v>0</v>
      </c>
      <c r="L103" s="21">
        <f t="shared" si="20"/>
        <v>0</v>
      </c>
      <c r="M103" s="21">
        <f t="shared" si="20"/>
        <v>0</v>
      </c>
      <c r="N103" s="21">
        <f t="shared" si="20"/>
        <v>0</v>
      </c>
      <c r="O103" s="21">
        <f t="shared" si="20"/>
        <v>0</v>
      </c>
      <c r="P103" s="21">
        <f t="shared" si="20"/>
        <v>0</v>
      </c>
      <c r="Q103" s="21">
        <f t="shared" si="20"/>
        <v>0</v>
      </c>
      <c r="R103" s="21">
        <f t="shared" si="20"/>
        <v>0</v>
      </c>
      <c r="S103" s="21">
        <f t="shared" si="20"/>
        <v>0</v>
      </c>
      <c r="T103" s="21">
        <f t="shared" si="20"/>
        <v>0</v>
      </c>
      <c r="U103" s="21">
        <f t="shared" si="20"/>
        <v>0</v>
      </c>
      <c r="V103" s="21">
        <f t="shared" si="20"/>
        <v>0</v>
      </c>
      <c r="W103" s="21">
        <f t="shared" si="20"/>
        <v>0</v>
      </c>
      <c r="X103" s="21">
        <f t="shared" si="20"/>
        <v>0</v>
      </c>
      <c r="Y103" s="21">
        <f t="shared" si="20"/>
        <v>0</v>
      </c>
      <c r="Z103" s="21">
        <f t="shared" si="20"/>
        <v>0</v>
      </c>
      <c r="AA103" s="21">
        <f t="shared" si="20"/>
        <v>0</v>
      </c>
      <c r="AB103" s="21">
        <f t="shared" si="20"/>
        <v>0</v>
      </c>
      <c r="AC103" s="21">
        <f t="shared" si="20"/>
        <v>0</v>
      </c>
      <c r="AD103" s="21">
        <f t="shared" si="20"/>
        <v>0</v>
      </c>
      <c r="AE103" s="21">
        <f t="shared" si="20"/>
        <v>0</v>
      </c>
      <c r="AF103" s="21">
        <f t="shared" si="20"/>
        <v>0</v>
      </c>
      <c r="AG103" s="21">
        <f>AF103*(1+$G$14)*(1+AG101)</f>
        <v>0</v>
      </c>
      <c r="AH103" s="21">
        <f t="shared" si="20"/>
        <v>0</v>
      </c>
      <c r="AI103" s="21">
        <f t="shared" si="20"/>
        <v>0</v>
      </c>
      <c r="AJ103" s="21">
        <f t="shared" si="20"/>
        <v>0</v>
      </c>
      <c r="AK103" s="21">
        <f t="shared" si="20"/>
        <v>0</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267.66838394219678</v>
      </c>
      <c r="I107" s="2">
        <f t="shared" ref="I107:AK107" si="23">SUM(I98:I100)/1000</f>
        <v>532.11641598496703</v>
      </c>
      <c r="J107" s="2">
        <f t="shared" si="23"/>
        <v>773.14669511104557</v>
      </c>
      <c r="K107" s="2">
        <f t="shared" si="23"/>
        <v>1308.4439543671078</v>
      </c>
      <c r="L107" s="2">
        <f t="shared" si="23"/>
        <v>1840.5208617237438</v>
      </c>
      <c r="M107" s="2">
        <f t="shared" si="23"/>
        <v>2204.9568395522897</v>
      </c>
      <c r="N107" s="2">
        <f t="shared" si="23"/>
        <v>2566.7676348773471</v>
      </c>
      <c r="O107" s="2">
        <f t="shared" si="23"/>
        <v>2925.9532476989052</v>
      </c>
      <c r="P107" s="2">
        <f t="shared" si="23"/>
        <v>3252.1022873670254</v>
      </c>
      <c r="Q107" s="2">
        <f t="shared" si="23"/>
        <v>3575.6261445316577</v>
      </c>
      <c r="R107" s="2">
        <f t="shared" si="23"/>
        <v>4139.6315029415864</v>
      </c>
      <c r="S107" s="2">
        <f t="shared" si="23"/>
        <v>4705.0234081774415</v>
      </c>
      <c r="T107" s="2">
        <f t="shared" si="23"/>
        <v>5271.8018602392158</v>
      </c>
      <c r="U107" s="2">
        <f t="shared" si="23"/>
        <v>5860.3172159800906</v>
      </c>
      <c r="V107" s="2">
        <f t="shared" si="23"/>
        <v>6366.6101969574001</v>
      </c>
      <c r="W107" s="2">
        <f t="shared" si="23"/>
        <v>6874.2897247606379</v>
      </c>
      <c r="X107" s="2">
        <f t="shared" si="23"/>
        <v>7381.9692525638729</v>
      </c>
      <c r="Y107" s="2">
        <f t="shared" si="23"/>
        <v>7889.6487803670989</v>
      </c>
      <c r="Z107" s="2">
        <f t="shared" si="23"/>
        <v>8457.4173025644886</v>
      </c>
      <c r="AA107" s="2">
        <f t="shared" si="23"/>
        <v>9025.1858247618784</v>
      </c>
      <c r="AB107" s="2">
        <f t="shared" si="23"/>
        <v>9592.9543469592682</v>
      </c>
      <c r="AC107" s="2">
        <f t="shared" si="23"/>
        <v>10162.904326604123</v>
      </c>
      <c r="AD107" s="2">
        <f t="shared" si="23"/>
        <v>10735.035763696435</v>
      </c>
      <c r="AE107" s="2">
        <f t="shared" si="23"/>
        <v>11286.112072887052</v>
      </c>
      <c r="AF107" s="2">
        <f t="shared" si="23"/>
        <v>11839.369839525134</v>
      </c>
      <c r="AG107" s="2">
        <f t="shared" si="23"/>
        <v>12394.809063610677</v>
      </c>
      <c r="AH107" s="2">
        <f t="shared" si="23"/>
        <v>12950.248287696222</v>
      </c>
      <c r="AI107" s="2">
        <f t="shared" si="23"/>
        <v>13505.687511781764</v>
      </c>
      <c r="AJ107" s="2">
        <f t="shared" si="23"/>
        <v>14053.136611782324</v>
      </c>
      <c r="AK107" s="2">
        <f t="shared" si="23"/>
        <v>14600.585711782884</v>
      </c>
    </row>
    <row r="108" spans="1:37">
      <c r="C108" s="1"/>
      <c r="D108" s="1"/>
      <c r="E108" t="s">
        <v>254</v>
      </c>
      <c r="F108" t="s">
        <v>215</v>
      </c>
      <c r="H108" s="2">
        <f>H91*H102+H98*H103+H99*H104+H100*H105</f>
        <v>1061911.4763381789</v>
      </c>
      <c r="I108" s="2">
        <f t="shared" ref="I108:AK108" si="24">I91*I102+I98*I103+I99*I104+I100*I105</f>
        <v>2155378.9487274471</v>
      </c>
      <c r="J108" s="2">
        <f t="shared" si="24"/>
        <v>3197456.3575538029</v>
      </c>
      <c r="K108" s="2">
        <f t="shared" si="24"/>
        <v>5524889.4015238658</v>
      </c>
      <c r="L108" s="2">
        <f t="shared" si="24"/>
        <v>7934781.1007232536</v>
      </c>
      <c r="M108" s="2">
        <f t="shared" si="24"/>
        <v>9705547.5310865492</v>
      </c>
      <c r="N108" s="2">
        <f t="shared" si="24"/>
        <v>11535389.000010492</v>
      </c>
      <c r="O108" s="2">
        <f t="shared" si="24"/>
        <v>13425757.994944762</v>
      </c>
      <c r="P108" s="2">
        <f t="shared" si="24"/>
        <v>15235663.462510759</v>
      </c>
      <c r="Q108" s="2">
        <f t="shared" si="24"/>
        <v>17103107.300968032</v>
      </c>
      <c r="R108" s="2">
        <f t="shared" si="24"/>
        <v>20216703.496599101</v>
      </c>
      <c r="S108" s="2">
        <f t="shared" si="24"/>
        <v>23460441.936827444</v>
      </c>
      <c r="T108" s="2">
        <f t="shared" si="24"/>
        <v>26838560.68717254</v>
      </c>
      <c r="U108" s="2">
        <f t="shared" si="24"/>
        <v>30461200.092233226</v>
      </c>
      <c r="V108" s="2">
        <f t="shared" si="24"/>
        <v>33787797.853046909</v>
      </c>
      <c r="W108" s="2">
        <f t="shared" si="24"/>
        <v>37248192.304987431</v>
      </c>
      <c r="X108" s="2">
        <f t="shared" si="24"/>
        <v>40839022.905056261</v>
      </c>
      <c r="Y108" s="2">
        <f t="shared" si="24"/>
        <v>44564241.937521413</v>
      </c>
      <c r="Z108" s="2">
        <f t="shared" si="24"/>
        <v>48774447.096206218</v>
      </c>
      <c r="AA108" s="2">
        <f t="shared" si="24"/>
        <v>53141828.040861331</v>
      </c>
      <c r="AB108" s="2">
        <f t="shared" si="24"/>
        <v>57671129.454022527</v>
      </c>
      <c r="AC108" s="2">
        <f t="shared" si="24"/>
        <v>62380615.918403879</v>
      </c>
      <c r="AD108" s="2">
        <f t="shared" si="24"/>
        <v>67276138.972932085</v>
      </c>
      <c r="AE108" s="2">
        <f t="shared" si="24"/>
        <v>72215041.316506058</v>
      </c>
      <c r="AF108" s="2">
        <f t="shared" si="24"/>
        <v>77345960.124244824</v>
      </c>
      <c r="AG108" s="2">
        <f t="shared" si="24"/>
        <v>82675081.309913218</v>
      </c>
      <c r="AH108" s="2">
        <f t="shared" si="24"/>
        <v>88193916.016964883</v>
      </c>
      <c r="AI108" s="2">
        <f t="shared" si="24"/>
        <v>93908082.070855036</v>
      </c>
      <c r="AJ108" s="2">
        <f t="shared" si="24"/>
        <v>99766625.75295788</v>
      </c>
      <c r="AK108" s="2">
        <f t="shared" si="24"/>
        <v>105829814.80551578</v>
      </c>
    </row>
    <row r="109" spans="1:37">
      <c r="C109" s="1"/>
      <c r="D109" s="1"/>
    </row>
    <row r="110" spans="1:37">
      <c r="C110" s="1"/>
      <c r="D110" t="s">
        <v>255</v>
      </c>
    </row>
    <row r="111" spans="1:37">
      <c r="A111" s="14">
        <v>20</v>
      </c>
      <c r="C111" s="1"/>
      <c r="D111" s="1"/>
      <c r="E111" t="s">
        <v>231</v>
      </c>
      <c r="F111" t="s">
        <v>232</v>
      </c>
      <c r="H111" s="10">
        <f>'NCC data'!L67*'Key Assumptions'!$C36</f>
        <v>274.38483819997998</v>
      </c>
      <c r="I111" s="10">
        <f>'NCC data'!M67*'Key Assumptions'!$C36</f>
        <v>271.08367979696897</v>
      </c>
      <c r="J111" s="10">
        <f>'NCC data'!N67*'Key Assumptions'!$C36</f>
        <v>247.07831819833851</v>
      </c>
      <c r="K111" s="10">
        <f>'NCC data'!O67*'Key Assumptions'!$C36</f>
        <v>548.72917640353739</v>
      </c>
      <c r="L111" s="10">
        <f>'NCC data'!P67*'Key Assumptions'!$C36</f>
        <v>545.42801800052632</v>
      </c>
      <c r="M111" s="10">
        <f>'NCC data'!Q67*'Key Assumptions'!$C36</f>
        <v>373.58056763375993</v>
      </c>
      <c r="N111" s="10">
        <f>'NCC data'!R67*'Key Assumptions'!$C36</f>
        <v>370.88951288214332</v>
      </c>
      <c r="O111" s="10">
        <f>'NCC data'!S67*'Key Assumptions'!$C36</f>
        <v>368.19845813051688</v>
      </c>
      <c r="P111" s="10">
        <f>'NCC data'!T67*'Key Assumptions'!$C36</f>
        <v>334.3329165753907</v>
      </c>
      <c r="Q111" s="10">
        <f>'NCC data'!U67*'Key Assumptions'!$C36</f>
        <v>331.64186182377426</v>
      </c>
      <c r="R111" s="10">
        <f>'NCC data'!V67*'Key Assumptions'!$C36</f>
        <v>578.15763196242608</v>
      </c>
      <c r="S111" s="10">
        <f>'NCC data'!W67*'Key Assumptions'!$C36</f>
        <v>579.57897063861037</v>
      </c>
      <c r="T111" s="10">
        <f>'NCC data'!X67*'Key Assumptions'!$C36</f>
        <v>581.00030931478545</v>
      </c>
      <c r="U111" s="10">
        <f>'NCC data'!Y67*'Key Assumptions'!$C36</f>
        <v>603.28264505842833</v>
      </c>
      <c r="V111" s="10">
        <f>'NCC data'!Z67*'Key Assumptions'!$C36</f>
        <v>518.99710986129867</v>
      </c>
      <c r="W111" s="10">
        <f>'NCC data'!AA67*'Key Assumptions'!$C36</f>
        <v>520.41844853748307</v>
      </c>
      <c r="X111" s="10">
        <f>'NCC data'!AB67*'Key Assumptions'!$C36</f>
        <v>520.41844853748273</v>
      </c>
      <c r="Y111" s="10">
        <f>'NCC data'!AC67*'Key Assumptions'!$C36</f>
        <v>520.41844853747125</v>
      </c>
      <c r="Z111" s="10">
        <f>'NCC data'!AD67*'Key Assumptions'!$C36</f>
        <v>582.01522273103058</v>
      </c>
      <c r="AA111" s="10">
        <f>'NCC data'!AE67*'Key Assumptions'!$C36</f>
        <v>582.01522273102989</v>
      </c>
      <c r="AB111" s="10">
        <f>'NCC data'!AF67*'Key Assumptions'!$C36</f>
        <v>582.01522273103024</v>
      </c>
      <c r="AC111" s="10">
        <f>'NCC data'!AG67*'Key Assumptions'!$C36</f>
        <v>584.25141827996629</v>
      </c>
      <c r="AD111" s="10">
        <f>'NCC data'!AH67*'Key Assumptions'!$C36</f>
        <v>586.48761382889757</v>
      </c>
      <c r="AE111" s="10">
        <f>'NCC data'!AI67*'Key Assumptions'!$C36</f>
        <v>564.9041612839975</v>
      </c>
      <c r="AF111" s="10">
        <f>'NCC data'!AJ67*'Key Assumptions'!$C36</f>
        <v>567.14035683293355</v>
      </c>
      <c r="AG111" s="10">
        <f t="shared" ref="AG111:AK111" si="25">AG90*0.0912</f>
        <v>569.37655238186983</v>
      </c>
      <c r="AH111" s="10">
        <f t="shared" si="25"/>
        <v>569.37655238186926</v>
      </c>
      <c r="AI111" s="10">
        <f t="shared" si="25"/>
        <v>569.37655238186562</v>
      </c>
      <c r="AJ111" s="10">
        <f t="shared" si="25"/>
        <v>561.18593654608424</v>
      </c>
      <c r="AK111" s="10">
        <f t="shared" si="25"/>
        <v>561.18593654608355</v>
      </c>
    </row>
    <row r="112" spans="1:37">
      <c r="C112" s="1"/>
      <c r="D112" s="1"/>
      <c r="E112" t="s">
        <v>233</v>
      </c>
      <c r="F112" t="s">
        <v>232</v>
      </c>
      <c r="H112" s="2">
        <f>G112+H111</f>
        <v>274.38483819997998</v>
      </c>
      <c r="I112" s="2">
        <f t="shared" ref="I112:AK112" si="26">H112+I111</f>
        <v>545.468517996949</v>
      </c>
      <c r="J112" s="2">
        <f t="shared" si="26"/>
        <v>792.54683619528748</v>
      </c>
      <c r="K112" s="2">
        <f t="shared" si="26"/>
        <v>1341.2760125988248</v>
      </c>
      <c r="L112" s="2">
        <f t="shared" si="26"/>
        <v>1886.704030599351</v>
      </c>
      <c r="M112" s="2">
        <f t="shared" si="26"/>
        <v>2260.284598233111</v>
      </c>
      <c r="N112" s="2">
        <f t="shared" si="26"/>
        <v>2631.1741111152542</v>
      </c>
      <c r="O112" s="2">
        <f t="shared" si="26"/>
        <v>2999.372569245771</v>
      </c>
      <c r="P112" s="2">
        <f t="shared" si="26"/>
        <v>3333.7054858211618</v>
      </c>
      <c r="Q112" s="2">
        <f t="shared" si="26"/>
        <v>3665.3473476449362</v>
      </c>
      <c r="R112" s="2">
        <f t="shared" si="26"/>
        <v>4243.5049796073627</v>
      </c>
      <c r="S112" s="2">
        <f t="shared" si="26"/>
        <v>4823.083950245973</v>
      </c>
      <c r="T112" s="2">
        <f t="shared" si="26"/>
        <v>5404.0842595607583</v>
      </c>
      <c r="U112" s="2">
        <f t="shared" si="26"/>
        <v>6007.3669046191862</v>
      </c>
      <c r="V112" s="2">
        <f t="shared" si="26"/>
        <v>6526.3640144804849</v>
      </c>
      <c r="W112" s="2">
        <f t="shared" si="26"/>
        <v>7046.7824630179675</v>
      </c>
      <c r="X112" s="2">
        <f t="shared" si="26"/>
        <v>7567.2009115554501</v>
      </c>
      <c r="Y112" s="2">
        <f t="shared" si="26"/>
        <v>8087.6193600929219</v>
      </c>
      <c r="Z112" s="2">
        <f t="shared" si="26"/>
        <v>8669.6345828239519</v>
      </c>
      <c r="AA112" s="2">
        <f t="shared" si="26"/>
        <v>9251.6498055549819</v>
      </c>
      <c r="AB112" s="2">
        <f t="shared" si="26"/>
        <v>9833.6650282860119</v>
      </c>
      <c r="AC112" s="2">
        <f t="shared" si="26"/>
        <v>10417.916446565978</v>
      </c>
      <c r="AD112" s="2">
        <f t="shared" si="26"/>
        <v>11004.404060394876</v>
      </c>
      <c r="AE112" s="2">
        <f t="shared" si="26"/>
        <v>11569.308221678873</v>
      </c>
      <c r="AF112" s="2">
        <f t="shared" si="26"/>
        <v>12136.448578511807</v>
      </c>
      <c r="AG112" s="2">
        <f>AF112+AG111</f>
        <v>12705.825130893676</v>
      </c>
      <c r="AH112" s="2">
        <f t="shared" si="26"/>
        <v>13275.201683275545</v>
      </c>
      <c r="AI112" s="2">
        <f t="shared" si="26"/>
        <v>13844.578235657411</v>
      </c>
      <c r="AJ112" s="2">
        <f t="shared" si="26"/>
        <v>14405.764172203495</v>
      </c>
      <c r="AK112" s="2">
        <f t="shared" si="26"/>
        <v>14966.950108749579</v>
      </c>
    </row>
    <row r="113" spans="1:37">
      <c r="A113" s="14">
        <v>21</v>
      </c>
      <c r="C113" s="1"/>
      <c r="D113" s="1"/>
      <c r="E113" t="s">
        <v>234</v>
      </c>
      <c r="F113" t="s">
        <v>232</v>
      </c>
      <c r="G113" s="10">
        <v>1</v>
      </c>
    </row>
    <row r="114" spans="1:37">
      <c r="C114" s="1"/>
      <c r="D114" s="1"/>
      <c r="E114" t="s">
        <v>235</v>
      </c>
      <c r="F114" t="s">
        <v>232</v>
      </c>
      <c r="H114">
        <f>H111*$G113</f>
        <v>274.38483819997998</v>
      </c>
      <c r="I114">
        <f t="shared" ref="I114:AK114" si="27">I111*$G113</f>
        <v>271.08367979696897</v>
      </c>
      <c r="J114">
        <f t="shared" si="27"/>
        <v>247.07831819833851</v>
      </c>
      <c r="K114">
        <f t="shared" si="27"/>
        <v>548.72917640353739</v>
      </c>
      <c r="L114">
        <f t="shared" si="27"/>
        <v>545.42801800052632</v>
      </c>
      <c r="M114">
        <f t="shared" si="27"/>
        <v>373.58056763375993</v>
      </c>
      <c r="N114">
        <f t="shared" si="27"/>
        <v>370.88951288214332</v>
      </c>
      <c r="O114">
        <f t="shared" si="27"/>
        <v>368.19845813051688</v>
      </c>
      <c r="P114">
        <f t="shared" si="27"/>
        <v>334.3329165753907</v>
      </c>
      <c r="Q114">
        <f t="shared" si="27"/>
        <v>331.64186182377426</v>
      </c>
      <c r="R114">
        <f t="shared" si="27"/>
        <v>578.15763196242608</v>
      </c>
      <c r="S114">
        <f t="shared" si="27"/>
        <v>579.57897063861037</v>
      </c>
      <c r="T114">
        <f t="shared" si="27"/>
        <v>581.00030931478545</v>
      </c>
      <c r="U114">
        <f t="shared" si="27"/>
        <v>603.28264505842833</v>
      </c>
      <c r="V114">
        <f t="shared" si="27"/>
        <v>518.99710986129867</v>
      </c>
      <c r="W114">
        <f t="shared" si="27"/>
        <v>520.41844853748307</v>
      </c>
      <c r="X114">
        <f t="shared" si="27"/>
        <v>520.41844853748273</v>
      </c>
      <c r="Y114">
        <f t="shared" si="27"/>
        <v>520.41844853747125</v>
      </c>
      <c r="Z114">
        <f t="shared" si="27"/>
        <v>582.01522273103058</v>
      </c>
      <c r="AA114">
        <f t="shared" si="27"/>
        <v>582.01522273102989</v>
      </c>
      <c r="AB114">
        <f t="shared" si="27"/>
        <v>582.01522273103024</v>
      </c>
      <c r="AC114">
        <f t="shared" si="27"/>
        <v>584.25141827996629</v>
      </c>
      <c r="AD114">
        <f t="shared" si="27"/>
        <v>586.48761382889757</v>
      </c>
      <c r="AE114">
        <f t="shared" si="27"/>
        <v>564.9041612839975</v>
      </c>
      <c r="AF114">
        <f t="shared" si="27"/>
        <v>567.14035683293355</v>
      </c>
      <c r="AG114">
        <f t="shared" si="27"/>
        <v>569.37655238186983</v>
      </c>
      <c r="AH114">
        <f t="shared" si="27"/>
        <v>569.37655238186926</v>
      </c>
      <c r="AI114">
        <f t="shared" si="27"/>
        <v>569.37655238186562</v>
      </c>
      <c r="AJ114">
        <f t="shared" si="27"/>
        <v>561.18593654608424</v>
      </c>
      <c r="AK114">
        <f t="shared" si="27"/>
        <v>561.18593654608355</v>
      </c>
    </row>
    <row r="115" spans="1:37">
      <c r="C115" s="1"/>
      <c r="D115" s="1"/>
      <c r="E115" t="s">
        <v>236</v>
      </c>
      <c r="F115" t="s">
        <v>232</v>
      </c>
      <c r="H115">
        <f>H112*$G113</f>
        <v>274.38483819997998</v>
      </c>
      <c r="I115">
        <f t="shared" ref="I115:AK115" si="28">I112*$G113</f>
        <v>545.468517996949</v>
      </c>
      <c r="J115">
        <f t="shared" si="28"/>
        <v>792.54683619528748</v>
      </c>
      <c r="K115">
        <f t="shared" si="28"/>
        <v>1341.2760125988248</v>
      </c>
      <c r="L115">
        <f t="shared" si="28"/>
        <v>1886.704030599351</v>
      </c>
      <c r="M115">
        <f t="shared" si="28"/>
        <v>2260.284598233111</v>
      </c>
      <c r="N115">
        <f t="shared" si="28"/>
        <v>2631.1741111152542</v>
      </c>
      <c r="O115">
        <f t="shared" si="28"/>
        <v>2999.372569245771</v>
      </c>
      <c r="P115">
        <f t="shared" si="28"/>
        <v>3333.7054858211618</v>
      </c>
      <c r="Q115">
        <f t="shared" si="28"/>
        <v>3665.3473476449362</v>
      </c>
      <c r="R115">
        <f t="shared" si="28"/>
        <v>4243.5049796073627</v>
      </c>
      <c r="S115">
        <f t="shared" si="28"/>
        <v>4823.083950245973</v>
      </c>
      <c r="T115">
        <f t="shared" si="28"/>
        <v>5404.0842595607583</v>
      </c>
      <c r="U115">
        <f t="shared" si="28"/>
        <v>6007.3669046191862</v>
      </c>
      <c r="V115">
        <f t="shared" si="28"/>
        <v>6526.3640144804849</v>
      </c>
      <c r="W115">
        <f t="shared" si="28"/>
        <v>7046.7824630179675</v>
      </c>
      <c r="X115">
        <f t="shared" si="28"/>
        <v>7567.2009115554501</v>
      </c>
      <c r="Y115">
        <f t="shared" si="28"/>
        <v>8087.6193600929219</v>
      </c>
      <c r="Z115">
        <f t="shared" si="28"/>
        <v>8669.6345828239519</v>
      </c>
      <c r="AA115">
        <f t="shared" si="28"/>
        <v>9251.6498055549819</v>
      </c>
      <c r="AB115">
        <f t="shared" si="28"/>
        <v>9833.6650282860119</v>
      </c>
      <c r="AC115">
        <f t="shared" si="28"/>
        <v>10417.916446565978</v>
      </c>
      <c r="AD115">
        <f t="shared" si="28"/>
        <v>11004.404060394876</v>
      </c>
      <c r="AE115">
        <f t="shared" si="28"/>
        <v>11569.308221678873</v>
      </c>
      <c r="AF115">
        <f t="shared" si="28"/>
        <v>12136.448578511807</v>
      </c>
      <c r="AG115">
        <f t="shared" si="28"/>
        <v>12705.825130893676</v>
      </c>
      <c r="AH115">
        <f t="shared" si="28"/>
        <v>13275.201683275545</v>
      </c>
      <c r="AI115">
        <f t="shared" si="28"/>
        <v>13844.578235657411</v>
      </c>
      <c r="AJ115">
        <f t="shared" si="28"/>
        <v>14405.764172203495</v>
      </c>
      <c r="AK115">
        <f t="shared" si="28"/>
        <v>14966.950108749579</v>
      </c>
    </row>
    <row r="116" spans="1:37">
      <c r="A116" s="14">
        <v>22</v>
      </c>
      <c r="C116" s="1"/>
      <c r="D116" s="1"/>
      <c r="E116" t="s">
        <v>262</v>
      </c>
      <c r="F116" t="s">
        <v>238</v>
      </c>
      <c r="H116" s="10">
        <f>0.55*'Demand data'!E27</f>
        <v>263.71455370734657</v>
      </c>
      <c r="I116" s="10">
        <f>0.55*'Demand data'!F27</f>
        <v>275.18742219187476</v>
      </c>
      <c r="J116" s="10">
        <f>0.55*'Demand data'!G27</f>
        <v>284.862417409074</v>
      </c>
      <c r="K116" s="10">
        <f>0.55*'Demand data'!H27</f>
        <v>288.98160077401491</v>
      </c>
      <c r="L116" s="10">
        <f>0.55*'Demand data'!I27</f>
        <v>292.15787696785384</v>
      </c>
      <c r="M116" s="10">
        <f>0.55*'Demand data'!J27</f>
        <v>290.51902636977405</v>
      </c>
      <c r="N116" s="10">
        <f>0.55*'Demand data'!K27</f>
        <v>288.78180753694869</v>
      </c>
      <c r="O116" s="10">
        <f>0.55*'Demand data'!L27</f>
        <v>286.96409661336156</v>
      </c>
      <c r="P116" s="10">
        <f>0.55*'Demand data'!M27</f>
        <v>285.22416849519595</v>
      </c>
      <c r="Q116" s="10">
        <f>0.55*'Demand data'!N27</f>
        <v>283.46625597212358</v>
      </c>
      <c r="R116" s="10">
        <f>0.55*'Demand data'!O27</f>
        <v>281.80300186036197</v>
      </c>
      <c r="S116" s="10">
        <f>0.55*'Demand data'!P27</f>
        <v>280.16591698529226</v>
      </c>
      <c r="T116" s="10">
        <f>S116</f>
        <v>280.16591698529226</v>
      </c>
      <c r="U116" s="10">
        <f t="shared" ref="U116:AK116" si="29">T116</f>
        <v>280.16591698529226</v>
      </c>
      <c r="V116" s="10">
        <f t="shared" si="29"/>
        <v>280.16591698529226</v>
      </c>
      <c r="W116" s="10">
        <f t="shared" si="29"/>
        <v>280.16591698529226</v>
      </c>
      <c r="X116" s="10">
        <f t="shared" si="29"/>
        <v>280.16591698529226</v>
      </c>
      <c r="Y116" s="10">
        <f t="shared" si="29"/>
        <v>280.16591698529226</v>
      </c>
      <c r="Z116" s="10">
        <f t="shared" si="29"/>
        <v>280.16591698529226</v>
      </c>
      <c r="AA116" s="10">
        <f t="shared" si="29"/>
        <v>280.16591698529226</v>
      </c>
      <c r="AB116" s="10">
        <f t="shared" si="29"/>
        <v>280.16591698529226</v>
      </c>
      <c r="AC116" s="10">
        <f t="shared" si="29"/>
        <v>280.16591698529226</v>
      </c>
      <c r="AD116" s="10">
        <f t="shared" si="29"/>
        <v>280.16591698529226</v>
      </c>
      <c r="AE116" s="10">
        <f t="shared" si="29"/>
        <v>280.16591698529226</v>
      </c>
      <c r="AF116" s="10">
        <f t="shared" si="29"/>
        <v>280.16591698529226</v>
      </c>
      <c r="AG116" s="10">
        <f t="shared" si="29"/>
        <v>280.16591698529226</v>
      </c>
      <c r="AH116" s="10">
        <f t="shared" si="29"/>
        <v>280.16591698529226</v>
      </c>
      <c r="AI116" s="10">
        <f t="shared" si="29"/>
        <v>280.16591698529226</v>
      </c>
      <c r="AJ116" s="10">
        <f t="shared" si="29"/>
        <v>280.16591698529226</v>
      </c>
      <c r="AK116" s="10">
        <f t="shared" si="29"/>
        <v>280.16591698529226</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72359.275149970214</v>
      </c>
      <c r="I119" s="2">
        <f t="shared" ref="I119:AK119" si="30">I112*I116</f>
        <v>150106.07535440265</v>
      </c>
      <c r="J119" s="2">
        <f t="shared" si="30"/>
        <v>225766.80766850297</v>
      </c>
      <c r="K119" s="2">
        <f t="shared" si="30"/>
        <v>387604.08920059615</v>
      </c>
      <c r="L119" s="2">
        <f t="shared" si="30"/>
        <v>551215.44404659909</v>
      </c>
      <c r="M119" s="2">
        <f t="shared" si="30"/>
        <v>656655.68079727935</v>
      </c>
      <c r="N119" s="2">
        <f t="shared" si="30"/>
        <v>759835.21575228742</v>
      </c>
      <c r="O119" s="2">
        <f t="shared" si="30"/>
        <v>860712.23974050989</v>
      </c>
      <c r="P119" s="2">
        <f t="shared" si="30"/>
        <v>950853.3752012141</v>
      </c>
      <c r="Q119" s="2">
        <f t="shared" si="30"/>
        <v>1039002.2894742637</v>
      </c>
      <c r="R119" s="2">
        <f t="shared" si="30"/>
        <v>1195832.4416627488</v>
      </c>
      <c r="S119" s="2">
        <f t="shared" si="30"/>
        <v>1351263.7376177087</v>
      </c>
      <c r="T119" s="2">
        <f t="shared" si="30"/>
        <v>1514040.2220456239</v>
      </c>
      <c r="U119" s="2">
        <f t="shared" si="30"/>
        <v>1683059.4574997311</v>
      </c>
      <c r="V119" s="2">
        <f t="shared" si="30"/>
        <v>1828464.7586967382</v>
      </c>
      <c r="W119" s="2">
        <f t="shared" si="30"/>
        <v>1974268.2705473052</v>
      </c>
      <c r="X119" s="2">
        <f t="shared" si="30"/>
        <v>2120071.7823978723</v>
      </c>
      <c r="Y119" s="2">
        <f t="shared" si="30"/>
        <v>2265875.2942484361</v>
      </c>
      <c r="Z119" s="2">
        <f t="shared" si="30"/>
        <v>2428936.122824274</v>
      </c>
      <c r="AA119" s="2">
        <f t="shared" si="30"/>
        <v>2591996.9514001124</v>
      </c>
      <c r="AB119" s="2">
        <f t="shared" si="30"/>
        <v>2755057.7799759503</v>
      </c>
      <c r="AC119" s="2">
        <f t="shared" si="30"/>
        <v>2918745.1143283146</v>
      </c>
      <c r="AD119" s="2">
        <f t="shared" si="30"/>
        <v>3083058.9544572039</v>
      </c>
      <c r="AE119" s="2">
        <f t="shared" si="30"/>
        <v>3241325.8468121425</v>
      </c>
      <c r="AF119" s="2">
        <f t="shared" si="30"/>
        <v>3400219.2449436071</v>
      </c>
      <c r="AG119" s="2">
        <f t="shared" si="30"/>
        <v>3559739.1488515977</v>
      </c>
      <c r="AH119" s="2">
        <f t="shared" si="30"/>
        <v>3719259.0527595882</v>
      </c>
      <c r="AI119" s="2">
        <f t="shared" si="30"/>
        <v>3878778.9566675783</v>
      </c>
      <c r="AJ119" s="2">
        <f t="shared" si="30"/>
        <v>4036004.1291792616</v>
      </c>
      <c r="AK119" s="2">
        <f t="shared" si="30"/>
        <v>4193229.3016909454</v>
      </c>
    </row>
    <row r="120" spans="1:37">
      <c r="C120" s="1"/>
      <c r="D120" s="1"/>
      <c r="E120" t="s">
        <v>243</v>
      </c>
      <c r="F120" t="s">
        <v>242</v>
      </c>
      <c r="H120" s="2">
        <f>H112*H117</f>
        <v>0</v>
      </c>
      <c r="I120" s="2">
        <f t="shared" ref="I120:AK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c r="AB120" s="2">
        <f t="shared" si="31"/>
        <v>0</v>
      </c>
      <c r="AC120" s="2">
        <f t="shared" si="31"/>
        <v>0</v>
      </c>
      <c r="AD120" s="2">
        <f t="shared" si="31"/>
        <v>0</v>
      </c>
      <c r="AE120" s="2">
        <f t="shared" si="31"/>
        <v>0</v>
      </c>
      <c r="AF120" s="2">
        <f t="shared" si="31"/>
        <v>0</v>
      </c>
      <c r="AG120" s="2">
        <f t="shared" si="31"/>
        <v>0</v>
      </c>
      <c r="AH120" s="2">
        <f t="shared" si="31"/>
        <v>0</v>
      </c>
      <c r="AI120" s="2">
        <f t="shared" si="31"/>
        <v>0</v>
      </c>
      <c r="AJ120" s="2">
        <f t="shared" si="31"/>
        <v>0</v>
      </c>
      <c r="AK120" s="2">
        <f t="shared" si="31"/>
        <v>0</v>
      </c>
    </row>
    <row r="121" spans="1:37">
      <c r="C121" s="1"/>
      <c r="D121" s="1"/>
      <c r="E121" t="s">
        <v>244</v>
      </c>
      <c r="F121" t="s">
        <v>242</v>
      </c>
      <c r="H121" s="2">
        <f>H112*H118</f>
        <v>0</v>
      </c>
      <c r="I121" s="2">
        <f t="shared" ref="I121:AK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c r="AB121" s="2">
        <f t="shared" si="32"/>
        <v>0</v>
      </c>
      <c r="AC121" s="2">
        <f t="shared" si="32"/>
        <v>0</v>
      </c>
      <c r="AD121" s="2">
        <f t="shared" si="32"/>
        <v>0</v>
      </c>
      <c r="AE121" s="2">
        <f t="shared" si="32"/>
        <v>0</v>
      </c>
      <c r="AF121" s="2">
        <f t="shared" si="32"/>
        <v>0</v>
      </c>
      <c r="AG121" s="2">
        <f t="shared" si="32"/>
        <v>0</v>
      </c>
      <c r="AH121" s="2">
        <f t="shared" si="32"/>
        <v>0</v>
      </c>
      <c r="AI121" s="2">
        <f t="shared" si="32"/>
        <v>0</v>
      </c>
      <c r="AJ121" s="2">
        <f t="shared" si="32"/>
        <v>0</v>
      </c>
      <c r="AK121" s="2">
        <f t="shared" si="32"/>
        <v>0</v>
      </c>
    </row>
    <row r="122" spans="1:37">
      <c r="A122" s="14">
        <v>23</v>
      </c>
      <c r="C122" s="1"/>
      <c r="D122" s="1"/>
      <c r="E122" t="s">
        <v>245</v>
      </c>
      <c r="F122" t="s">
        <v>209</v>
      </c>
      <c r="H122" s="11">
        <f>'Pricing data'!E21</f>
        <v>-6.0053840399228897E-2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data'!D21</f>
        <v>436.75</v>
      </c>
      <c r="H123" s="2">
        <f t="shared" ref="H123:AK123" si="33">G123*(1+$G$14)*(1+H122)</f>
        <v>419.14243639495515</v>
      </c>
      <c r="I123" s="2">
        <f t="shared" si="33"/>
        <v>427.94442755924916</v>
      </c>
      <c r="J123" s="2">
        <f t="shared" si="33"/>
        <v>436.93126053799335</v>
      </c>
      <c r="K123" s="2">
        <f t="shared" si="33"/>
        <v>446.10681700929115</v>
      </c>
      <c r="L123" s="2">
        <f t="shared" si="33"/>
        <v>455.47506016648623</v>
      </c>
      <c r="M123" s="2">
        <f t="shared" si="33"/>
        <v>465.04003642998242</v>
      </c>
      <c r="N123" s="2">
        <f t="shared" si="33"/>
        <v>474.80587719501199</v>
      </c>
      <c r="O123" s="2">
        <f t="shared" si="33"/>
        <v>484.77680061610721</v>
      </c>
      <c r="P123" s="2">
        <f t="shared" si="33"/>
        <v>494.95711342904542</v>
      </c>
      <c r="Q123" s="2">
        <f t="shared" si="33"/>
        <v>505.35121281105535</v>
      </c>
      <c r="R123" s="2">
        <f t="shared" si="33"/>
        <v>515.96358828008749</v>
      </c>
      <c r="S123" s="2">
        <f t="shared" si="33"/>
        <v>526.79882363396928</v>
      </c>
      <c r="T123" s="2">
        <f t="shared" si="33"/>
        <v>537.86159893028264</v>
      </c>
      <c r="U123" s="2">
        <f t="shared" si="33"/>
        <v>549.15669250781855</v>
      </c>
      <c r="V123" s="2">
        <f t="shared" si="33"/>
        <v>560.68898305048265</v>
      </c>
      <c r="W123" s="2">
        <f t="shared" si="33"/>
        <v>572.46345169454275</v>
      </c>
      <c r="X123" s="2">
        <f t="shared" si="33"/>
        <v>584.48518418012804</v>
      </c>
      <c r="Y123" s="2">
        <f t="shared" si="33"/>
        <v>596.75937304791069</v>
      </c>
      <c r="Z123" s="2">
        <f t="shared" si="33"/>
        <v>609.29131988191671</v>
      </c>
      <c r="AA123" s="2">
        <f t="shared" si="33"/>
        <v>622.08643759943686</v>
      </c>
      <c r="AB123" s="2">
        <f t="shared" si="33"/>
        <v>635.15025278902499</v>
      </c>
      <c r="AC123" s="2">
        <f t="shared" si="33"/>
        <v>648.4884080975944</v>
      </c>
      <c r="AD123" s="2">
        <f t="shared" si="33"/>
        <v>662.10666466764383</v>
      </c>
      <c r="AE123" s="2">
        <f t="shared" si="33"/>
        <v>676.01090462566424</v>
      </c>
      <c r="AF123" s="2">
        <f t="shared" si="33"/>
        <v>690.2071336228031</v>
      </c>
      <c r="AG123" s="2">
        <f>AF123*(1+$G$14)*(1+AG122)</f>
        <v>704.70148342888194</v>
      </c>
      <c r="AH123" s="2">
        <f t="shared" si="33"/>
        <v>719.50021458088838</v>
      </c>
      <c r="AI123" s="2">
        <f t="shared" si="33"/>
        <v>734.609719087087</v>
      </c>
      <c r="AJ123" s="2">
        <f t="shared" si="33"/>
        <v>750.0365231879158</v>
      </c>
      <c r="AK123" s="2">
        <f t="shared" si="33"/>
        <v>765.78729017486194</v>
      </c>
    </row>
    <row r="124" spans="1:37">
      <c r="C124" s="1"/>
      <c r="D124" s="1"/>
      <c r="E124" t="s">
        <v>248</v>
      </c>
      <c r="F124" t="s">
        <v>249</v>
      </c>
      <c r="G124" s="20">
        <f>'Pricing data'!D22</f>
        <v>1.786</v>
      </c>
      <c r="H124" s="21">
        <f>G103*(1+$G$14)*(1+H122)</f>
        <v>0.90632654134263446</v>
      </c>
      <c r="I124" s="21">
        <f t="shared" ref="I124:AK124" si="34">H124*(1+$G$14)*(1+I122)</f>
        <v>0.92535939871082973</v>
      </c>
      <c r="J124" s="21">
        <f t="shared" si="34"/>
        <v>0.94479194608375705</v>
      </c>
      <c r="K124" s="21">
        <f t="shared" si="34"/>
        <v>0.96463257695151583</v>
      </c>
      <c r="L124" s="21">
        <f t="shared" si="34"/>
        <v>0.98488986106749754</v>
      </c>
      <c r="M124" s="21">
        <f t="shared" si="34"/>
        <v>1.0055725481499149</v>
      </c>
      <c r="N124" s="21">
        <f t="shared" si="34"/>
        <v>1.0266895716610631</v>
      </c>
      <c r="O124" s="21">
        <f t="shared" si="34"/>
        <v>1.0482500526659453</v>
      </c>
      <c r="P124" s="21">
        <f t="shared" si="34"/>
        <v>1.07026330377193</v>
      </c>
      <c r="Q124" s="21">
        <f t="shared" si="34"/>
        <v>1.0927388331511405</v>
      </c>
      <c r="R124" s="21">
        <f t="shared" si="34"/>
        <v>1.1156863486473143</v>
      </c>
      <c r="S124" s="21">
        <f t="shared" si="34"/>
        <v>1.1391157619689078</v>
      </c>
      <c r="T124" s="21">
        <f t="shared" si="34"/>
        <v>1.1630371929702548</v>
      </c>
      <c r="U124" s="21">
        <f t="shared" si="34"/>
        <v>1.1874609740226301</v>
      </c>
      <c r="V124" s="21">
        <f t="shared" si="34"/>
        <v>1.2123976544771051</v>
      </c>
      <c r="W124" s="21">
        <f t="shared" si="34"/>
        <v>1.2378580052211243</v>
      </c>
      <c r="X124" s="21">
        <f t="shared" si="34"/>
        <v>1.2638530233307679</v>
      </c>
      <c r="Y124" s="21">
        <f t="shared" si="34"/>
        <v>1.2903939368207138</v>
      </c>
      <c r="Z124" s="21">
        <f t="shared" si="34"/>
        <v>1.3174922094939487</v>
      </c>
      <c r="AA124" s="21">
        <f t="shared" si="34"/>
        <v>1.3451595458933217</v>
      </c>
      <c r="AB124" s="21">
        <f t="shared" si="34"/>
        <v>1.3734078963570813</v>
      </c>
      <c r="AC124" s="21">
        <f t="shared" si="34"/>
        <v>1.4022494621805799</v>
      </c>
      <c r="AD124" s="21">
        <f t="shared" si="34"/>
        <v>1.4316967008863719</v>
      </c>
      <c r="AE124" s="21">
        <f t="shared" si="34"/>
        <v>1.4617623316049855</v>
      </c>
      <c r="AF124" s="21">
        <f t="shared" si="34"/>
        <v>1.4924593405686901</v>
      </c>
      <c r="AG124" s="21">
        <f>AF124*(1+$G$14)*(1+AG122)</f>
        <v>1.5238009867206326</v>
      </c>
      <c r="AH124" s="21">
        <f t="shared" si="34"/>
        <v>1.5558008074417657</v>
      </c>
      <c r="AI124" s="21">
        <f t="shared" si="34"/>
        <v>1.5884726243980427</v>
      </c>
      <c r="AJ124" s="21">
        <f t="shared" si="34"/>
        <v>1.6218305495104015</v>
      </c>
      <c r="AK124" s="21">
        <f t="shared" si="34"/>
        <v>1.6558889910501198</v>
      </c>
    </row>
    <row r="125" spans="1:37">
      <c r="C125" s="1"/>
      <c r="D125" s="1"/>
      <c r="E125" t="s">
        <v>250</v>
      </c>
      <c r="F125" t="s">
        <v>249</v>
      </c>
      <c r="G125" s="20"/>
      <c r="H125" s="21">
        <f>G125*(1+$G$14)*(1+H122)</f>
        <v>0</v>
      </c>
      <c r="I125" s="21">
        <f t="shared" ref="I125:AK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c r="AB125" s="21">
        <f t="shared" si="35"/>
        <v>0</v>
      </c>
      <c r="AC125" s="21">
        <f t="shared" si="35"/>
        <v>0</v>
      </c>
      <c r="AD125" s="21">
        <f t="shared" si="35"/>
        <v>0</v>
      </c>
      <c r="AE125" s="21">
        <f t="shared" si="35"/>
        <v>0</v>
      </c>
      <c r="AF125" s="21">
        <f t="shared" si="35"/>
        <v>0</v>
      </c>
      <c r="AG125" s="21">
        <f>AF125*(1+$G$14)*(1+AG122)</f>
        <v>0</v>
      </c>
      <c r="AH125" s="21">
        <f t="shared" si="35"/>
        <v>0</v>
      </c>
      <c r="AI125" s="21">
        <f t="shared" si="35"/>
        <v>0</v>
      </c>
      <c r="AJ125" s="21">
        <f t="shared" si="35"/>
        <v>0</v>
      </c>
      <c r="AK125" s="21">
        <f t="shared" si="35"/>
        <v>0</v>
      </c>
    </row>
    <row r="126" spans="1:37">
      <c r="C126" s="1"/>
      <c r="D126" s="1"/>
      <c r="E126" t="s">
        <v>251</v>
      </c>
      <c r="F126" t="s">
        <v>249</v>
      </c>
      <c r="G126" s="20"/>
      <c r="H126" s="21">
        <f>G126*(1+$G$14)*(1+H122)</f>
        <v>0</v>
      </c>
      <c r="I126" s="21">
        <f t="shared" ref="I126:AK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c r="AB126" s="21">
        <f t="shared" si="36"/>
        <v>0</v>
      </c>
      <c r="AC126" s="21">
        <f t="shared" si="36"/>
        <v>0</v>
      </c>
      <c r="AD126" s="21">
        <f t="shared" si="36"/>
        <v>0</v>
      </c>
      <c r="AE126" s="21">
        <f t="shared" si="36"/>
        <v>0</v>
      </c>
      <c r="AF126" s="21">
        <f t="shared" si="36"/>
        <v>0</v>
      </c>
      <c r="AG126" s="21">
        <f>AF126*(1+$G$14)*(1+AG122)</f>
        <v>0</v>
      </c>
      <c r="AH126" s="21">
        <f t="shared" si="36"/>
        <v>0</v>
      </c>
      <c r="AI126" s="21">
        <f t="shared" si="36"/>
        <v>0</v>
      </c>
      <c r="AJ126" s="21">
        <f t="shared" si="36"/>
        <v>0</v>
      </c>
      <c r="AK126" s="21">
        <f t="shared" si="36"/>
        <v>0</v>
      </c>
    </row>
    <row r="127" spans="1:37">
      <c r="C127" s="1"/>
      <c r="D127" s="1"/>
    </row>
    <row r="128" spans="1:37">
      <c r="C128" s="1"/>
      <c r="D128" s="1"/>
      <c r="E128" t="s">
        <v>259</v>
      </c>
      <c r="F128" t="s">
        <v>253</v>
      </c>
      <c r="H128" s="2">
        <f>SUM(H119:H121)/1000</f>
        <v>72.359275149970216</v>
      </c>
      <c r="I128" s="2">
        <f t="shared" ref="I128:AK128" si="37">SUM(I119:I121)/1000</f>
        <v>150.10607535440266</v>
      </c>
      <c r="J128" s="2">
        <f t="shared" si="37"/>
        <v>225.76680766850296</v>
      </c>
      <c r="K128" s="2">
        <f t="shared" si="37"/>
        <v>387.60408920059615</v>
      </c>
      <c r="L128" s="2">
        <f t="shared" si="37"/>
        <v>551.21544404659915</v>
      </c>
      <c r="M128" s="2">
        <f t="shared" si="37"/>
        <v>656.65568079727939</v>
      </c>
      <c r="N128" s="2">
        <f t="shared" si="37"/>
        <v>759.83521575228747</v>
      </c>
      <c r="O128" s="2">
        <f t="shared" si="37"/>
        <v>860.71223974050986</v>
      </c>
      <c r="P128" s="2">
        <f t="shared" si="37"/>
        <v>950.85337520121413</v>
      </c>
      <c r="Q128" s="2">
        <f t="shared" si="37"/>
        <v>1039.0022894742638</v>
      </c>
      <c r="R128" s="2">
        <f t="shared" si="37"/>
        <v>1195.8324416627488</v>
      </c>
      <c r="S128" s="2">
        <f t="shared" si="37"/>
        <v>1351.2637376177088</v>
      </c>
      <c r="T128" s="2">
        <f t="shared" si="37"/>
        <v>1514.040222045624</v>
      </c>
      <c r="U128" s="2">
        <f t="shared" si="37"/>
        <v>1683.059457499731</v>
      </c>
      <c r="V128" s="2">
        <f t="shared" si="37"/>
        <v>1828.4647586967383</v>
      </c>
      <c r="W128" s="2">
        <f t="shared" si="37"/>
        <v>1974.2682705473053</v>
      </c>
      <c r="X128" s="2">
        <f t="shared" si="37"/>
        <v>2120.0717823978721</v>
      </c>
      <c r="Y128" s="2">
        <f t="shared" si="37"/>
        <v>2265.8752942484361</v>
      </c>
      <c r="Z128" s="2">
        <f t="shared" si="37"/>
        <v>2428.9361228242742</v>
      </c>
      <c r="AA128" s="2">
        <f t="shared" si="37"/>
        <v>2591.9969514001123</v>
      </c>
      <c r="AB128" s="2">
        <f t="shared" si="37"/>
        <v>2755.0577799759503</v>
      </c>
      <c r="AC128" s="2">
        <f t="shared" si="37"/>
        <v>2918.7451143283147</v>
      </c>
      <c r="AD128" s="2">
        <f t="shared" si="37"/>
        <v>3083.058954457204</v>
      </c>
      <c r="AE128" s="2">
        <f t="shared" si="37"/>
        <v>3241.3258468121426</v>
      </c>
      <c r="AF128" s="2">
        <f t="shared" si="37"/>
        <v>3400.219244943607</v>
      </c>
      <c r="AG128" s="2">
        <f t="shared" si="37"/>
        <v>3559.7391488515977</v>
      </c>
      <c r="AH128" s="2">
        <f t="shared" si="37"/>
        <v>3719.259052759588</v>
      </c>
      <c r="AI128" s="2">
        <f t="shared" si="37"/>
        <v>3878.7789566675783</v>
      </c>
      <c r="AJ128" s="2">
        <f t="shared" si="37"/>
        <v>4036.0041291792618</v>
      </c>
      <c r="AK128" s="2">
        <f t="shared" si="37"/>
        <v>4193.2293016909452</v>
      </c>
    </row>
    <row r="129" spans="1:37">
      <c r="C129" s="1"/>
      <c r="D129" s="1"/>
      <c r="E129" t="s">
        <v>260</v>
      </c>
      <c r="F129" t="s">
        <v>215</v>
      </c>
      <c r="H129" s="2">
        <f>H112*H123+H119*H124+H120*H125+H121*H126</f>
        <v>180587.46117370774</v>
      </c>
      <c r="I129" s="2">
        <f t="shared" ref="I129:AK129" si="38">I112*I123+I119*I124+I120*I125+I121*I126</f>
        <v>372332.28031858889</v>
      </c>
      <c r="J129" s="2">
        <f t="shared" si="38"/>
        <v>559591.14975244761</v>
      </c>
      <c r="K129" s="2">
        <f t="shared" si="38"/>
        <v>972247.90411389188</v>
      </c>
      <c r="L129" s="2">
        <f t="shared" si="38"/>
        <v>1402233.1339589055</v>
      </c>
      <c r="M129" s="2">
        <f t="shared" si="38"/>
        <v>1711437.7581008915</v>
      </c>
      <c r="N129" s="2">
        <f t="shared" si="38"/>
        <v>2029411.8240745915</v>
      </c>
      <c r="O129" s="2">
        <f t="shared" si="38"/>
        <v>2356267.8886128915</v>
      </c>
      <c r="P129" s="2">
        <f t="shared" si="38"/>
        <v>2667704.7190301577</v>
      </c>
      <c r="Q129" s="2">
        <f t="shared" si="38"/>
        <v>2987645.8769476237</v>
      </c>
      <c r="R129" s="2">
        <f t="shared" si="38"/>
        <v>3523667.9865953494</v>
      </c>
      <c r="S129" s="2">
        <f t="shared" si="38"/>
        <v>4080040.7733748071</v>
      </c>
      <c r="T129" s="2">
        <f t="shared" si="38"/>
        <v>4667534.4904933255</v>
      </c>
      <c r="U129" s="2">
        <f t="shared" si="38"/>
        <v>5297553.162762234</v>
      </c>
      <c r="V129" s="2">
        <f t="shared" si="38"/>
        <v>5876086.7870342992</v>
      </c>
      <c r="W129" s="2">
        <f t="shared" si="38"/>
        <v>6477889.1952708839</v>
      </c>
      <c r="X129" s="2">
        <f t="shared" si="38"/>
        <v>7102375.9503803216</v>
      </c>
      <c r="Y129" s="2">
        <f t="shared" si="38"/>
        <v>7750234.4000692293</v>
      </c>
      <c r="Z129" s="2">
        <f t="shared" si="38"/>
        <v>8482437.517042134</v>
      </c>
      <c r="AA129" s="2">
        <f t="shared" si="38"/>
        <v>9241975.3115574699</v>
      </c>
      <c r="AB129" s="2">
        <f t="shared" si="38"/>
        <v>10029672.938497435</v>
      </c>
      <c r="AC129" s="2">
        <f t="shared" si="38"/>
        <v>10848706.818936393</v>
      </c>
      <c r="AD129" s="2">
        <f t="shared" si="38"/>
        <v>11700094.602817696</v>
      </c>
      <c r="AE129" s="2">
        <f t="shared" si="38"/>
        <v>12559026.544157892</v>
      </c>
      <c r="AF129" s="2">
        <f t="shared" si="38"/>
        <v>13451352.357832681</v>
      </c>
      <c r="AG129" s="2">
        <f t="shared" si="38"/>
        <v>14378147.84541687</v>
      </c>
      <c r="AH129" s="2">
        <f t="shared" si="38"/>
        <v>15337936.697089789</v>
      </c>
      <c r="AI129" s="2">
        <f t="shared" si="38"/>
        <v>16331695.917333139</v>
      </c>
      <c r="AJ129" s="2">
        <f t="shared" si="38"/>
        <v>17350564.068237606</v>
      </c>
      <c r="AK129" s="2">
        <f t="shared" si="38"/>
        <v>18405022.403580513</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c r="AB133" s="2">
        <f t="shared" si="39"/>
        <v>0</v>
      </c>
      <c r="AC133" s="2">
        <f t="shared" si="39"/>
        <v>0</v>
      </c>
      <c r="AD133" s="2">
        <f t="shared" si="39"/>
        <v>0</v>
      </c>
      <c r="AE133" s="2">
        <f t="shared" si="39"/>
        <v>0</v>
      </c>
      <c r="AF133" s="2">
        <f t="shared" si="39"/>
        <v>0</v>
      </c>
      <c r="AG133" s="2">
        <f>AF133+AG132</f>
        <v>0</v>
      </c>
      <c r="AH133" s="2">
        <f t="shared" si="39"/>
        <v>0</v>
      </c>
      <c r="AI133" s="2">
        <f t="shared" si="39"/>
        <v>0</v>
      </c>
      <c r="AJ133" s="2">
        <f t="shared" si="39"/>
        <v>0</v>
      </c>
      <c r="AK133" s="2">
        <f t="shared" si="39"/>
        <v>0</v>
      </c>
    </row>
    <row r="134" spans="1:37">
      <c r="A134" s="14">
        <v>26</v>
      </c>
      <c r="C134" s="1"/>
      <c r="D134" s="1"/>
      <c r="E134" t="s">
        <v>234</v>
      </c>
      <c r="F134" t="s">
        <v>232</v>
      </c>
      <c r="G134" s="10"/>
    </row>
    <row r="135" spans="1:37">
      <c r="C135" s="1"/>
      <c r="D135" s="1"/>
      <c r="E135" t="s">
        <v>235</v>
      </c>
      <c r="F135" t="s">
        <v>232</v>
      </c>
      <c r="H135">
        <f>H132*$G134</f>
        <v>0</v>
      </c>
      <c r="I135">
        <f t="shared" ref="I135:AK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c r="AB135">
        <f t="shared" si="40"/>
        <v>0</v>
      </c>
      <c r="AC135">
        <f t="shared" si="40"/>
        <v>0</v>
      </c>
      <c r="AD135">
        <f t="shared" si="40"/>
        <v>0</v>
      </c>
      <c r="AE135">
        <f t="shared" si="40"/>
        <v>0</v>
      </c>
      <c r="AF135">
        <f t="shared" si="40"/>
        <v>0</v>
      </c>
      <c r="AG135">
        <f t="shared" si="40"/>
        <v>0</v>
      </c>
      <c r="AH135">
        <f t="shared" si="40"/>
        <v>0</v>
      </c>
      <c r="AI135">
        <f t="shared" si="40"/>
        <v>0</v>
      </c>
      <c r="AJ135">
        <f t="shared" si="40"/>
        <v>0</v>
      </c>
      <c r="AK135">
        <f t="shared" si="40"/>
        <v>0</v>
      </c>
    </row>
    <row r="136" spans="1:37">
      <c r="C136" s="1"/>
      <c r="D136" s="1"/>
      <c r="E136" t="s">
        <v>236</v>
      </c>
      <c r="F136" t="s">
        <v>232</v>
      </c>
      <c r="H136">
        <f>H133*$G134</f>
        <v>0</v>
      </c>
      <c r="I136">
        <f t="shared" ref="I136:AK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c r="AB136">
        <f t="shared" si="41"/>
        <v>0</v>
      </c>
      <c r="AC136">
        <f t="shared" si="41"/>
        <v>0</v>
      </c>
      <c r="AD136">
        <f t="shared" si="41"/>
        <v>0</v>
      </c>
      <c r="AE136">
        <f t="shared" si="41"/>
        <v>0</v>
      </c>
      <c r="AF136">
        <f t="shared" si="41"/>
        <v>0</v>
      </c>
      <c r="AG136">
        <f t="shared" si="41"/>
        <v>0</v>
      </c>
      <c r="AH136">
        <f t="shared" si="41"/>
        <v>0</v>
      </c>
      <c r="AI136">
        <f t="shared" si="41"/>
        <v>0</v>
      </c>
      <c r="AJ136">
        <f t="shared" si="41"/>
        <v>0</v>
      </c>
      <c r="AK136">
        <f t="shared" si="41"/>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c r="AB140" s="2">
        <f t="shared" si="42"/>
        <v>0</v>
      </c>
      <c r="AC140" s="2">
        <f t="shared" si="42"/>
        <v>0</v>
      </c>
      <c r="AD140" s="2">
        <f t="shared" si="42"/>
        <v>0</v>
      </c>
      <c r="AE140" s="2">
        <f t="shared" si="42"/>
        <v>0</v>
      </c>
      <c r="AF140" s="2">
        <f t="shared" si="42"/>
        <v>0</v>
      </c>
      <c r="AG140" s="2">
        <f t="shared" si="42"/>
        <v>0</v>
      </c>
      <c r="AH140" s="2">
        <f t="shared" si="42"/>
        <v>0</v>
      </c>
      <c r="AI140" s="2">
        <f t="shared" si="42"/>
        <v>0</v>
      </c>
      <c r="AJ140" s="2">
        <f t="shared" si="42"/>
        <v>0</v>
      </c>
      <c r="AK140" s="2">
        <f t="shared" si="42"/>
        <v>0</v>
      </c>
    </row>
    <row r="141" spans="1:37">
      <c r="C141" s="1"/>
      <c r="D141" s="1"/>
      <c r="E141" t="s">
        <v>243</v>
      </c>
      <c r="F141" t="s">
        <v>242</v>
      </c>
      <c r="H141" s="2">
        <f>H133*H138</f>
        <v>0</v>
      </c>
      <c r="I141" s="2">
        <f t="shared" ref="I141:AK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c r="AB141" s="2">
        <f t="shared" si="43"/>
        <v>0</v>
      </c>
      <c r="AC141" s="2">
        <f t="shared" si="43"/>
        <v>0</v>
      </c>
      <c r="AD141" s="2">
        <f t="shared" si="43"/>
        <v>0</v>
      </c>
      <c r="AE141" s="2">
        <f t="shared" si="43"/>
        <v>0</v>
      </c>
      <c r="AF141" s="2">
        <f t="shared" si="43"/>
        <v>0</v>
      </c>
      <c r="AG141" s="2">
        <f t="shared" si="43"/>
        <v>0</v>
      </c>
      <c r="AH141" s="2">
        <f t="shared" si="43"/>
        <v>0</v>
      </c>
      <c r="AI141" s="2">
        <f t="shared" si="43"/>
        <v>0</v>
      </c>
      <c r="AJ141" s="2">
        <f t="shared" si="43"/>
        <v>0</v>
      </c>
      <c r="AK141" s="2">
        <f t="shared" si="43"/>
        <v>0</v>
      </c>
    </row>
    <row r="142" spans="1:37">
      <c r="C142" s="1"/>
      <c r="D142" s="1"/>
      <c r="E142" t="s">
        <v>244</v>
      </c>
      <c r="F142" t="s">
        <v>242</v>
      </c>
      <c r="H142" s="2">
        <f>H133*H139</f>
        <v>0</v>
      </c>
      <c r="I142" s="2">
        <f t="shared" ref="I142:AK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c r="AB142" s="2">
        <f t="shared" si="44"/>
        <v>0</v>
      </c>
      <c r="AC142" s="2">
        <f t="shared" si="44"/>
        <v>0</v>
      </c>
      <c r="AD142" s="2">
        <f t="shared" si="44"/>
        <v>0</v>
      </c>
      <c r="AE142" s="2">
        <f t="shared" si="44"/>
        <v>0</v>
      </c>
      <c r="AF142" s="2">
        <f t="shared" si="44"/>
        <v>0</v>
      </c>
      <c r="AG142" s="2">
        <f t="shared" si="44"/>
        <v>0</v>
      </c>
      <c r="AH142" s="2">
        <f t="shared" si="44"/>
        <v>0</v>
      </c>
      <c r="AI142" s="2">
        <f t="shared" si="44"/>
        <v>0</v>
      </c>
      <c r="AJ142" s="2">
        <f t="shared" si="44"/>
        <v>0</v>
      </c>
      <c r="AK142" s="2">
        <f t="shared" si="44"/>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c r="AB144" s="2">
        <f t="shared" si="45"/>
        <v>0</v>
      </c>
      <c r="AC144" s="2">
        <f t="shared" si="45"/>
        <v>0</v>
      </c>
      <c r="AD144" s="2">
        <f t="shared" si="45"/>
        <v>0</v>
      </c>
      <c r="AE144" s="2">
        <f t="shared" si="45"/>
        <v>0</v>
      </c>
      <c r="AF144" s="2">
        <f t="shared" si="45"/>
        <v>0</v>
      </c>
      <c r="AG144" s="2">
        <f>AF144*(1+$G$14)*(1+AG143)</f>
        <v>0</v>
      </c>
      <c r="AH144" s="2">
        <f t="shared" si="45"/>
        <v>0</v>
      </c>
      <c r="AI144" s="2">
        <f t="shared" si="45"/>
        <v>0</v>
      </c>
      <c r="AJ144" s="2">
        <f t="shared" si="45"/>
        <v>0</v>
      </c>
      <c r="AK144" s="2">
        <f t="shared" si="45"/>
        <v>0</v>
      </c>
    </row>
    <row r="145" spans="1:37">
      <c r="C145" s="1"/>
      <c r="D145" s="1"/>
      <c r="E145" t="s">
        <v>248</v>
      </c>
      <c r="F145" t="s">
        <v>249</v>
      </c>
      <c r="G145" s="20"/>
      <c r="H145" s="21">
        <f>G145*(1+$G$14)*(1+H143)</f>
        <v>0</v>
      </c>
      <c r="I145" s="21">
        <f t="shared" ref="I145:AK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c r="AB145" s="21">
        <f t="shared" si="46"/>
        <v>0</v>
      </c>
      <c r="AC145" s="21">
        <f t="shared" si="46"/>
        <v>0</v>
      </c>
      <c r="AD145" s="21">
        <f t="shared" si="46"/>
        <v>0</v>
      </c>
      <c r="AE145" s="21">
        <f t="shared" si="46"/>
        <v>0</v>
      </c>
      <c r="AF145" s="21">
        <f t="shared" si="46"/>
        <v>0</v>
      </c>
      <c r="AG145" s="21">
        <f>AF145*(1+$G$14)*(1+AG143)</f>
        <v>0</v>
      </c>
      <c r="AH145" s="21">
        <f t="shared" si="46"/>
        <v>0</v>
      </c>
      <c r="AI145" s="21">
        <f t="shared" si="46"/>
        <v>0</v>
      </c>
      <c r="AJ145" s="21">
        <f t="shared" si="46"/>
        <v>0</v>
      </c>
      <c r="AK145" s="21">
        <f t="shared" si="46"/>
        <v>0</v>
      </c>
    </row>
    <row r="146" spans="1:37">
      <c r="C146" s="1"/>
      <c r="D146" s="1"/>
      <c r="E146" t="s">
        <v>250</v>
      </c>
      <c r="F146" t="s">
        <v>249</v>
      </c>
      <c r="G146" s="20"/>
      <c r="H146" s="21">
        <f>G146*(1+$G$14)*(1+H143)</f>
        <v>0</v>
      </c>
      <c r="I146" s="21">
        <f t="shared" ref="I146:AK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c r="AB146" s="21">
        <f t="shared" si="47"/>
        <v>0</v>
      </c>
      <c r="AC146" s="21">
        <f t="shared" si="47"/>
        <v>0</v>
      </c>
      <c r="AD146" s="21">
        <f t="shared" si="47"/>
        <v>0</v>
      </c>
      <c r="AE146" s="21">
        <f t="shared" si="47"/>
        <v>0</v>
      </c>
      <c r="AF146" s="21">
        <f t="shared" si="47"/>
        <v>0</v>
      </c>
      <c r="AG146" s="21">
        <f>AF146*(1+$G$14)*(1+AG143)</f>
        <v>0</v>
      </c>
      <c r="AH146" s="21">
        <f t="shared" si="47"/>
        <v>0</v>
      </c>
      <c r="AI146" s="21">
        <f t="shared" si="47"/>
        <v>0</v>
      </c>
      <c r="AJ146" s="21">
        <f t="shared" si="47"/>
        <v>0</v>
      </c>
      <c r="AK146" s="21">
        <f t="shared" si="47"/>
        <v>0</v>
      </c>
    </row>
    <row r="147" spans="1:37">
      <c r="C147" s="1"/>
      <c r="D147" s="1"/>
      <c r="E147" t="s">
        <v>251</v>
      </c>
      <c r="F147" t="s">
        <v>249</v>
      </c>
      <c r="G147" s="20"/>
      <c r="H147" s="21">
        <f>G147*(1+$G$14)*(1+H143)</f>
        <v>0</v>
      </c>
      <c r="I147" s="21">
        <f t="shared" ref="I147:AK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c r="AB147" s="21">
        <f t="shared" si="48"/>
        <v>0</v>
      </c>
      <c r="AC147" s="21">
        <f t="shared" si="48"/>
        <v>0</v>
      </c>
      <c r="AD147" s="21">
        <f t="shared" si="48"/>
        <v>0</v>
      </c>
      <c r="AE147" s="21">
        <f t="shared" si="48"/>
        <v>0</v>
      </c>
      <c r="AF147" s="21">
        <f t="shared" si="48"/>
        <v>0</v>
      </c>
      <c r="AG147" s="21">
        <f>AF147*(1+$G$14)*(1+AG143)</f>
        <v>0</v>
      </c>
      <c r="AH147" s="21">
        <f t="shared" si="48"/>
        <v>0</v>
      </c>
      <c r="AI147" s="21">
        <f t="shared" si="48"/>
        <v>0</v>
      </c>
      <c r="AJ147" s="21">
        <f t="shared" si="48"/>
        <v>0</v>
      </c>
      <c r="AK147" s="21">
        <f t="shared" si="48"/>
        <v>0</v>
      </c>
    </row>
    <row r="148" spans="1:37">
      <c r="C148" s="1"/>
      <c r="D148" s="1"/>
    </row>
    <row r="149" spans="1:37">
      <c r="C149" s="1"/>
      <c r="D149" s="1"/>
      <c r="E149" t="s">
        <v>263</v>
      </c>
      <c r="F149" t="s">
        <v>253</v>
      </c>
      <c r="H149" s="2">
        <f>SUM(H140:H142)/1000</f>
        <v>0</v>
      </c>
      <c r="I149" s="2">
        <f t="shared" ref="I149:AK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c r="AB149" s="2">
        <f t="shared" si="49"/>
        <v>0</v>
      </c>
      <c r="AC149" s="2">
        <f t="shared" si="49"/>
        <v>0</v>
      </c>
      <c r="AD149" s="2">
        <f t="shared" si="49"/>
        <v>0</v>
      </c>
      <c r="AE149" s="2">
        <f t="shared" si="49"/>
        <v>0</v>
      </c>
      <c r="AF149" s="2">
        <f t="shared" si="49"/>
        <v>0</v>
      </c>
      <c r="AG149" s="2">
        <f t="shared" si="49"/>
        <v>0</v>
      </c>
      <c r="AH149" s="2">
        <f t="shared" si="49"/>
        <v>0</v>
      </c>
      <c r="AI149" s="2">
        <f t="shared" si="49"/>
        <v>0</v>
      </c>
      <c r="AJ149" s="2">
        <f t="shared" si="49"/>
        <v>0</v>
      </c>
      <c r="AK149" s="2">
        <f t="shared" si="49"/>
        <v>0</v>
      </c>
    </row>
    <row r="150" spans="1:37">
      <c r="C150" s="1"/>
      <c r="D150" s="1"/>
      <c r="E150" t="s">
        <v>264</v>
      </c>
      <c r="F150" t="s">
        <v>215</v>
      </c>
      <c r="H150" s="2">
        <f>H133*H144+H140*H145+H141*H146+H142*H147</f>
        <v>0</v>
      </c>
      <c r="I150" s="2">
        <f t="shared" ref="I150:AK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c r="AB150" s="2">
        <f t="shared" si="50"/>
        <v>0</v>
      </c>
      <c r="AC150" s="2">
        <f t="shared" si="50"/>
        <v>0</v>
      </c>
      <c r="AD150" s="2">
        <f t="shared" si="50"/>
        <v>0</v>
      </c>
      <c r="AE150" s="2">
        <f t="shared" si="50"/>
        <v>0</v>
      </c>
      <c r="AF150" s="2">
        <f t="shared" si="50"/>
        <v>0</v>
      </c>
      <c r="AG150" s="2">
        <f t="shared" si="50"/>
        <v>0</v>
      </c>
      <c r="AH150" s="2">
        <f t="shared" si="50"/>
        <v>0</v>
      </c>
      <c r="AI150" s="2">
        <f t="shared" si="50"/>
        <v>0</v>
      </c>
      <c r="AJ150" s="2">
        <f t="shared" si="50"/>
        <v>0</v>
      </c>
      <c r="AK150" s="2">
        <f t="shared" si="50"/>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1">H154+I153</f>
        <v>0</v>
      </c>
      <c r="J154" s="2">
        <f t="shared" si="51"/>
        <v>0</v>
      </c>
      <c r="K154" s="2">
        <f t="shared" si="51"/>
        <v>0</v>
      </c>
      <c r="L154" s="2">
        <f t="shared" si="51"/>
        <v>0</v>
      </c>
      <c r="M154" s="2">
        <f t="shared" si="51"/>
        <v>0</v>
      </c>
      <c r="N154" s="2">
        <f t="shared" si="51"/>
        <v>0</v>
      </c>
      <c r="O154" s="2">
        <f t="shared" si="51"/>
        <v>0</v>
      </c>
      <c r="P154" s="2">
        <f t="shared" si="51"/>
        <v>0</v>
      </c>
      <c r="Q154" s="2">
        <f t="shared" si="51"/>
        <v>0</v>
      </c>
      <c r="R154" s="2">
        <f t="shared" si="51"/>
        <v>0</v>
      </c>
      <c r="S154" s="2">
        <f t="shared" si="51"/>
        <v>0</v>
      </c>
      <c r="T154" s="2">
        <f t="shared" si="51"/>
        <v>0</v>
      </c>
      <c r="U154" s="2">
        <f t="shared" si="51"/>
        <v>0</v>
      </c>
      <c r="V154" s="2">
        <f t="shared" si="51"/>
        <v>0</v>
      </c>
      <c r="W154" s="2">
        <f t="shared" si="51"/>
        <v>0</v>
      </c>
      <c r="X154" s="2">
        <f t="shared" si="51"/>
        <v>0</v>
      </c>
      <c r="Y154" s="2">
        <f t="shared" si="51"/>
        <v>0</v>
      </c>
      <c r="Z154" s="2">
        <f t="shared" si="51"/>
        <v>0</v>
      </c>
      <c r="AA154" s="2">
        <f t="shared" si="51"/>
        <v>0</v>
      </c>
      <c r="AB154" s="2">
        <f t="shared" si="51"/>
        <v>0</v>
      </c>
      <c r="AC154" s="2">
        <f t="shared" si="51"/>
        <v>0</v>
      </c>
      <c r="AD154" s="2">
        <f t="shared" si="51"/>
        <v>0</v>
      </c>
      <c r="AE154" s="2">
        <f t="shared" si="51"/>
        <v>0</v>
      </c>
      <c r="AF154" s="2">
        <f t="shared" si="51"/>
        <v>0</v>
      </c>
      <c r="AG154" s="2">
        <f>AF154+AG153</f>
        <v>0</v>
      </c>
      <c r="AH154" s="2">
        <f t="shared" si="51"/>
        <v>0</v>
      </c>
      <c r="AI154" s="2">
        <f t="shared" si="51"/>
        <v>0</v>
      </c>
      <c r="AJ154" s="2">
        <f t="shared" si="51"/>
        <v>0</v>
      </c>
      <c r="AK154" s="2">
        <f t="shared" si="51"/>
        <v>0</v>
      </c>
    </row>
    <row r="155" spans="1:37">
      <c r="A155" s="14">
        <v>32</v>
      </c>
      <c r="C155" s="1"/>
      <c r="D155" s="1"/>
      <c r="E155" t="s">
        <v>234</v>
      </c>
      <c r="F155" t="s">
        <v>232</v>
      </c>
      <c r="G155" s="10"/>
    </row>
    <row r="156" spans="1:37">
      <c r="C156" s="1"/>
      <c r="D156" s="1"/>
      <c r="E156" t="s">
        <v>235</v>
      </c>
      <c r="F156" t="s">
        <v>232</v>
      </c>
      <c r="H156">
        <f>H153*$G155</f>
        <v>0</v>
      </c>
      <c r="I156">
        <f t="shared" ref="I156:AK156" si="52">I153*$G155</f>
        <v>0</v>
      </c>
      <c r="J156">
        <f t="shared" si="52"/>
        <v>0</v>
      </c>
      <c r="K156">
        <f t="shared" si="52"/>
        <v>0</v>
      </c>
      <c r="L156">
        <f t="shared" si="52"/>
        <v>0</v>
      </c>
      <c r="M156">
        <f t="shared" si="52"/>
        <v>0</v>
      </c>
      <c r="N156">
        <f t="shared" si="52"/>
        <v>0</v>
      </c>
      <c r="O156">
        <f t="shared" si="52"/>
        <v>0</v>
      </c>
      <c r="P156">
        <f t="shared" si="52"/>
        <v>0</v>
      </c>
      <c r="Q156">
        <f t="shared" si="52"/>
        <v>0</v>
      </c>
      <c r="R156">
        <f t="shared" si="52"/>
        <v>0</v>
      </c>
      <c r="S156">
        <f t="shared" si="52"/>
        <v>0</v>
      </c>
      <c r="T156">
        <f t="shared" si="52"/>
        <v>0</v>
      </c>
      <c r="U156">
        <f t="shared" si="52"/>
        <v>0</v>
      </c>
      <c r="V156">
        <f t="shared" si="52"/>
        <v>0</v>
      </c>
      <c r="W156">
        <f t="shared" si="52"/>
        <v>0</v>
      </c>
      <c r="X156">
        <f t="shared" si="52"/>
        <v>0</v>
      </c>
      <c r="Y156">
        <f t="shared" si="52"/>
        <v>0</v>
      </c>
      <c r="Z156">
        <f t="shared" si="52"/>
        <v>0</v>
      </c>
      <c r="AA156">
        <f t="shared" si="52"/>
        <v>0</v>
      </c>
      <c r="AB156">
        <f t="shared" si="52"/>
        <v>0</v>
      </c>
      <c r="AC156">
        <f t="shared" si="52"/>
        <v>0</v>
      </c>
      <c r="AD156">
        <f t="shared" si="52"/>
        <v>0</v>
      </c>
      <c r="AE156">
        <f t="shared" si="52"/>
        <v>0</v>
      </c>
      <c r="AF156">
        <f t="shared" si="52"/>
        <v>0</v>
      </c>
      <c r="AG156">
        <f t="shared" si="52"/>
        <v>0</v>
      </c>
      <c r="AH156">
        <f t="shared" si="52"/>
        <v>0</v>
      </c>
      <c r="AI156">
        <f t="shared" si="52"/>
        <v>0</v>
      </c>
      <c r="AJ156">
        <f t="shared" si="52"/>
        <v>0</v>
      </c>
      <c r="AK156">
        <f t="shared" si="52"/>
        <v>0</v>
      </c>
    </row>
    <row r="157" spans="1:37">
      <c r="C157" s="1"/>
      <c r="D157" s="1"/>
      <c r="E157" t="s">
        <v>236</v>
      </c>
      <c r="F157" t="s">
        <v>232</v>
      </c>
      <c r="H157">
        <f>H154*$G155</f>
        <v>0</v>
      </c>
      <c r="I157">
        <f t="shared" ref="I157:AK157" si="53">I154*$G155</f>
        <v>0</v>
      </c>
      <c r="J157">
        <f t="shared" si="53"/>
        <v>0</v>
      </c>
      <c r="K157">
        <f t="shared" si="53"/>
        <v>0</v>
      </c>
      <c r="L157">
        <f t="shared" si="53"/>
        <v>0</v>
      </c>
      <c r="M157">
        <f t="shared" si="53"/>
        <v>0</v>
      </c>
      <c r="N157">
        <f t="shared" si="53"/>
        <v>0</v>
      </c>
      <c r="O157">
        <f t="shared" si="53"/>
        <v>0</v>
      </c>
      <c r="P157">
        <f t="shared" si="53"/>
        <v>0</v>
      </c>
      <c r="Q157">
        <f t="shared" si="53"/>
        <v>0</v>
      </c>
      <c r="R157">
        <f t="shared" si="53"/>
        <v>0</v>
      </c>
      <c r="S157">
        <f t="shared" si="53"/>
        <v>0</v>
      </c>
      <c r="T157">
        <f t="shared" si="53"/>
        <v>0</v>
      </c>
      <c r="U157">
        <f t="shared" si="53"/>
        <v>0</v>
      </c>
      <c r="V157">
        <f t="shared" si="53"/>
        <v>0</v>
      </c>
      <c r="W157">
        <f t="shared" si="53"/>
        <v>0</v>
      </c>
      <c r="X157">
        <f t="shared" si="53"/>
        <v>0</v>
      </c>
      <c r="Y157">
        <f t="shared" si="53"/>
        <v>0</v>
      </c>
      <c r="Z157">
        <f t="shared" si="53"/>
        <v>0</v>
      </c>
      <c r="AA157">
        <f t="shared" si="53"/>
        <v>0</v>
      </c>
      <c r="AB157">
        <f t="shared" si="53"/>
        <v>0</v>
      </c>
      <c r="AC157">
        <f t="shared" si="53"/>
        <v>0</v>
      </c>
      <c r="AD157">
        <f t="shared" si="53"/>
        <v>0</v>
      </c>
      <c r="AE157">
        <f t="shared" si="53"/>
        <v>0</v>
      </c>
      <c r="AF157">
        <f t="shared" si="53"/>
        <v>0</v>
      </c>
      <c r="AG157">
        <f t="shared" si="53"/>
        <v>0</v>
      </c>
      <c r="AH157">
        <f t="shared" si="53"/>
        <v>0</v>
      </c>
      <c r="AI157">
        <f t="shared" si="53"/>
        <v>0</v>
      </c>
      <c r="AJ157">
        <f t="shared" si="53"/>
        <v>0</v>
      </c>
      <c r="AK157">
        <f t="shared" si="53"/>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4">I154*I158</f>
        <v>0</v>
      </c>
      <c r="J161" s="2">
        <f t="shared" si="54"/>
        <v>0</v>
      </c>
      <c r="K161" s="2">
        <f t="shared" si="54"/>
        <v>0</v>
      </c>
      <c r="L161" s="2">
        <f t="shared" si="54"/>
        <v>0</v>
      </c>
      <c r="M161" s="2">
        <f t="shared" si="54"/>
        <v>0</v>
      </c>
      <c r="N161" s="2">
        <f t="shared" si="54"/>
        <v>0</v>
      </c>
      <c r="O161" s="2">
        <f t="shared" si="54"/>
        <v>0</v>
      </c>
      <c r="P161" s="2">
        <f t="shared" si="54"/>
        <v>0</v>
      </c>
      <c r="Q161" s="2">
        <f t="shared" si="54"/>
        <v>0</v>
      </c>
      <c r="R161" s="2">
        <f t="shared" si="54"/>
        <v>0</v>
      </c>
      <c r="S161" s="2">
        <f t="shared" si="54"/>
        <v>0</v>
      </c>
      <c r="T161" s="2">
        <f t="shared" si="54"/>
        <v>0</v>
      </c>
      <c r="U161" s="2">
        <f t="shared" si="54"/>
        <v>0</v>
      </c>
      <c r="V161" s="2">
        <f t="shared" si="54"/>
        <v>0</v>
      </c>
      <c r="W161" s="2">
        <f t="shared" si="54"/>
        <v>0</v>
      </c>
      <c r="X161" s="2">
        <f t="shared" si="54"/>
        <v>0</v>
      </c>
      <c r="Y161" s="2">
        <f t="shared" si="54"/>
        <v>0</v>
      </c>
      <c r="Z161" s="2">
        <f t="shared" si="54"/>
        <v>0</v>
      </c>
      <c r="AA161" s="2">
        <f t="shared" si="54"/>
        <v>0</v>
      </c>
      <c r="AB161" s="2">
        <f t="shared" si="54"/>
        <v>0</v>
      </c>
      <c r="AC161" s="2">
        <f t="shared" si="54"/>
        <v>0</v>
      </c>
      <c r="AD161" s="2">
        <f t="shared" si="54"/>
        <v>0</v>
      </c>
      <c r="AE161" s="2">
        <f t="shared" si="54"/>
        <v>0</v>
      </c>
      <c r="AF161" s="2">
        <f t="shared" si="54"/>
        <v>0</v>
      </c>
      <c r="AG161" s="2">
        <f t="shared" si="54"/>
        <v>0</v>
      </c>
      <c r="AH161" s="2">
        <f t="shared" si="54"/>
        <v>0</v>
      </c>
      <c r="AI161" s="2">
        <f t="shared" si="54"/>
        <v>0</v>
      </c>
      <c r="AJ161" s="2">
        <f t="shared" si="54"/>
        <v>0</v>
      </c>
      <c r="AK161" s="2">
        <f t="shared" si="54"/>
        <v>0</v>
      </c>
    </row>
    <row r="162" spans="1:37">
      <c r="C162" s="1"/>
      <c r="D162" s="1"/>
      <c r="E162" t="s">
        <v>243</v>
      </c>
      <c r="F162" t="s">
        <v>242</v>
      </c>
      <c r="H162" s="2">
        <f>H154*H159</f>
        <v>0</v>
      </c>
      <c r="I162" s="2">
        <f t="shared" ref="I162:AK162" si="55">I154*I159</f>
        <v>0</v>
      </c>
      <c r="J162" s="2">
        <f t="shared" si="55"/>
        <v>0</v>
      </c>
      <c r="K162" s="2">
        <f t="shared" si="55"/>
        <v>0</v>
      </c>
      <c r="L162" s="2">
        <f t="shared" si="55"/>
        <v>0</v>
      </c>
      <c r="M162" s="2">
        <f t="shared" si="55"/>
        <v>0</v>
      </c>
      <c r="N162" s="2">
        <f t="shared" si="55"/>
        <v>0</v>
      </c>
      <c r="O162" s="2">
        <f t="shared" si="55"/>
        <v>0</v>
      </c>
      <c r="P162" s="2">
        <f t="shared" si="55"/>
        <v>0</v>
      </c>
      <c r="Q162" s="2">
        <f t="shared" si="55"/>
        <v>0</v>
      </c>
      <c r="R162" s="2">
        <f t="shared" si="55"/>
        <v>0</v>
      </c>
      <c r="S162" s="2">
        <f t="shared" si="55"/>
        <v>0</v>
      </c>
      <c r="T162" s="2">
        <f t="shared" si="55"/>
        <v>0</v>
      </c>
      <c r="U162" s="2">
        <f t="shared" si="55"/>
        <v>0</v>
      </c>
      <c r="V162" s="2">
        <f t="shared" si="55"/>
        <v>0</v>
      </c>
      <c r="W162" s="2">
        <f t="shared" si="55"/>
        <v>0</v>
      </c>
      <c r="X162" s="2">
        <f t="shared" si="55"/>
        <v>0</v>
      </c>
      <c r="Y162" s="2">
        <f t="shared" si="55"/>
        <v>0</v>
      </c>
      <c r="Z162" s="2">
        <f t="shared" si="55"/>
        <v>0</v>
      </c>
      <c r="AA162" s="2">
        <f t="shared" si="55"/>
        <v>0</v>
      </c>
      <c r="AB162" s="2">
        <f t="shared" si="55"/>
        <v>0</v>
      </c>
      <c r="AC162" s="2">
        <f t="shared" si="55"/>
        <v>0</v>
      </c>
      <c r="AD162" s="2">
        <f t="shared" si="55"/>
        <v>0</v>
      </c>
      <c r="AE162" s="2">
        <f t="shared" si="55"/>
        <v>0</v>
      </c>
      <c r="AF162" s="2">
        <f t="shared" si="55"/>
        <v>0</v>
      </c>
      <c r="AG162" s="2">
        <f t="shared" si="55"/>
        <v>0</v>
      </c>
      <c r="AH162" s="2">
        <f t="shared" si="55"/>
        <v>0</v>
      </c>
      <c r="AI162" s="2">
        <f t="shared" si="55"/>
        <v>0</v>
      </c>
      <c r="AJ162" s="2">
        <f t="shared" si="55"/>
        <v>0</v>
      </c>
      <c r="AK162" s="2">
        <f t="shared" si="55"/>
        <v>0</v>
      </c>
    </row>
    <row r="163" spans="1:37">
      <c r="C163" s="1"/>
      <c r="D163" s="1"/>
      <c r="E163" t="s">
        <v>244</v>
      </c>
      <c r="F163" t="s">
        <v>242</v>
      </c>
      <c r="H163" s="2">
        <f>H154*H160</f>
        <v>0</v>
      </c>
      <c r="I163" s="2">
        <f t="shared" ref="I163:AK163" si="56">I154*I160</f>
        <v>0</v>
      </c>
      <c r="J163" s="2">
        <f t="shared" si="56"/>
        <v>0</v>
      </c>
      <c r="K163" s="2">
        <f t="shared" si="56"/>
        <v>0</v>
      </c>
      <c r="L163" s="2">
        <f t="shared" si="56"/>
        <v>0</v>
      </c>
      <c r="M163" s="2">
        <f t="shared" si="56"/>
        <v>0</v>
      </c>
      <c r="N163" s="2">
        <f t="shared" si="56"/>
        <v>0</v>
      </c>
      <c r="O163" s="2">
        <f t="shared" si="56"/>
        <v>0</v>
      </c>
      <c r="P163" s="2">
        <f t="shared" si="56"/>
        <v>0</v>
      </c>
      <c r="Q163" s="2">
        <f t="shared" si="56"/>
        <v>0</v>
      </c>
      <c r="R163" s="2">
        <f t="shared" si="56"/>
        <v>0</v>
      </c>
      <c r="S163" s="2">
        <f t="shared" si="56"/>
        <v>0</v>
      </c>
      <c r="T163" s="2">
        <f t="shared" si="56"/>
        <v>0</v>
      </c>
      <c r="U163" s="2">
        <f t="shared" si="56"/>
        <v>0</v>
      </c>
      <c r="V163" s="2">
        <f t="shared" si="56"/>
        <v>0</v>
      </c>
      <c r="W163" s="2">
        <f t="shared" si="56"/>
        <v>0</v>
      </c>
      <c r="X163" s="2">
        <f t="shared" si="56"/>
        <v>0</v>
      </c>
      <c r="Y163" s="2">
        <f t="shared" si="56"/>
        <v>0</v>
      </c>
      <c r="Z163" s="2">
        <f t="shared" si="56"/>
        <v>0</v>
      </c>
      <c r="AA163" s="2">
        <f t="shared" si="56"/>
        <v>0</v>
      </c>
      <c r="AB163" s="2">
        <f t="shared" si="56"/>
        <v>0</v>
      </c>
      <c r="AC163" s="2">
        <f t="shared" si="56"/>
        <v>0</v>
      </c>
      <c r="AD163" s="2">
        <f t="shared" si="56"/>
        <v>0</v>
      </c>
      <c r="AE163" s="2">
        <f t="shared" si="56"/>
        <v>0</v>
      </c>
      <c r="AF163" s="2">
        <f t="shared" si="56"/>
        <v>0</v>
      </c>
      <c r="AG163" s="2">
        <f t="shared" si="56"/>
        <v>0</v>
      </c>
      <c r="AH163" s="2">
        <f t="shared" si="56"/>
        <v>0</v>
      </c>
      <c r="AI163" s="2">
        <f t="shared" si="56"/>
        <v>0</v>
      </c>
      <c r="AJ163" s="2">
        <f t="shared" si="56"/>
        <v>0</v>
      </c>
      <c r="AK163" s="2">
        <f t="shared" si="56"/>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7">H165*(1+$G$14)*(1+I164)</f>
        <v>0</v>
      </c>
      <c r="J165" s="2">
        <f t="shared" si="57"/>
        <v>0</v>
      </c>
      <c r="K165" s="2">
        <f t="shared" si="57"/>
        <v>0</v>
      </c>
      <c r="L165" s="2">
        <f t="shared" si="57"/>
        <v>0</v>
      </c>
      <c r="M165" s="2">
        <f t="shared" si="57"/>
        <v>0</v>
      </c>
      <c r="N165" s="2">
        <f t="shared" si="57"/>
        <v>0</v>
      </c>
      <c r="O165" s="2">
        <f t="shared" si="57"/>
        <v>0</v>
      </c>
      <c r="P165" s="2">
        <f t="shared" si="57"/>
        <v>0</v>
      </c>
      <c r="Q165" s="2">
        <f t="shared" si="57"/>
        <v>0</v>
      </c>
      <c r="R165" s="2">
        <f t="shared" si="57"/>
        <v>0</v>
      </c>
      <c r="S165" s="2">
        <f t="shared" si="57"/>
        <v>0</v>
      </c>
      <c r="T165" s="2">
        <f t="shared" si="57"/>
        <v>0</v>
      </c>
      <c r="U165" s="2">
        <f t="shared" si="57"/>
        <v>0</v>
      </c>
      <c r="V165" s="2">
        <f t="shared" si="57"/>
        <v>0</v>
      </c>
      <c r="W165" s="2">
        <f t="shared" si="57"/>
        <v>0</v>
      </c>
      <c r="X165" s="2">
        <f t="shared" si="57"/>
        <v>0</v>
      </c>
      <c r="Y165" s="2">
        <f t="shared" si="57"/>
        <v>0</v>
      </c>
      <c r="Z165" s="2">
        <f t="shared" si="57"/>
        <v>0</v>
      </c>
      <c r="AA165" s="2">
        <f t="shared" si="57"/>
        <v>0</v>
      </c>
      <c r="AB165" s="2">
        <f t="shared" si="57"/>
        <v>0</v>
      </c>
      <c r="AC165" s="2">
        <f t="shared" si="57"/>
        <v>0</v>
      </c>
      <c r="AD165" s="2">
        <f t="shared" si="57"/>
        <v>0</v>
      </c>
      <c r="AE165" s="2">
        <f t="shared" si="57"/>
        <v>0</v>
      </c>
      <c r="AF165" s="2">
        <f t="shared" si="57"/>
        <v>0</v>
      </c>
      <c r="AG165" s="2">
        <f>AF165*(1+$G$14)*(1+AG164)</f>
        <v>0</v>
      </c>
      <c r="AH165" s="2">
        <f t="shared" si="57"/>
        <v>0</v>
      </c>
      <c r="AI165" s="2">
        <f t="shared" si="57"/>
        <v>0</v>
      </c>
      <c r="AJ165" s="2">
        <f t="shared" si="57"/>
        <v>0</v>
      </c>
      <c r="AK165" s="2">
        <f t="shared" si="57"/>
        <v>0</v>
      </c>
    </row>
    <row r="166" spans="1:37">
      <c r="C166" s="1"/>
      <c r="D166" s="1"/>
      <c r="E166" t="s">
        <v>248</v>
      </c>
      <c r="F166" t="s">
        <v>249</v>
      </c>
      <c r="G166" s="20"/>
      <c r="H166" s="21">
        <f>G166*(1+$G$14)*(1+H164)</f>
        <v>0</v>
      </c>
      <c r="I166" s="21">
        <f t="shared" ref="I166:AK166" si="58">H166*(1+$G$14)*(1+I164)</f>
        <v>0</v>
      </c>
      <c r="J166" s="21">
        <f t="shared" si="58"/>
        <v>0</v>
      </c>
      <c r="K166" s="21">
        <f t="shared" si="58"/>
        <v>0</v>
      </c>
      <c r="L166" s="21">
        <f t="shared" si="58"/>
        <v>0</v>
      </c>
      <c r="M166" s="21">
        <f t="shared" si="58"/>
        <v>0</v>
      </c>
      <c r="N166" s="21">
        <f t="shared" si="58"/>
        <v>0</v>
      </c>
      <c r="O166" s="21">
        <f t="shared" si="58"/>
        <v>0</v>
      </c>
      <c r="P166" s="21">
        <f t="shared" si="58"/>
        <v>0</v>
      </c>
      <c r="Q166" s="21">
        <f t="shared" si="58"/>
        <v>0</v>
      </c>
      <c r="R166" s="21">
        <f t="shared" si="58"/>
        <v>0</v>
      </c>
      <c r="S166" s="21">
        <f t="shared" si="58"/>
        <v>0</v>
      </c>
      <c r="T166" s="21">
        <f t="shared" si="58"/>
        <v>0</v>
      </c>
      <c r="U166" s="21">
        <f t="shared" si="58"/>
        <v>0</v>
      </c>
      <c r="V166" s="21">
        <f t="shared" si="58"/>
        <v>0</v>
      </c>
      <c r="W166" s="21">
        <f t="shared" si="58"/>
        <v>0</v>
      </c>
      <c r="X166" s="21">
        <f t="shared" si="58"/>
        <v>0</v>
      </c>
      <c r="Y166" s="21">
        <f t="shared" si="58"/>
        <v>0</v>
      </c>
      <c r="Z166" s="21">
        <f t="shared" si="58"/>
        <v>0</v>
      </c>
      <c r="AA166" s="21">
        <f t="shared" si="58"/>
        <v>0</v>
      </c>
      <c r="AB166" s="21">
        <f t="shared" si="58"/>
        <v>0</v>
      </c>
      <c r="AC166" s="21">
        <f t="shared" si="58"/>
        <v>0</v>
      </c>
      <c r="AD166" s="21">
        <f t="shared" si="58"/>
        <v>0</v>
      </c>
      <c r="AE166" s="21">
        <f t="shared" si="58"/>
        <v>0</v>
      </c>
      <c r="AF166" s="21">
        <f t="shared" si="58"/>
        <v>0</v>
      </c>
      <c r="AG166" s="21">
        <f>AF166*(1+$G$14)*(1+AG164)</f>
        <v>0</v>
      </c>
      <c r="AH166" s="21">
        <f t="shared" si="58"/>
        <v>0</v>
      </c>
      <c r="AI166" s="21">
        <f t="shared" si="58"/>
        <v>0</v>
      </c>
      <c r="AJ166" s="21">
        <f t="shared" si="58"/>
        <v>0</v>
      </c>
      <c r="AK166" s="21">
        <f t="shared" si="58"/>
        <v>0</v>
      </c>
    </row>
    <row r="167" spans="1:37">
      <c r="C167" s="1"/>
      <c r="D167" s="1"/>
      <c r="E167" t="s">
        <v>250</v>
      </c>
      <c r="F167" t="s">
        <v>249</v>
      </c>
      <c r="G167" s="20"/>
      <c r="H167" s="21">
        <f>G167*(1+$G$14)*(1+H164)</f>
        <v>0</v>
      </c>
      <c r="I167" s="21">
        <f t="shared" ref="I167:AK167" si="59">H167*(1+$G$14)*(1+I164)</f>
        <v>0</v>
      </c>
      <c r="J167" s="21">
        <f t="shared" si="59"/>
        <v>0</v>
      </c>
      <c r="K167" s="21">
        <f t="shared" si="59"/>
        <v>0</v>
      </c>
      <c r="L167" s="21">
        <f t="shared" si="59"/>
        <v>0</v>
      </c>
      <c r="M167" s="21">
        <f t="shared" si="59"/>
        <v>0</v>
      </c>
      <c r="N167" s="21">
        <f t="shared" si="59"/>
        <v>0</v>
      </c>
      <c r="O167" s="21">
        <f t="shared" si="59"/>
        <v>0</v>
      </c>
      <c r="P167" s="21">
        <f t="shared" si="59"/>
        <v>0</v>
      </c>
      <c r="Q167" s="21">
        <f t="shared" si="59"/>
        <v>0</v>
      </c>
      <c r="R167" s="21">
        <f t="shared" si="59"/>
        <v>0</v>
      </c>
      <c r="S167" s="21">
        <f t="shared" si="59"/>
        <v>0</v>
      </c>
      <c r="T167" s="21">
        <f t="shared" si="59"/>
        <v>0</v>
      </c>
      <c r="U167" s="21">
        <f t="shared" si="59"/>
        <v>0</v>
      </c>
      <c r="V167" s="21">
        <f t="shared" si="59"/>
        <v>0</v>
      </c>
      <c r="W167" s="21">
        <f t="shared" si="59"/>
        <v>0</v>
      </c>
      <c r="X167" s="21">
        <f t="shared" si="59"/>
        <v>0</v>
      </c>
      <c r="Y167" s="21">
        <f t="shared" si="59"/>
        <v>0</v>
      </c>
      <c r="Z167" s="21">
        <f t="shared" si="59"/>
        <v>0</v>
      </c>
      <c r="AA167" s="21">
        <f t="shared" si="59"/>
        <v>0</v>
      </c>
      <c r="AB167" s="21">
        <f t="shared" si="59"/>
        <v>0</v>
      </c>
      <c r="AC167" s="21">
        <f t="shared" si="59"/>
        <v>0</v>
      </c>
      <c r="AD167" s="21">
        <f t="shared" si="59"/>
        <v>0</v>
      </c>
      <c r="AE167" s="21">
        <f t="shared" si="59"/>
        <v>0</v>
      </c>
      <c r="AF167" s="21">
        <f t="shared" si="59"/>
        <v>0</v>
      </c>
      <c r="AG167" s="21">
        <f>AF167*(1+$G$14)*(1+AG164)</f>
        <v>0</v>
      </c>
      <c r="AH167" s="21">
        <f t="shared" si="59"/>
        <v>0</v>
      </c>
      <c r="AI167" s="21">
        <f t="shared" si="59"/>
        <v>0</v>
      </c>
      <c r="AJ167" s="21">
        <f t="shared" si="59"/>
        <v>0</v>
      </c>
      <c r="AK167" s="21">
        <f t="shared" si="59"/>
        <v>0</v>
      </c>
    </row>
    <row r="168" spans="1:37">
      <c r="C168" s="1"/>
      <c r="D168" s="1"/>
      <c r="E168" t="s">
        <v>251</v>
      </c>
      <c r="F168" t="s">
        <v>249</v>
      </c>
      <c r="G168" s="20"/>
      <c r="H168" s="21">
        <f>G168*(1+$G$14)*(1+H164)</f>
        <v>0</v>
      </c>
      <c r="I168" s="21">
        <f t="shared" ref="I168:AK168" si="60">H168*(1+$G$14)*(1+I164)</f>
        <v>0</v>
      </c>
      <c r="J168" s="21">
        <f t="shared" si="60"/>
        <v>0</v>
      </c>
      <c r="K168" s="21">
        <f t="shared" si="60"/>
        <v>0</v>
      </c>
      <c r="L168" s="21">
        <f t="shared" si="60"/>
        <v>0</v>
      </c>
      <c r="M168" s="21">
        <f t="shared" si="60"/>
        <v>0</v>
      </c>
      <c r="N168" s="21">
        <f t="shared" si="60"/>
        <v>0</v>
      </c>
      <c r="O168" s="21">
        <f t="shared" si="60"/>
        <v>0</v>
      </c>
      <c r="P168" s="21">
        <f t="shared" si="60"/>
        <v>0</v>
      </c>
      <c r="Q168" s="21">
        <f t="shared" si="60"/>
        <v>0</v>
      </c>
      <c r="R168" s="21">
        <f t="shared" si="60"/>
        <v>0</v>
      </c>
      <c r="S168" s="21">
        <f t="shared" si="60"/>
        <v>0</v>
      </c>
      <c r="T168" s="21">
        <f t="shared" si="60"/>
        <v>0</v>
      </c>
      <c r="U168" s="21">
        <f t="shared" si="60"/>
        <v>0</v>
      </c>
      <c r="V168" s="21">
        <f t="shared" si="60"/>
        <v>0</v>
      </c>
      <c r="W168" s="21">
        <f t="shared" si="60"/>
        <v>0</v>
      </c>
      <c r="X168" s="21">
        <f t="shared" si="60"/>
        <v>0</v>
      </c>
      <c r="Y168" s="21">
        <f t="shared" si="60"/>
        <v>0</v>
      </c>
      <c r="Z168" s="21">
        <f t="shared" si="60"/>
        <v>0</v>
      </c>
      <c r="AA168" s="21">
        <f t="shared" si="60"/>
        <v>0</v>
      </c>
      <c r="AB168" s="21">
        <f t="shared" si="60"/>
        <v>0</v>
      </c>
      <c r="AC168" s="21">
        <f t="shared" si="60"/>
        <v>0</v>
      </c>
      <c r="AD168" s="21">
        <f t="shared" si="60"/>
        <v>0</v>
      </c>
      <c r="AE168" s="21">
        <f t="shared" si="60"/>
        <v>0</v>
      </c>
      <c r="AF168" s="21">
        <f t="shared" si="60"/>
        <v>0</v>
      </c>
      <c r="AG168" s="21">
        <f>AF168*(1+$G$14)*(1+AG164)</f>
        <v>0</v>
      </c>
      <c r="AH168" s="21">
        <f t="shared" si="60"/>
        <v>0</v>
      </c>
      <c r="AI168" s="21">
        <f t="shared" si="60"/>
        <v>0</v>
      </c>
      <c r="AJ168" s="21">
        <f t="shared" si="60"/>
        <v>0</v>
      </c>
      <c r="AK168" s="21">
        <f t="shared" si="60"/>
        <v>0</v>
      </c>
    </row>
    <row r="169" spans="1:37">
      <c r="C169" s="1"/>
      <c r="D169" s="1"/>
    </row>
    <row r="170" spans="1:37">
      <c r="C170" s="1"/>
      <c r="D170" s="1"/>
      <c r="E170" t="s">
        <v>266</v>
      </c>
      <c r="F170" t="s">
        <v>253</v>
      </c>
      <c r="H170" s="2">
        <f>SUM(H161:H163)/1000</f>
        <v>0</v>
      </c>
      <c r="I170" s="2">
        <f t="shared" ref="I170:AK170" si="61">SUM(I161:I163)/1000</f>
        <v>0</v>
      </c>
      <c r="J170" s="2">
        <f t="shared" si="61"/>
        <v>0</v>
      </c>
      <c r="K170" s="2">
        <f t="shared" si="61"/>
        <v>0</v>
      </c>
      <c r="L170" s="2">
        <f t="shared" si="61"/>
        <v>0</v>
      </c>
      <c r="M170" s="2">
        <f t="shared" si="61"/>
        <v>0</v>
      </c>
      <c r="N170" s="2">
        <f t="shared" si="61"/>
        <v>0</v>
      </c>
      <c r="O170" s="2">
        <f t="shared" si="61"/>
        <v>0</v>
      </c>
      <c r="P170" s="2">
        <f t="shared" si="61"/>
        <v>0</v>
      </c>
      <c r="Q170" s="2">
        <f t="shared" si="61"/>
        <v>0</v>
      </c>
      <c r="R170" s="2">
        <f t="shared" si="61"/>
        <v>0</v>
      </c>
      <c r="S170" s="2">
        <f t="shared" si="61"/>
        <v>0</v>
      </c>
      <c r="T170" s="2">
        <f t="shared" si="61"/>
        <v>0</v>
      </c>
      <c r="U170" s="2">
        <f t="shared" si="61"/>
        <v>0</v>
      </c>
      <c r="V170" s="2">
        <f t="shared" si="61"/>
        <v>0</v>
      </c>
      <c r="W170" s="2">
        <f t="shared" si="61"/>
        <v>0</v>
      </c>
      <c r="X170" s="2">
        <f t="shared" si="61"/>
        <v>0</v>
      </c>
      <c r="Y170" s="2">
        <f t="shared" si="61"/>
        <v>0</v>
      </c>
      <c r="Z170" s="2">
        <f t="shared" si="61"/>
        <v>0</v>
      </c>
      <c r="AA170" s="2">
        <f t="shared" si="61"/>
        <v>0</v>
      </c>
      <c r="AB170" s="2">
        <f t="shared" si="61"/>
        <v>0</v>
      </c>
      <c r="AC170" s="2">
        <f t="shared" si="61"/>
        <v>0</v>
      </c>
      <c r="AD170" s="2">
        <f t="shared" si="61"/>
        <v>0</v>
      </c>
      <c r="AE170" s="2">
        <f t="shared" si="61"/>
        <v>0</v>
      </c>
      <c r="AF170" s="2">
        <f t="shared" si="61"/>
        <v>0</v>
      </c>
      <c r="AG170" s="2">
        <f t="shared" si="61"/>
        <v>0</v>
      </c>
      <c r="AH170" s="2">
        <f t="shared" si="61"/>
        <v>0</v>
      </c>
      <c r="AI170" s="2">
        <f t="shared" si="61"/>
        <v>0</v>
      </c>
      <c r="AJ170" s="2">
        <f t="shared" si="61"/>
        <v>0</v>
      </c>
      <c r="AK170" s="2">
        <f t="shared" si="61"/>
        <v>0</v>
      </c>
    </row>
    <row r="171" spans="1:37">
      <c r="C171" s="1"/>
      <c r="D171" s="1"/>
      <c r="E171" t="s">
        <v>267</v>
      </c>
      <c r="F171" t="s">
        <v>215</v>
      </c>
      <c r="H171" s="2">
        <f>H154*H165+H161*H166+H162*H167+H163*H168</f>
        <v>0</v>
      </c>
      <c r="I171" s="2">
        <f t="shared" ref="I171:AK171" si="62">I154*I165+I161*I166+I162*I167+I163*I168</f>
        <v>0</v>
      </c>
      <c r="J171" s="2">
        <f t="shared" si="62"/>
        <v>0</v>
      </c>
      <c r="K171" s="2">
        <f t="shared" si="62"/>
        <v>0</v>
      </c>
      <c r="L171" s="2">
        <f t="shared" si="62"/>
        <v>0</v>
      </c>
      <c r="M171" s="2">
        <f t="shared" si="62"/>
        <v>0</v>
      </c>
      <c r="N171" s="2">
        <f t="shared" si="62"/>
        <v>0</v>
      </c>
      <c r="O171" s="2">
        <f t="shared" si="62"/>
        <v>0</v>
      </c>
      <c r="P171" s="2">
        <f t="shared" si="62"/>
        <v>0</v>
      </c>
      <c r="Q171" s="2">
        <f t="shared" si="62"/>
        <v>0</v>
      </c>
      <c r="R171" s="2">
        <f t="shared" si="62"/>
        <v>0</v>
      </c>
      <c r="S171" s="2">
        <f t="shared" si="62"/>
        <v>0</v>
      </c>
      <c r="T171" s="2">
        <f t="shared" si="62"/>
        <v>0</v>
      </c>
      <c r="U171" s="2">
        <f t="shared" si="62"/>
        <v>0</v>
      </c>
      <c r="V171" s="2">
        <f t="shared" si="62"/>
        <v>0</v>
      </c>
      <c r="W171" s="2">
        <f t="shared" si="62"/>
        <v>0</v>
      </c>
      <c r="X171" s="2">
        <f t="shared" si="62"/>
        <v>0</v>
      </c>
      <c r="Y171" s="2">
        <f t="shared" si="62"/>
        <v>0</v>
      </c>
      <c r="Z171" s="2">
        <f t="shared" si="62"/>
        <v>0</v>
      </c>
      <c r="AA171" s="2">
        <f t="shared" si="62"/>
        <v>0</v>
      </c>
      <c r="AB171" s="2">
        <f t="shared" si="62"/>
        <v>0</v>
      </c>
      <c r="AC171" s="2">
        <f t="shared" si="62"/>
        <v>0</v>
      </c>
      <c r="AD171" s="2">
        <f t="shared" si="62"/>
        <v>0</v>
      </c>
      <c r="AE171" s="2">
        <f t="shared" si="62"/>
        <v>0</v>
      </c>
      <c r="AF171" s="2">
        <f t="shared" si="62"/>
        <v>0</v>
      </c>
      <c r="AG171" s="2">
        <f t="shared" si="62"/>
        <v>0</v>
      </c>
      <c r="AH171" s="2">
        <f t="shared" si="62"/>
        <v>0</v>
      </c>
      <c r="AI171" s="2">
        <f t="shared" si="62"/>
        <v>0</v>
      </c>
      <c r="AJ171" s="2">
        <f t="shared" si="62"/>
        <v>0</v>
      </c>
      <c r="AK171" s="2">
        <f t="shared" si="62"/>
        <v>0</v>
      </c>
    </row>
    <row r="172" spans="1:37">
      <c r="C172" s="1"/>
      <c r="D172" s="1"/>
    </row>
    <row r="173" spans="1:37">
      <c r="C173" s="1"/>
      <c r="D173" t="s">
        <v>268</v>
      </c>
    </row>
    <row r="174" spans="1:37">
      <c r="C174" s="1"/>
      <c r="E174" t="s">
        <v>269</v>
      </c>
      <c r="F174" t="s">
        <v>232</v>
      </c>
      <c r="H174">
        <f t="shared" ref="H174:AK175" si="63">SUM(H93,H114,H135,H156)</f>
        <v>3282.9905202173054</v>
      </c>
      <c r="I174">
        <f t="shared" si="63"/>
        <v>3243.4924495005771</v>
      </c>
      <c r="J174">
        <f t="shared" si="63"/>
        <v>2956.2704037064364</v>
      </c>
      <c r="K174">
        <f t="shared" si="63"/>
        <v>6565.4964615300441</v>
      </c>
      <c r="L174">
        <f t="shared" si="63"/>
        <v>6525.9983908133154</v>
      </c>
      <c r="M174">
        <f t="shared" si="63"/>
        <v>4469.8587215127063</v>
      </c>
      <c r="N174">
        <f t="shared" si="63"/>
        <v>4437.6604874670493</v>
      </c>
      <c r="O174">
        <f t="shared" si="63"/>
        <v>4405.4622534212722</v>
      </c>
      <c r="P174">
        <f t="shared" si="63"/>
        <v>4000.2640193757279</v>
      </c>
      <c r="Q174">
        <f t="shared" si="63"/>
        <v>3968.0657853300718</v>
      </c>
      <c r="R174">
        <f t="shared" si="63"/>
        <v>6917.6053508486784</v>
      </c>
      <c r="S174">
        <f t="shared" si="63"/>
        <v>6934.611543430392</v>
      </c>
      <c r="T174">
        <f t="shared" si="63"/>
        <v>6951.6177360119955</v>
      </c>
      <c r="U174">
        <f t="shared" si="63"/>
        <v>7218.2239285938276</v>
      </c>
      <c r="V174">
        <f t="shared" si="63"/>
        <v>6209.7548934281713</v>
      </c>
      <c r="W174">
        <f t="shared" si="63"/>
        <v>6226.7610860098866</v>
      </c>
      <c r="X174">
        <f t="shared" si="63"/>
        <v>6226.7610860098821</v>
      </c>
      <c r="Y174">
        <f t="shared" si="63"/>
        <v>6226.7610860097448</v>
      </c>
      <c r="Z174">
        <f t="shared" si="63"/>
        <v>6963.7610860098757</v>
      </c>
      <c r="AA174">
        <f t="shared" si="63"/>
        <v>6963.7610860098684</v>
      </c>
      <c r="AB174">
        <f t="shared" si="63"/>
        <v>6963.7610860098712</v>
      </c>
      <c r="AC174">
        <f t="shared" si="63"/>
        <v>6990.5169695953873</v>
      </c>
      <c r="AD174">
        <f t="shared" si="63"/>
        <v>7017.2728531808452</v>
      </c>
      <c r="AE174">
        <f t="shared" si="63"/>
        <v>6759.0287367664268</v>
      </c>
      <c r="AF174">
        <f t="shared" si="63"/>
        <v>6785.784620351943</v>
      </c>
      <c r="AG174">
        <f t="shared" si="63"/>
        <v>6812.54050393746</v>
      </c>
      <c r="AH174">
        <f t="shared" si="63"/>
        <v>6812.5405039374527</v>
      </c>
      <c r="AI174">
        <f t="shared" si="63"/>
        <v>6812.5405039374091</v>
      </c>
      <c r="AJ174">
        <f t="shared" si="63"/>
        <v>6714.5405039373582</v>
      </c>
      <c r="AK174">
        <f t="shared" si="63"/>
        <v>6714.54050393735</v>
      </c>
    </row>
    <row r="175" spans="1:37">
      <c r="C175" s="1"/>
      <c r="D175" s="1"/>
      <c r="E175" t="s">
        <v>270</v>
      </c>
      <c r="F175" t="s">
        <v>232</v>
      </c>
      <c r="H175">
        <f t="shared" si="63"/>
        <v>3282.9905202173054</v>
      </c>
      <c r="I175">
        <f t="shared" si="63"/>
        <v>6526.482969717883</v>
      </c>
      <c r="J175">
        <f t="shared" si="63"/>
        <v>9482.7533734243189</v>
      </c>
      <c r="K175">
        <f t="shared" si="63"/>
        <v>16048.249834954362</v>
      </c>
      <c r="L175">
        <f t="shared" si="63"/>
        <v>22574.248225767678</v>
      </c>
      <c r="M175">
        <f t="shared" si="63"/>
        <v>27044.106947280387</v>
      </c>
      <c r="N175">
        <f t="shared" si="63"/>
        <v>31481.767434747435</v>
      </c>
      <c r="O175">
        <f t="shared" si="63"/>
        <v>35887.229688168707</v>
      </c>
      <c r="P175">
        <f t="shared" si="63"/>
        <v>39887.493707544432</v>
      </c>
      <c r="Q175">
        <f t="shared" si="63"/>
        <v>43855.559492874505</v>
      </c>
      <c r="R175">
        <f t="shared" si="63"/>
        <v>50773.164843723185</v>
      </c>
      <c r="S175">
        <f t="shared" si="63"/>
        <v>57707.776387153572</v>
      </c>
      <c r="T175">
        <f t="shared" si="63"/>
        <v>64659.39412316557</v>
      </c>
      <c r="U175">
        <f t="shared" si="63"/>
        <v>71877.618051759404</v>
      </c>
      <c r="V175">
        <f t="shared" si="63"/>
        <v>78087.37294518757</v>
      </c>
      <c r="W175">
        <f t="shared" si="63"/>
        <v>84314.134031197464</v>
      </c>
      <c r="X175">
        <f t="shared" si="63"/>
        <v>90540.895117207343</v>
      </c>
      <c r="Y175">
        <f t="shared" si="63"/>
        <v>96767.656203217091</v>
      </c>
      <c r="Z175">
        <f t="shared" si="63"/>
        <v>103731.41728922697</v>
      </c>
      <c r="AA175">
        <f t="shared" si="63"/>
        <v>110695.17837523684</v>
      </c>
      <c r="AB175">
        <f t="shared" si="63"/>
        <v>117658.9394612467</v>
      </c>
      <c r="AC175">
        <f t="shared" si="63"/>
        <v>124649.45643084208</v>
      </c>
      <c r="AD175">
        <f t="shared" si="63"/>
        <v>131666.72928402293</v>
      </c>
      <c r="AE175">
        <f t="shared" si="63"/>
        <v>138425.75802078936</v>
      </c>
      <c r="AF175">
        <f t="shared" si="63"/>
        <v>145211.54264114131</v>
      </c>
      <c r="AG175">
        <f t="shared" si="63"/>
        <v>152024.08314507877</v>
      </c>
      <c r="AH175">
        <f t="shared" si="63"/>
        <v>158836.62364901623</v>
      </c>
      <c r="AI175">
        <f t="shared" si="63"/>
        <v>165649.16415295366</v>
      </c>
      <c r="AJ175">
        <f t="shared" si="63"/>
        <v>172363.704656891</v>
      </c>
      <c r="AK175">
        <f t="shared" si="63"/>
        <v>179078.24516082837</v>
      </c>
    </row>
    <row r="176" spans="1:37">
      <c r="C176" s="1"/>
      <c r="D176" s="1"/>
      <c r="E176" t="s">
        <v>271</v>
      </c>
      <c r="F176" t="s">
        <v>253</v>
      </c>
      <c r="H176" s="2">
        <f t="shared" ref="H176:AK177" si="64">SUM(H107,H128,H149,H170)</f>
        <v>340.02765909216703</v>
      </c>
      <c r="I176" s="2">
        <f t="shared" si="64"/>
        <v>682.22249133936975</v>
      </c>
      <c r="J176" s="2">
        <f t="shared" si="64"/>
        <v>998.91350277954848</v>
      </c>
      <c r="K176" s="2">
        <f t="shared" si="64"/>
        <v>1696.0480435677041</v>
      </c>
      <c r="L176" s="2">
        <f t="shared" si="64"/>
        <v>2391.7363057703428</v>
      </c>
      <c r="M176" s="2">
        <f t="shared" si="64"/>
        <v>2861.612520349569</v>
      </c>
      <c r="N176" s="2">
        <f t="shared" si="64"/>
        <v>3326.6028506296343</v>
      </c>
      <c r="O176" s="2">
        <f t="shared" si="64"/>
        <v>3786.6654874394153</v>
      </c>
      <c r="P176" s="2">
        <f t="shared" si="64"/>
        <v>4202.9556625682399</v>
      </c>
      <c r="Q176" s="2">
        <f t="shared" si="64"/>
        <v>4614.628434005921</v>
      </c>
      <c r="R176" s="2">
        <f t="shared" si="64"/>
        <v>5335.4639446043348</v>
      </c>
      <c r="S176" s="2">
        <f t="shared" si="64"/>
        <v>6056.2871457951505</v>
      </c>
      <c r="T176" s="2">
        <f t="shared" si="64"/>
        <v>6785.8420822848402</v>
      </c>
      <c r="U176" s="2">
        <f t="shared" si="64"/>
        <v>7543.3766734798219</v>
      </c>
      <c r="V176" s="2">
        <f t="shared" si="64"/>
        <v>8195.0749556541377</v>
      </c>
      <c r="W176" s="2">
        <f t="shared" si="64"/>
        <v>8848.5579953079432</v>
      </c>
      <c r="X176" s="2">
        <f t="shared" si="64"/>
        <v>9502.041034961745</v>
      </c>
      <c r="Y176" s="2">
        <f t="shared" si="64"/>
        <v>10155.524074615536</v>
      </c>
      <c r="Z176" s="2">
        <f t="shared" si="64"/>
        <v>10886.353425388763</v>
      </c>
      <c r="AA176" s="2">
        <f t="shared" si="64"/>
        <v>11617.18277616199</v>
      </c>
      <c r="AB176" s="2">
        <f t="shared" si="64"/>
        <v>12348.012126935218</v>
      </c>
      <c r="AC176" s="2">
        <f t="shared" si="64"/>
        <v>13081.649440932437</v>
      </c>
      <c r="AD176" s="2">
        <f t="shared" si="64"/>
        <v>13818.094718153639</v>
      </c>
      <c r="AE176" s="2">
        <f t="shared" si="64"/>
        <v>14527.437919699194</v>
      </c>
      <c r="AF176" s="2">
        <f t="shared" si="64"/>
        <v>15239.589084468742</v>
      </c>
      <c r="AG176" s="2">
        <f t="shared" si="64"/>
        <v>15954.548212462276</v>
      </c>
      <c r="AH176" s="2">
        <f t="shared" si="64"/>
        <v>16669.50734045581</v>
      </c>
      <c r="AI176" s="2">
        <f t="shared" si="64"/>
        <v>17384.46646844934</v>
      </c>
      <c r="AJ176" s="2">
        <f t="shared" si="64"/>
        <v>18089.140740961586</v>
      </c>
      <c r="AK176" s="2">
        <f t="shared" si="64"/>
        <v>18793.815013473828</v>
      </c>
    </row>
    <row r="177" spans="1:37">
      <c r="C177" s="1"/>
      <c r="D177" s="1"/>
      <c r="E177" t="s">
        <v>272</v>
      </c>
      <c r="F177" t="s">
        <v>215</v>
      </c>
      <c r="H177" s="2">
        <f t="shared" si="64"/>
        <v>1242498.9375118865</v>
      </c>
      <c r="I177" s="2">
        <f t="shared" si="64"/>
        <v>2527711.229046036</v>
      </c>
      <c r="J177" s="2">
        <f t="shared" si="64"/>
        <v>3757047.5073062507</v>
      </c>
      <c r="K177" s="2">
        <f t="shared" si="64"/>
        <v>6497137.3056377573</v>
      </c>
      <c r="L177" s="2">
        <f t="shared" si="64"/>
        <v>9337014.2346821595</v>
      </c>
      <c r="M177" s="2">
        <f t="shared" si="64"/>
        <v>11416985.289187441</v>
      </c>
      <c r="N177" s="2">
        <f t="shared" si="64"/>
        <v>13564800.824085083</v>
      </c>
      <c r="O177" s="2">
        <f t="shared" si="64"/>
        <v>15782025.883557655</v>
      </c>
      <c r="P177" s="2">
        <f t="shared" si="64"/>
        <v>17903368.181540918</v>
      </c>
      <c r="Q177" s="2">
        <f t="shared" si="64"/>
        <v>20090753.177915655</v>
      </c>
      <c r="R177" s="2">
        <f t="shared" si="64"/>
        <v>23740371.483194448</v>
      </c>
      <c r="S177" s="2">
        <f t="shared" si="64"/>
        <v>27540482.710202251</v>
      </c>
      <c r="T177" s="2">
        <f t="shared" si="64"/>
        <v>31506095.177665867</v>
      </c>
      <c r="U177" s="2">
        <f t="shared" si="64"/>
        <v>35758753.254995458</v>
      </c>
      <c r="V177" s="2">
        <f t="shared" si="64"/>
        <v>39663884.640081212</v>
      </c>
      <c r="W177" s="2">
        <f t="shared" si="64"/>
        <v>43726081.500258312</v>
      </c>
      <c r="X177" s="2">
        <f t="shared" si="64"/>
        <v>47941398.855436578</v>
      </c>
      <c r="Y177" s="2">
        <f t="shared" si="64"/>
        <v>52314476.337590642</v>
      </c>
      <c r="Z177" s="2">
        <f t="shared" si="64"/>
        <v>57256884.613248348</v>
      </c>
      <c r="AA177" s="2">
        <f t="shared" si="64"/>
        <v>62383803.352418803</v>
      </c>
      <c r="AB177" s="2">
        <f t="shared" si="64"/>
        <v>67700802.392519966</v>
      </c>
      <c r="AC177" s="2">
        <f t="shared" si="64"/>
        <v>73229322.737340271</v>
      </c>
      <c r="AD177" s="2">
        <f t="shared" si="64"/>
        <v>78976233.575749785</v>
      </c>
      <c r="AE177" s="2">
        <f t="shared" si="64"/>
        <v>84774067.86066395</v>
      </c>
      <c r="AF177" s="2">
        <f t="shared" si="64"/>
        <v>90797312.482077509</v>
      </c>
      <c r="AG177" s="2">
        <f t="shared" si="64"/>
        <v>97053229.155330092</v>
      </c>
      <c r="AH177" s="2">
        <f t="shared" si="64"/>
        <v>103531852.71405467</v>
      </c>
      <c r="AI177" s="2">
        <f t="shared" si="64"/>
        <v>110239777.98818818</v>
      </c>
      <c r="AJ177" s="2">
        <f t="shared" si="64"/>
        <v>117117189.82119548</v>
      </c>
      <c r="AK177" s="2">
        <f t="shared" si="64"/>
        <v>124234837.2090963</v>
      </c>
    </row>
    <row r="178" spans="1:37">
      <c r="C178" s="1"/>
      <c r="D178" s="1"/>
    </row>
    <row r="179" spans="1:37">
      <c r="C179" s="1"/>
      <c r="D179" s="1"/>
      <c r="E179" s="3" t="s">
        <v>273</v>
      </c>
      <c r="F179" s="3" t="s">
        <v>274</v>
      </c>
      <c r="G179" s="3"/>
      <c r="H179" s="9">
        <f>H176*1000/H175</f>
        <v>103.57253759893896</v>
      </c>
      <c r="I179" s="9">
        <f t="shared" ref="I179:AK179" si="65">I176*1000/I175</f>
        <v>104.53141370395086</v>
      </c>
      <c r="J179" s="9">
        <f t="shared" si="65"/>
        <v>105.34002767371675</v>
      </c>
      <c r="K179" s="9">
        <f t="shared" si="65"/>
        <v>105.68429959717955</v>
      </c>
      <c r="L179" s="9">
        <f t="shared" si="65"/>
        <v>105.9497654960781</v>
      </c>
      <c r="M179" s="9">
        <f t="shared" si="65"/>
        <v>105.81279411178113</v>
      </c>
      <c r="N179" s="9">
        <f t="shared" si="65"/>
        <v>105.66760133543062</v>
      </c>
      <c r="O179" s="9">
        <f t="shared" si="65"/>
        <v>105.51568121425105</v>
      </c>
      <c r="P179" s="9">
        <f t="shared" si="65"/>
        <v>105.37026200202899</v>
      </c>
      <c r="Q179" s="9">
        <f t="shared" si="65"/>
        <v>105.22333969438218</v>
      </c>
      <c r="R179" s="9">
        <f t="shared" si="65"/>
        <v>105.08432872023201</v>
      </c>
      <c r="S179" s="9">
        <f t="shared" si="65"/>
        <v>104.94750491102532</v>
      </c>
      <c r="T179" s="9">
        <f t="shared" si="65"/>
        <v>104.94750491102531</v>
      </c>
      <c r="U179" s="9">
        <f t="shared" si="65"/>
        <v>104.94750491102531</v>
      </c>
      <c r="V179" s="9">
        <f t="shared" si="65"/>
        <v>104.94750491102532</v>
      </c>
      <c r="W179" s="9">
        <f t="shared" si="65"/>
        <v>104.94750491102532</v>
      </c>
      <c r="X179" s="9">
        <f t="shared" si="65"/>
        <v>104.94750491102531</v>
      </c>
      <c r="Y179" s="9">
        <f t="shared" si="65"/>
        <v>104.94750491102533</v>
      </c>
      <c r="Z179" s="9">
        <f t="shared" si="65"/>
        <v>104.94750491102531</v>
      </c>
      <c r="AA179" s="9">
        <f t="shared" si="65"/>
        <v>104.94750491102531</v>
      </c>
      <c r="AB179" s="9">
        <f t="shared" si="65"/>
        <v>104.94750491102532</v>
      </c>
      <c r="AC179" s="9">
        <f t="shared" si="65"/>
        <v>104.94750491102533</v>
      </c>
      <c r="AD179" s="9">
        <f t="shared" si="65"/>
        <v>104.94750491102532</v>
      </c>
      <c r="AE179" s="9">
        <f t="shared" si="65"/>
        <v>104.94750491102532</v>
      </c>
      <c r="AF179" s="9">
        <f t="shared" si="65"/>
        <v>104.94750491102533</v>
      </c>
      <c r="AG179" s="9">
        <f t="shared" si="65"/>
        <v>104.94750491102532</v>
      </c>
      <c r="AH179" s="9">
        <f t="shared" si="65"/>
        <v>104.94750491102531</v>
      </c>
      <c r="AI179" s="9">
        <f t="shared" si="65"/>
        <v>104.94750491102529</v>
      </c>
      <c r="AJ179" s="9">
        <f t="shared" si="65"/>
        <v>104.94750491102532</v>
      </c>
      <c r="AK179" s="9">
        <f t="shared" si="65"/>
        <v>104.94750491102529</v>
      </c>
    </row>
    <row r="180" spans="1:37">
      <c r="C180" s="1"/>
      <c r="D180" s="1"/>
      <c r="E180" s="3" t="s">
        <v>275</v>
      </c>
      <c r="F180" s="3" t="s">
        <v>276</v>
      </c>
      <c r="G180" s="3"/>
      <c r="H180" s="9">
        <f>H177/H175</f>
        <v>378.46558796327071</v>
      </c>
      <c r="I180" s="9">
        <f t="shared" ref="I180:AK180" si="66">I177/I175</f>
        <v>387.30067032647145</v>
      </c>
      <c r="J180" s="9">
        <f t="shared" si="66"/>
        <v>396.19795636945292</v>
      </c>
      <c r="K180" s="9">
        <f t="shared" si="66"/>
        <v>404.85020936591332</v>
      </c>
      <c r="L180" s="9">
        <f t="shared" si="66"/>
        <v>413.61351843488188</v>
      </c>
      <c r="M180" s="9">
        <f t="shared" si="66"/>
        <v>422.16166765808316</v>
      </c>
      <c r="N180" s="9">
        <f t="shared" si="66"/>
        <v>430.87799476954325</v>
      </c>
      <c r="O180" s="9">
        <f t="shared" si="66"/>
        <v>439.76718238467623</v>
      </c>
      <c r="P180" s="9">
        <f t="shared" si="66"/>
        <v>448.84665636824968</v>
      </c>
      <c r="Q180" s="9">
        <f t="shared" si="66"/>
        <v>458.11188844096102</v>
      </c>
      <c r="R180" s="9">
        <f t="shared" si="66"/>
        <v>467.57714545204965</v>
      </c>
      <c r="S180" s="9">
        <f t="shared" si="66"/>
        <v>477.24040734886268</v>
      </c>
      <c r="T180" s="9">
        <f t="shared" si="66"/>
        <v>487.26245590318877</v>
      </c>
      <c r="U180" s="9">
        <f t="shared" si="66"/>
        <v>497.49496747715563</v>
      </c>
      <c r="V180" s="9">
        <f t="shared" si="66"/>
        <v>507.94236179417595</v>
      </c>
      <c r="W180" s="9">
        <f t="shared" si="66"/>
        <v>518.60915139185352</v>
      </c>
      <c r="X180" s="9">
        <f t="shared" si="66"/>
        <v>529.49994357108244</v>
      </c>
      <c r="Y180" s="9">
        <f t="shared" si="66"/>
        <v>540.61944238607509</v>
      </c>
      <c r="Z180" s="9">
        <f t="shared" si="66"/>
        <v>551.97245067618258</v>
      </c>
      <c r="AA180" s="9">
        <f t="shared" si="66"/>
        <v>563.5638721403825</v>
      </c>
      <c r="AB180" s="9">
        <f t="shared" si="66"/>
        <v>575.39871345533049</v>
      </c>
      <c r="AC180" s="9">
        <f t="shared" si="66"/>
        <v>587.48208643789246</v>
      </c>
      <c r="AD180" s="9">
        <f t="shared" si="66"/>
        <v>599.81921025308804</v>
      </c>
      <c r="AE180" s="9">
        <f t="shared" si="66"/>
        <v>612.41541366840283</v>
      </c>
      <c r="AF180" s="9">
        <f t="shared" si="66"/>
        <v>625.27613735543935</v>
      </c>
      <c r="AG180" s="9">
        <f t="shared" si="66"/>
        <v>638.40693623990353</v>
      </c>
      <c r="AH180" s="9">
        <f t="shared" si="66"/>
        <v>651.81348190094138</v>
      </c>
      <c r="AI180" s="9">
        <f t="shared" si="66"/>
        <v>665.50156502086111</v>
      </c>
      <c r="AJ180" s="9">
        <f t="shared" si="66"/>
        <v>679.47709788629913</v>
      </c>
      <c r="AK180" s="9">
        <f t="shared" si="66"/>
        <v>693.74611694191128</v>
      </c>
    </row>
    <row r="181" spans="1:37">
      <c r="C181" s="1"/>
      <c r="D181" s="1"/>
      <c r="E181" s="3" t="s">
        <v>277</v>
      </c>
      <c r="F181" s="3" t="s">
        <v>278</v>
      </c>
      <c r="G181" s="3"/>
      <c r="H181" s="9">
        <f>H177/H176</f>
        <v>3654.1113767897859</v>
      </c>
      <c r="I181" s="9">
        <f t="shared" ref="I181:AK181" si="67">I177/I176</f>
        <v>3705.1127178224806</v>
      </c>
      <c r="J181" s="9">
        <f t="shared" si="67"/>
        <v>3761.1339689092165</v>
      </c>
      <c r="K181" s="9">
        <f t="shared" si="67"/>
        <v>3830.7507445194606</v>
      </c>
      <c r="L181" s="9">
        <f t="shared" si="67"/>
        <v>3903.8644068560247</v>
      </c>
      <c r="M181" s="9">
        <f t="shared" si="67"/>
        <v>3989.7034304954623</v>
      </c>
      <c r="N181" s="9">
        <f t="shared" si="67"/>
        <v>4077.6736608392071</v>
      </c>
      <c r="O181" s="9">
        <f t="shared" si="67"/>
        <v>4167.7898235023749</v>
      </c>
      <c r="P181" s="9">
        <f t="shared" si="67"/>
        <v>4259.7090283367306</v>
      </c>
      <c r="Q181" s="9">
        <f t="shared" si="67"/>
        <v>4353.7098306471962</v>
      </c>
      <c r="R181" s="9">
        <f t="shared" si="67"/>
        <v>4449.5421072431172</v>
      </c>
      <c r="S181" s="9">
        <f t="shared" si="67"/>
        <v>4547.4202340824395</v>
      </c>
      <c r="T181" s="9">
        <f t="shared" si="67"/>
        <v>4642.9160589981702</v>
      </c>
      <c r="U181" s="9">
        <f t="shared" si="67"/>
        <v>4740.4172962371304</v>
      </c>
      <c r="V181" s="9">
        <f t="shared" si="67"/>
        <v>4839.966059458111</v>
      </c>
      <c r="W181" s="9">
        <f t="shared" si="67"/>
        <v>4941.6053467067295</v>
      </c>
      <c r="X181" s="9">
        <f t="shared" si="67"/>
        <v>5045.3790589875716</v>
      </c>
      <c r="Y181" s="9">
        <f t="shared" si="67"/>
        <v>5151.3320192263091</v>
      </c>
      <c r="Z181" s="9">
        <f t="shared" si="67"/>
        <v>5259.5099916300624</v>
      </c>
      <c r="AA181" s="9">
        <f t="shared" si="67"/>
        <v>5369.9597014542942</v>
      </c>
      <c r="AB181" s="9">
        <f t="shared" si="67"/>
        <v>5482.7288551848333</v>
      </c>
      <c r="AC181" s="9">
        <f t="shared" si="67"/>
        <v>5597.8661611437137</v>
      </c>
      <c r="AD181" s="9">
        <f t="shared" si="67"/>
        <v>5715.4213505277312</v>
      </c>
      <c r="AE181" s="9">
        <f t="shared" si="67"/>
        <v>5835.4451988888131</v>
      </c>
      <c r="AF181" s="9">
        <f t="shared" si="67"/>
        <v>5957.9895480654777</v>
      </c>
      <c r="AG181" s="9">
        <f t="shared" si="67"/>
        <v>6083.1073285748535</v>
      </c>
      <c r="AH181" s="9">
        <f t="shared" si="67"/>
        <v>6210.852582474924</v>
      </c>
      <c r="AI181" s="9">
        <f t="shared" si="67"/>
        <v>6341.280486706898</v>
      </c>
      <c r="AJ181" s="9">
        <f t="shared" si="67"/>
        <v>6474.447376927742</v>
      </c>
      <c r="AK181" s="9">
        <f t="shared" si="67"/>
        <v>6610.4107718432242</v>
      </c>
    </row>
    <row r="182" spans="1:37">
      <c r="C182" s="1"/>
      <c r="D182" s="1"/>
    </row>
    <row r="183" spans="1:37">
      <c r="C183" s="1" t="str">
        <f>"Incremental "&amp;VLOOKUP(G4,E320:F322,2,FALSE)&amp;" Charges"</f>
        <v>Incremental Bulk Wastewater Charges</v>
      </c>
      <c r="G183" t="s">
        <v>464</v>
      </c>
      <c r="H183" s="40">
        <v>1</v>
      </c>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7" cm="1">
        <f t="array" ref="H184:J184">'Bulk charges'!E31:G31</f>
        <v>3.2399999999999998E-2</v>
      </c>
      <c r="I184" s="17">
        <v>3.2399999999999998E-2</v>
      </c>
      <c r="J184" s="17">
        <v>3.2399999999999998E-2</v>
      </c>
      <c r="K184" s="30"/>
      <c r="L184" s="30"/>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10">
        <f>AVERAGE('Bulk charges'!D36:D37)</f>
        <v>74.83235719999999</v>
      </c>
      <c r="H185" s="2">
        <f>G185*(1+$G$14)</f>
        <v>76.403836701199978</v>
      </c>
      <c r="I185" s="2">
        <f t="shared" ref="I185:J185" si="68">H185*(1+$G$14)</f>
        <v>78.008317271925165</v>
      </c>
      <c r="J185" s="2">
        <f t="shared" si="68"/>
        <v>79.646491934635591</v>
      </c>
      <c r="K185" s="2">
        <f t="shared" ref="K185:AK185" si="69">J185*(1+$G$14)*(1+K184)</f>
        <v>81.319068265262928</v>
      </c>
      <c r="L185" s="2">
        <f t="shared" si="69"/>
        <v>83.026768698833436</v>
      </c>
      <c r="M185" s="2">
        <f t="shared" si="69"/>
        <v>84.770330841508937</v>
      </c>
      <c r="N185" s="2">
        <f t="shared" si="69"/>
        <v>86.550507789180614</v>
      </c>
      <c r="O185" s="2">
        <f t="shared" si="69"/>
        <v>88.368068452753405</v>
      </c>
      <c r="P185" s="2">
        <f t="shared" si="69"/>
        <v>90.223797890261224</v>
      </c>
      <c r="Q185" s="2">
        <f t="shared" si="69"/>
        <v>92.118497645956708</v>
      </c>
      <c r="R185" s="2">
        <f t="shared" si="69"/>
        <v>94.052986096521792</v>
      </c>
      <c r="S185" s="2">
        <f t="shared" si="69"/>
        <v>96.028098804548748</v>
      </c>
      <c r="T185" s="2">
        <f t="shared" si="69"/>
        <v>98.044688879444266</v>
      </c>
      <c r="U185" s="2">
        <f t="shared" si="69"/>
        <v>100.10362734591259</v>
      </c>
      <c r="V185" s="2">
        <f t="shared" si="69"/>
        <v>102.20580352017674</v>
      </c>
      <c r="W185" s="2">
        <f t="shared" si="69"/>
        <v>104.35212539410044</v>
      </c>
      <c r="X185" s="2">
        <f t="shared" si="69"/>
        <v>106.54352002737654</v>
      </c>
      <c r="Y185" s="2">
        <f t="shared" si="69"/>
        <v>108.78093394795144</v>
      </c>
      <c r="Z185" s="2">
        <f t="shared" si="69"/>
        <v>111.06533356085841</v>
      </c>
      <c r="AA185" s="2">
        <f t="shared" si="69"/>
        <v>113.39770556563643</v>
      </c>
      <c r="AB185" s="2">
        <f t="shared" si="69"/>
        <v>115.77905738251478</v>
      </c>
      <c r="AC185" s="2">
        <f t="shared" si="69"/>
        <v>118.21041758754758</v>
      </c>
      <c r="AD185" s="2">
        <f t="shared" si="69"/>
        <v>120.69283635688608</v>
      </c>
      <c r="AE185" s="2">
        <f t="shared" si="69"/>
        <v>123.22738592038067</v>
      </c>
      <c r="AF185" s="2">
        <f t="shared" si="69"/>
        <v>125.81516102470866</v>
      </c>
      <c r="AG185" s="2">
        <f t="shared" si="69"/>
        <v>128.45727940622754</v>
      </c>
      <c r="AH185" s="2">
        <f t="shared" si="69"/>
        <v>131.15488227375832</v>
      </c>
      <c r="AI185" s="2">
        <f t="shared" si="69"/>
        <v>133.90913480150724</v>
      </c>
      <c r="AJ185" s="2">
        <f t="shared" si="69"/>
        <v>136.72122663233887</v>
      </c>
      <c r="AK185" s="2">
        <f t="shared" si="69"/>
        <v>139.59237239161797</v>
      </c>
    </row>
    <row r="186" spans="1:37">
      <c r="A186" s="14">
        <v>39</v>
      </c>
      <c r="E186" t="s">
        <v>281</v>
      </c>
      <c r="F186" t="s">
        <v>215</v>
      </c>
      <c r="G186" s="10">
        <f>'Bulk charges'!D34</f>
        <v>207.13583795804081</v>
      </c>
      <c r="H186" s="10">
        <f>$G186*(1+H184)*(1+$G$14)^H2*(H154+H133+H112+H91)</f>
        <v>716801.01601323567</v>
      </c>
      <c r="I186" s="10">
        <f>$G186*(1+I184)*(1+$G$14)^I2*(I154+I133+I112+I91)</f>
        <v>1454902.649389351</v>
      </c>
      <c r="J186" s="10">
        <f t="shared" ref="J186:AK186" si="70">$G186*(1+J184)*(1+$G$14)^J2*(J154+J133+J112+J91)</f>
        <v>2158315.4686828614</v>
      </c>
      <c r="K186" s="10">
        <f t="shared" si="70"/>
        <v>3612317.2968475046</v>
      </c>
      <c r="L186" s="10">
        <f t="shared" si="70"/>
        <v>5187967.5652756989</v>
      </c>
      <c r="M186" s="10">
        <f t="shared" si="70"/>
        <v>6345741.0047429139</v>
      </c>
      <c r="N186" s="10">
        <f t="shared" si="70"/>
        <v>7542139.2506262893</v>
      </c>
      <c r="O186" s="10">
        <f t="shared" si="70"/>
        <v>8778111.9772372209</v>
      </c>
      <c r="P186" s="10">
        <f t="shared" si="70"/>
        <v>9961475.543636255</v>
      </c>
      <c r="Q186" s="10">
        <f t="shared" si="70"/>
        <v>11182459.202909123</v>
      </c>
      <c r="R186" s="10">
        <f t="shared" si="70"/>
        <v>13218209.889569838</v>
      </c>
      <c r="S186" s="10">
        <f t="shared" si="70"/>
        <v>15339050.982036607</v>
      </c>
      <c r="T186" s="10">
        <f t="shared" si="70"/>
        <v>17547753.438471429</v>
      </c>
      <c r="U186" s="10">
        <f t="shared" si="70"/>
        <v>19916329.898940064</v>
      </c>
      <c r="V186" s="10">
        <f t="shared" si="70"/>
        <v>22091346.583930533</v>
      </c>
      <c r="W186" s="10">
        <f t="shared" si="70"/>
        <v>24353843.047518052</v>
      </c>
      <c r="X186" s="10">
        <f t="shared" si="70"/>
        <v>26701622.078732729</v>
      </c>
      <c r="Y186" s="10">
        <f t="shared" si="70"/>
        <v>29137267.784474418</v>
      </c>
      <c r="Z186" s="10">
        <f t="shared" si="70"/>
        <v>31890010.113361377</v>
      </c>
      <c r="AA186" s="10">
        <f t="shared" si="70"/>
        <v>34745518.084968634</v>
      </c>
      <c r="AB186" s="10">
        <f t="shared" si="70"/>
        <v>37706893.896923393</v>
      </c>
      <c r="AC186" s="10">
        <f t="shared" si="70"/>
        <v>40786079.411453627</v>
      </c>
      <c r="AD186" s="10">
        <f t="shared" si="70"/>
        <v>43986900.517865345</v>
      </c>
      <c r="AE186" s="10">
        <f t="shared" si="70"/>
        <v>47216084.138846442</v>
      </c>
      <c r="AF186" s="10">
        <f t="shared" si="70"/>
        <v>50570813.149856627</v>
      </c>
      <c r="AG186" s="10">
        <f t="shared" si="70"/>
        <v>54055132.063222885</v>
      </c>
      <c r="AH186" s="10">
        <f t="shared" si="70"/>
        <v>57663490.642351449</v>
      </c>
      <c r="AI186" s="10">
        <f t="shared" si="70"/>
        <v>61399561.968563497</v>
      </c>
      <c r="AJ186" s="10">
        <f t="shared" si="70"/>
        <v>65230031.166980311</v>
      </c>
      <c r="AK186" s="10">
        <f t="shared" si="70"/>
        <v>69194302.864902511</v>
      </c>
    </row>
    <row r="187" spans="1:37">
      <c r="E187" t="s">
        <v>282</v>
      </c>
      <c r="F187" t="s">
        <v>215</v>
      </c>
      <c r="H187" s="2">
        <f>H185*H176*$H183+H186*$H183</f>
        <v>742780.43375240488</v>
      </c>
      <c r="I187" s="2">
        <f t="shared" ref="I187:AK187" si="71">I185*I176*$H183+I186*$H183</f>
        <v>1508121.6779437957</v>
      </c>
      <c r="J187" s="2">
        <f t="shared" si="71"/>
        <v>2237875.4249253911</v>
      </c>
      <c r="K187" s="2">
        <f t="shared" si="71"/>
        <v>3750238.3434835523</v>
      </c>
      <c r="L187" s="2">
        <f t="shared" si="71"/>
        <v>5386545.7023234954</v>
      </c>
      <c r="M187" s="2">
        <f t="shared" si="71"/>
        <v>6588320.8448331514</v>
      </c>
      <c r="N187" s="2">
        <f t="shared" si="71"/>
        <v>7830058.4165612198</v>
      </c>
      <c r="O187" s="2">
        <f t="shared" si="71"/>
        <v>9112732.2922389451</v>
      </c>
      <c r="P187" s="2">
        <f t="shared" si="71"/>
        <v>10340682.165877542</v>
      </c>
      <c r="Q187" s="2">
        <f t="shared" si="71"/>
        <v>11607551.841444062</v>
      </c>
      <c r="R187" s="2">
        <f t="shared" si="71"/>
        <v>13720026.205770202</v>
      </c>
      <c r="S187" s="2">
        <f t="shared" si="71"/>
        <v>15920624.722461743</v>
      </c>
      <c r="T187" s="2">
        <f t="shared" si="71"/>
        <v>18213069.214214087</v>
      </c>
      <c r="U187" s="2">
        <f t="shared" si="71"/>
        <v>20671449.266391937</v>
      </c>
      <c r="V187" s="2">
        <f t="shared" si="71"/>
        <v>22928930.804681242</v>
      </c>
      <c r="W187" s="2">
        <f t="shared" si="71"/>
        <v>25277208.881001398</v>
      </c>
      <c r="X187" s="2">
        <f t="shared" si="71"/>
        <v>27714002.978042129</v>
      </c>
      <c r="Y187" s="2">
        <f t="shared" si="71"/>
        <v>30241995.178042002</v>
      </c>
      <c r="Z187" s="2">
        <f t="shared" si="71"/>
        <v>33099106.587813575</v>
      </c>
      <c r="AA187" s="2">
        <f t="shared" si="71"/>
        <v>36062879.956922032</v>
      </c>
      <c r="AB187" s="2">
        <f t="shared" si="71"/>
        <v>39136535.101527818</v>
      </c>
      <c r="AC187" s="2">
        <f t="shared" si="71"/>
        <v>42332466.654600158</v>
      </c>
      <c r="AD187" s="2">
        <f t="shared" si="71"/>
        <v>45654645.562447414</v>
      </c>
      <c r="AE187" s="2">
        <f t="shared" si="71"/>
        <v>49006262.337811589</v>
      </c>
      <c r="AF187" s="2">
        <f t="shared" si="71"/>
        <v>52488184.504469454</v>
      </c>
      <c r="AG187" s="2">
        <f t="shared" si="71"/>
        <v>56104609.920751281</v>
      </c>
      <c r="AH187" s="2">
        <f t="shared" si="71"/>
        <v>59849777.915150478</v>
      </c>
      <c r="AI187" s="2">
        <f t="shared" si="71"/>
        <v>63727500.832339361</v>
      </c>
      <c r="AJ187" s="2">
        <f t="shared" si="71"/>
        <v>67703200.677809596</v>
      </c>
      <c r="AK187" s="2">
        <f t="shared" si="71"/>
        <v>71817776.08892253</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v>41</v>
      </c>
      <c r="E192" t="s">
        <v>286</v>
      </c>
      <c r="F192" t="s">
        <v>276</v>
      </c>
      <c r="G192" s="10">
        <f>'Key Assumptions'!C12</f>
        <v>86.113151341132323</v>
      </c>
      <c r="H192" s="2">
        <f t="shared" ref="H192:W193" si="72">G192*(1+$G$14)*(1+H$191)</f>
        <v>87.921527519296092</v>
      </c>
      <c r="I192" s="2">
        <f t="shared" si="72"/>
        <v>89.767879597201301</v>
      </c>
      <c r="J192" s="2">
        <f t="shared" si="72"/>
        <v>91.653005068742516</v>
      </c>
      <c r="K192" s="2">
        <f t="shared" si="72"/>
        <v>93.577718175186106</v>
      </c>
      <c r="L192" s="2">
        <f t="shared" si="72"/>
        <v>95.542850256865009</v>
      </c>
      <c r="M192" s="2">
        <f t="shared" si="72"/>
        <v>97.549250112259159</v>
      </c>
      <c r="N192" s="2">
        <f t="shared" si="72"/>
        <v>99.597784364616587</v>
      </c>
      <c r="O192" s="2">
        <f t="shared" si="72"/>
        <v>101.68933783627352</v>
      </c>
      <c r="P192" s="2">
        <f t="shared" si="72"/>
        <v>103.82481393083526</v>
      </c>
      <c r="Q192" s="2">
        <f t="shared" si="72"/>
        <v>106.00513502338279</v>
      </c>
      <c r="R192" s="2">
        <f t="shared" si="72"/>
        <v>108.23124285887383</v>
      </c>
      <c r="S192" s="2">
        <f t="shared" si="72"/>
        <v>110.50409895891016</v>
      </c>
      <c r="T192" s="2">
        <f t="shared" si="72"/>
        <v>112.82468503704726</v>
      </c>
      <c r="U192" s="2">
        <f t="shared" si="72"/>
        <v>115.19400342282525</v>
      </c>
      <c r="V192" s="2">
        <f t="shared" si="72"/>
        <v>117.61307749470457</v>
      </c>
      <c r="W192" s="2">
        <f t="shared" si="72"/>
        <v>120.08295212209336</v>
      </c>
      <c r="X192" s="2">
        <f t="shared" ref="X192:AK193" si="73">W192*(1+$G$14)*(1+X$191)</f>
        <v>122.60469411665731</v>
      </c>
      <c r="Y192" s="2">
        <f t="shared" si="73"/>
        <v>125.1793926931071</v>
      </c>
      <c r="Z192" s="2">
        <f t="shared" si="73"/>
        <v>127.80815993966235</v>
      </c>
      <c r="AA192" s="2">
        <f t="shared" si="73"/>
        <v>130.49213129839524</v>
      </c>
      <c r="AB192" s="2">
        <f t="shared" si="73"/>
        <v>133.23246605566152</v>
      </c>
      <c r="AC192" s="2">
        <f t="shared" si="73"/>
        <v>136.03034784283039</v>
      </c>
      <c r="AD192" s="2">
        <f t="shared" si="73"/>
        <v>138.88698514752983</v>
      </c>
      <c r="AE192" s="2">
        <f t="shared" si="73"/>
        <v>141.80361183562795</v>
      </c>
      <c r="AF192" s="2">
        <f t="shared" si="73"/>
        <v>144.78148768417611</v>
      </c>
      <c r="AG192" s="2">
        <f t="shared" si="73"/>
        <v>147.82189892554379</v>
      </c>
      <c r="AH192" s="2">
        <f t="shared" si="73"/>
        <v>150.92615880298021</v>
      </c>
      <c r="AI192" s="2">
        <f t="shared" si="73"/>
        <v>154.09560813784279</v>
      </c>
      <c r="AJ192" s="2">
        <f t="shared" si="73"/>
        <v>157.33161590873746</v>
      </c>
      <c r="AK192" s="2">
        <f t="shared" si="73"/>
        <v>160.63557984282093</v>
      </c>
    </row>
    <row r="193" spans="1:39">
      <c r="A193" s="14">
        <v>42</v>
      </c>
      <c r="E193" t="s">
        <v>287</v>
      </c>
      <c r="F193" t="s">
        <v>278</v>
      </c>
      <c r="G193" s="10"/>
      <c r="H193" s="2">
        <f t="shared" si="72"/>
        <v>0</v>
      </c>
      <c r="I193" s="2">
        <f t="shared" si="72"/>
        <v>0</v>
      </c>
      <c r="J193" s="2">
        <f t="shared" si="72"/>
        <v>0</v>
      </c>
      <c r="K193" s="2">
        <f t="shared" si="72"/>
        <v>0</v>
      </c>
      <c r="L193" s="2">
        <f t="shared" si="72"/>
        <v>0</v>
      </c>
      <c r="M193" s="2">
        <f t="shared" si="72"/>
        <v>0</v>
      </c>
      <c r="N193" s="2">
        <f t="shared" si="72"/>
        <v>0</v>
      </c>
      <c r="O193" s="2">
        <f t="shared" si="72"/>
        <v>0</v>
      </c>
      <c r="P193" s="2">
        <f t="shared" si="72"/>
        <v>0</v>
      </c>
      <c r="Q193" s="2">
        <f t="shared" si="72"/>
        <v>0</v>
      </c>
      <c r="R193" s="2">
        <f t="shared" si="72"/>
        <v>0</v>
      </c>
      <c r="S193" s="2">
        <f t="shared" si="72"/>
        <v>0</v>
      </c>
      <c r="T193" s="2">
        <f t="shared" si="72"/>
        <v>0</v>
      </c>
      <c r="U193" s="2">
        <f t="shared" si="72"/>
        <v>0</v>
      </c>
      <c r="V193" s="2">
        <f t="shared" si="72"/>
        <v>0</v>
      </c>
      <c r="W193" s="2">
        <f t="shared" si="72"/>
        <v>0</v>
      </c>
      <c r="X193" s="2">
        <f t="shared" si="73"/>
        <v>0</v>
      </c>
      <c r="Y193" s="2">
        <f t="shared" si="73"/>
        <v>0</v>
      </c>
      <c r="Z193" s="2">
        <f t="shared" si="73"/>
        <v>0</v>
      </c>
      <c r="AA193" s="2">
        <f t="shared" si="73"/>
        <v>0</v>
      </c>
      <c r="AB193" s="2">
        <f t="shared" si="73"/>
        <v>0</v>
      </c>
      <c r="AC193" s="2">
        <f t="shared" si="73"/>
        <v>0</v>
      </c>
      <c r="AD193" s="2">
        <f t="shared" si="73"/>
        <v>0</v>
      </c>
      <c r="AE193" s="2">
        <f t="shared" si="73"/>
        <v>0</v>
      </c>
      <c r="AF193" s="2">
        <f t="shared" si="73"/>
        <v>0</v>
      </c>
      <c r="AG193" s="2">
        <f t="shared" si="73"/>
        <v>0</v>
      </c>
      <c r="AH193" s="2">
        <f t="shared" si="73"/>
        <v>0</v>
      </c>
      <c r="AI193" s="2">
        <f t="shared" si="73"/>
        <v>0</v>
      </c>
      <c r="AJ193" s="2">
        <f t="shared" si="73"/>
        <v>0</v>
      </c>
      <c r="AK193" s="2">
        <f t="shared" si="73"/>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288645.54136887402</v>
      </c>
      <c r="I200" s="2">
        <f t="shared" ref="I200:AK200" si="74">I192*I175+(I193+I197)*I176+I194+I198</f>
        <v>585868.53741881973</v>
      </c>
      <c r="J200" s="2">
        <f t="shared" si="74"/>
        <v>869122.84300009429</v>
      </c>
      <c r="K200" s="2">
        <f t="shared" si="74"/>
        <v>1501758.6002603362</v>
      </c>
      <c r="L200" s="2">
        <f t="shared" si="74"/>
        <v>2156808.0178958219</v>
      </c>
      <c r="M200" s="2">
        <f t="shared" si="74"/>
        <v>2638132.35266294</v>
      </c>
      <c r="N200" s="2">
        <f t="shared" si="74"/>
        <v>3135514.2843829836</v>
      </c>
      <c r="O200" s="2">
        <f t="shared" si="74"/>
        <v>3649348.6237681326</v>
      </c>
      <c r="P200" s="2">
        <f t="shared" si="74"/>
        <v>4141311.6123531628</v>
      </c>
      <c r="Q200" s="2">
        <f t="shared" si="74"/>
        <v>4648914.5055681588</v>
      </c>
      <c r="R200" s="2">
        <f t="shared" si="74"/>
        <v>5495242.734914639</v>
      </c>
      <c r="S200" s="2">
        <f t="shared" si="74"/>
        <v>6376945.8325846773</v>
      </c>
      <c r="T200" s="2">
        <f t="shared" si="74"/>
        <v>7295175.7766324598</v>
      </c>
      <c r="U200" s="2">
        <f t="shared" si="74"/>
        <v>8279870.5798788983</v>
      </c>
      <c r="V200" s="2">
        <f t="shared" si="74"/>
        <v>9184096.2455602419</v>
      </c>
      <c r="W200" s="2">
        <f t="shared" si="74"/>
        <v>10124690.120084047</v>
      </c>
      <c r="X200" s="2">
        <f t="shared" si="74"/>
        <v>11100738.750893557</v>
      </c>
      <c r="Y200" s="2">
        <f t="shared" si="74"/>
        <v>12113316.435854094</v>
      </c>
      <c r="Z200" s="2">
        <f t="shared" si="74"/>
        <v>13257721.571669377</v>
      </c>
      <c r="AA200" s="2">
        <f t="shared" si="74"/>
        <v>14444849.750640687</v>
      </c>
      <c r="AB200" s="2">
        <f t="shared" si="74"/>
        <v>15675990.657915685</v>
      </c>
      <c r="AC200" s="2">
        <f t="shared" si="74"/>
        <v>16956108.91670718</v>
      </c>
      <c r="AD200" s="2">
        <f t="shared" si="74"/>
        <v>18286795.074493922</v>
      </c>
      <c r="AE200" s="2">
        <f t="shared" si="74"/>
        <v>19629272.458432578</v>
      </c>
      <c r="AF200" s="2">
        <f t="shared" si="74"/>
        <v>21023943.172498614</v>
      </c>
      <c r="AG200" s="2">
        <f t="shared" si="74"/>
        <v>22472488.652920298</v>
      </c>
      <c r="AH200" s="2">
        <f t="shared" si="74"/>
        <v>23972601.484580625</v>
      </c>
      <c r="AI200" s="2">
        <f t="shared" si="74"/>
        <v>25525808.687674742</v>
      </c>
      <c r="AJ200" s="2">
        <f t="shared" si="74"/>
        <v>27118260.177685037</v>
      </c>
      <c r="AK200" s="2">
        <f t="shared" si="74"/>
        <v>28766337.748644508</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5">SUM(I203:I206)</f>
        <v>0</v>
      </c>
      <c r="J207" s="2">
        <f t="shared" si="75"/>
        <v>0</v>
      </c>
      <c r="K207" s="2">
        <f t="shared" si="75"/>
        <v>0</v>
      </c>
      <c r="L207" s="2">
        <f t="shared" si="75"/>
        <v>0</v>
      </c>
      <c r="M207" s="2">
        <f t="shared" si="75"/>
        <v>0</v>
      </c>
      <c r="N207" s="2">
        <f t="shared" si="75"/>
        <v>0</v>
      </c>
      <c r="O207" s="2">
        <f t="shared" si="75"/>
        <v>0</v>
      </c>
      <c r="P207" s="2">
        <f t="shared" si="75"/>
        <v>0</v>
      </c>
      <c r="Q207" s="2">
        <f t="shared" si="75"/>
        <v>0</v>
      </c>
      <c r="R207" s="2">
        <f t="shared" si="75"/>
        <v>0</v>
      </c>
      <c r="S207" s="2">
        <f t="shared" si="75"/>
        <v>0</v>
      </c>
      <c r="T207" s="2">
        <f t="shared" si="75"/>
        <v>0</v>
      </c>
      <c r="U207" s="2">
        <f t="shared" si="75"/>
        <v>0</v>
      </c>
      <c r="V207" s="2">
        <f t="shared" si="75"/>
        <v>0</v>
      </c>
      <c r="W207" s="2">
        <f t="shared" si="75"/>
        <v>0</v>
      </c>
      <c r="X207" s="2">
        <f t="shared" si="75"/>
        <v>0</v>
      </c>
      <c r="Y207" s="2">
        <f t="shared" si="75"/>
        <v>0</v>
      </c>
      <c r="Z207" s="2">
        <f t="shared" si="75"/>
        <v>0</v>
      </c>
      <c r="AA207" s="2">
        <f t="shared" si="75"/>
        <v>0</v>
      </c>
      <c r="AB207" s="2">
        <f t="shared" si="75"/>
        <v>0</v>
      </c>
      <c r="AC207" s="2">
        <f t="shared" si="75"/>
        <v>0</v>
      </c>
      <c r="AD207" s="2">
        <f t="shared" si="75"/>
        <v>0</v>
      </c>
      <c r="AE207" s="2">
        <f t="shared" si="75"/>
        <v>0</v>
      </c>
      <c r="AF207" s="2">
        <f t="shared" si="75"/>
        <v>0</v>
      </c>
      <c r="AG207" s="2">
        <f t="shared" si="75"/>
        <v>0</v>
      </c>
      <c r="AH207" s="2">
        <f t="shared" si="75"/>
        <v>0</v>
      </c>
      <c r="AI207" s="2">
        <f t="shared" si="75"/>
        <v>0</v>
      </c>
      <c r="AJ207" s="2">
        <f t="shared" si="75"/>
        <v>0</v>
      </c>
      <c r="AK207" s="2">
        <f t="shared" si="75"/>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6">SUM(I210:I213)</f>
        <v>0</v>
      </c>
      <c r="J214" s="2">
        <f t="shared" si="76"/>
        <v>0</v>
      </c>
      <c r="K214" s="2">
        <f t="shared" si="76"/>
        <v>0</v>
      </c>
      <c r="L214" s="2">
        <f t="shared" si="76"/>
        <v>0</v>
      </c>
      <c r="M214" s="2">
        <f t="shared" si="76"/>
        <v>0</v>
      </c>
      <c r="N214" s="2">
        <f t="shared" si="76"/>
        <v>0</v>
      </c>
      <c r="O214" s="2">
        <f t="shared" si="76"/>
        <v>0</v>
      </c>
      <c r="P214" s="2">
        <f t="shared" si="76"/>
        <v>0</v>
      </c>
      <c r="Q214" s="2">
        <f t="shared" si="76"/>
        <v>0</v>
      </c>
      <c r="R214" s="2">
        <f t="shared" si="76"/>
        <v>0</v>
      </c>
      <c r="S214" s="2">
        <f t="shared" si="76"/>
        <v>0</v>
      </c>
      <c r="T214" s="2">
        <f t="shared" si="76"/>
        <v>0</v>
      </c>
      <c r="U214" s="2">
        <f t="shared" si="76"/>
        <v>0</v>
      </c>
      <c r="V214" s="2">
        <f t="shared" si="76"/>
        <v>0</v>
      </c>
      <c r="W214" s="2">
        <f t="shared" si="76"/>
        <v>0</v>
      </c>
      <c r="X214" s="2">
        <f t="shared" si="76"/>
        <v>0</v>
      </c>
      <c r="Y214" s="2">
        <f t="shared" si="76"/>
        <v>0</v>
      </c>
      <c r="Z214" s="2">
        <f t="shared" si="76"/>
        <v>0</v>
      </c>
      <c r="AA214" s="2">
        <f t="shared" si="76"/>
        <v>0</v>
      </c>
      <c r="AB214" s="2">
        <f t="shared" si="76"/>
        <v>0</v>
      </c>
      <c r="AC214" s="2">
        <f t="shared" si="76"/>
        <v>0</v>
      </c>
      <c r="AD214" s="2">
        <f t="shared" si="76"/>
        <v>0</v>
      </c>
      <c r="AE214" s="2">
        <f t="shared" si="76"/>
        <v>0</v>
      </c>
      <c r="AF214" s="2">
        <f t="shared" si="76"/>
        <v>0</v>
      </c>
      <c r="AG214" s="2">
        <f t="shared" si="76"/>
        <v>0</v>
      </c>
      <c r="AH214" s="2">
        <f t="shared" si="76"/>
        <v>0</v>
      </c>
      <c r="AI214" s="2">
        <f t="shared" si="76"/>
        <v>0</v>
      </c>
      <c r="AJ214" s="2">
        <f t="shared" si="76"/>
        <v>0</v>
      </c>
      <c r="AK214" s="2">
        <f t="shared" si="76"/>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7">H174</f>
        <v>3282.9905202173054</v>
      </c>
      <c r="I217" s="2">
        <f t="shared" si="77"/>
        <v>3243.4924495005771</v>
      </c>
      <c r="J217" s="2">
        <f t="shared" si="77"/>
        <v>2956.2704037064364</v>
      </c>
      <c r="K217" s="2">
        <f t="shared" si="77"/>
        <v>6565.4964615300441</v>
      </c>
      <c r="L217" s="2">
        <f t="shared" si="77"/>
        <v>6525.9983908133154</v>
      </c>
      <c r="M217" s="2">
        <f t="shared" si="77"/>
        <v>4469.8587215127063</v>
      </c>
      <c r="N217" s="2">
        <f t="shared" si="77"/>
        <v>4437.6604874670493</v>
      </c>
      <c r="O217" s="2">
        <f t="shared" si="77"/>
        <v>4405.4622534212722</v>
      </c>
      <c r="P217" s="2">
        <f t="shared" si="77"/>
        <v>4000.2640193757279</v>
      </c>
      <c r="Q217" s="2">
        <f t="shared" si="77"/>
        <v>3968.0657853300718</v>
      </c>
      <c r="R217" s="2">
        <f t="shared" si="77"/>
        <v>6917.6053508486784</v>
      </c>
      <c r="S217" s="2">
        <f t="shared" si="77"/>
        <v>6934.611543430392</v>
      </c>
      <c r="T217" s="2">
        <f t="shared" si="77"/>
        <v>6951.6177360119955</v>
      </c>
      <c r="U217" s="2">
        <f t="shared" si="77"/>
        <v>7218.2239285938276</v>
      </c>
      <c r="V217" s="2">
        <f t="shared" si="77"/>
        <v>6209.7548934281713</v>
      </c>
      <c r="W217" s="2">
        <f t="shared" si="77"/>
        <v>6226.7610860098866</v>
      </c>
      <c r="X217" s="2">
        <f t="shared" si="77"/>
        <v>6226.7610860098821</v>
      </c>
      <c r="Y217" s="2">
        <f t="shared" si="77"/>
        <v>6226.7610860097448</v>
      </c>
      <c r="Z217" s="2">
        <f t="shared" si="77"/>
        <v>6963.7610860098757</v>
      </c>
      <c r="AA217" s="2">
        <f t="shared" si="77"/>
        <v>6963.7610860098684</v>
      </c>
      <c r="AB217" s="2">
        <f t="shared" si="77"/>
        <v>6963.7610860098712</v>
      </c>
      <c r="AC217" s="2">
        <f t="shared" si="77"/>
        <v>6990.5169695953873</v>
      </c>
      <c r="AD217" s="2">
        <f t="shared" si="77"/>
        <v>7017.2728531808452</v>
      </c>
      <c r="AE217" s="2">
        <f t="shared" si="77"/>
        <v>6759.0287367664268</v>
      </c>
      <c r="AF217" s="2">
        <f t="shared" si="77"/>
        <v>6785.784620351943</v>
      </c>
      <c r="AG217" s="2">
        <f t="shared" si="77"/>
        <v>6812.54050393746</v>
      </c>
      <c r="AH217" s="2">
        <f t="shared" si="77"/>
        <v>6812.5405039374527</v>
      </c>
      <c r="AI217" s="2">
        <f t="shared" si="77"/>
        <v>6812.5405039374091</v>
      </c>
      <c r="AJ217" s="2">
        <f t="shared" si="77"/>
        <v>6714.5405039373582</v>
      </c>
      <c r="AK217" s="2">
        <f t="shared" si="77"/>
        <v>6714.54050393735</v>
      </c>
    </row>
    <row r="218" spans="1:37">
      <c r="E218" t="s">
        <v>302</v>
      </c>
      <c r="F218" t="s">
        <v>276</v>
      </c>
      <c r="G218" s="8">
        <f ca="1">MAX(-10000,-G245/(NPV($G$16,H217:AK217)))</f>
        <v>10036.128031694894</v>
      </c>
      <c r="H218" s="2">
        <f ca="1">G218*(1+$G$14)</f>
        <v>10246.886720360486</v>
      </c>
      <c r="I218" s="2">
        <f t="shared" ref="I218:AK218" ca="1" si="78">H218*(1+$G$14)</f>
        <v>10462.071341488056</v>
      </c>
      <c r="J218" s="2">
        <f t="shared" ca="1" si="78"/>
        <v>10681.774839659303</v>
      </c>
      <c r="K218" s="2">
        <f t="shared" ca="1" si="78"/>
        <v>10906.092111292148</v>
      </c>
      <c r="L218" s="2">
        <f t="shared" ca="1" si="78"/>
        <v>11135.120045629283</v>
      </c>
      <c r="M218" s="2">
        <f t="shared" ca="1" si="78"/>
        <v>11368.957566587496</v>
      </c>
      <c r="N218" s="2">
        <f t="shared" ca="1" si="78"/>
        <v>11607.705675485833</v>
      </c>
      <c r="O218" s="2">
        <f t="shared" ca="1" si="78"/>
        <v>11851.467494671035</v>
      </c>
      <c r="P218" s="2">
        <f t="shared" ca="1" si="78"/>
        <v>12100.348312059125</v>
      </c>
      <c r="Q218" s="2">
        <f t="shared" ca="1" si="78"/>
        <v>12354.455626612365</v>
      </c>
      <c r="R218" s="2">
        <f t="shared" ca="1" si="78"/>
        <v>12613.899194771224</v>
      </c>
      <c r="S218" s="2">
        <f t="shared" ca="1" si="78"/>
        <v>12878.791077861419</v>
      </c>
      <c r="T218" s="2">
        <f t="shared" ca="1" si="78"/>
        <v>13149.245690496507</v>
      </c>
      <c r="U218" s="2">
        <f t="shared" ca="1" si="78"/>
        <v>13425.379849996933</v>
      </c>
      <c r="V218" s="2">
        <f t="shared" ca="1" si="78"/>
        <v>13707.312826846866</v>
      </c>
      <c r="W218" s="2">
        <f t="shared" ca="1" si="78"/>
        <v>13995.166396210649</v>
      </c>
      <c r="X218" s="2">
        <f t="shared" ca="1" si="78"/>
        <v>14289.064890531072</v>
      </c>
      <c r="Y218" s="2">
        <f t="shared" ca="1" si="78"/>
        <v>14589.135253232223</v>
      </c>
      <c r="Z218" s="2">
        <f t="shared" ca="1" si="78"/>
        <v>14895.507093550099</v>
      </c>
      <c r="AA218" s="2">
        <f t="shared" ca="1" si="78"/>
        <v>15208.31274251465</v>
      </c>
      <c r="AB218" s="2">
        <f t="shared" ca="1" si="78"/>
        <v>15527.687310107456</v>
      </c>
      <c r="AC218" s="2">
        <f t="shared" ca="1" si="78"/>
        <v>15853.768743619712</v>
      </c>
      <c r="AD218" s="2">
        <f t="shared" ca="1" si="78"/>
        <v>16186.697887235725</v>
      </c>
      <c r="AE218" s="2">
        <f t="shared" ca="1" si="78"/>
        <v>16526.618542867673</v>
      </c>
      <c r="AF218" s="2">
        <f t="shared" ca="1" si="78"/>
        <v>16873.677532267891</v>
      </c>
      <c r="AG218" s="2">
        <f ca="1">AF218*(1+$G$14)</f>
        <v>17228.024760445514</v>
      </c>
      <c r="AH218" s="2">
        <f t="shared" ca="1" si="78"/>
        <v>17589.81328041487</v>
      </c>
      <c r="AI218" s="2">
        <f t="shared" ca="1" si="78"/>
        <v>17959.19935930358</v>
      </c>
      <c r="AJ218" s="2">
        <f t="shared" ca="1" si="78"/>
        <v>18336.342545848955</v>
      </c>
      <c r="AK218" s="2">
        <f t="shared" ca="1" si="78"/>
        <v>18721.40573931178</v>
      </c>
    </row>
    <row r="219" spans="1:37">
      <c r="E219" t="s">
        <v>303</v>
      </c>
      <c r="F219" t="s">
        <v>215</v>
      </c>
      <c r="H219" s="2">
        <f ca="1">H218*H217</f>
        <v>33640431.964684069</v>
      </c>
      <c r="I219" s="2">
        <f t="shared" ref="I219:AK219" ca="1" si="79">I218*I217</f>
        <v>33933649.402252883</v>
      </c>
      <c r="J219" s="2">
        <f t="shared" ca="1" si="79"/>
        <v>31578214.817540862</v>
      </c>
      <c r="K219" s="2">
        <f t="shared" ca="1" si="79"/>
        <v>71603909.165809318</v>
      </c>
      <c r="L219" s="2">
        <f t="shared" ca="1" si="79"/>
        <v>72667775.499289796</v>
      </c>
      <c r="M219" s="2">
        <f t="shared" ca="1" si="79"/>
        <v>50817634.133518994</v>
      </c>
      <c r="N219" s="2">
        <f t="shared" ca="1" si="79"/>
        <v>51511056.826250494</v>
      </c>
      <c r="O219" s="2">
        <f t="shared" ca="1" si="79"/>
        <v>52211192.695422418</v>
      </c>
      <c r="P219" s="2">
        <f t="shared" ca="1" si="79"/>
        <v>48404587.974643938</v>
      </c>
      <c r="Q219" s="2">
        <f t="shared" ca="1" si="79"/>
        <v>49023292.668339118</v>
      </c>
      <c r="R219" s="2">
        <f t="shared" ca="1" si="79"/>
        <v>87257976.564815253</v>
      </c>
      <c r="S219" s="2">
        <f t="shared" ca="1" si="79"/>
        <v>89309413.273966134</v>
      </c>
      <c r="T219" s="2">
        <f t="shared" ca="1" si="79"/>
        <v>91408529.557234824</v>
      </c>
      <c r="U219" s="2">
        <f t="shared" ca="1" si="79"/>
        <v>96907398.08370927</v>
      </c>
      <c r="V219" s="2">
        <f t="shared" ca="1" si="79"/>
        <v>85119052.90226306</v>
      </c>
      <c r="W219" s="2">
        <f t="shared" ca="1" si="79"/>
        <v>87144557.508157685</v>
      </c>
      <c r="X219" s="2">
        <f t="shared" ca="1" si="79"/>
        <v>88974593.21582894</v>
      </c>
      <c r="Y219" s="2">
        <f t="shared" ca="1" si="79"/>
        <v>90843059.673359334</v>
      </c>
      <c r="Z219" s="2">
        <f t="shared" ca="1" si="79"/>
        <v>103728752.65444824</v>
      </c>
      <c r="AA219" s="2">
        <f t="shared" ca="1" si="79"/>
        <v>105907056.46019155</v>
      </c>
      <c r="AB219" s="2">
        <f t="shared" ca="1" si="79"/>
        <v>108131104.64585559</v>
      </c>
      <c r="AC219" s="2">
        <f t="shared" ca="1" si="79"/>
        <v>110826039.43431453</v>
      </c>
      <c r="AD219" s="2">
        <f t="shared" ca="1" si="79"/>
        <v>113586475.666739</v>
      </c>
      <c r="AE219" s="2">
        <f t="shared" ca="1" si="79"/>
        <v>111703889.65281948</v>
      </c>
      <c r="AF219" s="2">
        <f t="shared" ca="1" si="79"/>
        <v>114501141.48724158</v>
      </c>
      <c r="AG219" s="2">
        <f t="shared" ca="1" si="79"/>
        <v>117366616.48337252</v>
      </c>
      <c r="AH219" s="2">
        <f t="shared" ca="1" si="79"/>
        <v>119831315.42952321</v>
      </c>
      <c r="AI219" s="2">
        <f t="shared" ca="1" si="79"/>
        <v>122347773.05354241</v>
      </c>
      <c r="AJ219" s="2">
        <f t="shared" ca="1" si="79"/>
        <v>123120114.71817265</v>
      </c>
      <c r="AK219" s="2">
        <f t="shared" ca="1" si="79"/>
        <v>125705637.12725411</v>
      </c>
    </row>
    <row r="221" spans="1:37">
      <c r="D221" t="s">
        <v>304</v>
      </c>
    </row>
    <row r="222" spans="1:37">
      <c r="E222" t="s">
        <v>219</v>
      </c>
      <c r="F222" s="2">
        <f t="shared" ref="F222:F231" si="80">NPV($G$15,H222:AQ222)+G222</f>
        <v>136971720.48809633</v>
      </c>
      <c r="G222" s="2">
        <f t="shared" ref="G222:AK222" si="81">G42</f>
        <v>0</v>
      </c>
      <c r="H222" s="2">
        <f t="shared" si="81"/>
        <v>4226414.2852537353</v>
      </c>
      <c r="I222" s="2">
        <f t="shared" si="81"/>
        <v>4282565.6886727838</v>
      </c>
      <c r="J222" s="2">
        <f t="shared" si="81"/>
        <v>4031136.0302885366</v>
      </c>
      <c r="K222" s="2">
        <f t="shared" si="81"/>
        <v>8668224.7997785937</v>
      </c>
      <c r="L222" s="2">
        <f t="shared" si="81"/>
        <v>8803912.3301069513</v>
      </c>
      <c r="M222" s="2">
        <f t="shared" si="81"/>
        <v>6286262.8107205704</v>
      </c>
      <c r="N222" s="2">
        <f t="shared" si="81"/>
        <v>6372560.9971692795</v>
      </c>
      <c r="O222" s="2">
        <f t="shared" si="81"/>
        <v>6459591.2253545476</v>
      </c>
      <c r="P222" s="2">
        <f t="shared" si="81"/>
        <v>6026238.2969203973</v>
      </c>
      <c r="Q222" s="2">
        <f t="shared" si="81"/>
        <v>6104102.9020588594</v>
      </c>
      <c r="R222" s="2">
        <f t="shared" si="81"/>
        <v>10527220.549784543</v>
      </c>
      <c r="S222" s="2">
        <f t="shared" si="81"/>
        <v>10770933.628261993</v>
      </c>
      <c r="T222" s="2">
        <f t="shared" si="81"/>
        <v>11022953.442738339</v>
      </c>
      <c r="U222" s="2">
        <f t="shared" si="81"/>
        <v>11667879.556845872</v>
      </c>
      <c r="V222" s="2">
        <f t="shared" si="81"/>
        <v>10316162.592220742</v>
      </c>
      <c r="W222" s="2">
        <f t="shared" si="81"/>
        <v>10560293.93064134</v>
      </c>
      <c r="X222" s="2">
        <f t="shared" si="81"/>
        <v>10782060.103184801</v>
      </c>
      <c r="Y222" s="2">
        <f t="shared" si="81"/>
        <v>11008483.365351448</v>
      </c>
      <c r="Z222" s="2">
        <f t="shared" si="81"/>
        <v>12507730.136629738</v>
      </c>
      <c r="AA222" s="2">
        <f t="shared" si="81"/>
        <v>12770392.469498945</v>
      </c>
      <c r="AB222" s="2">
        <f t="shared" si="81"/>
        <v>13038570.711358428</v>
      </c>
      <c r="AC222" s="2">
        <f t="shared" si="81"/>
        <v>13361377.956012158</v>
      </c>
      <c r="AD222" s="2">
        <f t="shared" si="81"/>
        <v>13691993.095257528</v>
      </c>
      <c r="AE222" s="2">
        <f t="shared" si="81"/>
        <v>13486539.145677259</v>
      </c>
      <c r="AF222" s="2">
        <f t="shared" si="81"/>
        <v>13821905.83195197</v>
      </c>
      <c r="AG222" s="2">
        <f t="shared" si="81"/>
        <v>14165410.355286974</v>
      </c>
      <c r="AH222" s="2">
        <f t="shared" si="81"/>
        <v>14462883.972747983</v>
      </c>
      <c r="AI222" s="2">
        <f t="shared" si="81"/>
        <v>14766604.536175601</v>
      </c>
      <c r="AJ222" s="2">
        <f t="shared" si="81"/>
        <v>14869136.013506826</v>
      </c>
      <c r="AK222" s="2">
        <f t="shared" si="81"/>
        <v>15181387.869790452</v>
      </c>
    </row>
    <row r="223" spans="1:37">
      <c r="E223" t="s">
        <v>305</v>
      </c>
      <c r="F223" s="2">
        <f t="shared" si="80"/>
        <v>516861088.14136893</v>
      </c>
      <c r="G223" s="2">
        <f t="shared" ref="G223:AK223" si="82">G177</f>
        <v>0</v>
      </c>
      <c r="H223" s="2">
        <f t="shared" si="82"/>
        <v>1242498.9375118865</v>
      </c>
      <c r="I223" s="2">
        <f t="shared" si="82"/>
        <v>2527711.229046036</v>
      </c>
      <c r="J223" s="2">
        <f t="shared" si="82"/>
        <v>3757047.5073062507</v>
      </c>
      <c r="K223" s="2">
        <f t="shared" si="82"/>
        <v>6497137.3056377573</v>
      </c>
      <c r="L223" s="2">
        <f t="shared" si="82"/>
        <v>9337014.2346821595</v>
      </c>
      <c r="M223" s="2">
        <f t="shared" si="82"/>
        <v>11416985.289187441</v>
      </c>
      <c r="N223" s="2">
        <f t="shared" si="82"/>
        <v>13564800.824085083</v>
      </c>
      <c r="O223" s="2">
        <f t="shared" si="82"/>
        <v>15782025.883557655</v>
      </c>
      <c r="P223" s="2">
        <f t="shared" si="82"/>
        <v>17903368.181540918</v>
      </c>
      <c r="Q223" s="2">
        <f t="shared" si="82"/>
        <v>20090753.177915655</v>
      </c>
      <c r="R223" s="2">
        <f t="shared" si="82"/>
        <v>23740371.483194448</v>
      </c>
      <c r="S223" s="2">
        <f t="shared" si="82"/>
        <v>27540482.710202251</v>
      </c>
      <c r="T223" s="2">
        <f t="shared" si="82"/>
        <v>31506095.177665867</v>
      </c>
      <c r="U223" s="2">
        <f t="shared" si="82"/>
        <v>35758753.254995458</v>
      </c>
      <c r="V223" s="2">
        <f t="shared" si="82"/>
        <v>39663884.640081212</v>
      </c>
      <c r="W223" s="2">
        <f t="shared" si="82"/>
        <v>43726081.500258312</v>
      </c>
      <c r="X223" s="2">
        <f t="shared" si="82"/>
        <v>47941398.855436578</v>
      </c>
      <c r="Y223" s="2">
        <f t="shared" si="82"/>
        <v>52314476.337590642</v>
      </c>
      <c r="Z223" s="2">
        <f t="shared" si="82"/>
        <v>57256884.613248348</v>
      </c>
      <c r="AA223" s="2">
        <f t="shared" si="82"/>
        <v>62383803.352418803</v>
      </c>
      <c r="AB223" s="2">
        <f t="shared" si="82"/>
        <v>67700802.392519966</v>
      </c>
      <c r="AC223" s="2">
        <f t="shared" si="82"/>
        <v>73229322.737340271</v>
      </c>
      <c r="AD223" s="2">
        <f t="shared" si="82"/>
        <v>78976233.575749785</v>
      </c>
      <c r="AE223" s="2">
        <f t="shared" si="82"/>
        <v>84774067.86066395</v>
      </c>
      <c r="AF223" s="2">
        <f t="shared" si="82"/>
        <v>90797312.482077509</v>
      </c>
      <c r="AG223" s="2">
        <f t="shared" si="82"/>
        <v>97053229.155330092</v>
      </c>
      <c r="AH223" s="2">
        <f t="shared" si="82"/>
        <v>103531852.71405467</v>
      </c>
      <c r="AI223" s="2">
        <f t="shared" si="82"/>
        <v>110239777.98818818</v>
      </c>
      <c r="AJ223" s="2">
        <f t="shared" si="82"/>
        <v>117117189.82119548</v>
      </c>
      <c r="AK223" s="2">
        <f t="shared" si="82"/>
        <v>124234837.2090963</v>
      </c>
    </row>
    <row r="224" spans="1:37">
      <c r="E224" t="s">
        <v>282</v>
      </c>
      <c r="F224" s="2">
        <f t="shared" si="80"/>
        <v>-298861250.78347617</v>
      </c>
      <c r="G224" s="2">
        <f t="shared" ref="G224:AK224" si="83">-G187</f>
        <v>0</v>
      </c>
      <c r="H224" s="2">
        <f t="shared" si="83"/>
        <v>-742780.43375240488</v>
      </c>
      <c r="I224" s="2">
        <f t="shared" si="83"/>
        <v>-1508121.6779437957</v>
      </c>
      <c r="J224" s="2">
        <f t="shared" si="83"/>
        <v>-2237875.4249253911</v>
      </c>
      <c r="K224" s="2">
        <f t="shared" si="83"/>
        <v>-3750238.3434835523</v>
      </c>
      <c r="L224" s="2">
        <f t="shared" si="83"/>
        <v>-5386545.7023234954</v>
      </c>
      <c r="M224" s="2">
        <f t="shared" si="83"/>
        <v>-6588320.8448331514</v>
      </c>
      <c r="N224" s="2">
        <f t="shared" si="83"/>
        <v>-7830058.4165612198</v>
      </c>
      <c r="O224" s="2">
        <f t="shared" si="83"/>
        <v>-9112732.2922389451</v>
      </c>
      <c r="P224" s="2">
        <f t="shared" si="83"/>
        <v>-10340682.165877542</v>
      </c>
      <c r="Q224" s="2">
        <f t="shared" si="83"/>
        <v>-11607551.841444062</v>
      </c>
      <c r="R224" s="2">
        <f t="shared" si="83"/>
        <v>-13720026.205770202</v>
      </c>
      <c r="S224" s="2">
        <f t="shared" si="83"/>
        <v>-15920624.722461743</v>
      </c>
      <c r="T224" s="2">
        <f t="shared" si="83"/>
        <v>-18213069.214214087</v>
      </c>
      <c r="U224" s="2">
        <f t="shared" si="83"/>
        <v>-20671449.266391937</v>
      </c>
      <c r="V224" s="2">
        <f t="shared" si="83"/>
        <v>-22928930.804681242</v>
      </c>
      <c r="W224" s="2">
        <f t="shared" si="83"/>
        <v>-25277208.881001398</v>
      </c>
      <c r="X224" s="2">
        <f t="shared" si="83"/>
        <v>-27714002.978042129</v>
      </c>
      <c r="Y224" s="2">
        <f t="shared" si="83"/>
        <v>-30241995.178042002</v>
      </c>
      <c r="Z224" s="2">
        <f t="shared" si="83"/>
        <v>-33099106.587813575</v>
      </c>
      <c r="AA224" s="2">
        <f t="shared" si="83"/>
        <v>-36062879.956922032</v>
      </c>
      <c r="AB224" s="2">
        <f t="shared" si="83"/>
        <v>-39136535.101527818</v>
      </c>
      <c r="AC224" s="2">
        <f t="shared" si="83"/>
        <v>-42332466.654600158</v>
      </c>
      <c r="AD224" s="2">
        <f t="shared" si="83"/>
        <v>-45654645.562447414</v>
      </c>
      <c r="AE224" s="2">
        <f t="shared" si="83"/>
        <v>-49006262.337811589</v>
      </c>
      <c r="AF224" s="2">
        <f t="shared" si="83"/>
        <v>-52488184.504469454</v>
      </c>
      <c r="AG224" s="2">
        <f t="shared" si="83"/>
        <v>-56104609.920751281</v>
      </c>
      <c r="AH224" s="2">
        <f t="shared" si="83"/>
        <v>-59849777.915150478</v>
      </c>
      <c r="AI224" s="2">
        <f t="shared" si="83"/>
        <v>-63727500.832339361</v>
      </c>
      <c r="AJ224" s="2">
        <f t="shared" si="83"/>
        <v>-67703200.677809596</v>
      </c>
      <c r="AK224" s="2">
        <f t="shared" si="83"/>
        <v>-71817776.08892253</v>
      </c>
    </row>
    <row r="225" spans="4:38">
      <c r="E225" t="s">
        <v>283</v>
      </c>
      <c r="F225" s="2">
        <f t="shared" si="80"/>
        <v>-119656079.3752804</v>
      </c>
      <c r="G225" s="2">
        <f t="shared" ref="G225:AK225" si="84">-G200</f>
        <v>0</v>
      </c>
      <c r="H225" s="2">
        <f t="shared" si="84"/>
        <v>-288645.54136887402</v>
      </c>
      <c r="I225" s="2">
        <f t="shared" si="84"/>
        <v>-585868.53741881973</v>
      </c>
      <c r="J225" s="2">
        <f t="shared" si="84"/>
        <v>-869122.84300009429</v>
      </c>
      <c r="K225" s="2">
        <f t="shared" si="84"/>
        <v>-1501758.6002603362</v>
      </c>
      <c r="L225" s="2">
        <f t="shared" si="84"/>
        <v>-2156808.0178958219</v>
      </c>
      <c r="M225" s="2">
        <f t="shared" si="84"/>
        <v>-2638132.35266294</v>
      </c>
      <c r="N225" s="2">
        <f t="shared" si="84"/>
        <v>-3135514.2843829836</v>
      </c>
      <c r="O225" s="2">
        <f t="shared" si="84"/>
        <v>-3649348.6237681326</v>
      </c>
      <c r="P225" s="2">
        <f t="shared" si="84"/>
        <v>-4141311.6123531628</v>
      </c>
      <c r="Q225" s="2">
        <f t="shared" si="84"/>
        <v>-4648914.5055681588</v>
      </c>
      <c r="R225" s="2">
        <f t="shared" si="84"/>
        <v>-5495242.734914639</v>
      </c>
      <c r="S225" s="2">
        <f t="shared" si="84"/>
        <v>-6376945.8325846773</v>
      </c>
      <c r="T225" s="2">
        <f t="shared" si="84"/>
        <v>-7295175.7766324598</v>
      </c>
      <c r="U225" s="2">
        <f t="shared" si="84"/>
        <v>-8279870.5798788983</v>
      </c>
      <c r="V225" s="2">
        <f t="shared" si="84"/>
        <v>-9184096.2455602419</v>
      </c>
      <c r="W225" s="2">
        <f t="shared" si="84"/>
        <v>-10124690.120084047</v>
      </c>
      <c r="X225" s="2">
        <f t="shared" si="84"/>
        <v>-11100738.750893557</v>
      </c>
      <c r="Y225" s="2">
        <f t="shared" si="84"/>
        <v>-12113316.435854094</v>
      </c>
      <c r="Z225" s="2">
        <f t="shared" si="84"/>
        <v>-13257721.571669377</v>
      </c>
      <c r="AA225" s="2">
        <f t="shared" si="84"/>
        <v>-14444849.750640687</v>
      </c>
      <c r="AB225" s="2">
        <f t="shared" si="84"/>
        <v>-15675990.657915685</v>
      </c>
      <c r="AC225" s="2">
        <f t="shared" si="84"/>
        <v>-16956108.91670718</v>
      </c>
      <c r="AD225" s="2">
        <f t="shared" si="84"/>
        <v>-18286795.074493922</v>
      </c>
      <c r="AE225" s="2">
        <f t="shared" si="84"/>
        <v>-19629272.458432578</v>
      </c>
      <c r="AF225" s="2">
        <f t="shared" si="84"/>
        <v>-21023943.172498614</v>
      </c>
      <c r="AG225" s="2">
        <f t="shared" si="84"/>
        <v>-22472488.652920298</v>
      </c>
      <c r="AH225" s="2">
        <f t="shared" si="84"/>
        <v>-23972601.484580625</v>
      </c>
      <c r="AI225" s="2">
        <f t="shared" si="84"/>
        <v>-25525808.687674742</v>
      </c>
      <c r="AJ225" s="2">
        <f t="shared" si="84"/>
        <v>-27118260.177685037</v>
      </c>
      <c r="AK225" s="2">
        <f t="shared" si="84"/>
        <v>-28766337.748644508</v>
      </c>
    </row>
    <row r="226" spans="4:38">
      <c r="E226" t="s">
        <v>306</v>
      </c>
      <c r="F226" s="2">
        <f t="shared" si="80"/>
        <v>-202889689.60186753</v>
      </c>
      <c r="G226" s="2">
        <f t="shared" ref="G226:AK226" si="85">-G34-G50-G85</f>
        <v>-4181225.6694096504</v>
      </c>
      <c r="H226" s="2">
        <f t="shared" si="85"/>
        <v>-5141049.8175440291</v>
      </c>
      <c r="I226" s="2">
        <f t="shared" si="85"/>
        <v>-6183752.3817761783</v>
      </c>
      <c r="J226" s="2">
        <f t="shared" si="85"/>
        <v>-7489777.7545406055</v>
      </c>
      <c r="K226" s="2">
        <f t="shared" si="85"/>
        <v>-8439346.7880684566</v>
      </c>
      <c r="L226" s="2">
        <f t="shared" si="85"/>
        <v>-9086803.3019673731</v>
      </c>
      <c r="M226" s="2">
        <f t="shared" si="85"/>
        <v>-10025906.914850455</v>
      </c>
      <c r="N226" s="2">
        <f t="shared" si="85"/>
        <v>-10758454.348446986</v>
      </c>
      <c r="O226" s="2">
        <f t="shared" si="85"/>
        <v>-11864547.229412686</v>
      </c>
      <c r="P226" s="2">
        <f t="shared" si="85"/>
        <v>-12329095.788256712</v>
      </c>
      <c r="Q226" s="2">
        <f t="shared" si="85"/>
        <v>-13235820.516927408</v>
      </c>
      <c r="R226" s="2">
        <f t="shared" si="85"/>
        <v>-13650739.869733432</v>
      </c>
      <c r="S226" s="2">
        <f t="shared" si="85"/>
        <v>-14074655.547035033</v>
      </c>
      <c r="T226" s="2">
        <f t="shared" si="85"/>
        <v>-14507796.331163503</v>
      </c>
      <c r="U226" s="2">
        <f t="shared" si="85"/>
        <v>-14955201.122906296</v>
      </c>
      <c r="V226" s="2">
        <f t="shared" si="85"/>
        <v>-15392042.1348342</v>
      </c>
      <c r="W226" s="2">
        <f t="shared" si="85"/>
        <v>-15838400.45706239</v>
      </c>
      <c r="X226" s="2">
        <f t="shared" si="85"/>
        <v>-16294132.304057371</v>
      </c>
      <c r="Y226" s="2">
        <f t="shared" si="85"/>
        <v>-16759434.519839246</v>
      </c>
      <c r="Z226" s="2">
        <f t="shared" si="85"/>
        <v>-17250358.939910114</v>
      </c>
      <c r="AA226" s="2">
        <f t="shared" si="85"/>
        <v>-17751592.772802468</v>
      </c>
      <c r="AB226" s="2">
        <f t="shared" si="85"/>
        <v>-18263352.516185563</v>
      </c>
      <c r="AC226" s="2">
        <f t="shared" si="85"/>
        <v>-18786471.679926146</v>
      </c>
      <c r="AD226" s="2">
        <f t="shared" si="85"/>
        <v>-19321201.673632391</v>
      </c>
      <c r="AE226" s="2">
        <f t="shared" si="85"/>
        <v>-19860998.674649213</v>
      </c>
      <c r="AF226" s="2">
        <f t="shared" si="85"/>
        <v>-20412783.279740077</v>
      </c>
      <c r="AG226" s="2">
        <f t="shared" si="85"/>
        <v>-20976820.917798653</v>
      </c>
      <c r="AH226" s="2">
        <f t="shared" si="85"/>
        <v>-21552703.346256457</v>
      </c>
      <c r="AI226" s="2">
        <f t="shared" si="85"/>
        <v>-22140679.305711873</v>
      </c>
      <c r="AJ226" s="2">
        <f t="shared" si="85"/>
        <v>-22738408.170091748</v>
      </c>
      <c r="AK226" s="2">
        <f t="shared" si="85"/>
        <v>-23348689.340623599</v>
      </c>
    </row>
    <row r="227" spans="4:38">
      <c r="E227" t="s">
        <v>290</v>
      </c>
      <c r="F227" s="2">
        <f t="shared" si="80"/>
        <v>0</v>
      </c>
      <c r="G227" s="2">
        <f t="shared" ref="G227:AK227" si="86">G207</f>
        <v>0</v>
      </c>
      <c r="H227" s="2">
        <f t="shared" si="86"/>
        <v>0</v>
      </c>
      <c r="I227" s="2">
        <f t="shared" si="86"/>
        <v>0</v>
      </c>
      <c r="J227" s="2">
        <f t="shared" si="86"/>
        <v>0</v>
      </c>
      <c r="K227" s="2">
        <f t="shared" si="86"/>
        <v>0</v>
      </c>
      <c r="L227" s="2">
        <f t="shared" si="86"/>
        <v>0</v>
      </c>
      <c r="M227" s="2">
        <f t="shared" si="86"/>
        <v>0</v>
      </c>
      <c r="N227" s="2">
        <f t="shared" si="86"/>
        <v>0</v>
      </c>
      <c r="O227" s="2">
        <f t="shared" si="86"/>
        <v>0</v>
      </c>
      <c r="P227" s="2">
        <f t="shared" si="86"/>
        <v>0</v>
      </c>
      <c r="Q227" s="2">
        <f t="shared" si="86"/>
        <v>0</v>
      </c>
      <c r="R227" s="2">
        <f t="shared" si="86"/>
        <v>0</v>
      </c>
      <c r="S227" s="2">
        <f t="shared" si="86"/>
        <v>0</v>
      </c>
      <c r="T227" s="2">
        <f t="shared" si="86"/>
        <v>0</v>
      </c>
      <c r="U227" s="2">
        <f t="shared" si="86"/>
        <v>0</v>
      </c>
      <c r="V227" s="2">
        <f t="shared" si="86"/>
        <v>0</v>
      </c>
      <c r="W227" s="2">
        <f t="shared" si="86"/>
        <v>0</v>
      </c>
      <c r="X227" s="2">
        <f t="shared" si="86"/>
        <v>0</v>
      </c>
      <c r="Y227" s="2">
        <f t="shared" si="86"/>
        <v>0</v>
      </c>
      <c r="Z227" s="2">
        <f t="shared" si="86"/>
        <v>0</v>
      </c>
      <c r="AA227" s="2">
        <f t="shared" si="86"/>
        <v>0</v>
      </c>
      <c r="AB227" s="2">
        <f t="shared" si="86"/>
        <v>0</v>
      </c>
      <c r="AC227" s="2">
        <f t="shared" si="86"/>
        <v>0</v>
      </c>
      <c r="AD227" s="2">
        <f t="shared" si="86"/>
        <v>0</v>
      </c>
      <c r="AE227" s="2">
        <f t="shared" si="86"/>
        <v>0</v>
      </c>
      <c r="AF227" s="2">
        <f t="shared" si="86"/>
        <v>0</v>
      </c>
      <c r="AG227" s="2">
        <f t="shared" si="86"/>
        <v>0</v>
      </c>
      <c r="AH227" s="2">
        <f t="shared" si="86"/>
        <v>0</v>
      </c>
      <c r="AI227" s="2">
        <f t="shared" si="86"/>
        <v>0</v>
      </c>
      <c r="AJ227" s="2">
        <f t="shared" si="86"/>
        <v>0</v>
      </c>
      <c r="AK227" s="2">
        <f t="shared" si="86"/>
        <v>0</v>
      </c>
    </row>
    <row r="228" spans="4:38">
      <c r="E228" t="s">
        <v>307</v>
      </c>
      <c r="F228" s="2">
        <f t="shared" ca="1" si="80"/>
        <v>1125304721.6414461</v>
      </c>
      <c r="H228" s="2">
        <f t="shared" ref="H228:AK228" ca="1" si="87">H219</f>
        <v>33640431.964684069</v>
      </c>
      <c r="I228" s="2">
        <f t="shared" ca="1" si="87"/>
        <v>33933649.402252883</v>
      </c>
      <c r="J228" s="2">
        <f t="shared" ca="1" si="87"/>
        <v>31578214.817540862</v>
      </c>
      <c r="K228" s="2">
        <f t="shared" ca="1" si="87"/>
        <v>71603909.165809318</v>
      </c>
      <c r="L228" s="2">
        <f t="shared" ca="1" si="87"/>
        <v>72667775.499289796</v>
      </c>
      <c r="M228" s="2">
        <f t="shared" ca="1" si="87"/>
        <v>50817634.133518994</v>
      </c>
      <c r="N228" s="2">
        <f t="shared" ca="1" si="87"/>
        <v>51511056.826250494</v>
      </c>
      <c r="O228" s="2">
        <f t="shared" ca="1" si="87"/>
        <v>52211192.695422418</v>
      </c>
      <c r="P228" s="2">
        <f t="shared" ca="1" si="87"/>
        <v>48404587.974643938</v>
      </c>
      <c r="Q228" s="2">
        <f t="shared" ca="1" si="87"/>
        <v>49023292.668339118</v>
      </c>
      <c r="R228" s="2">
        <f t="shared" ca="1" si="87"/>
        <v>87257976.564815253</v>
      </c>
      <c r="S228" s="2">
        <f t="shared" ca="1" si="87"/>
        <v>89309413.273966134</v>
      </c>
      <c r="T228" s="2">
        <f t="shared" ca="1" si="87"/>
        <v>91408529.557234824</v>
      </c>
      <c r="U228" s="2">
        <f t="shared" ca="1" si="87"/>
        <v>96907398.08370927</v>
      </c>
      <c r="V228" s="2">
        <f t="shared" ca="1" si="87"/>
        <v>85119052.90226306</v>
      </c>
      <c r="W228" s="2">
        <f t="shared" ca="1" si="87"/>
        <v>87144557.508157685</v>
      </c>
      <c r="X228" s="2">
        <f t="shared" ca="1" si="87"/>
        <v>88974593.21582894</v>
      </c>
      <c r="Y228" s="2">
        <f t="shared" ca="1" si="87"/>
        <v>90843059.673359334</v>
      </c>
      <c r="Z228" s="2">
        <f t="shared" ca="1" si="87"/>
        <v>103728752.65444824</v>
      </c>
      <c r="AA228" s="2">
        <f t="shared" ca="1" si="87"/>
        <v>105907056.46019155</v>
      </c>
      <c r="AB228" s="2">
        <f t="shared" ca="1" si="87"/>
        <v>108131104.64585559</v>
      </c>
      <c r="AC228" s="2">
        <f t="shared" ca="1" si="87"/>
        <v>110826039.43431453</v>
      </c>
      <c r="AD228" s="2">
        <f t="shared" ca="1" si="87"/>
        <v>113586475.666739</v>
      </c>
      <c r="AE228" s="2">
        <f t="shared" ca="1" si="87"/>
        <v>111703889.65281948</v>
      </c>
      <c r="AF228" s="2">
        <f t="shared" ca="1" si="87"/>
        <v>114501141.48724158</v>
      </c>
      <c r="AG228" s="2">
        <f t="shared" ca="1" si="87"/>
        <v>117366616.48337252</v>
      </c>
      <c r="AH228" s="2">
        <f t="shared" ca="1" si="87"/>
        <v>119831315.42952321</v>
      </c>
      <c r="AI228" s="2">
        <f t="shared" ca="1" si="87"/>
        <v>122347773.05354241</v>
      </c>
      <c r="AJ228" s="2">
        <f t="shared" ca="1" si="87"/>
        <v>123120114.71817265</v>
      </c>
      <c r="AK228" s="2">
        <f t="shared" ca="1" si="87"/>
        <v>125705637.12725411</v>
      </c>
    </row>
    <row r="229" spans="4:38">
      <c r="F229" s="2">
        <f t="shared" si="80"/>
        <v>0</v>
      </c>
    </row>
    <row r="230" spans="4:38">
      <c r="E230" t="s">
        <v>308</v>
      </c>
      <c r="F230" s="2">
        <f t="shared" ca="1" si="80"/>
        <v>1157730510.5102873</v>
      </c>
      <c r="G230" s="2">
        <f t="shared" ref="G230:AK230" si="88">SUM(G222:G228)</f>
        <v>-4181225.6694096504</v>
      </c>
      <c r="H230" s="2">
        <f t="shared" ca="1" si="88"/>
        <v>32936869.394784383</v>
      </c>
      <c r="I230" s="2">
        <f t="shared" ca="1" si="88"/>
        <v>32466183.722832911</v>
      </c>
      <c r="J230" s="2">
        <f t="shared" ca="1" si="88"/>
        <v>28769622.33266956</v>
      </c>
      <c r="K230" s="2">
        <f t="shared" ca="1" si="88"/>
        <v>73077927.539413318</v>
      </c>
      <c r="L230" s="2">
        <f t="shared" ca="1" si="88"/>
        <v>74178545.041892216</v>
      </c>
      <c r="M230" s="2">
        <f t="shared" ca="1" si="88"/>
        <v>49268522.121080458</v>
      </c>
      <c r="N230" s="2">
        <f t="shared" ca="1" si="88"/>
        <v>49724391.598113663</v>
      </c>
      <c r="O230" s="2">
        <f t="shared" ca="1" si="88"/>
        <v>49826181.658914857</v>
      </c>
      <c r="P230" s="2">
        <f t="shared" ca="1" si="88"/>
        <v>45523104.886617839</v>
      </c>
      <c r="Q230" s="2">
        <f t="shared" ca="1" si="88"/>
        <v>45725861.884374</v>
      </c>
      <c r="R230" s="2">
        <f t="shared" ca="1" si="88"/>
        <v>88659559.787375972</v>
      </c>
      <c r="S230" s="2">
        <f t="shared" ca="1" si="88"/>
        <v>91248603.510348916</v>
      </c>
      <c r="T230" s="2">
        <f t="shared" ca="1" si="88"/>
        <v>93921536.855628982</v>
      </c>
      <c r="U230" s="2">
        <f t="shared" ca="1" si="88"/>
        <v>100427509.92637347</v>
      </c>
      <c r="V230" s="2">
        <f t="shared" ca="1" si="88"/>
        <v>87594030.949489325</v>
      </c>
      <c r="W230" s="2">
        <f t="shared" ca="1" si="88"/>
        <v>90190633.480909497</v>
      </c>
      <c r="X230" s="2">
        <f t="shared" ca="1" si="88"/>
        <v>92589178.14145726</v>
      </c>
      <c r="Y230" s="2">
        <f t="shared" ca="1" si="88"/>
        <v>95051273.242566079</v>
      </c>
      <c r="Z230" s="2">
        <f t="shared" ca="1" si="88"/>
        <v>109886180.30493325</v>
      </c>
      <c r="AA230" s="2">
        <f t="shared" ca="1" si="88"/>
        <v>112801929.8017441</v>
      </c>
      <c r="AB230" s="2">
        <f t="shared" ca="1" si="88"/>
        <v>115794599.47410491</v>
      </c>
      <c r="AC230" s="2">
        <f t="shared" ca="1" si="88"/>
        <v>119341692.87643348</v>
      </c>
      <c r="AD230" s="2">
        <f t="shared" ca="1" si="88"/>
        <v>122992060.02717258</v>
      </c>
      <c r="AE230" s="2">
        <f t="shared" ca="1" si="88"/>
        <v>121467963.18826731</v>
      </c>
      <c r="AF230" s="2">
        <f t="shared" ca="1" si="88"/>
        <v>125195448.84456292</v>
      </c>
      <c r="AG230" s="2">
        <f t="shared" ca="1" si="88"/>
        <v>129031336.50251935</v>
      </c>
      <c r="AH230" s="2">
        <f t="shared" ca="1" si="88"/>
        <v>132450969.37033832</v>
      </c>
      <c r="AI230" s="2">
        <f t="shared" ca="1" si="88"/>
        <v>135960166.75218022</v>
      </c>
      <c r="AJ230" s="2">
        <f t="shared" ca="1" si="88"/>
        <v>137546571.52728859</v>
      </c>
      <c r="AK230" s="2">
        <f t="shared" ca="1" si="88"/>
        <v>141189059.02795023</v>
      </c>
    </row>
    <row r="231" spans="4:38">
      <c r="E231" t="s">
        <v>309</v>
      </c>
      <c r="F231" s="2">
        <f t="shared" ca="1" si="80"/>
        <v>-347319153.15308613</v>
      </c>
      <c r="G231" s="2">
        <f>-G230*G$18</f>
        <v>1254367.7008228952</v>
      </c>
      <c r="H231" s="2">
        <f t="shared" ref="H231:AK231" ca="1" si="89">-H230*H$18</f>
        <v>-9881060.818435315</v>
      </c>
      <c r="I231" s="2">
        <f t="shared" ca="1" si="89"/>
        <v>-9739855.1168498732</v>
      </c>
      <c r="J231" s="2">
        <f t="shared" ca="1" si="89"/>
        <v>-8630886.6998008676</v>
      </c>
      <c r="K231" s="2">
        <f t="shared" ca="1" si="89"/>
        <v>-21923378.261823993</v>
      </c>
      <c r="L231" s="2">
        <f t="shared" ca="1" si="89"/>
        <v>-22253563.512567665</v>
      </c>
      <c r="M231" s="2">
        <f t="shared" ca="1" si="89"/>
        <v>-14780556.636324137</v>
      </c>
      <c r="N231" s="2">
        <f t="shared" ca="1" si="89"/>
        <v>-14917317.479434099</v>
      </c>
      <c r="O231" s="2">
        <f t="shared" ca="1" si="89"/>
        <v>-14947854.497674456</v>
      </c>
      <c r="P231" s="2">
        <f t="shared" ca="1" si="89"/>
        <v>-13656931.465985352</v>
      </c>
      <c r="Q231" s="2">
        <f t="shared" ca="1" si="89"/>
        <v>-13717758.565312199</v>
      </c>
      <c r="R231" s="2">
        <f t="shared" ca="1" si="89"/>
        <v>-26597867.936212789</v>
      </c>
      <c r="S231" s="2">
        <f t="shared" ca="1" si="89"/>
        <v>-27374581.053104673</v>
      </c>
      <c r="T231" s="2">
        <f t="shared" ca="1" si="89"/>
        <v>-28176461.056688692</v>
      </c>
      <c r="U231" s="2">
        <f t="shared" ca="1" si="89"/>
        <v>-30128252.977912039</v>
      </c>
      <c r="V231" s="2">
        <f t="shared" ca="1" si="89"/>
        <v>-26278209.284846798</v>
      </c>
      <c r="W231" s="2">
        <f t="shared" ca="1" si="89"/>
        <v>-27057190.044272847</v>
      </c>
      <c r="X231" s="2">
        <f t="shared" ca="1" si="89"/>
        <v>-27776753.442437176</v>
      </c>
      <c r="Y231" s="2">
        <f t="shared" ca="1" si="89"/>
        <v>-28515381.972769823</v>
      </c>
      <c r="Z231" s="2">
        <f t="shared" ca="1" si="89"/>
        <v>-32965854.091479972</v>
      </c>
      <c r="AA231" s="2">
        <f t="shared" ca="1" si="89"/>
        <v>-33840578.94052323</v>
      </c>
      <c r="AB231" s="2">
        <f t="shared" ca="1" si="89"/>
        <v>-34738379.842231475</v>
      </c>
      <c r="AC231" s="2">
        <f t="shared" ca="1" si="89"/>
        <v>-35802507.862930045</v>
      </c>
      <c r="AD231" s="2">
        <f t="shared" ca="1" si="89"/>
        <v>-36897618.00815177</v>
      </c>
      <c r="AE231" s="2">
        <f t="shared" ca="1" si="89"/>
        <v>-36440388.95648019</v>
      </c>
      <c r="AF231" s="2">
        <f t="shared" ca="1" si="89"/>
        <v>-37558634.653368875</v>
      </c>
      <c r="AG231" s="2">
        <f t="shared" ca="1" si="89"/>
        <v>-38709400.950755805</v>
      </c>
      <c r="AH231" s="2">
        <f t="shared" ca="1" si="89"/>
        <v>-39735290.811101496</v>
      </c>
      <c r="AI231" s="2">
        <f t="shared" ca="1" si="89"/>
        <v>-40788050.025654063</v>
      </c>
      <c r="AJ231" s="2">
        <f t="shared" ca="1" si="89"/>
        <v>-41263971.458186574</v>
      </c>
      <c r="AK231" s="2">
        <f t="shared" ca="1" si="89"/>
        <v>-42356717.708385065</v>
      </c>
    </row>
    <row r="233" spans="4:38">
      <c r="D233" t="s">
        <v>310</v>
      </c>
    </row>
    <row r="234" spans="4:38">
      <c r="E234" t="s">
        <v>214</v>
      </c>
      <c r="F234" s="2">
        <f>NPV($G$15,H234:AQ234)+G234</f>
        <v>-1052091996.8328227</v>
      </c>
      <c r="G234" s="2">
        <f t="shared" ref="G234:AK234" si="90">-G26</f>
        <v>-334498053.55277205</v>
      </c>
      <c r="H234" s="2">
        <f t="shared" si="90"/>
        <v>-72559517.565496594</v>
      </c>
      <c r="I234" s="2">
        <f t="shared" si="90"/>
        <v>-79133639.449899092</v>
      </c>
      <c r="J234" s="2">
        <f t="shared" si="90"/>
        <v>-100450893.79086566</v>
      </c>
      <c r="K234" s="2">
        <f t="shared" si="90"/>
        <v>-67297297.882449418</v>
      </c>
      <c r="L234" s="2">
        <f t="shared" si="90"/>
        <v>-42992608.781806387</v>
      </c>
      <c r="M234" s="2">
        <f t="shared" si="90"/>
        <v>-68842026.219925895</v>
      </c>
      <c r="N234" s="2">
        <f t="shared" si="90"/>
        <v>-52231233.69055333</v>
      </c>
      <c r="O234" s="2">
        <f t="shared" si="90"/>
        <v>-82027839.251901478</v>
      </c>
      <c r="P234" s="2">
        <f t="shared" si="90"/>
        <v>-31137646.410601653</v>
      </c>
      <c r="Q234" s="2">
        <f t="shared" si="90"/>
        <v>-66433875.391596869</v>
      </c>
      <c r="R234" s="23">
        <f t="shared" si="90"/>
        <v>-22666327.674697403</v>
      </c>
      <c r="S234" s="23">
        <f t="shared" si="90"/>
        <v>-23142320.55586604</v>
      </c>
      <c r="T234" s="23">
        <f t="shared" si="90"/>
        <v>-23628309.287539221</v>
      </c>
      <c r="U234" s="23">
        <f t="shared" si="90"/>
        <v>-24124503.782577548</v>
      </c>
      <c r="V234" s="23">
        <f t="shared" si="90"/>
        <v>-24631118.362011671</v>
      </c>
      <c r="W234" s="23">
        <f t="shared" si="90"/>
        <v>-25148371.847613912</v>
      </c>
      <c r="X234" s="23">
        <f t="shared" si="90"/>
        <v>-25676487.656413808</v>
      </c>
      <c r="Y234" s="23">
        <f t="shared" si="90"/>
        <v>-26215693.897198491</v>
      </c>
      <c r="Z234" s="23">
        <f t="shared" si="90"/>
        <v>-26766223.46903966</v>
      </c>
      <c r="AA234" s="23">
        <f t="shared" si="90"/>
        <v>-27328314.161889486</v>
      </c>
      <c r="AB234" s="23">
        <f t="shared" si="90"/>
        <v>-27902208.759289164</v>
      </c>
      <c r="AC234" s="23">
        <f t="shared" si="90"/>
        <v>-28488155.143234231</v>
      </c>
      <c r="AD234" s="23">
        <f t="shared" si="90"/>
        <v>-29086406.401242152</v>
      </c>
      <c r="AE234" s="23">
        <f t="shared" si="90"/>
        <v>-29697220.93566823</v>
      </c>
      <c r="AF234" s="23">
        <f t="shared" si="90"/>
        <v>-30320862.57531726</v>
      </c>
      <c r="AG234" s="23">
        <f t="shared" si="90"/>
        <v>-30957600.689398915</v>
      </c>
      <c r="AH234" s="23">
        <f t="shared" si="90"/>
        <v>-31607710.303876296</v>
      </c>
      <c r="AI234" s="23">
        <f t="shared" si="90"/>
        <v>-32271472.220257685</v>
      </c>
      <c r="AJ234" s="23">
        <f t="shared" si="90"/>
        <v>-32949173.136883087</v>
      </c>
      <c r="AK234" s="23">
        <f t="shared" si="90"/>
        <v>-33641105.772757635</v>
      </c>
    </row>
    <row r="235" spans="4:38">
      <c r="E235" t="s">
        <v>311</v>
      </c>
      <c r="F235" s="2">
        <f t="shared" ref="F235:F245" si="91">NPV($G$15,H235:AQ235)+G235</f>
        <v>0</v>
      </c>
      <c r="G235" s="2">
        <f t="shared" ref="G235:AK235" si="92">G84</f>
        <v>0</v>
      </c>
      <c r="H235" s="2">
        <f t="shared" si="92"/>
        <v>0</v>
      </c>
      <c r="I235" s="2">
        <f t="shared" si="92"/>
        <v>0</v>
      </c>
      <c r="J235" s="2">
        <f t="shared" si="92"/>
        <v>0</v>
      </c>
      <c r="K235" s="2">
        <f t="shared" si="92"/>
        <v>0</v>
      </c>
      <c r="L235" s="2">
        <f t="shared" si="92"/>
        <v>0</v>
      </c>
      <c r="M235" s="2">
        <f t="shared" si="92"/>
        <v>0</v>
      </c>
      <c r="N235" s="2">
        <f t="shared" si="92"/>
        <v>0</v>
      </c>
      <c r="O235" s="2">
        <f t="shared" si="92"/>
        <v>0</v>
      </c>
      <c r="P235" s="2">
        <f t="shared" si="92"/>
        <v>0</v>
      </c>
      <c r="Q235" s="2">
        <f t="shared" si="92"/>
        <v>0</v>
      </c>
      <c r="R235" s="2">
        <f t="shared" si="92"/>
        <v>0</v>
      </c>
      <c r="S235" s="2">
        <f t="shared" si="92"/>
        <v>0</v>
      </c>
      <c r="T235" s="2">
        <f t="shared" si="92"/>
        <v>0</v>
      </c>
      <c r="U235" s="2">
        <f t="shared" si="92"/>
        <v>0</v>
      </c>
      <c r="V235" s="2">
        <f t="shared" si="92"/>
        <v>0</v>
      </c>
      <c r="W235" s="2">
        <f t="shared" si="92"/>
        <v>0</v>
      </c>
      <c r="X235" s="2">
        <f t="shared" si="92"/>
        <v>0</v>
      </c>
      <c r="Y235" s="2">
        <f t="shared" si="92"/>
        <v>0</v>
      </c>
      <c r="Z235" s="2">
        <f t="shared" si="92"/>
        <v>0</v>
      </c>
      <c r="AA235" s="2">
        <f t="shared" si="92"/>
        <v>0</v>
      </c>
      <c r="AB235" s="2">
        <f t="shared" si="92"/>
        <v>0</v>
      </c>
      <c r="AC235" s="2">
        <f t="shared" si="92"/>
        <v>0</v>
      </c>
      <c r="AD235" s="2">
        <f t="shared" si="92"/>
        <v>0</v>
      </c>
      <c r="AE235" s="2">
        <f t="shared" si="92"/>
        <v>0</v>
      </c>
      <c r="AF235" s="2">
        <f t="shared" si="92"/>
        <v>0</v>
      </c>
      <c r="AG235" s="2">
        <f t="shared" si="92"/>
        <v>0</v>
      </c>
      <c r="AH235" s="2">
        <f t="shared" si="92"/>
        <v>0</v>
      </c>
      <c r="AI235" s="2">
        <f t="shared" si="92"/>
        <v>0</v>
      </c>
      <c r="AJ235" s="2">
        <f t="shared" si="92"/>
        <v>0</v>
      </c>
      <c r="AK235" s="2">
        <f t="shared" si="92"/>
        <v>0</v>
      </c>
    </row>
    <row r="236" spans="4:38">
      <c r="E236" t="s">
        <v>222</v>
      </c>
      <c r="F236" s="2">
        <f t="shared" si="91"/>
        <v>0</v>
      </c>
      <c r="G236" s="2">
        <f t="shared" ref="G236:AK236" si="93">G53</f>
        <v>0</v>
      </c>
      <c r="H236" s="2">
        <f t="shared" si="93"/>
        <v>0</v>
      </c>
      <c r="I236" s="2">
        <f t="shared" si="93"/>
        <v>0</v>
      </c>
      <c r="J236" s="2">
        <f t="shared" si="93"/>
        <v>0</v>
      </c>
      <c r="K236" s="2">
        <f t="shared" si="93"/>
        <v>0</v>
      </c>
      <c r="L236" s="2">
        <f t="shared" si="93"/>
        <v>0</v>
      </c>
      <c r="M236" s="2">
        <f t="shared" si="93"/>
        <v>0</v>
      </c>
      <c r="N236" s="2">
        <f t="shared" si="93"/>
        <v>0</v>
      </c>
      <c r="O236" s="2">
        <f t="shared" si="93"/>
        <v>0</v>
      </c>
      <c r="P236" s="2">
        <f t="shared" si="93"/>
        <v>0</v>
      </c>
      <c r="Q236" s="2">
        <f t="shared" si="93"/>
        <v>0</v>
      </c>
      <c r="R236" s="2">
        <f t="shared" si="93"/>
        <v>0</v>
      </c>
      <c r="S236" s="2">
        <f t="shared" si="93"/>
        <v>0</v>
      </c>
      <c r="T236" s="2">
        <f t="shared" si="93"/>
        <v>0</v>
      </c>
      <c r="U236" s="2">
        <f t="shared" si="93"/>
        <v>0</v>
      </c>
      <c r="V236" s="2">
        <f t="shared" si="93"/>
        <v>0</v>
      </c>
      <c r="W236" s="2">
        <f t="shared" si="93"/>
        <v>0</v>
      </c>
      <c r="X236" s="2">
        <f t="shared" si="93"/>
        <v>0</v>
      </c>
      <c r="Y236" s="2">
        <f t="shared" si="93"/>
        <v>0</v>
      </c>
      <c r="Z236" s="2">
        <f t="shared" si="93"/>
        <v>0</v>
      </c>
      <c r="AA236" s="2">
        <f t="shared" si="93"/>
        <v>0</v>
      </c>
      <c r="AB236" s="2">
        <f t="shared" si="93"/>
        <v>0</v>
      </c>
      <c r="AC236" s="2">
        <f t="shared" si="93"/>
        <v>0</v>
      </c>
      <c r="AD236" s="2">
        <f t="shared" si="93"/>
        <v>0</v>
      </c>
      <c r="AE236" s="2">
        <f t="shared" si="93"/>
        <v>0</v>
      </c>
      <c r="AF236" s="2">
        <f t="shared" si="93"/>
        <v>0</v>
      </c>
      <c r="AG236" s="2">
        <f t="shared" si="93"/>
        <v>0</v>
      </c>
      <c r="AH236" s="2">
        <f t="shared" si="93"/>
        <v>0</v>
      </c>
      <c r="AI236" s="2">
        <f t="shared" si="93"/>
        <v>0</v>
      </c>
      <c r="AJ236" s="2">
        <f t="shared" si="93"/>
        <v>0</v>
      </c>
      <c r="AK236" s="2">
        <f t="shared" si="93"/>
        <v>0</v>
      </c>
    </row>
    <row r="237" spans="4:38">
      <c r="E237" t="s">
        <v>305</v>
      </c>
      <c r="F237" s="2">
        <f t="shared" si="91"/>
        <v>1406483166.3362231</v>
      </c>
      <c r="G237" s="2">
        <f t="shared" ref="G237:AK237" si="94">G177</f>
        <v>0</v>
      </c>
      <c r="H237" s="2">
        <f t="shared" si="94"/>
        <v>1242498.9375118865</v>
      </c>
      <c r="I237" s="2">
        <f t="shared" si="94"/>
        <v>2527711.229046036</v>
      </c>
      <c r="J237" s="2">
        <f t="shared" si="94"/>
        <v>3757047.5073062507</v>
      </c>
      <c r="K237" s="2">
        <f t="shared" si="94"/>
        <v>6497137.3056377573</v>
      </c>
      <c r="L237" s="2">
        <f t="shared" si="94"/>
        <v>9337014.2346821595</v>
      </c>
      <c r="M237" s="2">
        <f t="shared" si="94"/>
        <v>11416985.289187441</v>
      </c>
      <c r="N237" s="2">
        <f t="shared" si="94"/>
        <v>13564800.824085083</v>
      </c>
      <c r="O237" s="2">
        <f t="shared" si="94"/>
        <v>15782025.883557655</v>
      </c>
      <c r="P237" s="2">
        <f t="shared" si="94"/>
        <v>17903368.181540918</v>
      </c>
      <c r="Q237" s="2">
        <f t="shared" si="94"/>
        <v>20090753.177915655</v>
      </c>
      <c r="R237" s="2">
        <f t="shared" si="94"/>
        <v>23740371.483194448</v>
      </c>
      <c r="S237" s="2">
        <f t="shared" si="94"/>
        <v>27540482.710202251</v>
      </c>
      <c r="T237" s="2">
        <f t="shared" si="94"/>
        <v>31506095.177665867</v>
      </c>
      <c r="U237" s="2">
        <f t="shared" si="94"/>
        <v>35758753.254995458</v>
      </c>
      <c r="V237" s="2">
        <f t="shared" si="94"/>
        <v>39663884.640081212</v>
      </c>
      <c r="W237" s="2">
        <f t="shared" si="94"/>
        <v>43726081.500258312</v>
      </c>
      <c r="X237" s="2">
        <f t="shared" si="94"/>
        <v>47941398.855436578</v>
      </c>
      <c r="Y237" s="2">
        <f t="shared" si="94"/>
        <v>52314476.337590642</v>
      </c>
      <c r="Z237" s="2">
        <f t="shared" si="94"/>
        <v>57256884.613248348</v>
      </c>
      <c r="AA237" s="2">
        <f t="shared" si="94"/>
        <v>62383803.352418803</v>
      </c>
      <c r="AB237" s="2">
        <f t="shared" si="94"/>
        <v>67700802.392519966</v>
      </c>
      <c r="AC237" s="2">
        <f t="shared" si="94"/>
        <v>73229322.737340271</v>
      </c>
      <c r="AD237" s="2">
        <f t="shared" si="94"/>
        <v>78976233.575749785</v>
      </c>
      <c r="AE237" s="2">
        <f t="shared" si="94"/>
        <v>84774067.86066395</v>
      </c>
      <c r="AF237" s="2">
        <f t="shared" si="94"/>
        <v>90797312.482077509</v>
      </c>
      <c r="AG237" s="2">
        <f t="shared" si="94"/>
        <v>97053229.155330092</v>
      </c>
      <c r="AH237" s="2">
        <f t="shared" si="94"/>
        <v>103531852.71405467</v>
      </c>
      <c r="AI237" s="2">
        <f t="shared" si="94"/>
        <v>110239777.98818818</v>
      </c>
      <c r="AJ237" s="2">
        <f t="shared" si="94"/>
        <v>117117189.82119548</v>
      </c>
      <c r="AK237" s="2">
        <f t="shared" si="94"/>
        <v>124234837.2090963</v>
      </c>
      <c r="AL237" s="2">
        <f t="shared" ref="AL237:AL243" si="95">IF(AF237=0,0,IF($G$15&gt;(AK237/AF237)^(1/5)-1+2%,AK237*(AK237/AF237)^(1/5)/($G$15-((AK237/AF237)^(1/5)-1)),AK237*(1+$G$14)/$G$16))</f>
        <v>4232270847.5518656</v>
      </c>
    </row>
    <row r="238" spans="4:38">
      <c r="E238" t="s">
        <v>282</v>
      </c>
      <c r="F238" s="2">
        <f t="shared" si="91"/>
        <v>-813134707.81732988</v>
      </c>
      <c r="G238" s="2">
        <f t="shared" ref="G238:AK238" si="96">G224</f>
        <v>0</v>
      </c>
      <c r="H238" s="2">
        <f t="shared" si="96"/>
        <v>-742780.43375240488</v>
      </c>
      <c r="I238" s="2">
        <f t="shared" si="96"/>
        <v>-1508121.6779437957</v>
      </c>
      <c r="J238" s="2">
        <f t="shared" si="96"/>
        <v>-2237875.4249253911</v>
      </c>
      <c r="K238" s="2">
        <f t="shared" si="96"/>
        <v>-3750238.3434835523</v>
      </c>
      <c r="L238" s="2">
        <f t="shared" si="96"/>
        <v>-5386545.7023234954</v>
      </c>
      <c r="M238" s="2">
        <f t="shared" si="96"/>
        <v>-6588320.8448331514</v>
      </c>
      <c r="N238" s="2">
        <f t="shared" si="96"/>
        <v>-7830058.4165612198</v>
      </c>
      <c r="O238" s="2">
        <f t="shared" si="96"/>
        <v>-9112732.2922389451</v>
      </c>
      <c r="P238" s="2">
        <f t="shared" si="96"/>
        <v>-10340682.165877542</v>
      </c>
      <c r="Q238" s="2">
        <f t="shared" si="96"/>
        <v>-11607551.841444062</v>
      </c>
      <c r="R238" s="2">
        <f t="shared" si="96"/>
        <v>-13720026.205770202</v>
      </c>
      <c r="S238" s="2">
        <f t="shared" si="96"/>
        <v>-15920624.722461743</v>
      </c>
      <c r="T238" s="2">
        <f t="shared" si="96"/>
        <v>-18213069.214214087</v>
      </c>
      <c r="U238" s="2">
        <f t="shared" si="96"/>
        <v>-20671449.266391937</v>
      </c>
      <c r="V238" s="2">
        <f t="shared" si="96"/>
        <v>-22928930.804681242</v>
      </c>
      <c r="W238" s="2">
        <f t="shared" si="96"/>
        <v>-25277208.881001398</v>
      </c>
      <c r="X238" s="2">
        <f t="shared" si="96"/>
        <v>-27714002.978042129</v>
      </c>
      <c r="Y238" s="2">
        <f t="shared" si="96"/>
        <v>-30241995.178042002</v>
      </c>
      <c r="Z238" s="2">
        <f t="shared" si="96"/>
        <v>-33099106.587813575</v>
      </c>
      <c r="AA238" s="2">
        <f t="shared" si="96"/>
        <v>-36062879.956922032</v>
      </c>
      <c r="AB238" s="2">
        <f t="shared" si="96"/>
        <v>-39136535.101527818</v>
      </c>
      <c r="AC238" s="2">
        <f t="shared" si="96"/>
        <v>-42332466.654600158</v>
      </c>
      <c r="AD238" s="2">
        <f t="shared" si="96"/>
        <v>-45654645.562447414</v>
      </c>
      <c r="AE238" s="2">
        <f t="shared" si="96"/>
        <v>-49006262.337811589</v>
      </c>
      <c r="AF238" s="2">
        <f t="shared" si="96"/>
        <v>-52488184.504469454</v>
      </c>
      <c r="AG238" s="2">
        <f t="shared" si="96"/>
        <v>-56104609.920751281</v>
      </c>
      <c r="AH238" s="2">
        <f t="shared" si="96"/>
        <v>-59849777.915150478</v>
      </c>
      <c r="AI238" s="2">
        <f t="shared" si="96"/>
        <v>-63727500.832339361</v>
      </c>
      <c r="AJ238" s="2">
        <f t="shared" si="96"/>
        <v>-67703200.677809596</v>
      </c>
      <c r="AK238" s="2">
        <f t="shared" si="96"/>
        <v>-71817776.08892253</v>
      </c>
      <c r="AL238" s="2">
        <f t="shared" si="95"/>
        <v>-2446594585.7487659</v>
      </c>
    </row>
    <row r="239" spans="4:38">
      <c r="E239" t="s">
        <v>283</v>
      </c>
      <c r="F239" s="2">
        <f t="shared" si="91"/>
        <v>-325646361.52884752</v>
      </c>
      <c r="G239" s="2">
        <f t="shared" ref="G239:AK239" si="97">-G200</f>
        <v>0</v>
      </c>
      <c r="H239" s="2">
        <f t="shared" si="97"/>
        <v>-288645.54136887402</v>
      </c>
      <c r="I239" s="2">
        <f t="shared" si="97"/>
        <v>-585868.53741881973</v>
      </c>
      <c r="J239" s="2">
        <f t="shared" si="97"/>
        <v>-869122.84300009429</v>
      </c>
      <c r="K239" s="2">
        <f t="shared" si="97"/>
        <v>-1501758.6002603362</v>
      </c>
      <c r="L239" s="2">
        <f t="shared" si="97"/>
        <v>-2156808.0178958219</v>
      </c>
      <c r="M239" s="2">
        <f t="shared" si="97"/>
        <v>-2638132.35266294</v>
      </c>
      <c r="N239" s="2">
        <f t="shared" si="97"/>
        <v>-3135514.2843829836</v>
      </c>
      <c r="O239" s="2">
        <f t="shared" si="97"/>
        <v>-3649348.6237681326</v>
      </c>
      <c r="P239" s="2">
        <f t="shared" si="97"/>
        <v>-4141311.6123531628</v>
      </c>
      <c r="Q239" s="2">
        <f t="shared" si="97"/>
        <v>-4648914.5055681588</v>
      </c>
      <c r="R239" s="2">
        <f t="shared" si="97"/>
        <v>-5495242.734914639</v>
      </c>
      <c r="S239" s="2">
        <f t="shared" si="97"/>
        <v>-6376945.8325846773</v>
      </c>
      <c r="T239" s="2">
        <f t="shared" si="97"/>
        <v>-7295175.7766324598</v>
      </c>
      <c r="U239" s="2">
        <f t="shared" si="97"/>
        <v>-8279870.5798788983</v>
      </c>
      <c r="V239" s="2">
        <f t="shared" si="97"/>
        <v>-9184096.2455602419</v>
      </c>
      <c r="W239" s="2">
        <f t="shared" si="97"/>
        <v>-10124690.120084047</v>
      </c>
      <c r="X239" s="2">
        <f t="shared" si="97"/>
        <v>-11100738.750893557</v>
      </c>
      <c r="Y239" s="2">
        <f t="shared" si="97"/>
        <v>-12113316.435854094</v>
      </c>
      <c r="Z239" s="2">
        <f t="shared" si="97"/>
        <v>-13257721.571669377</v>
      </c>
      <c r="AA239" s="2">
        <f t="shared" si="97"/>
        <v>-14444849.750640687</v>
      </c>
      <c r="AB239" s="2">
        <f t="shared" si="97"/>
        <v>-15675990.657915685</v>
      </c>
      <c r="AC239" s="2">
        <f t="shared" si="97"/>
        <v>-16956108.91670718</v>
      </c>
      <c r="AD239" s="2">
        <f t="shared" si="97"/>
        <v>-18286795.074493922</v>
      </c>
      <c r="AE239" s="2">
        <f t="shared" si="97"/>
        <v>-19629272.458432578</v>
      </c>
      <c r="AF239" s="2">
        <f t="shared" si="97"/>
        <v>-21023943.172498614</v>
      </c>
      <c r="AG239" s="2">
        <f t="shared" si="97"/>
        <v>-22472488.652920298</v>
      </c>
      <c r="AH239" s="2">
        <f t="shared" si="97"/>
        <v>-23972601.484580625</v>
      </c>
      <c r="AI239" s="2">
        <f t="shared" si="97"/>
        <v>-25525808.687674742</v>
      </c>
      <c r="AJ239" s="2">
        <f t="shared" si="97"/>
        <v>-27118260.177685037</v>
      </c>
      <c r="AK239" s="2">
        <f t="shared" si="97"/>
        <v>-28766337.748644508</v>
      </c>
      <c r="AL239" s="2">
        <f t="shared" si="95"/>
        <v>-979974179.38021648</v>
      </c>
    </row>
    <row r="240" spans="4:38">
      <c r="E240" t="s">
        <v>290</v>
      </c>
      <c r="F240" s="2">
        <f t="shared" si="91"/>
        <v>0</v>
      </c>
      <c r="G240" s="2">
        <f t="shared" ref="G240:AK240" si="98">G207</f>
        <v>0</v>
      </c>
      <c r="H240" s="2">
        <f t="shared" si="98"/>
        <v>0</v>
      </c>
      <c r="I240" s="2">
        <f t="shared" si="98"/>
        <v>0</v>
      </c>
      <c r="J240" s="2">
        <f t="shared" si="98"/>
        <v>0</v>
      </c>
      <c r="K240" s="2">
        <f t="shared" si="98"/>
        <v>0</v>
      </c>
      <c r="L240" s="2">
        <f t="shared" si="98"/>
        <v>0</v>
      </c>
      <c r="M240" s="2">
        <f t="shared" si="98"/>
        <v>0</v>
      </c>
      <c r="N240" s="2">
        <f t="shared" si="98"/>
        <v>0</v>
      </c>
      <c r="O240" s="2">
        <f t="shared" si="98"/>
        <v>0</v>
      </c>
      <c r="P240" s="2">
        <f t="shared" si="98"/>
        <v>0</v>
      </c>
      <c r="Q240" s="2">
        <f t="shared" si="98"/>
        <v>0</v>
      </c>
      <c r="R240" s="2">
        <f t="shared" si="98"/>
        <v>0</v>
      </c>
      <c r="S240" s="2">
        <f t="shared" si="98"/>
        <v>0</v>
      </c>
      <c r="T240" s="2">
        <f t="shared" si="98"/>
        <v>0</v>
      </c>
      <c r="U240" s="2">
        <f t="shared" si="98"/>
        <v>0</v>
      </c>
      <c r="V240" s="2">
        <f t="shared" si="98"/>
        <v>0</v>
      </c>
      <c r="W240" s="2">
        <f t="shared" si="98"/>
        <v>0</v>
      </c>
      <c r="X240" s="2">
        <f t="shared" si="98"/>
        <v>0</v>
      </c>
      <c r="Y240" s="2">
        <f t="shared" si="98"/>
        <v>0</v>
      </c>
      <c r="Z240" s="2">
        <f t="shared" si="98"/>
        <v>0</v>
      </c>
      <c r="AA240" s="2">
        <f t="shared" si="98"/>
        <v>0</v>
      </c>
      <c r="AB240" s="2">
        <f t="shared" si="98"/>
        <v>0</v>
      </c>
      <c r="AC240" s="2">
        <f t="shared" si="98"/>
        <v>0</v>
      </c>
      <c r="AD240" s="2">
        <f t="shared" si="98"/>
        <v>0</v>
      </c>
      <c r="AE240" s="2">
        <f t="shared" si="98"/>
        <v>0</v>
      </c>
      <c r="AF240" s="2">
        <f t="shared" si="98"/>
        <v>0</v>
      </c>
      <c r="AG240" s="2">
        <f t="shared" si="98"/>
        <v>0</v>
      </c>
      <c r="AH240" s="2">
        <f t="shared" si="98"/>
        <v>0</v>
      </c>
      <c r="AI240" s="2">
        <f t="shared" si="98"/>
        <v>0</v>
      </c>
      <c r="AJ240" s="2">
        <f t="shared" si="98"/>
        <v>0</v>
      </c>
      <c r="AK240" s="2">
        <f t="shared" si="98"/>
        <v>0</v>
      </c>
      <c r="AL240" s="2">
        <f t="shared" si="95"/>
        <v>0</v>
      </c>
    </row>
    <row r="241" spans="3:40">
      <c r="E241" t="s">
        <v>295</v>
      </c>
      <c r="F241" s="2">
        <f t="shared" si="91"/>
        <v>0</v>
      </c>
      <c r="G241" s="2">
        <f t="shared" ref="G241:AK241" si="99">G214</f>
        <v>0</v>
      </c>
      <c r="H241" s="2">
        <f t="shared" si="99"/>
        <v>0</v>
      </c>
      <c r="I241" s="2">
        <f t="shared" si="99"/>
        <v>0</v>
      </c>
      <c r="J241" s="2">
        <f t="shared" si="99"/>
        <v>0</v>
      </c>
      <c r="K241" s="2">
        <f t="shared" si="99"/>
        <v>0</v>
      </c>
      <c r="L241" s="2">
        <f t="shared" si="99"/>
        <v>0</v>
      </c>
      <c r="M241" s="2">
        <f t="shared" si="99"/>
        <v>0</v>
      </c>
      <c r="N241" s="2">
        <f t="shared" si="99"/>
        <v>0</v>
      </c>
      <c r="O241" s="2">
        <f t="shared" si="99"/>
        <v>0</v>
      </c>
      <c r="P241" s="2">
        <f t="shared" si="99"/>
        <v>0</v>
      </c>
      <c r="Q241" s="2">
        <f t="shared" si="99"/>
        <v>0</v>
      </c>
      <c r="R241" s="2">
        <f t="shared" si="99"/>
        <v>0</v>
      </c>
      <c r="S241" s="2">
        <f t="shared" si="99"/>
        <v>0</v>
      </c>
      <c r="T241" s="2">
        <f t="shared" si="99"/>
        <v>0</v>
      </c>
      <c r="U241" s="2">
        <f t="shared" si="99"/>
        <v>0</v>
      </c>
      <c r="V241" s="2">
        <f t="shared" si="99"/>
        <v>0</v>
      </c>
      <c r="W241" s="2">
        <f t="shared" si="99"/>
        <v>0</v>
      </c>
      <c r="X241" s="2">
        <f t="shared" si="99"/>
        <v>0</v>
      </c>
      <c r="Y241" s="2">
        <f t="shared" si="99"/>
        <v>0</v>
      </c>
      <c r="Z241" s="2">
        <f t="shared" si="99"/>
        <v>0</v>
      </c>
      <c r="AA241" s="2">
        <f t="shared" si="99"/>
        <v>0</v>
      </c>
      <c r="AB241" s="2">
        <f t="shared" si="99"/>
        <v>0</v>
      </c>
      <c r="AC241" s="2">
        <f t="shared" si="99"/>
        <v>0</v>
      </c>
      <c r="AD241" s="2">
        <f t="shared" si="99"/>
        <v>0</v>
      </c>
      <c r="AE241" s="2">
        <f t="shared" si="99"/>
        <v>0</v>
      </c>
      <c r="AF241" s="2">
        <f t="shared" si="99"/>
        <v>0</v>
      </c>
      <c r="AG241" s="2">
        <f t="shared" si="99"/>
        <v>0</v>
      </c>
      <c r="AH241" s="2">
        <f t="shared" si="99"/>
        <v>0</v>
      </c>
      <c r="AI241" s="2">
        <f t="shared" si="99"/>
        <v>0</v>
      </c>
      <c r="AJ241" s="2">
        <f t="shared" si="99"/>
        <v>0</v>
      </c>
      <c r="AK241" s="2">
        <f t="shared" si="99"/>
        <v>0</v>
      </c>
      <c r="AL241" s="2">
        <f t="shared" si="95"/>
        <v>0</v>
      </c>
    </row>
    <row r="242" spans="3:40">
      <c r="E242" t="s">
        <v>312</v>
      </c>
      <c r="F242" s="2">
        <f t="shared" ca="1" si="91"/>
        <v>-681829643.59734213</v>
      </c>
      <c r="G242" s="2">
        <f t="shared" ref="G242:AK242" si="100">G231</f>
        <v>1254367.7008228952</v>
      </c>
      <c r="H242" s="2">
        <f t="shared" ca="1" si="100"/>
        <v>-9881060.818435315</v>
      </c>
      <c r="I242" s="2">
        <f t="shared" ca="1" si="100"/>
        <v>-9739855.1168498732</v>
      </c>
      <c r="J242" s="2">
        <f t="shared" ca="1" si="100"/>
        <v>-8630886.6998008676</v>
      </c>
      <c r="K242" s="2">
        <f t="shared" ca="1" si="100"/>
        <v>-21923378.261823993</v>
      </c>
      <c r="L242" s="2">
        <f t="shared" ca="1" si="100"/>
        <v>-22253563.512567665</v>
      </c>
      <c r="M242" s="2">
        <f t="shared" ca="1" si="100"/>
        <v>-14780556.636324137</v>
      </c>
      <c r="N242" s="2">
        <f t="shared" ca="1" si="100"/>
        <v>-14917317.479434099</v>
      </c>
      <c r="O242" s="2">
        <f t="shared" ca="1" si="100"/>
        <v>-14947854.497674456</v>
      </c>
      <c r="P242" s="2">
        <f t="shared" ca="1" si="100"/>
        <v>-13656931.465985352</v>
      </c>
      <c r="Q242" s="2">
        <f t="shared" ca="1" si="100"/>
        <v>-13717758.565312199</v>
      </c>
      <c r="R242" s="2">
        <f t="shared" ca="1" si="100"/>
        <v>-26597867.936212789</v>
      </c>
      <c r="S242" s="2">
        <f t="shared" ca="1" si="100"/>
        <v>-27374581.053104673</v>
      </c>
      <c r="T242" s="2">
        <f t="shared" ca="1" si="100"/>
        <v>-28176461.056688692</v>
      </c>
      <c r="U242" s="2">
        <f t="shared" ca="1" si="100"/>
        <v>-30128252.977912039</v>
      </c>
      <c r="V242" s="2">
        <f t="shared" ca="1" si="100"/>
        <v>-26278209.284846798</v>
      </c>
      <c r="W242" s="2">
        <f t="shared" ca="1" si="100"/>
        <v>-27057190.044272847</v>
      </c>
      <c r="X242" s="2">
        <f t="shared" ca="1" si="100"/>
        <v>-27776753.442437176</v>
      </c>
      <c r="Y242" s="2">
        <f t="shared" ca="1" si="100"/>
        <v>-28515381.972769823</v>
      </c>
      <c r="Z242" s="2">
        <f t="shared" ca="1" si="100"/>
        <v>-32965854.091479972</v>
      </c>
      <c r="AA242" s="2">
        <f t="shared" ca="1" si="100"/>
        <v>-33840578.94052323</v>
      </c>
      <c r="AB242" s="2">
        <f t="shared" ca="1" si="100"/>
        <v>-34738379.842231475</v>
      </c>
      <c r="AC242" s="2">
        <f t="shared" ca="1" si="100"/>
        <v>-35802507.862930045</v>
      </c>
      <c r="AD242" s="2">
        <f t="shared" ca="1" si="100"/>
        <v>-36897618.00815177</v>
      </c>
      <c r="AE242" s="2">
        <f t="shared" ca="1" si="100"/>
        <v>-36440388.95648019</v>
      </c>
      <c r="AF242" s="2">
        <f t="shared" ca="1" si="100"/>
        <v>-37558634.653368875</v>
      </c>
      <c r="AG242" s="2">
        <f t="shared" ca="1" si="100"/>
        <v>-38709400.950755805</v>
      </c>
      <c r="AH242" s="2">
        <f t="shared" ca="1" si="100"/>
        <v>-39735290.811101496</v>
      </c>
      <c r="AI242" s="2">
        <f t="shared" ca="1" si="100"/>
        <v>-40788050.025654063</v>
      </c>
      <c r="AJ242" s="2">
        <f t="shared" ca="1" si="100"/>
        <v>-41263971.458186574</v>
      </c>
      <c r="AK242" s="2">
        <f t="shared" ca="1" si="100"/>
        <v>-42356717.708385065</v>
      </c>
      <c r="AL242" s="2">
        <f t="shared" ca="1" si="95"/>
        <v>-1591393729.5488429</v>
      </c>
      <c r="AN242" s="18"/>
    </row>
    <row r="243" spans="3:40">
      <c r="E243" t="s">
        <v>313</v>
      </c>
      <c r="F243" s="2">
        <f t="shared" ca="1" si="91"/>
        <v>340914821.79867107</v>
      </c>
      <c r="G243" s="2">
        <f>-$G$17*G242</f>
        <v>-627183.85041144758</v>
      </c>
      <c r="H243" s="2">
        <f t="shared" ref="H243:AK243" ca="1" si="101">-$G$17*H242</f>
        <v>4940530.4092176575</v>
      </c>
      <c r="I243" s="2">
        <f t="shared" ca="1" si="101"/>
        <v>4869927.5584249366</v>
      </c>
      <c r="J243" s="2">
        <f t="shared" ca="1" si="101"/>
        <v>4315443.3499004338</v>
      </c>
      <c r="K243" s="2">
        <f t="shared" ca="1" si="101"/>
        <v>10961689.130911997</v>
      </c>
      <c r="L243" s="2">
        <f t="shared" ca="1" si="101"/>
        <v>11126781.756283833</v>
      </c>
      <c r="M243" s="2">
        <f t="shared" ca="1" si="101"/>
        <v>7390278.3181620687</v>
      </c>
      <c r="N243" s="2">
        <f t="shared" ca="1" si="101"/>
        <v>7458658.7397170495</v>
      </c>
      <c r="O243" s="2">
        <f t="shared" ca="1" si="101"/>
        <v>7473927.2488372279</v>
      </c>
      <c r="P243" s="2">
        <f t="shared" ca="1" si="101"/>
        <v>6828465.7329926761</v>
      </c>
      <c r="Q243" s="2">
        <f t="shared" ca="1" si="101"/>
        <v>6858879.2826560996</v>
      </c>
      <c r="R243" s="2">
        <f t="shared" ca="1" si="101"/>
        <v>13298933.968106395</v>
      </c>
      <c r="S243" s="2">
        <f t="shared" ca="1" si="101"/>
        <v>13687290.526552336</v>
      </c>
      <c r="T243" s="2">
        <f t="shared" ca="1" si="101"/>
        <v>14088230.528344346</v>
      </c>
      <c r="U243" s="2">
        <f t="shared" ca="1" si="101"/>
        <v>15064126.488956019</v>
      </c>
      <c r="V243" s="2">
        <f t="shared" ca="1" si="101"/>
        <v>13139104.642423399</v>
      </c>
      <c r="W243" s="2">
        <f t="shared" ca="1" si="101"/>
        <v>13528595.022136424</v>
      </c>
      <c r="X243" s="2">
        <f t="shared" ca="1" si="101"/>
        <v>13888376.721218588</v>
      </c>
      <c r="Y243" s="2">
        <f t="shared" ca="1" si="101"/>
        <v>14257690.986384911</v>
      </c>
      <c r="Z243" s="2">
        <f t="shared" ca="1" si="101"/>
        <v>16482927.045739986</v>
      </c>
      <c r="AA243" s="2">
        <f t="shared" ca="1" si="101"/>
        <v>16920289.470261615</v>
      </c>
      <c r="AB243" s="2">
        <f t="shared" ca="1" si="101"/>
        <v>17369189.921115737</v>
      </c>
      <c r="AC243" s="2">
        <f t="shared" ca="1" si="101"/>
        <v>17901253.931465022</v>
      </c>
      <c r="AD243" s="2">
        <f t="shared" ca="1" si="101"/>
        <v>18448809.004075885</v>
      </c>
      <c r="AE243" s="2">
        <f t="shared" ca="1" si="101"/>
        <v>18220194.478240095</v>
      </c>
      <c r="AF243" s="2">
        <f t="shared" ca="1" si="101"/>
        <v>18779317.326684438</v>
      </c>
      <c r="AG243" s="2">
        <f t="shared" ca="1" si="101"/>
        <v>19354700.475377902</v>
      </c>
      <c r="AH243" s="2">
        <f t="shared" ca="1" si="101"/>
        <v>19867645.405550748</v>
      </c>
      <c r="AI243" s="2">
        <f t="shared" ca="1" si="101"/>
        <v>20394025.012827031</v>
      </c>
      <c r="AJ243" s="2">
        <f t="shared" ca="1" si="101"/>
        <v>20631985.729093287</v>
      </c>
      <c r="AK243" s="2">
        <f t="shared" ca="1" si="101"/>
        <v>21178358.854192533</v>
      </c>
      <c r="AL243" s="2">
        <f t="shared" ca="1" si="95"/>
        <v>795696864.77442145</v>
      </c>
    </row>
    <row r="244" spans="3:40">
      <c r="E244" t="s">
        <v>314</v>
      </c>
      <c r="F244" s="2">
        <f t="shared" ca="1" si="91"/>
        <v>-1125304721.6414475</v>
      </c>
      <c r="G244" s="2">
        <f>SUM(G234:G243)</f>
        <v>-333870869.70236063</v>
      </c>
      <c r="H244" s="2">
        <f t="shared" ref="H244:AL244" ca="1" si="102">SUM(H234:H243)</f>
        <v>-77288975.012323633</v>
      </c>
      <c r="I244" s="2">
        <f t="shared" ca="1" si="102"/>
        <v>-83569845.994640604</v>
      </c>
      <c r="J244" s="2">
        <f t="shared" ca="1" si="102"/>
        <v>-104116287.90138532</v>
      </c>
      <c r="K244" s="2">
        <f t="shared" ca="1" si="102"/>
        <v>-77013846.651467562</v>
      </c>
      <c r="L244" s="2">
        <f t="shared" ca="1" si="102"/>
        <v>-52325730.023627385</v>
      </c>
      <c r="M244" s="2">
        <f t="shared" ca="1" si="102"/>
        <v>-74041772.446396619</v>
      </c>
      <c r="N244" s="2">
        <f t="shared" ca="1" si="102"/>
        <v>-57090664.307129502</v>
      </c>
      <c r="O244" s="2">
        <f t="shared" ca="1" si="102"/>
        <v>-86481821.53318812</v>
      </c>
      <c r="P244" s="2">
        <f t="shared" ca="1" si="102"/>
        <v>-34544737.740284108</v>
      </c>
      <c r="Q244" s="2">
        <f t="shared" ca="1" si="102"/>
        <v>-69458467.843349531</v>
      </c>
      <c r="R244" s="2">
        <f t="shared" ca="1" si="102"/>
        <v>-31440159.100294188</v>
      </c>
      <c r="S244" s="2">
        <f t="shared" ca="1" si="102"/>
        <v>-31586698.927262545</v>
      </c>
      <c r="T244" s="2">
        <f t="shared" ca="1" si="102"/>
        <v>-31718689.629064247</v>
      </c>
      <c r="U244" s="2">
        <f t="shared" ca="1" si="102"/>
        <v>-32381196.862808943</v>
      </c>
      <c r="V244" s="2">
        <f t="shared" ca="1" si="102"/>
        <v>-30219365.414595343</v>
      </c>
      <c r="W244" s="2">
        <f t="shared" ca="1" si="102"/>
        <v>-30352784.370577466</v>
      </c>
      <c r="X244" s="2">
        <f t="shared" ca="1" si="102"/>
        <v>-30438207.251131505</v>
      </c>
      <c r="Y244" s="2">
        <f t="shared" ca="1" si="102"/>
        <v>-30514220.159888856</v>
      </c>
      <c r="Z244" s="2">
        <f t="shared" ca="1" si="102"/>
        <v>-32349094.06101425</v>
      </c>
      <c r="AA244" s="2">
        <f t="shared" ca="1" si="102"/>
        <v>-32372529.98729502</v>
      </c>
      <c r="AB244" s="2">
        <f t="shared" ca="1" si="102"/>
        <v>-32383122.047328431</v>
      </c>
      <c r="AC244" s="2">
        <f t="shared" ca="1" si="102"/>
        <v>-32448661.90866632</v>
      </c>
      <c r="AD244" s="2">
        <f t="shared" ca="1" si="102"/>
        <v>-32500422.466509588</v>
      </c>
      <c r="AE244" s="2">
        <f t="shared" ca="1" si="102"/>
        <v>-31778882.349488541</v>
      </c>
      <c r="AF244" s="2">
        <f t="shared" ca="1" si="102"/>
        <v>-31814995.09689226</v>
      </c>
      <c r="AG244" s="2">
        <f t="shared" ca="1" si="102"/>
        <v>-31836170.583118305</v>
      </c>
      <c r="AH244" s="2">
        <f t="shared" ca="1" si="102"/>
        <v>-31765882.395103469</v>
      </c>
      <c r="AI244" s="2">
        <f t="shared" ca="1" si="102"/>
        <v>-31679028.764910646</v>
      </c>
      <c r="AJ244" s="2">
        <f t="shared" ca="1" si="102"/>
        <v>-31285429.900275517</v>
      </c>
      <c r="AK244" s="2">
        <f t="shared" ca="1" si="102"/>
        <v>-31168741.255420908</v>
      </c>
      <c r="AL244" s="2">
        <f t="shared" ca="1" si="102"/>
        <v>10005217.648461699</v>
      </c>
    </row>
    <row r="245" spans="3:40">
      <c r="E245" t="s">
        <v>315</v>
      </c>
      <c r="F245" s="2">
        <f t="shared" ca="1" si="91"/>
        <v>-1125304721.6414475</v>
      </c>
      <c r="G245" s="48">
        <f ca="1">NPV($G$15,H244:AL244)+G244</f>
        <v>-1125304721.6414475</v>
      </c>
    </row>
    <row r="247" spans="3:40">
      <c r="E247" t="s">
        <v>307</v>
      </c>
      <c r="F247" t="s">
        <v>215</v>
      </c>
      <c r="H247" s="2">
        <f ca="1">H219</f>
        <v>33640431.964684069</v>
      </c>
      <c r="I247" s="2">
        <f t="shared" ref="I247:AK247" ca="1" si="103">I219</f>
        <v>33933649.402252883</v>
      </c>
      <c r="J247" s="2">
        <f t="shared" ca="1" si="103"/>
        <v>31578214.817540862</v>
      </c>
      <c r="K247" s="2">
        <f t="shared" ca="1" si="103"/>
        <v>71603909.165809318</v>
      </c>
      <c r="L247" s="2">
        <f t="shared" ca="1" si="103"/>
        <v>72667775.499289796</v>
      </c>
      <c r="M247" s="2">
        <f t="shared" ca="1" si="103"/>
        <v>50817634.133518994</v>
      </c>
      <c r="N247" s="2">
        <f t="shared" ca="1" si="103"/>
        <v>51511056.826250494</v>
      </c>
      <c r="O247" s="2">
        <f t="shared" ca="1" si="103"/>
        <v>52211192.695422418</v>
      </c>
      <c r="P247" s="2">
        <f t="shared" ca="1" si="103"/>
        <v>48404587.974643938</v>
      </c>
      <c r="Q247" s="2">
        <f t="shared" ca="1" si="103"/>
        <v>49023292.668339118</v>
      </c>
      <c r="R247" s="2">
        <f t="shared" ca="1" si="103"/>
        <v>87257976.564815253</v>
      </c>
      <c r="S247" s="2">
        <f t="shared" ca="1" si="103"/>
        <v>89309413.273966134</v>
      </c>
      <c r="T247" s="2">
        <f t="shared" ca="1" si="103"/>
        <v>91408529.557234824</v>
      </c>
      <c r="U247" s="2">
        <f t="shared" ca="1" si="103"/>
        <v>96907398.08370927</v>
      </c>
      <c r="V247" s="2">
        <f t="shared" ca="1" si="103"/>
        <v>85119052.90226306</v>
      </c>
      <c r="W247" s="2">
        <f t="shared" ca="1" si="103"/>
        <v>87144557.508157685</v>
      </c>
      <c r="X247" s="2">
        <f t="shared" ca="1" si="103"/>
        <v>88974593.21582894</v>
      </c>
      <c r="Y247" s="2">
        <f t="shared" ca="1" si="103"/>
        <v>90843059.673359334</v>
      </c>
      <c r="Z247" s="2">
        <f t="shared" ca="1" si="103"/>
        <v>103728752.65444824</v>
      </c>
      <c r="AA247" s="2">
        <f t="shared" ca="1" si="103"/>
        <v>105907056.46019155</v>
      </c>
      <c r="AB247" s="2">
        <f t="shared" ca="1" si="103"/>
        <v>108131104.64585559</v>
      </c>
      <c r="AC247" s="2">
        <f t="shared" ca="1" si="103"/>
        <v>110826039.43431453</v>
      </c>
      <c r="AD247" s="2">
        <f t="shared" ca="1" si="103"/>
        <v>113586475.666739</v>
      </c>
      <c r="AE247" s="2">
        <f t="shared" ca="1" si="103"/>
        <v>111703889.65281948</v>
      </c>
      <c r="AF247" s="2">
        <f t="shared" ca="1" si="103"/>
        <v>114501141.48724158</v>
      </c>
      <c r="AG247" s="2">
        <f t="shared" ca="1" si="103"/>
        <v>117366616.48337252</v>
      </c>
      <c r="AH247" s="2">
        <f t="shared" ca="1" si="103"/>
        <v>119831315.42952321</v>
      </c>
      <c r="AI247" s="2">
        <f t="shared" ca="1" si="103"/>
        <v>122347773.05354241</v>
      </c>
      <c r="AJ247" s="2">
        <f t="shared" ca="1" si="103"/>
        <v>123120114.71817265</v>
      </c>
      <c r="AK247" s="2">
        <f t="shared" ca="1" si="103"/>
        <v>125705637.12725411</v>
      </c>
    </row>
    <row r="248" spans="3:40">
      <c r="E248" t="s">
        <v>316</v>
      </c>
      <c r="F248" t="s">
        <v>215</v>
      </c>
      <c r="G248" s="23">
        <f ca="1">NPV($G$15,H247:AL247)+G247</f>
        <v>1125304721.6414461</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f ca="1">MAX(0,-G279)</f>
        <v>948099817.39259005</v>
      </c>
    </row>
    <row r="255" spans="3:40">
      <c r="D255" t="s">
        <v>304</v>
      </c>
    </row>
    <row r="256" spans="3:40">
      <c r="E256" t="s">
        <v>219</v>
      </c>
      <c r="F256" t="s">
        <v>215</v>
      </c>
      <c r="G256" s="2">
        <f t="shared" ref="G256:AK261" si="104">G222</f>
        <v>0</v>
      </c>
      <c r="H256" s="2">
        <f t="shared" si="104"/>
        <v>4226414.2852537353</v>
      </c>
      <c r="I256" s="2">
        <f t="shared" si="104"/>
        <v>4282565.6886727838</v>
      </c>
      <c r="J256" s="2">
        <f t="shared" si="104"/>
        <v>4031136.0302885366</v>
      </c>
      <c r="K256" s="2">
        <f t="shared" si="104"/>
        <v>8668224.7997785937</v>
      </c>
      <c r="L256" s="2">
        <f t="shared" si="104"/>
        <v>8803912.3301069513</v>
      </c>
      <c r="M256" s="2">
        <f t="shared" si="104"/>
        <v>6286262.8107205704</v>
      </c>
      <c r="N256" s="2">
        <f t="shared" si="104"/>
        <v>6372560.9971692795</v>
      </c>
      <c r="O256" s="2">
        <f t="shared" si="104"/>
        <v>6459591.2253545476</v>
      </c>
      <c r="P256" s="2">
        <f t="shared" si="104"/>
        <v>6026238.2969203973</v>
      </c>
      <c r="Q256" s="2">
        <f t="shared" si="104"/>
        <v>6104102.9020588594</v>
      </c>
      <c r="R256" s="2">
        <f t="shared" si="104"/>
        <v>10527220.549784543</v>
      </c>
      <c r="S256" s="2">
        <f t="shared" si="104"/>
        <v>10770933.628261993</v>
      </c>
      <c r="T256" s="2">
        <f t="shared" si="104"/>
        <v>11022953.442738339</v>
      </c>
      <c r="U256" s="2">
        <f t="shared" si="104"/>
        <v>11667879.556845872</v>
      </c>
      <c r="V256" s="2">
        <f t="shared" si="104"/>
        <v>10316162.592220742</v>
      </c>
      <c r="W256" s="2">
        <f t="shared" si="104"/>
        <v>10560293.93064134</v>
      </c>
      <c r="X256" s="2">
        <f t="shared" si="104"/>
        <v>10782060.103184801</v>
      </c>
      <c r="Y256" s="2">
        <f t="shared" si="104"/>
        <v>11008483.365351448</v>
      </c>
      <c r="Z256" s="2">
        <f t="shared" si="104"/>
        <v>12507730.136629738</v>
      </c>
      <c r="AA256" s="2">
        <f t="shared" si="104"/>
        <v>12770392.469498945</v>
      </c>
      <c r="AB256" s="2">
        <f t="shared" si="104"/>
        <v>13038570.711358428</v>
      </c>
      <c r="AC256" s="2">
        <f t="shared" si="104"/>
        <v>13361377.956012158</v>
      </c>
      <c r="AD256" s="2">
        <f t="shared" si="104"/>
        <v>13691993.095257528</v>
      </c>
      <c r="AE256" s="2">
        <f t="shared" si="104"/>
        <v>13486539.145677259</v>
      </c>
      <c r="AF256" s="2">
        <f t="shared" si="104"/>
        <v>13821905.83195197</v>
      </c>
      <c r="AG256" s="2">
        <f t="shared" si="104"/>
        <v>14165410.355286974</v>
      </c>
      <c r="AH256" s="2">
        <f t="shared" si="104"/>
        <v>14462883.972747983</v>
      </c>
      <c r="AI256" s="2">
        <f t="shared" si="104"/>
        <v>14766604.536175601</v>
      </c>
      <c r="AJ256" s="2">
        <f t="shared" si="104"/>
        <v>14869136.013506826</v>
      </c>
      <c r="AK256" s="2">
        <f t="shared" si="104"/>
        <v>15181387.869790452</v>
      </c>
    </row>
    <row r="257" spans="4:38">
      <c r="E257" t="s">
        <v>305</v>
      </c>
      <c r="F257" t="s">
        <v>215</v>
      </c>
      <c r="G257" s="2">
        <f t="shared" si="104"/>
        <v>0</v>
      </c>
      <c r="H257" s="2">
        <f t="shared" si="104"/>
        <v>1242498.9375118865</v>
      </c>
      <c r="I257" s="2">
        <f t="shared" si="104"/>
        <v>2527711.229046036</v>
      </c>
      <c r="J257" s="2">
        <f t="shared" si="104"/>
        <v>3757047.5073062507</v>
      </c>
      <c r="K257" s="2">
        <f t="shared" si="104"/>
        <v>6497137.3056377573</v>
      </c>
      <c r="L257" s="2">
        <f t="shared" si="104"/>
        <v>9337014.2346821595</v>
      </c>
      <c r="M257" s="2">
        <f t="shared" si="104"/>
        <v>11416985.289187441</v>
      </c>
      <c r="N257" s="2">
        <f t="shared" si="104"/>
        <v>13564800.824085083</v>
      </c>
      <c r="O257" s="2">
        <f t="shared" si="104"/>
        <v>15782025.883557655</v>
      </c>
      <c r="P257" s="2">
        <f t="shared" si="104"/>
        <v>17903368.181540918</v>
      </c>
      <c r="Q257" s="2">
        <f t="shared" si="104"/>
        <v>20090753.177915655</v>
      </c>
      <c r="R257" s="2">
        <f t="shared" si="104"/>
        <v>23740371.483194448</v>
      </c>
      <c r="S257" s="2">
        <f t="shared" si="104"/>
        <v>27540482.710202251</v>
      </c>
      <c r="T257" s="2">
        <f t="shared" si="104"/>
        <v>31506095.177665867</v>
      </c>
      <c r="U257" s="2">
        <f t="shared" si="104"/>
        <v>35758753.254995458</v>
      </c>
      <c r="V257" s="2">
        <f t="shared" si="104"/>
        <v>39663884.640081212</v>
      </c>
      <c r="W257" s="2">
        <f t="shared" si="104"/>
        <v>43726081.500258312</v>
      </c>
      <c r="X257" s="2">
        <f t="shared" si="104"/>
        <v>47941398.855436578</v>
      </c>
      <c r="Y257" s="2">
        <f t="shared" si="104"/>
        <v>52314476.337590642</v>
      </c>
      <c r="Z257" s="2">
        <f t="shared" si="104"/>
        <v>57256884.613248348</v>
      </c>
      <c r="AA257" s="2">
        <f t="shared" si="104"/>
        <v>62383803.352418803</v>
      </c>
      <c r="AB257" s="2">
        <f t="shared" si="104"/>
        <v>67700802.392519966</v>
      </c>
      <c r="AC257" s="2">
        <f t="shared" si="104"/>
        <v>73229322.737340271</v>
      </c>
      <c r="AD257" s="2">
        <f t="shared" si="104"/>
        <v>78976233.575749785</v>
      </c>
      <c r="AE257" s="2">
        <f t="shared" si="104"/>
        <v>84774067.86066395</v>
      </c>
      <c r="AF257" s="2">
        <f t="shared" si="104"/>
        <v>90797312.482077509</v>
      </c>
      <c r="AG257" s="2">
        <f t="shared" si="104"/>
        <v>97053229.155330092</v>
      </c>
      <c r="AH257" s="2">
        <f t="shared" si="104"/>
        <v>103531852.71405467</v>
      </c>
      <c r="AI257" s="2">
        <f t="shared" si="104"/>
        <v>110239777.98818818</v>
      </c>
      <c r="AJ257" s="2">
        <f t="shared" si="104"/>
        <v>117117189.82119548</v>
      </c>
      <c r="AK257" s="2">
        <f t="shared" si="104"/>
        <v>124234837.2090963</v>
      </c>
    </row>
    <row r="258" spans="4:38">
      <c r="E258" t="s">
        <v>282</v>
      </c>
      <c r="F258" t="s">
        <v>215</v>
      </c>
      <c r="G258" s="2">
        <f t="shared" si="104"/>
        <v>0</v>
      </c>
      <c r="H258" s="2">
        <f t="shared" si="104"/>
        <v>-742780.43375240488</v>
      </c>
      <c r="I258" s="2">
        <f t="shared" si="104"/>
        <v>-1508121.6779437957</v>
      </c>
      <c r="J258" s="2">
        <f t="shared" si="104"/>
        <v>-2237875.4249253911</v>
      </c>
      <c r="K258" s="2">
        <f t="shared" si="104"/>
        <v>-3750238.3434835523</v>
      </c>
      <c r="L258" s="2">
        <f t="shared" si="104"/>
        <v>-5386545.7023234954</v>
      </c>
      <c r="M258" s="2">
        <f t="shared" si="104"/>
        <v>-6588320.8448331514</v>
      </c>
      <c r="N258" s="2">
        <f t="shared" si="104"/>
        <v>-7830058.4165612198</v>
      </c>
      <c r="O258" s="2">
        <f t="shared" si="104"/>
        <v>-9112732.2922389451</v>
      </c>
      <c r="P258" s="2">
        <f t="shared" si="104"/>
        <v>-10340682.165877542</v>
      </c>
      <c r="Q258" s="2">
        <f t="shared" si="104"/>
        <v>-11607551.841444062</v>
      </c>
      <c r="R258" s="2">
        <f t="shared" si="104"/>
        <v>-13720026.205770202</v>
      </c>
      <c r="S258" s="2">
        <f t="shared" si="104"/>
        <v>-15920624.722461743</v>
      </c>
      <c r="T258" s="2">
        <f t="shared" si="104"/>
        <v>-18213069.214214087</v>
      </c>
      <c r="U258" s="2">
        <f t="shared" si="104"/>
        <v>-20671449.266391937</v>
      </c>
      <c r="V258" s="2">
        <f t="shared" si="104"/>
        <v>-22928930.804681242</v>
      </c>
      <c r="W258" s="2">
        <f t="shared" si="104"/>
        <v>-25277208.881001398</v>
      </c>
      <c r="X258" s="2">
        <f t="shared" si="104"/>
        <v>-27714002.978042129</v>
      </c>
      <c r="Y258" s="2">
        <f t="shared" si="104"/>
        <v>-30241995.178042002</v>
      </c>
      <c r="Z258" s="2">
        <f t="shared" si="104"/>
        <v>-33099106.587813575</v>
      </c>
      <c r="AA258" s="2">
        <f t="shared" si="104"/>
        <v>-36062879.956922032</v>
      </c>
      <c r="AB258" s="2">
        <f t="shared" si="104"/>
        <v>-39136535.101527818</v>
      </c>
      <c r="AC258" s="2">
        <f t="shared" si="104"/>
        <v>-42332466.654600158</v>
      </c>
      <c r="AD258" s="2">
        <f t="shared" si="104"/>
        <v>-45654645.562447414</v>
      </c>
      <c r="AE258" s="2">
        <f t="shared" si="104"/>
        <v>-49006262.337811589</v>
      </c>
      <c r="AF258" s="2">
        <f t="shared" si="104"/>
        <v>-52488184.504469454</v>
      </c>
      <c r="AG258" s="2">
        <f t="shared" si="104"/>
        <v>-56104609.920751281</v>
      </c>
      <c r="AH258" s="2">
        <f t="shared" si="104"/>
        <v>-59849777.915150478</v>
      </c>
      <c r="AI258" s="2">
        <f t="shared" si="104"/>
        <v>-63727500.832339361</v>
      </c>
      <c r="AJ258" s="2">
        <f t="shared" si="104"/>
        <v>-67703200.677809596</v>
      </c>
      <c r="AK258" s="2">
        <f t="shared" si="104"/>
        <v>-71817776.08892253</v>
      </c>
    </row>
    <row r="259" spans="4:38">
      <c r="E259" t="s">
        <v>283</v>
      </c>
      <c r="F259" t="s">
        <v>215</v>
      </c>
      <c r="G259" s="2">
        <f t="shared" si="104"/>
        <v>0</v>
      </c>
      <c r="H259" s="2">
        <f t="shared" si="104"/>
        <v>-288645.54136887402</v>
      </c>
      <c r="I259" s="2">
        <f t="shared" si="104"/>
        <v>-585868.53741881973</v>
      </c>
      <c r="J259" s="2">
        <f t="shared" si="104"/>
        <v>-869122.84300009429</v>
      </c>
      <c r="K259" s="2">
        <f t="shared" si="104"/>
        <v>-1501758.6002603362</v>
      </c>
      <c r="L259" s="2">
        <f t="shared" si="104"/>
        <v>-2156808.0178958219</v>
      </c>
      <c r="M259" s="2">
        <f t="shared" si="104"/>
        <v>-2638132.35266294</v>
      </c>
      <c r="N259" s="2">
        <f t="shared" si="104"/>
        <v>-3135514.2843829836</v>
      </c>
      <c r="O259" s="2">
        <f t="shared" si="104"/>
        <v>-3649348.6237681326</v>
      </c>
      <c r="P259" s="2">
        <f t="shared" si="104"/>
        <v>-4141311.6123531628</v>
      </c>
      <c r="Q259" s="2">
        <f t="shared" si="104"/>
        <v>-4648914.5055681588</v>
      </c>
      <c r="R259" s="2">
        <f t="shared" si="104"/>
        <v>-5495242.734914639</v>
      </c>
      <c r="S259" s="2">
        <f t="shared" si="104"/>
        <v>-6376945.8325846773</v>
      </c>
      <c r="T259" s="2">
        <f t="shared" si="104"/>
        <v>-7295175.7766324598</v>
      </c>
      <c r="U259" s="2">
        <f t="shared" si="104"/>
        <v>-8279870.5798788983</v>
      </c>
      <c r="V259" s="2">
        <f t="shared" si="104"/>
        <v>-9184096.2455602419</v>
      </c>
      <c r="W259" s="2">
        <f t="shared" si="104"/>
        <v>-10124690.120084047</v>
      </c>
      <c r="X259" s="2">
        <f t="shared" si="104"/>
        <v>-11100738.750893557</v>
      </c>
      <c r="Y259" s="2">
        <f t="shared" si="104"/>
        <v>-12113316.435854094</v>
      </c>
      <c r="Z259" s="2">
        <f t="shared" si="104"/>
        <v>-13257721.571669377</v>
      </c>
      <c r="AA259" s="2">
        <f t="shared" si="104"/>
        <v>-14444849.750640687</v>
      </c>
      <c r="AB259" s="2">
        <f t="shared" si="104"/>
        <v>-15675990.657915685</v>
      </c>
      <c r="AC259" s="2">
        <f t="shared" si="104"/>
        <v>-16956108.91670718</v>
      </c>
      <c r="AD259" s="2">
        <f t="shared" si="104"/>
        <v>-18286795.074493922</v>
      </c>
      <c r="AE259" s="2">
        <f t="shared" si="104"/>
        <v>-19629272.458432578</v>
      </c>
      <c r="AF259" s="2">
        <f t="shared" si="104"/>
        <v>-21023943.172498614</v>
      </c>
      <c r="AG259" s="2">
        <f t="shared" si="104"/>
        <v>-22472488.652920298</v>
      </c>
      <c r="AH259" s="2">
        <f t="shared" si="104"/>
        <v>-23972601.484580625</v>
      </c>
      <c r="AI259" s="2">
        <f t="shared" si="104"/>
        <v>-25525808.687674742</v>
      </c>
      <c r="AJ259" s="2">
        <f t="shared" si="104"/>
        <v>-27118260.177685037</v>
      </c>
      <c r="AK259" s="2">
        <f t="shared" si="104"/>
        <v>-28766337.748644508</v>
      </c>
    </row>
    <row r="260" spans="4:38">
      <c r="E260" t="s">
        <v>306</v>
      </c>
      <c r="F260" t="s">
        <v>215</v>
      </c>
      <c r="G260" s="2">
        <f t="shared" si="104"/>
        <v>-4181225.6694096504</v>
      </c>
      <c r="H260" s="2">
        <f t="shared" si="104"/>
        <v>-5141049.8175440291</v>
      </c>
      <c r="I260" s="2">
        <f t="shared" si="104"/>
        <v>-6183752.3817761783</v>
      </c>
      <c r="J260" s="2">
        <f t="shared" si="104"/>
        <v>-7489777.7545406055</v>
      </c>
      <c r="K260" s="2">
        <f t="shared" si="104"/>
        <v>-8439346.7880684566</v>
      </c>
      <c r="L260" s="2">
        <f t="shared" si="104"/>
        <v>-9086803.3019673731</v>
      </c>
      <c r="M260" s="2">
        <f t="shared" si="104"/>
        <v>-10025906.914850455</v>
      </c>
      <c r="N260" s="2">
        <f t="shared" si="104"/>
        <v>-10758454.348446986</v>
      </c>
      <c r="O260" s="2">
        <f t="shared" si="104"/>
        <v>-11864547.229412686</v>
      </c>
      <c r="P260" s="2">
        <f t="shared" si="104"/>
        <v>-12329095.788256712</v>
      </c>
      <c r="Q260" s="2">
        <f t="shared" si="104"/>
        <v>-13235820.516927408</v>
      </c>
      <c r="R260" s="2">
        <f t="shared" si="104"/>
        <v>-13650739.869733432</v>
      </c>
      <c r="S260" s="2">
        <f t="shared" si="104"/>
        <v>-14074655.547035033</v>
      </c>
      <c r="T260" s="2">
        <f t="shared" si="104"/>
        <v>-14507796.331163503</v>
      </c>
      <c r="U260" s="2">
        <f t="shared" si="104"/>
        <v>-14955201.122906296</v>
      </c>
      <c r="V260" s="2">
        <f t="shared" si="104"/>
        <v>-15392042.1348342</v>
      </c>
      <c r="W260" s="2">
        <f t="shared" si="104"/>
        <v>-15838400.45706239</v>
      </c>
      <c r="X260" s="2">
        <f t="shared" si="104"/>
        <v>-16294132.304057371</v>
      </c>
      <c r="Y260" s="2">
        <f t="shared" si="104"/>
        <v>-16759434.519839246</v>
      </c>
      <c r="Z260" s="2">
        <f t="shared" si="104"/>
        <v>-17250358.939910114</v>
      </c>
      <c r="AA260" s="2">
        <f t="shared" si="104"/>
        <v>-17751592.772802468</v>
      </c>
      <c r="AB260" s="2">
        <f t="shared" si="104"/>
        <v>-18263352.516185563</v>
      </c>
      <c r="AC260" s="2">
        <f t="shared" si="104"/>
        <v>-18786471.679926146</v>
      </c>
      <c r="AD260" s="2">
        <f t="shared" si="104"/>
        <v>-19321201.673632391</v>
      </c>
      <c r="AE260" s="2">
        <f t="shared" si="104"/>
        <v>-19860998.674649213</v>
      </c>
      <c r="AF260" s="2">
        <f t="shared" si="104"/>
        <v>-20412783.279740077</v>
      </c>
      <c r="AG260" s="2">
        <f t="shared" si="104"/>
        <v>-20976820.917798653</v>
      </c>
      <c r="AH260" s="2">
        <f t="shared" si="104"/>
        <v>-21552703.346256457</v>
      </c>
      <c r="AI260" s="2">
        <f t="shared" si="104"/>
        <v>-22140679.305711873</v>
      </c>
      <c r="AJ260" s="2">
        <f t="shared" si="104"/>
        <v>-22738408.170091748</v>
      </c>
      <c r="AK260" s="2">
        <f t="shared" si="104"/>
        <v>-23348689.340623599</v>
      </c>
    </row>
    <row r="261" spans="4:38">
      <c r="E261" t="s">
        <v>290</v>
      </c>
      <c r="F261" t="s">
        <v>215</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c r="AB261" s="2">
        <f t="shared" si="104"/>
        <v>0</v>
      </c>
      <c r="AC261" s="2">
        <f t="shared" si="104"/>
        <v>0</v>
      </c>
      <c r="AD261" s="2">
        <f t="shared" si="104"/>
        <v>0</v>
      </c>
      <c r="AE261" s="2">
        <f t="shared" si="104"/>
        <v>0</v>
      </c>
      <c r="AF261" s="2">
        <f t="shared" si="104"/>
        <v>0</v>
      </c>
      <c r="AG261" s="2">
        <f t="shared" si="104"/>
        <v>0</v>
      </c>
      <c r="AH261" s="2">
        <f t="shared" si="104"/>
        <v>0</v>
      </c>
      <c r="AI261" s="2">
        <f t="shared" si="104"/>
        <v>0</v>
      </c>
      <c r="AJ261" s="2">
        <f t="shared" si="104"/>
        <v>0</v>
      </c>
      <c r="AK261" s="2">
        <f t="shared" si="104"/>
        <v>0</v>
      </c>
    </row>
    <row r="262" spans="4:38">
      <c r="E262" t="s">
        <v>307</v>
      </c>
      <c r="F262" t="s">
        <v>215</v>
      </c>
      <c r="G262" s="2">
        <f ca="1">G253</f>
        <v>948099817.39259005</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5">SUM(G256:G262)</f>
        <v>943918591.72318041</v>
      </c>
      <c r="H264" s="2">
        <f t="shared" si="105"/>
        <v>-703562.56989968568</v>
      </c>
      <c r="I264" s="2">
        <f t="shared" si="105"/>
        <v>-1467465.6794199739</v>
      </c>
      <c r="J264" s="2">
        <f t="shared" si="105"/>
        <v>-2808592.4848713027</v>
      </c>
      <c r="K264" s="2">
        <f t="shared" si="105"/>
        <v>1474018.3736040052</v>
      </c>
      <c r="L264" s="2">
        <f t="shared" si="105"/>
        <v>1510769.542602418</v>
      </c>
      <c r="M264" s="2">
        <f t="shared" si="105"/>
        <v>-1549112.0124385357</v>
      </c>
      <c r="N264" s="2">
        <f t="shared" si="105"/>
        <v>-1786665.2281368282</v>
      </c>
      <c r="O264" s="2">
        <f t="shared" si="105"/>
        <v>-2385011.0365075599</v>
      </c>
      <c r="P264" s="2">
        <f t="shared" si="105"/>
        <v>-2881483.0880261026</v>
      </c>
      <c r="Q264" s="2">
        <f t="shared" si="105"/>
        <v>-3297430.7839651164</v>
      </c>
      <c r="R264" s="2">
        <f t="shared" si="105"/>
        <v>1401583.2225607168</v>
      </c>
      <c r="S264" s="2">
        <f t="shared" si="105"/>
        <v>1939190.2363827899</v>
      </c>
      <c r="T264" s="2">
        <f t="shared" si="105"/>
        <v>2513007.2983941585</v>
      </c>
      <c r="U264" s="2">
        <f t="shared" si="105"/>
        <v>3520111.8426641989</v>
      </c>
      <c r="V264" s="2">
        <f t="shared" si="105"/>
        <v>2474978.0472262651</v>
      </c>
      <c r="W264" s="2">
        <f t="shared" si="105"/>
        <v>3046075.9727518149</v>
      </c>
      <c r="X264" s="2">
        <f t="shared" si="105"/>
        <v>3614584.9256283231</v>
      </c>
      <c r="Y264" s="2">
        <f t="shared" si="105"/>
        <v>4208213.5692067482</v>
      </c>
      <c r="Z264" s="2">
        <f t="shared" si="105"/>
        <v>6157427.6504850164</v>
      </c>
      <c r="AA264" s="2">
        <f t="shared" si="105"/>
        <v>6894873.3415525556</v>
      </c>
      <c r="AB264" s="2">
        <f t="shared" si="105"/>
        <v>7663494.8282493278</v>
      </c>
      <c r="AC264" s="2">
        <f t="shared" si="105"/>
        <v>8515653.4421189465</v>
      </c>
      <c r="AD264" s="2">
        <f t="shared" si="105"/>
        <v>9405584.3604335785</v>
      </c>
      <c r="AE264" s="2">
        <f t="shared" si="105"/>
        <v>9764073.5354478247</v>
      </c>
      <c r="AF264" s="2">
        <f t="shared" si="105"/>
        <v>10694307.357321341</v>
      </c>
      <c r="AG264" s="2">
        <f t="shared" si="105"/>
        <v>11664720.01914683</v>
      </c>
      <c r="AH264" s="2">
        <f t="shared" si="105"/>
        <v>12619653.940815099</v>
      </c>
      <c r="AI264" s="2">
        <f t="shared" si="105"/>
        <v>13612393.698637806</v>
      </c>
      <c r="AJ264" s="2">
        <f t="shared" si="105"/>
        <v>14426456.809115931</v>
      </c>
      <c r="AK264" s="2">
        <f t="shared" si="105"/>
        <v>15483421.90069611</v>
      </c>
    </row>
    <row r="265" spans="4:38">
      <c r="E265" t="s">
        <v>309</v>
      </c>
      <c r="F265" t="s">
        <v>215</v>
      </c>
      <c r="G265" s="2">
        <f ca="1">-G264*G$18</f>
        <v>-283175577.51695412</v>
      </c>
      <c r="H265" s="2">
        <f t="shared" ref="H265:AK265" si="106">-H264*H$18</f>
        <v>211068.77096990569</v>
      </c>
      <c r="I265" s="2">
        <f t="shared" si="106"/>
        <v>440239.70382599212</v>
      </c>
      <c r="J265" s="2">
        <f t="shared" si="106"/>
        <v>842577.74546139082</v>
      </c>
      <c r="K265" s="2">
        <f t="shared" si="106"/>
        <v>-442205.51208120154</v>
      </c>
      <c r="L265" s="2">
        <f t="shared" si="106"/>
        <v>-453230.86278072541</v>
      </c>
      <c r="M265" s="2">
        <f t="shared" si="106"/>
        <v>464733.6037315607</v>
      </c>
      <c r="N265" s="2">
        <f t="shared" si="106"/>
        <v>535999.56844104838</v>
      </c>
      <c r="O265" s="2">
        <f t="shared" si="106"/>
        <v>715503.31095226796</v>
      </c>
      <c r="P265" s="2">
        <f t="shared" si="106"/>
        <v>864444.92640783079</v>
      </c>
      <c r="Q265" s="2">
        <f t="shared" si="106"/>
        <v>989229.23518953484</v>
      </c>
      <c r="R265" s="2">
        <f t="shared" si="106"/>
        <v>-420474.966768215</v>
      </c>
      <c r="S265" s="2">
        <f t="shared" si="106"/>
        <v>-581757.07091483695</v>
      </c>
      <c r="T265" s="2">
        <f t="shared" si="106"/>
        <v>-753902.1895182475</v>
      </c>
      <c r="U265" s="2">
        <f t="shared" si="106"/>
        <v>-1056033.5527992595</v>
      </c>
      <c r="V265" s="2">
        <f t="shared" si="106"/>
        <v>-742493.4141678795</v>
      </c>
      <c r="W265" s="2">
        <f t="shared" si="106"/>
        <v>-913822.79182554444</v>
      </c>
      <c r="X265" s="2">
        <f t="shared" si="106"/>
        <v>-1084375.4776884969</v>
      </c>
      <c r="Y265" s="2">
        <f t="shared" si="106"/>
        <v>-1262464.0707620245</v>
      </c>
      <c r="Z265" s="2">
        <f t="shared" si="106"/>
        <v>-1847228.2951455049</v>
      </c>
      <c r="AA265" s="2">
        <f t="shared" si="106"/>
        <v>-2068462.0024657666</v>
      </c>
      <c r="AB265" s="2">
        <f t="shared" si="106"/>
        <v>-2299048.4484747984</v>
      </c>
      <c r="AC265" s="2">
        <f t="shared" si="106"/>
        <v>-2554696.0326356837</v>
      </c>
      <c r="AD265" s="2">
        <f t="shared" si="106"/>
        <v>-2821675.3081300734</v>
      </c>
      <c r="AE265" s="2">
        <f t="shared" si="106"/>
        <v>-2929222.0606343471</v>
      </c>
      <c r="AF265" s="2">
        <f t="shared" si="106"/>
        <v>-3208292.2071964019</v>
      </c>
      <c r="AG265" s="2">
        <f t="shared" si="106"/>
        <v>-3499416.0057440489</v>
      </c>
      <c r="AH265" s="2">
        <f t="shared" si="106"/>
        <v>-3785896.1822445295</v>
      </c>
      <c r="AI265" s="2">
        <f t="shared" si="106"/>
        <v>-4083718.1095913416</v>
      </c>
      <c r="AJ265" s="2">
        <f t="shared" si="106"/>
        <v>-4327937.0427347794</v>
      </c>
      <c r="AK265" s="2">
        <f t="shared" si="106"/>
        <v>-4645026.5702088326</v>
      </c>
    </row>
    <row r="267" spans="4:38">
      <c r="D267" t="s">
        <v>310</v>
      </c>
    </row>
    <row r="268" spans="4:38">
      <c r="E268" t="s">
        <v>214</v>
      </c>
      <c r="F268" t="s">
        <v>215</v>
      </c>
      <c r="G268" s="2">
        <f t="shared" ref="G268:AK275" si="107">G234</f>
        <v>-334498053.55277205</v>
      </c>
      <c r="H268" s="2">
        <f t="shared" si="107"/>
        <v>-72559517.565496594</v>
      </c>
      <c r="I268" s="2">
        <f t="shared" si="107"/>
        <v>-79133639.449899092</v>
      </c>
      <c r="J268" s="2">
        <f t="shared" si="107"/>
        <v>-100450893.79086566</v>
      </c>
      <c r="K268" s="2">
        <f t="shared" si="107"/>
        <v>-67297297.882449418</v>
      </c>
      <c r="L268" s="2">
        <f t="shared" si="107"/>
        <v>-42992608.781806387</v>
      </c>
      <c r="M268" s="2">
        <f t="shared" si="107"/>
        <v>-68842026.219925895</v>
      </c>
      <c r="N268" s="2">
        <f t="shared" si="107"/>
        <v>-52231233.69055333</v>
      </c>
      <c r="O268" s="2">
        <f t="shared" si="107"/>
        <v>-82027839.251901478</v>
      </c>
      <c r="P268" s="2">
        <f t="shared" si="107"/>
        <v>-31137646.410601653</v>
      </c>
      <c r="Q268" s="2">
        <f t="shared" si="107"/>
        <v>-66433875.391596869</v>
      </c>
      <c r="R268" s="2">
        <f t="shared" si="107"/>
        <v>-22666327.674697403</v>
      </c>
      <c r="S268" s="2">
        <f t="shared" si="107"/>
        <v>-23142320.55586604</v>
      </c>
      <c r="T268" s="2">
        <f t="shared" si="107"/>
        <v>-23628309.287539221</v>
      </c>
      <c r="U268" s="2">
        <f t="shared" si="107"/>
        <v>-24124503.782577548</v>
      </c>
      <c r="V268" s="2">
        <f t="shared" si="107"/>
        <v>-24631118.362011671</v>
      </c>
      <c r="W268" s="2">
        <f t="shared" si="107"/>
        <v>-25148371.847613912</v>
      </c>
      <c r="X268" s="2">
        <f t="shared" si="107"/>
        <v>-25676487.656413808</v>
      </c>
      <c r="Y268" s="2">
        <f t="shared" si="107"/>
        <v>-26215693.897198491</v>
      </c>
      <c r="Z268" s="2">
        <f t="shared" si="107"/>
        <v>-26766223.46903966</v>
      </c>
      <c r="AA268" s="2">
        <f t="shared" si="107"/>
        <v>-27328314.161889486</v>
      </c>
      <c r="AB268" s="2">
        <f t="shared" si="107"/>
        <v>-27902208.759289164</v>
      </c>
      <c r="AC268" s="2">
        <f t="shared" si="107"/>
        <v>-28488155.143234231</v>
      </c>
      <c r="AD268" s="2">
        <f t="shared" si="107"/>
        <v>-29086406.401242152</v>
      </c>
      <c r="AE268" s="2">
        <f t="shared" si="107"/>
        <v>-29697220.93566823</v>
      </c>
      <c r="AF268" s="2">
        <f t="shared" si="107"/>
        <v>-30320862.57531726</v>
      </c>
      <c r="AG268" s="2">
        <f t="shared" si="107"/>
        <v>-30957600.689398915</v>
      </c>
      <c r="AH268" s="2">
        <f t="shared" si="107"/>
        <v>-31607710.303876296</v>
      </c>
      <c r="AI268" s="2">
        <f t="shared" si="107"/>
        <v>-32271472.220257685</v>
      </c>
      <c r="AJ268" s="2">
        <f t="shared" si="107"/>
        <v>-32949173.136883087</v>
      </c>
      <c r="AK268" s="2">
        <f t="shared" si="107"/>
        <v>-33641105.772757635</v>
      </c>
    </row>
    <row r="269" spans="4:38">
      <c r="E269" t="s">
        <v>311</v>
      </c>
      <c r="F269" t="s">
        <v>215</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c r="AB269" s="2">
        <f t="shared" si="107"/>
        <v>0</v>
      </c>
      <c r="AC269" s="2">
        <f t="shared" si="107"/>
        <v>0</v>
      </c>
      <c r="AD269" s="2">
        <f t="shared" si="107"/>
        <v>0</v>
      </c>
      <c r="AE269" s="2">
        <f t="shared" si="107"/>
        <v>0</v>
      </c>
      <c r="AF269" s="2">
        <f t="shared" si="107"/>
        <v>0</v>
      </c>
      <c r="AG269" s="2">
        <f t="shared" si="107"/>
        <v>0</v>
      </c>
      <c r="AH269" s="2">
        <f t="shared" si="107"/>
        <v>0</v>
      </c>
      <c r="AI269" s="2">
        <f t="shared" si="107"/>
        <v>0</v>
      </c>
      <c r="AJ269" s="2">
        <f t="shared" si="107"/>
        <v>0</v>
      </c>
      <c r="AK269" s="2">
        <f t="shared" si="107"/>
        <v>0</v>
      </c>
    </row>
    <row r="270" spans="4:38">
      <c r="E270" t="s">
        <v>222</v>
      </c>
      <c r="F270" t="s">
        <v>215</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c r="AB270" s="2">
        <f t="shared" si="107"/>
        <v>0</v>
      </c>
      <c r="AC270" s="2">
        <f t="shared" si="107"/>
        <v>0</v>
      </c>
      <c r="AD270" s="2">
        <f t="shared" si="107"/>
        <v>0</v>
      </c>
      <c r="AE270" s="2">
        <f t="shared" si="107"/>
        <v>0</v>
      </c>
      <c r="AF270" s="2">
        <f t="shared" si="107"/>
        <v>0</v>
      </c>
      <c r="AG270" s="2">
        <f t="shared" si="107"/>
        <v>0</v>
      </c>
      <c r="AH270" s="2">
        <f t="shared" si="107"/>
        <v>0</v>
      </c>
      <c r="AI270" s="2">
        <f t="shared" si="107"/>
        <v>0</v>
      </c>
      <c r="AJ270" s="2">
        <f t="shared" si="107"/>
        <v>0</v>
      </c>
      <c r="AK270" s="2">
        <f t="shared" si="107"/>
        <v>0</v>
      </c>
    </row>
    <row r="271" spans="4:38">
      <c r="E271" t="s">
        <v>305</v>
      </c>
      <c r="F271" t="s">
        <v>215</v>
      </c>
      <c r="G271" s="2">
        <f t="shared" si="107"/>
        <v>0</v>
      </c>
      <c r="H271" s="2">
        <f t="shared" si="107"/>
        <v>1242498.9375118865</v>
      </c>
      <c r="I271" s="2">
        <f t="shared" si="107"/>
        <v>2527711.229046036</v>
      </c>
      <c r="J271" s="2">
        <f t="shared" si="107"/>
        <v>3757047.5073062507</v>
      </c>
      <c r="K271" s="2">
        <f t="shared" si="107"/>
        <v>6497137.3056377573</v>
      </c>
      <c r="L271" s="2">
        <f t="shared" si="107"/>
        <v>9337014.2346821595</v>
      </c>
      <c r="M271" s="2">
        <f t="shared" si="107"/>
        <v>11416985.289187441</v>
      </c>
      <c r="N271" s="2">
        <f t="shared" si="107"/>
        <v>13564800.824085083</v>
      </c>
      <c r="O271" s="2">
        <f t="shared" si="107"/>
        <v>15782025.883557655</v>
      </c>
      <c r="P271" s="2">
        <f t="shared" si="107"/>
        <v>17903368.181540918</v>
      </c>
      <c r="Q271" s="2">
        <f t="shared" si="107"/>
        <v>20090753.177915655</v>
      </c>
      <c r="R271" s="2">
        <f t="shared" si="107"/>
        <v>23740371.483194448</v>
      </c>
      <c r="S271" s="2">
        <f t="shared" si="107"/>
        <v>27540482.710202251</v>
      </c>
      <c r="T271" s="2">
        <f t="shared" si="107"/>
        <v>31506095.177665867</v>
      </c>
      <c r="U271" s="2">
        <f t="shared" si="107"/>
        <v>35758753.254995458</v>
      </c>
      <c r="V271" s="2">
        <f t="shared" si="107"/>
        <v>39663884.640081212</v>
      </c>
      <c r="W271" s="2">
        <f t="shared" si="107"/>
        <v>43726081.500258312</v>
      </c>
      <c r="X271" s="2">
        <f t="shared" si="107"/>
        <v>47941398.855436578</v>
      </c>
      <c r="Y271" s="2">
        <f t="shared" si="107"/>
        <v>52314476.337590642</v>
      </c>
      <c r="Z271" s="2">
        <f t="shared" si="107"/>
        <v>57256884.613248348</v>
      </c>
      <c r="AA271" s="2">
        <f t="shared" si="107"/>
        <v>62383803.352418803</v>
      </c>
      <c r="AB271" s="2">
        <f t="shared" si="107"/>
        <v>67700802.392519966</v>
      </c>
      <c r="AC271" s="2">
        <f t="shared" si="107"/>
        <v>73229322.737340271</v>
      </c>
      <c r="AD271" s="2">
        <f t="shared" si="107"/>
        <v>78976233.575749785</v>
      </c>
      <c r="AE271" s="2">
        <f t="shared" si="107"/>
        <v>84774067.86066395</v>
      </c>
      <c r="AF271" s="2">
        <f t="shared" si="107"/>
        <v>90797312.482077509</v>
      </c>
      <c r="AG271" s="2">
        <f t="shared" si="107"/>
        <v>97053229.155330092</v>
      </c>
      <c r="AH271" s="2">
        <f t="shared" si="107"/>
        <v>103531852.71405467</v>
      </c>
      <c r="AI271" s="2">
        <f t="shared" si="107"/>
        <v>110239777.98818818</v>
      </c>
      <c r="AJ271" s="2">
        <f t="shared" si="107"/>
        <v>117117189.82119548</v>
      </c>
      <c r="AK271" s="2">
        <f t="shared" si="107"/>
        <v>124234837.2090963</v>
      </c>
      <c r="AL271" s="2">
        <f t="shared" ref="AL271:AL277" si="108">IF(AF271=0,0,IF($G$15&gt;(AK271/AF271)^(1/5)-1+2%,AK271*(AK271/AF271)^(1/5)/($G$15-((AK271/AF271)^(1/5)-1)),AK271*(1+$G$14)/$G$16))</f>
        <v>4232270847.5518656</v>
      </c>
    </row>
    <row r="272" spans="4:38">
      <c r="E272" t="s">
        <v>282</v>
      </c>
      <c r="F272" t="s">
        <v>215</v>
      </c>
      <c r="G272" s="2">
        <f t="shared" si="107"/>
        <v>0</v>
      </c>
      <c r="H272" s="2">
        <f t="shared" si="107"/>
        <v>-742780.43375240488</v>
      </c>
      <c r="I272" s="2">
        <f t="shared" si="107"/>
        <v>-1508121.6779437957</v>
      </c>
      <c r="J272" s="2">
        <f t="shared" si="107"/>
        <v>-2237875.4249253911</v>
      </c>
      <c r="K272" s="2">
        <f t="shared" si="107"/>
        <v>-3750238.3434835523</v>
      </c>
      <c r="L272" s="2">
        <f t="shared" si="107"/>
        <v>-5386545.7023234954</v>
      </c>
      <c r="M272" s="2">
        <f t="shared" si="107"/>
        <v>-6588320.8448331514</v>
      </c>
      <c r="N272" s="2">
        <f t="shared" si="107"/>
        <v>-7830058.4165612198</v>
      </c>
      <c r="O272" s="2">
        <f t="shared" si="107"/>
        <v>-9112732.2922389451</v>
      </c>
      <c r="P272" s="2">
        <f t="shared" si="107"/>
        <v>-10340682.165877542</v>
      </c>
      <c r="Q272" s="2">
        <f t="shared" si="107"/>
        <v>-11607551.841444062</v>
      </c>
      <c r="R272" s="2">
        <f t="shared" si="107"/>
        <v>-13720026.205770202</v>
      </c>
      <c r="S272" s="2">
        <f t="shared" si="107"/>
        <v>-15920624.722461743</v>
      </c>
      <c r="T272" s="2">
        <f t="shared" si="107"/>
        <v>-18213069.214214087</v>
      </c>
      <c r="U272" s="2">
        <f t="shared" si="107"/>
        <v>-20671449.266391937</v>
      </c>
      <c r="V272" s="2">
        <f t="shared" si="107"/>
        <v>-22928930.804681242</v>
      </c>
      <c r="W272" s="2">
        <f t="shared" si="107"/>
        <v>-25277208.881001398</v>
      </c>
      <c r="X272" s="2">
        <f t="shared" si="107"/>
        <v>-27714002.978042129</v>
      </c>
      <c r="Y272" s="2">
        <f t="shared" si="107"/>
        <v>-30241995.178042002</v>
      </c>
      <c r="Z272" s="2">
        <f t="shared" si="107"/>
        <v>-33099106.587813575</v>
      </c>
      <c r="AA272" s="2">
        <f t="shared" si="107"/>
        <v>-36062879.956922032</v>
      </c>
      <c r="AB272" s="2">
        <f t="shared" si="107"/>
        <v>-39136535.101527818</v>
      </c>
      <c r="AC272" s="2">
        <f t="shared" si="107"/>
        <v>-42332466.654600158</v>
      </c>
      <c r="AD272" s="2">
        <f t="shared" si="107"/>
        <v>-45654645.562447414</v>
      </c>
      <c r="AE272" s="2">
        <f t="shared" si="107"/>
        <v>-49006262.337811589</v>
      </c>
      <c r="AF272" s="2">
        <f t="shared" si="107"/>
        <v>-52488184.504469454</v>
      </c>
      <c r="AG272" s="2">
        <f t="shared" si="107"/>
        <v>-56104609.920751281</v>
      </c>
      <c r="AH272" s="2">
        <f t="shared" si="107"/>
        <v>-59849777.915150478</v>
      </c>
      <c r="AI272" s="2">
        <f t="shared" si="107"/>
        <v>-63727500.832339361</v>
      </c>
      <c r="AJ272" s="2">
        <f t="shared" si="107"/>
        <v>-67703200.677809596</v>
      </c>
      <c r="AK272" s="2">
        <f t="shared" si="107"/>
        <v>-71817776.08892253</v>
      </c>
      <c r="AL272" s="2">
        <f t="shared" si="108"/>
        <v>-2446594585.7487659</v>
      </c>
    </row>
    <row r="273" spans="1:38">
      <c r="E273" t="s">
        <v>283</v>
      </c>
      <c r="F273" t="s">
        <v>215</v>
      </c>
      <c r="G273" s="2">
        <f t="shared" si="107"/>
        <v>0</v>
      </c>
      <c r="H273" s="2">
        <f t="shared" si="107"/>
        <v>-288645.54136887402</v>
      </c>
      <c r="I273" s="2">
        <f t="shared" si="107"/>
        <v>-585868.53741881973</v>
      </c>
      <c r="J273" s="2">
        <f t="shared" si="107"/>
        <v>-869122.84300009429</v>
      </c>
      <c r="K273" s="2">
        <f t="shared" si="107"/>
        <v>-1501758.6002603362</v>
      </c>
      <c r="L273" s="2">
        <f t="shared" si="107"/>
        <v>-2156808.0178958219</v>
      </c>
      <c r="M273" s="2">
        <f t="shared" si="107"/>
        <v>-2638132.35266294</v>
      </c>
      <c r="N273" s="2">
        <f t="shared" si="107"/>
        <v>-3135514.2843829836</v>
      </c>
      <c r="O273" s="2">
        <f t="shared" si="107"/>
        <v>-3649348.6237681326</v>
      </c>
      <c r="P273" s="2">
        <f t="shared" si="107"/>
        <v>-4141311.6123531628</v>
      </c>
      <c r="Q273" s="2">
        <f t="shared" si="107"/>
        <v>-4648914.5055681588</v>
      </c>
      <c r="R273" s="2">
        <f t="shared" si="107"/>
        <v>-5495242.734914639</v>
      </c>
      <c r="S273" s="2">
        <f t="shared" si="107"/>
        <v>-6376945.8325846773</v>
      </c>
      <c r="T273" s="2">
        <f t="shared" si="107"/>
        <v>-7295175.7766324598</v>
      </c>
      <c r="U273" s="2">
        <f t="shared" si="107"/>
        <v>-8279870.5798788983</v>
      </c>
      <c r="V273" s="2">
        <f t="shared" si="107"/>
        <v>-9184096.2455602419</v>
      </c>
      <c r="W273" s="2">
        <f t="shared" si="107"/>
        <v>-10124690.120084047</v>
      </c>
      <c r="X273" s="2">
        <f t="shared" si="107"/>
        <v>-11100738.750893557</v>
      </c>
      <c r="Y273" s="2">
        <f t="shared" si="107"/>
        <v>-12113316.435854094</v>
      </c>
      <c r="Z273" s="2">
        <f t="shared" si="107"/>
        <v>-13257721.571669377</v>
      </c>
      <c r="AA273" s="2">
        <f t="shared" si="107"/>
        <v>-14444849.750640687</v>
      </c>
      <c r="AB273" s="2">
        <f t="shared" si="107"/>
        <v>-15675990.657915685</v>
      </c>
      <c r="AC273" s="2">
        <f t="shared" si="107"/>
        <v>-16956108.91670718</v>
      </c>
      <c r="AD273" s="2">
        <f t="shared" si="107"/>
        <v>-18286795.074493922</v>
      </c>
      <c r="AE273" s="2">
        <f t="shared" si="107"/>
        <v>-19629272.458432578</v>
      </c>
      <c r="AF273" s="2">
        <f t="shared" si="107"/>
        <v>-21023943.172498614</v>
      </c>
      <c r="AG273" s="2">
        <f t="shared" si="107"/>
        <v>-22472488.652920298</v>
      </c>
      <c r="AH273" s="2">
        <f t="shared" si="107"/>
        <v>-23972601.484580625</v>
      </c>
      <c r="AI273" s="2">
        <f t="shared" si="107"/>
        <v>-25525808.687674742</v>
      </c>
      <c r="AJ273" s="2">
        <f t="shared" si="107"/>
        <v>-27118260.177685037</v>
      </c>
      <c r="AK273" s="2">
        <f t="shared" si="107"/>
        <v>-28766337.748644508</v>
      </c>
      <c r="AL273" s="2">
        <f t="shared" si="108"/>
        <v>-979974179.38021648</v>
      </c>
    </row>
    <row r="274" spans="1:38">
      <c r="E274" t="s">
        <v>290</v>
      </c>
      <c r="F274" t="s">
        <v>215</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7"/>
        <v>0</v>
      </c>
      <c r="AC274" s="2">
        <f t="shared" si="107"/>
        <v>0</v>
      </c>
      <c r="AD274" s="2">
        <f t="shared" si="107"/>
        <v>0</v>
      </c>
      <c r="AE274" s="2">
        <f t="shared" si="107"/>
        <v>0</v>
      </c>
      <c r="AF274" s="2">
        <f t="shared" si="107"/>
        <v>0</v>
      </c>
      <c r="AG274" s="2">
        <f t="shared" si="107"/>
        <v>0</v>
      </c>
      <c r="AH274" s="2">
        <f t="shared" si="107"/>
        <v>0</v>
      </c>
      <c r="AI274" s="2">
        <f t="shared" si="107"/>
        <v>0</v>
      </c>
      <c r="AJ274" s="2">
        <f t="shared" si="107"/>
        <v>0</v>
      </c>
      <c r="AK274" s="2">
        <f t="shared" si="107"/>
        <v>0</v>
      </c>
      <c r="AL274" s="2">
        <f t="shared" si="108"/>
        <v>0</v>
      </c>
    </row>
    <row r="275" spans="1:38">
      <c r="E275" t="s">
        <v>295</v>
      </c>
      <c r="F275" t="s">
        <v>215</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7"/>
        <v>0</v>
      </c>
      <c r="AC275" s="2">
        <f t="shared" si="107"/>
        <v>0</v>
      </c>
      <c r="AD275" s="2">
        <f t="shared" si="107"/>
        <v>0</v>
      </c>
      <c r="AE275" s="2">
        <f t="shared" si="107"/>
        <v>0</v>
      </c>
      <c r="AF275" s="2">
        <f t="shared" si="107"/>
        <v>0</v>
      </c>
      <c r="AG275" s="2">
        <f t="shared" si="107"/>
        <v>0</v>
      </c>
      <c r="AH275" s="2">
        <f t="shared" si="107"/>
        <v>0</v>
      </c>
      <c r="AI275" s="2">
        <f t="shared" si="107"/>
        <v>0</v>
      </c>
      <c r="AJ275" s="2">
        <f t="shared" si="107"/>
        <v>0</v>
      </c>
      <c r="AK275" s="2">
        <f t="shared" si="107"/>
        <v>0</v>
      </c>
      <c r="AL275" s="2">
        <f t="shared" si="108"/>
        <v>0</v>
      </c>
    </row>
    <row r="276" spans="1:38">
      <c r="E276" t="s">
        <v>312</v>
      </c>
      <c r="F276" t="s">
        <v>215</v>
      </c>
      <c r="G276" s="2">
        <f t="shared" ref="G276:AK276" ca="1" si="109">G265</f>
        <v>-283175577.51695412</v>
      </c>
      <c r="H276" s="2">
        <f t="shared" si="109"/>
        <v>211068.77096990569</v>
      </c>
      <c r="I276" s="2">
        <f t="shared" si="109"/>
        <v>440239.70382599212</v>
      </c>
      <c r="J276" s="2">
        <f t="shared" si="109"/>
        <v>842577.74546139082</v>
      </c>
      <c r="K276" s="2">
        <f t="shared" si="109"/>
        <v>-442205.51208120154</v>
      </c>
      <c r="L276" s="2">
        <f t="shared" si="109"/>
        <v>-453230.86278072541</v>
      </c>
      <c r="M276" s="2">
        <f t="shared" si="109"/>
        <v>464733.6037315607</v>
      </c>
      <c r="N276" s="2">
        <f t="shared" si="109"/>
        <v>535999.56844104838</v>
      </c>
      <c r="O276" s="2">
        <f t="shared" si="109"/>
        <v>715503.31095226796</v>
      </c>
      <c r="P276" s="2">
        <f t="shared" si="109"/>
        <v>864444.92640783079</v>
      </c>
      <c r="Q276" s="2">
        <f t="shared" si="109"/>
        <v>989229.23518953484</v>
      </c>
      <c r="R276" s="2">
        <f t="shared" si="109"/>
        <v>-420474.966768215</v>
      </c>
      <c r="S276" s="2">
        <f t="shared" si="109"/>
        <v>-581757.07091483695</v>
      </c>
      <c r="T276" s="2">
        <f t="shared" si="109"/>
        <v>-753902.1895182475</v>
      </c>
      <c r="U276" s="2">
        <f t="shared" si="109"/>
        <v>-1056033.5527992595</v>
      </c>
      <c r="V276" s="2">
        <f t="shared" si="109"/>
        <v>-742493.4141678795</v>
      </c>
      <c r="W276" s="2">
        <f t="shared" si="109"/>
        <v>-913822.79182554444</v>
      </c>
      <c r="X276" s="2">
        <f t="shared" si="109"/>
        <v>-1084375.4776884969</v>
      </c>
      <c r="Y276" s="2">
        <f t="shared" si="109"/>
        <v>-1262464.0707620245</v>
      </c>
      <c r="Z276" s="2">
        <f t="shared" si="109"/>
        <v>-1847228.2951455049</v>
      </c>
      <c r="AA276" s="2">
        <f t="shared" si="109"/>
        <v>-2068462.0024657666</v>
      </c>
      <c r="AB276" s="2">
        <f t="shared" si="109"/>
        <v>-2299048.4484747984</v>
      </c>
      <c r="AC276" s="2">
        <f t="shared" si="109"/>
        <v>-2554696.0326356837</v>
      </c>
      <c r="AD276" s="2">
        <f t="shared" si="109"/>
        <v>-2821675.3081300734</v>
      </c>
      <c r="AE276" s="2">
        <f t="shared" si="109"/>
        <v>-2929222.0606343471</v>
      </c>
      <c r="AF276" s="2">
        <f t="shared" si="109"/>
        <v>-3208292.2071964019</v>
      </c>
      <c r="AG276" s="2">
        <f t="shared" si="109"/>
        <v>-3499416.0057440489</v>
      </c>
      <c r="AH276" s="2">
        <f t="shared" si="109"/>
        <v>-3785896.1822445295</v>
      </c>
      <c r="AI276" s="2">
        <f t="shared" si="109"/>
        <v>-4083718.1095913416</v>
      </c>
      <c r="AJ276" s="2">
        <f t="shared" si="109"/>
        <v>-4327937.0427347794</v>
      </c>
      <c r="AK276" s="2">
        <f t="shared" si="109"/>
        <v>-4645026.5702088326</v>
      </c>
      <c r="AL276" s="2">
        <f t="shared" si="108"/>
        <v>-158240723.62336761</v>
      </c>
    </row>
    <row r="277" spans="1:38">
      <c r="E277" t="s">
        <v>313</v>
      </c>
      <c r="F277" t="s">
        <v>215</v>
      </c>
      <c r="G277" s="2">
        <f ca="1">-$G$17*G276</f>
        <v>141587788.75847706</v>
      </c>
      <c r="H277" s="2">
        <f t="shared" ref="H277:AK277" si="110">-$G$17*H276</f>
        <v>-105534.38548495284</v>
      </c>
      <c r="I277" s="2">
        <f t="shared" si="110"/>
        <v>-220119.85191299606</v>
      </c>
      <c r="J277" s="2">
        <f t="shared" si="110"/>
        <v>-421288.87273069541</v>
      </c>
      <c r="K277" s="2">
        <f t="shared" si="110"/>
        <v>221102.75604060077</v>
      </c>
      <c r="L277" s="2">
        <f t="shared" si="110"/>
        <v>226615.4313903627</v>
      </c>
      <c r="M277" s="2">
        <f t="shared" si="110"/>
        <v>-232366.80186578035</v>
      </c>
      <c r="N277" s="2">
        <f t="shared" si="110"/>
        <v>-267999.78422052419</v>
      </c>
      <c r="O277" s="2">
        <f t="shared" si="110"/>
        <v>-357751.65547613398</v>
      </c>
      <c r="P277" s="2">
        <f t="shared" si="110"/>
        <v>-432222.46320391539</v>
      </c>
      <c r="Q277" s="2">
        <f t="shared" si="110"/>
        <v>-494614.61759476742</v>
      </c>
      <c r="R277" s="2">
        <f t="shared" si="110"/>
        <v>210237.4833841075</v>
      </c>
      <c r="S277" s="2">
        <f t="shared" si="110"/>
        <v>290878.53545741847</v>
      </c>
      <c r="T277" s="2">
        <f t="shared" si="110"/>
        <v>376951.09475912375</v>
      </c>
      <c r="U277" s="2">
        <f t="shared" si="110"/>
        <v>528016.77639962977</v>
      </c>
      <c r="V277" s="2">
        <f t="shared" si="110"/>
        <v>371246.70708393975</v>
      </c>
      <c r="W277" s="2">
        <f t="shared" si="110"/>
        <v>456911.39591277222</v>
      </c>
      <c r="X277" s="2">
        <f t="shared" si="110"/>
        <v>542187.73884424847</v>
      </c>
      <c r="Y277" s="2">
        <f t="shared" si="110"/>
        <v>631232.03538101225</v>
      </c>
      <c r="Z277" s="2">
        <f t="shared" si="110"/>
        <v>923614.14757275244</v>
      </c>
      <c r="AA277" s="2">
        <f t="shared" si="110"/>
        <v>1034231.0012328833</v>
      </c>
      <c r="AB277" s="2">
        <f t="shared" si="110"/>
        <v>1149524.2242373992</v>
      </c>
      <c r="AC277" s="2">
        <f t="shared" si="110"/>
        <v>1277348.0163178418</v>
      </c>
      <c r="AD277" s="2">
        <f t="shared" si="110"/>
        <v>1410837.6540650367</v>
      </c>
      <c r="AE277" s="2">
        <f t="shared" si="110"/>
        <v>1464611.0303171736</v>
      </c>
      <c r="AF277" s="2">
        <f t="shared" si="110"/>
        <v>1604146.1035982009</v>
      </c>
      <c r="AG277" s="2">
        <f t="shared" si="110"/>
        <v>1749708.0028720244</v>
      </c>
      <c r="AH277" s="2">
        <f t="shared" si="110"/>
        <v>1892948.0911222647</v>
      </c>
      <c r="AI277" s="2">
        <f t="shared" si="110"/>
        <v>2041859.0547956708</v>
      </c>
      <c r="AJ277" s="2">
        <f t="shared" si="110"/>
        <v>2163968.5213673897</v>
      </c>
      <c r="AK277" s="2">
        <f t="shared" si="110"/>
        <v>2322513.2851044163</v>
      </c>
      <c r="AL277" s="2">
        <f t="shared" si="108"/>
        <v>79120361.811683804</v>
      </c>
    </row>
    <row r="278" spans="1:38">
      <c r="E278" t="s">
        <v>314</v>
      </c>
      <c r="F278" t="s">
        <v>215</v>
      </c>
      <c r="G278" s="2">
        <f t="shared" ref="G278:AL278" ca="1" si="111">SUM(G268:G277)</f>
        <v>-476085842.31124914</v>
      </c>
      <c r="H278" s="2">
        <f t="shared" si="111"/>
        <v>-72242910.217621014</v>
      </c>
      <c r="I278" s="2">
        <f t="shared" si="111"/>
        <v>-78479798.584302664</v>
      </c>
      <c r="J278" s="2">
        <f t="shared" si="111"/>
        <v>-99379555.67875421</v>
      </c>
      <c r="K278" s="2">
        <f t="shared" si="111"/>
        <v>-66273260.276596151</v>
      </c>
      <c r="L278" s="2">
        <f t="shared" si="111"/>
        <v>-41425563.698733918</v>
      </c>
      <c r="M278" s="2">
        <f t="shared" si="111"/>
        <v>-66419127.326368771</v>
      </c>
      <c r="N278" s="2">
        <f t="shared" si="111"/>
        <v>-49364005.783191927</v>
      </c>
      <c r="O278" s="2">
        <f t="shared" si="111"/>
        <v>-78650142.628874779</v>
      </c>
      <c r="P278" s="2">
        <f t="shared" si="111"/>
        <v>-27284049.544087522</v>
      </c>
      <c r="Q278" s="2">
        <f t="shared" si="111"/>
        <v>-62104973.943098672</v>
      </c>
      <c r="R278" s="2">
        <f t="shared" si="111"/>
        <v>-18351462.615571905</v>
      </c>
      <c r="S278" s="2">
        <f t="shared" si="111"/>
        <v>-18190286.936167631</v>
      </c>
      <c r="T278" s="2">
        <f t="shared" si="111"/>
        <v>-18007410.19547902</v>
      </c>
      <c r="U278" s="2">
        <f t="shared" si="111"/>
        <v>-17845087.150252551</v>
      </c>
      <c r="V278" s="2">
        <f t="shared" si="111"/>
        <v>-17451507.479255885</v>
      </c>
      <c r="W278" s="2">
        <f t="shared" si="111"/>
        <v>-17281100.744353816</v>
      </c>
      <c r="X278" s="2">
        <f t="shared" si="111"/>
        <v>-17092018.268757164</v>
      </c>
      <c r="Y278" s="2">
        <f t="shared" si="111"/>
        <v>-16887761.208884958</v>
      </c>
      <c r="Z278" s="2">
        <f t="shared" si="111"/>
        <v>-16789781.162847016</v>
      </c>
      <c r="AA278" s="2">
        <f t="shared" si="111"/>
        <v>-16486471.518266285</v>
      </c>
      <c r="AB278" s="2">
        <f t="shared" si="111"/>
        <v>-16163456.350450097</v>
      </c>
      <c r="AC278" s="2">
        <f t="shared" si="111"/>
        <v>-15824755.99351914</v>
      </c>
      <c r="AD278" s="2">
        <f t="shared" si="111"/>
        <v>-15462451.11649874</v>
      </c>
      <c r="AE278" s="2">
        <f t="shared" si="111"/>
        <v>-15023298.901565619</v>
      </c>
      <c r="AF278" s="2">
        <f t="shared" si="111"/>
        <v>-14639823.873806022</v>
      </c>
      <c r="AG278" s="2">
        <f t="shared" si="111"/>
        <v>-14231178.110612428</v>
      </c>
      <c r="AH278" s="2">
        <f t="shared" si="111"/>
        <v>-13791185.080674991</v>
      </c>
      <c r="AI278" s="2">
        <f t="shared" si="111"/>
        <v>-13326862.806879282</v>
      </c>
      <c r="AJ278" s="2">
        <f t="shared" si="111"/>
        <v>-12817412.69254962</v>
      </c>
      <c r="AK278" s="2">
        <f t="shared" si="111"/>
        <v>-12312895.686332792</v>
      </c>
      <c r="AL278" s="2">
        <f t="shared" si="111"/>
        <v>726581720.61119926</v>
      </c>
    </row>
    <row r="279" spans="1:38">
      <c r="E279" t="s">
        <v>315</v>
      </c>
      <c r="F279" t="s">
        <v>215</v>
      </c>
      <c r="G279" s="50">
        <f ca="1">NPV($G$15,H278:AL278)+G278</f>
        <v>-948099817.39259005</v>
      </c>
    </row>
    <row r="280" spans="1:38">
      <c r="E280" s="3" t="s">
        <v>317</v>
      </c>
      <c r="F280" s="3"/>
      <c r="G280" s="4" t="str">
        <f ca="1">IF(G279&gt;0,"N/A",IF(ABS(G279+G253)&gt;1,"Error","OK"))</f>
        <v>OK</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#VALUE!</v>
      </c>
      <c r="H284" s="2" t="e">
        <f t="shared" ref="H284:AK284" ca="1" si="112">G284*(1+$G$14)</f>
        <v>#VALUE!</v>
      </c>
      <c r="I284" s="2" t="e">
        <f t="shared" ca="1" si="112"/>
        <v>#VALUE!</v>
      </c>
      <c r="J284" s="2" t="e">
        <f t="shared" ca="1" si="112"/>
        <v>#VALUE!</v>
      </c>
      <c r="K284" s="2" t="e">
        <f t="shared" ca="1" si="112"/>
        <v>#VALUE!</v>
      </c>
      <c r="L284" s="2" t="e">
        <f t="shared" ca="1" si="112"/>
        <v>#VALUE!</v>
      </c>
      <c r="M284" s="2" t="e">
        <f t="shared" ca="1" si="112"/>
        <v>#VALUE!</v>
      </c>
      <c r="N284" s="2" t="e">
        <f t="shared" ca="1" si="112"/>
        <v>#VALUE!</v>
      </c>
      <c r="O284" s="2" t="e">
        <f t="shared" ca="1" si="112"/>
        <v>#VALUE!</v>
      </c>
      <c r="P284" s="2" t="e">
        <f t="shared" ca="1" si="112"/>
        <v>#VALUE!</v>
      </c>
      <c r="Q284" s="2" t="e">
        <f t="shared" ca="1" si="112"/>
        <v>#VALUE!</v>
      </c>
      <c r="R284" s="2" t="e">
        <f t="shared" ca="1" si="112"/>
        <v>#VALUE!</v>
      </c>
      <c r="S284" s="2" t="e">
        <f t="shared" ca="1" si="112"/>
        <v>#VALUE!</v>
      </c>
      <c r="T284" s="2" t="e">
        <f t="shared" ca="1" si="112"/>
        <v>#VALUE!</v>
      </c>
      <c r="U284" s="2" t="e">
        <f t="shared" ca="1" si="112"/>
        <v>#VALUE!</v>
      </c>
      <c r="V284" s="2" t="e">
        <f t="shared" ca="1" si="112"/>
        <v>#VALUE!</v>
      </c>
      <c r="W284" s="2" t="e">
        <f t="shared" ca="1" si="112"/>
        <v>#VALUE!</v>
      </c>
      <c r="X284" s="2" t="e">
        <f t="shared" ca="1" si="112"/>
        <v>#VALUE!</v>
      </c>
      <c r="Y284" s="2" t="e">
        <f t="shared" ca="1" si="112"/>
        <v>#VALUE!</v>
      </c>
      <c r="Z284" s="2" t="e">
        <f t="shared" ca="1" si="112"/>
        <v>#VALUE!</v>
      </c>
      <c r="AA284" s="2" t="e">
        <f t="shared" ca="1" si="112"/>
        <v>#VALUE!</v>
      </c>
      <c r="AB284" s="2" t="e">
        <f t="shared" ca="1" si="112"/>
        <v>#VALUE!</v>
      </c>
      <c r="AC284" s="2" t="e">
        <f t="shared" ca="1" si="112"/>
        <v>#VALUE!</v>
      </c>
      <c r="AD284" s="2" t="e">
        <f t="shared" ca="1" si="112"/>
        <v>#VALUE!</v>
      </c>
      <c r="AE284" s="2" t="e">
        <f t="shared" ca="1" si="112"/>
        <v>#VALUE!</v>
      </c>
      <c r="AF284" s="2" t="e">
        <f t="shared" ca="1" si="112"/>
        <v>#VALUE!</v>
      </c>
      <c r="AG284" s="2" t="e">
        <f ca="1">AF284*(1+$G$14)</f>
        <v>#VALUE!</v>
      </c>
      <c r="AH284" s="2" t="e">
        <f t="shared" ca="1" si="112"/>
        <v>#VALUE!</v>
      </c>
      <c r="AI284" s="2" t="e">
        <f t="shared" ca="1" si="112"/>
        <v>#VALUE!</v>
      </c>
      <c r="AJ284" s="2" t="e">
        <f t="shared" ca="1" si="112"/>
        <v>#VALUE!</v>
      </c>
      <c r="AK284" s="2" t="e">
        <f t="shared" ca="1" si="112"/>
        <v>#VALUE!</v>
      </c>
    </row>
    <row r="285" spans="1:38">
      <c r="E285" t="s">
        <v>303</v>
      </c>
      <c r="F285" t="s">
        <v>215</v>
      </c>
      <c r="G285" s="2" t="e">
        <f ca="1">G283*G284</f>
        <v>#VALUE!</v>
      </c>
      <c r="H285" s="2" t="e">
        <f t="shared" ref="H285:AK285" ca="1" si="113">H283*H284</f>
        <v>#VALUE!</v>
      </c>
      <c r="I285" s="2" t="e">
        <f t="shared" ca="1" si="113"/>
        <v>#VALUE!</v>
      </c>
      <c r="J285" s="2" t="e">
        <f t="shared" ca="1" si="113"/>
        <v>#VALUE!</v>
      </c>
      <c r="K285" s="2" t="e">
        <f t="shared" ca="1" si="113"/>
        <v>#VALUE!</v>
      </c>
      <c r="L285" s="2" t="e">
        <f t="shared" ca="1" si="113"/>
        <v>#VALUE!</v>
      </c>
      <c r="M285" s="2" t="e">
        <f t="shared" ca="1" si="113"/>
        <v>#VALUE!</v>
      </c>
      <c r="N285" s="2" t="e">
        <f t="shared" ca="1" si="113"/>
        <v>#VALUE!</v>
      </c>
      <c r="O285" s="2" t="e">
        <f t="shared" ca="1" si="113"/>
        <v>#VALUE!</v>
      </c>
      <c r="P285" s="2" t="e">
        <f t="shared" ca="1" si="113"/>
        <v>#VALUE!</v>
      </c>
      <c r="Q285" s="2" t="e">
        <f t="shared" ca="1" si="113"/>
        <v>#VALUE!</v>
      </c>
      <c r="R285" s="2" t="e">
        <f t="shared" ca="1" si="113"/>
        <v>#VALUE!</v>
      </c>
      <c r="S285" s="2" t="e">
        <f t="shared" ca="1" si="113"/>
        <v>#VALUE!</v>
      </c>
      <c r="T285" s="2" t="e">
        <f t="shared" ca="1" si="113"/>
        <v>#VALUE!</v>
      </c>
      <c r="U285" s="2" t="e">
        <f t="shared" ca="1" si="113"/>
        <v>#VALUE!</v>
      </c>
      <c r="V285" s="2" t="e">
        <f t="shared" ca="1" si="113"/>
        <v>#VALUE!</v>
      </c>
      <c r="W285" s="2" t="e">
        <f t="shared" ca="1" si="113"/>
        <v>#VALUE!</v>
      </c>
      <c r="X285" s="2" t="e">
        <f t="shared" ca="1" si="113"/>
        <v>#VALUE!</v>
      </c>
      <c r="Y285" s="2" t="e">
        <f t="shared" ca="1" si="113"/>
        <v>#VALUE!</v>
      </c>
      <c r="Z285" s="2" t="e">
        <f t="shared" ca="1" si="113"/>
        <v>#VALUE!</v>
      </c>
      <c r="AA285" s="2" t="e">
        <f t="shared" ca="1" si="113"/>
        <v>#VALUE!</v>
      </c>
      <c r="AB285" s="2" t="e">
        <f t="shared" ca="1" si="113"/>
        <v>#VALUE!</v>
      </c>
      <c r="AC285" s="2" t="e">
        <f t="shared" ca="1" si="113"/>
        <v>#VALUE!</v>
      </c>
      <c r="AD285" s="2" t="e">
        <f t="shared" ca="1" si="113"/>
        <v>#VALUE!</v>
      </c>
      <c r="AE285" s="2" t="e">
        <f t="shared" ca="1" si="113"/>
        <v>#VALUE!</v>
      </c>
      <c r="AF285" s="2" t="e">
        <f t="shared" ca="1" si="113"/>
        <v>#VALUE!</v>
      </c>
      <c r="AG285" s="2" t="e">
        <f t="shared" ca="1" si="113"/>
        <v>#VALUE!</v>
      </c>
      <c r="AH285" s="2" t="e">
        <f t="shared" ca="1" si="113"/>
        <v>#VALUE!</v>
      </c>
      <c r="AI285" s="2" t="e">
        <f t="shared" ca="1" si="113"/>
        <v>#VALUE!</v>
      </c>
      <c r="AJ285" s="2" t="e">
        <f t="shared" ca="1" si="113"/>
        <v>#VALUE!</v>
      </c>
      <c r="AK285" s="2" t="e">
        <f t="shared" ca="1" si="113"/>
        <v>#VALUE!</v>
      </c>
    </row>
    <row r="287" spans="1:38">
      <c r="D287" t="s">
        <v>304</v>
      </c>
    </row>
    <row r="288" spans="1:38">
      <c r="E288" t="s">
        <v>219</v>
      </c>
      <c r="F288" t="s">
        <v>215</v>
      </c>
      <c r="G288" s="2">
        <f t="shared" ref="G288:AK293" si="114">G222</f>
        <v>0</v>
      </c>
      <c r="H288" s="2">
        <f t="shared" si="114"/>
        <v>4226414.2852537353</v>
      </c>
      <c r="I288" s="2">
        <f t="shared" si="114"/>
        <v>4282565.6886727838</v>
      </c>
      <c r="J288" s="2">
        <f t="shared" si="114"/>
        <v>4031136.0302885366</v>
      </c>
      <c r="K288" s="2">
        <f t="shared" si="114"/>
        <v>8668224.7997785937</v>
      </c>
      <c r="L288" s="2">
        <f t="shared" si="114"/>
        <v>8803912.3301069513</v>
      </c>
      <c r="M288" s="2">
        <f t="shared" si="114"/>
        <v>6286262.8107205704</v>
      </c>
      <c r="N288" s="2">
        <f t="shared" si="114"/>
        <v>6372560.9971692795</v>
      </c>
      <c r="O288" s="2">
        <f t="shared" si="114"/>
        <v>6459591.2253545476</v>
      </c>
      <c r="P288" s="2">
        <f t="shared" si="114"/>
        <v>6026238.2969203973</v>
      </c>
      <c r="Q288" s="2">
        <f t="shared" si="114"/>
        <v>6104102.9020588594</v>
      </c>
      <c r="R288" s="2">
        <f t="shared" si="114"/>
        <v>10527220.549784543</v>
      </c>
      <c r="S288" s="2">
        <f t="shared" si="114"/>
        <v>10770933.628261993</v>
      </c>
      <c r="T288" s="2">
        <f t="shared" si="114"/>
        <v>11022953.442738339</v>
      </c>
      <c r="U288" s="2">
        <f t="shared" si="114"/>
        <v>11667879.556845872</v>
      </c>
      <c r="V288" s="2">
        <f t="shared" si="114"/>
        <v>10316162.592220742</v>
      </c>
      <c r="W288" s="2">
        <f t="shared" si="114"/>
        <v>10560293.93064134</v>
      </c>
      <c r="X288" s="2">
        <f t="shared" si="114"/>
        <v>10782060.103184801</v>
      </c>
      <c r="Y288" s="2">
        <f t="shared" si="114"/>
        <v>11008483.365351448</v>
      </c>
      <c r="Z288" s="2">
        <f t="shared" si="114"/>
        <v>12507730.136629738</v>
      </c>
      <c r="AA288" s="2">
        <f t="shared" si="114"/>
        <v>12770392.469498945</v>
      </c>
      <c r="AB288" s="2">
        <f t="shared" si="114"/>
        <v>13038570.711358428</v>
      </c>
      <c r="AC288" s="2">
        <f t="shared" si="114"/>
        <v>13361377.956012158</v>
      </c>
      <c r="AD288" s="2">
        <f t="shared" si="114"/>
        <v>13691993.095257528</v>
      </c>
      <c r="AE288" s="2">
        <f t="shared" si="114"/>
        <v>13486539.145677259</v>
      </c>
      <c r="AF288" s="2">
        <f t="shared" si="114"/>
        <v>13821905.83195197</v>
      </c>
      <c r="AG288" s="2">
        <f t="shared" si="114"/>
        <v>14165410.355286974</v>
      </c>
      <c r="AH288" s="2">
        <f t="shared" si="114"/>
        <v>14462883.972747983</v>
      </c>
      <c r="AI288" s="2">
        <f t="shared" si="114"/>
        <v>14766604.536175601</v>
      </c>
      <c r="AJ288" s="2">
        <f t="shared" si="114"/>
        <v>14869136.013506826</v>
      </c>
      <c r="AK288" s="2">
        <f t="shared" si="114"/>
        <v>15181387.869790452</v>
      </c>
    </row>
    <row r="289" spans="4:38">
      <c r="E289" t="s">
        <v>305</v>
      </c>
      <c r="F289" t="s">
        <v>215</v>
      </c>
      <c r="G289" s="2">
        <f t="shared" si="114"/>
        <v>0</v>
      </c>
      <c r="H289" s="2">
        <f t="shared" si="114"/>
        <v>1242498.9375118865</v>
      </c>
      <c r="I289" s="2">
        <f t="shared" si="114"/>
        <v>2527711.229046036</v>
      </c>
      <c r="J289" s="2">
        <f t="shared" si="114"/>
        <v>3757047.5073062507</v>
      </c>
      <c r="K289" s="2">
        <f t="shared" si="114"/>
        <v>6497137.3056377573</v>
      </c>
      <c r="L289" s="2">
        <f t="shared" si="114"/>
        <v>9337014.2346821595</v>
      </c>
      <c r="M289" s="2">
        <f t="shared" si="114"/>
        <v>11416985.289187441</v>
      </c>
      <c r="N289" s="2">
        <f t="shared" si="114"/>
        <v>13564800.824085083</v>
      </c>
      <c r="O289" s="2">
        <f t="shared" si="114"/>
        <v>15782025.883557655</v>
      </c>
      <c r="P289" s="2">
        <f t="shared" si="114"/>
        <v>17903368.181540918</v>
      </c>
      <c r="Q289" s="2">
        <f t="shared" si="114"/>
        <v>20090753.177915655</v>
      </c>
      <c r="R289" s="2">
        <f t="shared" si="114"/>
        <v>23740371.483194448</v>
      </c>
      <c r="S289" s="2">
        <f t="shared" si="114"/>
        <v>27540482.710202251</v>
      </c>
      <c r="T289" s="2">
        <f t="shared" si="114"/>
        <v>31506095.177665867</v>
      </c>
      <c r="U289" s="2">
        <f t="shared" si="114"/>
        <v>35758753.254995458</v>
      </c>
      <c r="V289" s="2">
        <f t="shared" si="114"/>
        <v>39663884.640081212</v>
      </c>
      <c r="W289" s="2">
        <f t="shared" si="114"/>
        <v>43726081.500258312</v>
      </c>
      <c r="X289" s="2">
        <f t="shared" si="114"/>
        <v>47941398.855436578</v>
      </c>
      <c r="Y289" s="2">
        <f t="shared" si="114"/>
        <v>52314476.337590642</v>
      </c>
      <c r="Z289" s="2">
        <f t="shared" si="114"/>
        <v>57256884.613248348</v>
      </c>
      <c r="AA289" s="2">
        <f t="shared" si="114"/>
        <v>62383803.352418803</v>
      </c>
      <c r="AB289" s="2">
        <f t="shared" si="114"/>
        <v>67700802.392519966</v>
      </c>
      <c r="AC289" s="2">
        <f t="shared" si="114"/>
        <v>73229322.737340271</v>
      </c>
      <c r="AD289" s="2">
        <f t="shared" si="114"/>
        <v>78976233.575749785</v>
      </c>
      <c r="AE289" s="2">
        <f t="shared" si="114"/>
        <v>84774067.86066395</v>
      </c>
      <c r="AF289" s="2">
        <f t="shared" si="114"/>
        <v>90797312.482077509</v>
      </c>
      <c r="AG289" s="2">
        <f t="shared" si="114"/>
        <v>97053229.155330092</v>
      </c>
      <c r="AH289" s="2">
        <f t="shared" si="114"/>
        <v>103531852.71405467</v>
      </c>
      <c r="AI289" s="2">
        <f t="shared" si="114"/>
        <v>110239777.98818818</v>
      </c>
      <c r="AJ289" s="2">
        <f t="shared" si="114"/>
        <v>117117189.82119548</v>
      </c>
      <c r="AK289" s="2">
        <f t="shared" si="114"/>
        <v>124234837.2090963</v>
      </c>
    </row>
    <row r="290" spans="4:38">
      <c r="E290" t="s">
        <v>282</v>
      </c>
      <c r="F290" t="s">
        <v>215</v>
      </c>
      <c r="G290" s="2">
        <f t="shared" si="114"/>
        <v>0</v>
      </c>
      <c r="H290" s="2">
        <f t="shared" si="114"/>
        <v>-742780.43375240488</v>
      </c>
      <c r="I290" s="2">
        <f t="shared" si="114"/>
        <v>-1508121.6779437957</v>
      </c>
      <c r="J290" s="2">
        <f t="shared" si="114"/>
        <v>-2237875.4249253911</v>
      </c>
      <c r="K290" s="2">
        <f t="shared" si="114"/>
        <v>-3750238.3434835523</v>
      </c>
      <c r="L290" s="2">
        <f t="shared" si="114"/>
        <v>-5386545.7023234954</v>
      </c>
      <c r="M290" s="2">
        <f t="shared" si="114"/>
        <v>-6588320.8448331514</v>
      </c>
      <c r="N290" s="2">
        <f t="shared" si="114"/>
        <v>-7830058.4165612198</v>
      </c>
      <c r="O290" s="2">
        <f t="shared" si="114"/>
        <v>-9112732.2922389451</v>
      </c>
      <c r="P290" s="2">
        <f t="shared" si="114"/>
        <v>-10340682.165877542</v>
      </c>
      <c r="Q290" s="2">
        <f t="shared" si="114"/>
        <v>-11607551.841444062</v>
      </c>
      <c r="R290" s="2">
        <f t="shared" si="114"/>
        <v>-13720026.205770202</v>
      </c>
      <c r="S290" s="2">
        <f t="shared" si="114"/>
        <v>-15920624.722461743</v>
      </c>
      <c r="T290" s="2">
        <f t="shared" si="114"/>
        <v>-18213069.214214087</v>
      </c>
      <c r="U290" s="2">
        <f t="shared" si="114"/>
        <v>-20671449.266391937</v>
      </c>
      <c r="V290" s="2">
        <f t="shared" si="114"/>
        <v>-22928930.804681242</v>
      </c>
      <c r="W290" s="2">
        <f t="shared" si="114"/>
        <v>-25277208.881001398</v>
      </c>
      <c r="X290" s="2">
        <f t="shared" si="114"/>
        <v>-27714002.978042129</v>
      </c>
      <c r="Y290" s="2">
        <f t="shared" si="114"/>
        <v>-30241995.178042002</v>
      </c>
      <c r="Z290" s="2">
        <f t="shared" si="114"/>
        <v>-33099106.587813575</v>
      </c>
      <c r="AA290" s="2">
        <f t="shared" si="114"/>
        <v>-36062879.956922032</v>
      </c>
      <c r="AB290" s="2">
        <f t="shared" si="114"/>
        <v>-39136535.101527818</v>
      </c>
      <c r="AC290" s="2">
        <f t="shared" si="114"/>
        <v>-42332466.654600158</v>
      </c>
      <c r="AD290" s="2">
        <f t="shared" si="114"/>
        <v>-45654645.562447414</v>
      </c>
      <c r="AE290" s="2">
        <f t="shared" si="114"/>
        <v>-49006262.337811589</v>
      </c>
      <c r="AF290" s="2">
        <f t="shared" si="114"/>
        <v>-52488184.504469454</v>
      </c>
      <c r="AG290" s="2">
        <f t="shared" si="114"/>
        <v>-56104609.920751281</v>
      </c>
      <c r="AH290" s="2">
        <f t="shared" si="114"/>
        <v>-59849777.915150478</v>
      </c>
      <c r="AI290" s="2">
        <f t="shared" si="114"/>
        <v>-63727500.832339361</v>
      </c>
      <c r="AJ290" s="2">
        <f t="shared" si="114"/>
        <v>-67703200.677809596</v>
      </c>
      <c r="AK290" s="2">
        <f t="shared" si="114"/>
        <v>-71817776.08892253</v>
      </c>
    </row>
    <row r="291" spans="4:38">
      <c r="E291" t="s">
        <v>283</v>
      </c>
      <c r="F291" t="s">
        <v>215</v>
      </c>
      <c r="G291" s="2">
        <f t="shared" si="114"/>
        <v>0</v>
      </c>
      <c r="H291" s="2">
        <f t="shared" si="114"/>
        <v>-288645.54136887402</v>
      </c>
      <c r="I291" s="2">
        <f t="shared" si="114"/>
        <v>-585868.53741881973</v>
      </c>
      <c r="J291" s="2">
        <f t="shared" si="114"/>
        <v>-869122.84300009429</v>
      </c>
      <c r="K291" s="2">
        <f t="shared" si="114"/>
        <v>-1501758.6002603362</v>
      </c>
      <c r="L291" s="2">
        <f t="shared" si="114"/>
        <v>-2156808.0178958219</v>
      </c>
      <c r="M291" s="2">
        <f t="shared" si="114"/>
        <v>-2638132.35266294</v>
      </c>
      <c r="N291" s="2">
        <f t="shared" si="114"/>
        <v>-3135514.2843829836</v>
      </c>
      <c r="O291" s="2">
        <f t="shared" si="114"/>
        <v>-3649348.6237681326</v>
      </c>
      <c r="P291" s="2">
        <f t="shared" si="114"/>
        <v>-4141311.6123531628</v>
      </c>
      <c r="Q291" s="2">
        <f t="shared" si="114"/>
        <v>-4648914.5055681588</v>
      </c>
      <c r="R291" s="2">
        <f t="shared" si="114"/>
        <v>-5495242.734914639</v>
      </c>
      <c r="S291" s="2">
        <f t="shared" si="114"/>
        <v>-6376945.8325846773</v>
      </c>
      <c r="T291" s="2">
        <f t="shared" si="114"/>
        <v>-7295175.7766324598</v>
      </c>
      <c r="U291" s="2">
        <f t="shared" si="114"/>
        <v>-8279870.5798788983</v>
      </c>
      <c r="V291" s="2">
        <f t="shared" si="114"/>
        <v>-9184096.2455602419</v>
      </c>
      <c r="W291" s="2">
        <f t="shared" si="114"/>
        <v>-10124690.120084047</v>
      </c>
      <c r="X291" s="2">
        <f t="shared" si="114"/>
        <v>-11100738.750893557</v>
      </c>
      <c r="Y291" s="2">
        <f t="shared" si="114"/>
        <v>-12113316.435854094</v>
      </c>
      <c r="Z291" s="2">
        <f t="shared" si="114"/>
        <v>-13257721.571669377</v>
      </c>
      <c r="AA291" s="2">
        <f t="shared" si="114"/>
        <v>-14444849.750640687</v>
      </c>
      <c r="AB291" s="2">
        <f t="shared" si="114"/>
        <v>-15675990.657915685</v>
      </c>
      <c r="AC291" s="2">
        <f t="shared" si="114"/>
        <v>-16956108.91670718</v>
      </c>
      <c r="AD291" s="2">
        <f t="shared" si="114"/>
        <v>-18286795.074493922</v>
      </c>
      <c r="AE291" s="2">
        <f t="shared" si="114"/>
        <v>-19629272.458432578</v>
      </c>
      <c r="AF291" s="2">
        <f t="shared" si="114"/>
        <v>-21023943.172498614</v>
      </c>
      <c r="AG291" s="2">
        <f t="shared" si="114"/>
        <v>-22472488.652920298</v>
      </c>
      <c r="AH291" s="2">
        <f t="shared" si="114"/>
        <v>-23972601.484580625</v>
      </c>
      <c r="AI291" s="2">
        <f t="shared" si="114"/>
        <v>-25525808.687674742</v>
      </c>
      <c r="AJ291" s="2">
        <f t="shared" si="114"/>
        <v>-27118260.177685037</v>
      </c>
      <c r="AK291" s="2">
        <f t="shared" si="114"/>
        <v>-28766337.748644508</v>
      </c>
    </row>
    <row r="292" spans="4:38">
      <c r="E292" t="s">
        <v>306</v>
      </c>
      <c r="F292" t="s">
        <v>215</v>
      </c>
      <c r="G292" s="2">
        <f t="shared" si="114"/>
        <v>-4181225.6694096504</v>
      </c>
      <c r="H292" s="2">
        <f t="shared" si="114"/>
        <v>-5141049.8175440291</v>
      </c>
      <c r="I292" s="2">
        <f t="shared" si="114"/>
        <v>-6183752.3817761783</v>
      </c>
      <c r="J292" s="2">
        <f t="shared" si="114"/>
        <v>-7489777.7545406055</v>
      </c>
      <c r="K292" s="2">
        <f t="shared" si="114"/>
        <v>-8439346.7880684566</v>
      </c>
      <c r="L292" s="2">
        <f t="shared" si="114"/>
        <v>-9086803.3019673731</v>
      </c>
      <c r="M292" s="2">
        <f t="shared" si="114"/>
        <v>-10025906.914850455</v>
      </c>
      <c r="N292" s="2">
        <f t="shared" si="114"/>
        <v>-10758454.348446986</v>
      </c>
      <c r="O292" s="2">
        <f t="shared" si="114"/>
        <v>-11864547.229412686</v>
      </c>
      <c r="P292" s="2">
        <f t="shared" si="114"/>
        <v>-12329095.788256712</v>
      </c>
      <c r="Q292" s="2">
        <f t="shared" si="114"/>
        <v>-13235820.516927408</v>
      </c>
      <c r="R292" s="2">
        <f t="shared" si="114"/>
        <v>-13650739.869733432</v>
      </c>
      <c r="S292" s="2">
        <f t="shared" si="114"/>
        <v>-14074655.547035033</v>
      </c>
      <c r="T292" s="2">
        <f t="shared" si="114"/>
        <v>-14507796.331163503</v>
      </c>
      <c r="U292" s="2">
        <f t="shared" si="114"/>
        <v>-14955201.122906296</v>
      </c>
      <c r="V292" s="2">
        <f t="shared" si="114"/>
        <v>-15392042.1348342</v>
      </c>
      <c r="W292" s="2">
        <f t="shared" si="114"/>
        <v>-15838400.45706239</v>
      </c>
      <c r="X292" s="2">
        <f t="shared" si="114"/>
        <v>-16294132.304057371</v>
      </c>
      <c r="Y292" s="2">
        <f t="shared" si="114"/>
        <v>-16759434.519839246</v>
      </c>
      <c r="Z292" s="2">
        <f t="shared" si="114"/>
        <v>-17250358.939910114</v>
      </c>
      <c r="AA292" s="2">
        <f t="shared" si="114"/>
        <v>-17751592.772802468</v>
      </c>
      <c r="AB292" s="2">
        <f t="shared" si="114"/>
        <v>-18263352.516185563</v>
      </c>
      <c r="AC292" s="2">
        <f t="shared" si="114"/>
        <v>-18786471.679926146</v>
      </c>
      <c r="AD292" s="2">
        <f t="shared" si="114"/>
        <v>-19321201.673632391</v>
      </c>
      <c r="AE292" s="2">
        <f t="shared" si="114"/>
        <v>-19860998.674649213</v>
      </c>
      <c r="AF292" s="2">
        <f t="shared" si="114"/>
        <v>-20412783.279740077</v>
      </c>
      <c r="AG292" s="2">
        <f t="shared" si="114"/>
        <v>-20976820.917798653</v>
      </c>
      <c r="AH292" s="2">
        <f t="shared" si="114"/>
        <v>-21552703.346256457</v>
      </c>
      <c r="AI292" s="2">
        <f t="shared" si="114"/>
        <v>-22140679.305711873</v>
      </c>
      <c r="AJ292" s="2">
        <f t="shared" si="114"/>
        <v>-22738408.170091748</v>
      </c>
      <c r="AK292" s="2">
        <f t="shared" si="114"/>
        <v>-23348689.340623599</v>
      </c>
    </row>
    <row r="293" spans="4:38">
      <c r="E293" t="s">
        <v>290</v>
      </c>
      <c r="F293" t="s">
        <v>215</v>
      </c>
      <c r="G293" s="2">
        <f t="shared" si="114"/>
        <v>0</v>
      </c>
      <c r="H293" s="2">
        <f t="shared" si="114"/>
        <v>0</v>
      </c>
      <c r="I293" s="2">
        <f t="shared" si="114"/>
        <v>0</v>
      </c>
      <c r="J293" s="2">
        <f t="shared" si="114"/>
        <v>0</v>
      </c>
      <c r="K293" s="2">
        <f t="shared" si="114"/>
        <v>0</v>
      </c>
      <c r="L293" s="2">
        <f t="shared" si="114"/>
        <v>0</v>
      </c>
      <c r="M293" s="2">
        <f t="shared" si="114"/>
        <v>0</v>
      </c>
      <c r="N293" s="2">
        <f t="shared" si="114"/>
        <v>0</v>
      </c>
      <c r="O293" s="2">
        <f t="shared" si="114"/>
        <v>0</v>
      </c>
      <c r="P293" s="2">
        <f t="shared" si="114"/>
        <v>0</v>
      </c>
      <c r="Q293" s="2">
        <f t="shared" si="114"/>
        <v>0</v>
      </c>
      <c r="R293" s="2">
        <f t="shared" si="114"/>
        <v>0</v>
      </c>
      <c r="S293" s="2">
        <f t="shared" si="114"/>
        <v>0</v>
      </c>
      <c r="T293" s="2">
        <f t="shared" si="114"/>
        <v>0</v>
      </c>
      <c r="U293" s="2">
        <f t="shared" si="114"/>
        <v>0</v>
      </c>
      <c r="V293" s="2">
        <f t="shared" si="114"/>
        <v>0</v>
      </c>
      <c r="W293" s="2">
        <f t="shared" si="114"/>
        <v>0</v>
      </c>
      <c r="X293" s="2">
        <f t="shared" si="114"/>
        <v>0</v>
      </c>
      <c r="Y293" s="2">
        <f t="shared" si="114"/>
        <v>0</v>
      </c>
      <c r="Z293" s="2">
        <f t="shared" si="114"/>
        <v>0</v>
      </c>
      <c r="AA293" s="2">
        <f t="shared" si="114"/>
        <v>0</v>
      </c>
      <c r="AB293" s="2">
        <f t="shared" si="114"/>
        <v>0</v>
      </c>
      <c r="AC293" s="2">
        <f t="shared" si="114"/>
        <v>0</v>
      </c>
      <c r="AD293" s="2">
        <f t="shared" si="114"/>
        <v>0</v>
      </c>
      <c r="AE293" s="2">
        <f t="shared" si="114"/>
        <v>0</v>
      </c>
      <c r="AF293" s="2">
        <f t="shared" si="114"/>
        <v>0</v>
      </c>
      <c r="AG293" s="2">
        <f t="shared" si="114"/>
        <v>0</v>
      </c>
      <c r="AH293" s="2">
        <f t="shared" si="114"/>
        <v>0</v>
      </c>
      <c r="AI293" s="2">
        <f t="shared" si="114"/>
        <v>0</v>
      </c>
      <c r="AJ293" s="2">
        <f t="shared" si="114"/>
        <v>0</v>
      </c>
      <c r="AK293" s="2">
        <f t="shared" si="114"/>
        <v>0</v>
      </c>
    </row>
    <row r="294" spans="4:38">
      <c r="E294" t="s">
        <v>307</v>
      </c>
      <c r="F294" t="s">
        <v>215</v>
      </c>
      <c r="G294" s="2" t="e">
        <f t="shared" ref="G294:AK294" ca="1" si="115">G285</f>
        <v>#VALUE!</v>
      </c>
      <c r="H294" s="2" t="e">
        <f t="shared" ca="1" si="115"/>
        <v>#VALUE!</v>
      </c>
      <c r="I294" s="2" t="e">
        <f t="shared" ca="1" si="115"/>
        <v>#VALUE!</v>
      </c>
      <c r="J294" s="2" t="e">
        <f t="shared" ca="1" si="115"/>
        <v>#VALUE!</v>
      </c>
      <c r="K294" s="2" t="e">
        <f t="shared" ca="1" si="115"/>
        <v>#VALUE!</v>
      </c>
      <c r="L294" s="2" t="e">
        <f t="shared" ca="1" si="115"/>
        <v>#VALUE!</v>
      </c>
      <c r="M294" s="2" t="e">
        <f t="shared" ca="1" si="115"/>
        <v>#VALUE!</v>
      </c>
      <c r="N294" s="2" t="e">
        <f t="shared" ca="1" si="115"/>
        <v>#VALUE!</v>
      </c>
      <c r="O294" s="2" t="e">
        <f t="shared" ca="1" si="115"/>
        <v>#VALUE!</v>
      </c>
      <c r="P294" s="2" t="e">
        <f t="shared" ca="1" si="115"/>
        <v>#VALUE!</v>
      </c>
      <c r="Q294" s="2" t="e">
        <f t="shared" ca="1" si="115"/>
        <v>#VALUE!</v>
      </c>
      <c r="R294" s="2" t="e">
        <f t="shared" ca="1" si="115"/>
        <v>#VALUE!</v>
      </c>
      <c r="S294" s="2" t="e">
        <f t="shared" ca="1" si="115"/>
        <v>#VALUE!</v>
      </c>
      <c r="T294" s="2" t="e">
        <f t="shared" ca="1" si="115"/>
        <v>#VALUE!</v>
      </c>
      <c r="U294" s="2" t="e">
        <f t="shared" ca="1" si="115"/>
        <v>#VALUE!</v>
      </c>
      <c r="V294" s="2" t="e">
        <f t="shared" ca="1" si="115"/>
        <v>#VALUE!</v>
      </c>
      <c r="W294" s="2" t="e">
        <f t="shared" ca="1" si="115"/>
        <v>#VALUE!</v>
      </c>
      <c r="X294" s="2" t="e">
        <f t="shared" ca="1" si="115"/>
        <v>#VALUE!</v>
      </c>
      <c r="Y294" s="2" t="e">
        <f t="shared" ca="1" si="115"/>
        <v>#VALUE!</v>
      </c>
      <c r="Z294" s="2" t="e">
        <f t="shared" ca="1" si="115"/>
        <v>#VALUE!</v>
      </c>
      <c r="AA294" s="2" t="e">
        <f t="shared" ca="1" si="115"/>
        <v>#VALUE!</v>
      </c>
      <c r="AB294" s="2" t="e">
        <f t="shared" ca="1" si="115"/>
        <v>#VALUE!</v>
      </c>
      <c r="AC294" s="2" t="e">
        <f t="shared" ca="1" si="115"/>
        <v>#VALUE!</v>
      </c>
      <c r="AD294" s="2" t="e">
        <f t="shared" ca="1" si="115"/>
        <v>#VALUE!</v>
      </c>
      <c r="AE294" s="2" t="e">
        <f t="shared" ca="1" si="115"/>
        <v>#VALUE!</v>
      </c>
      <c r="AF294" s="2" t="e">
        <f t="shared" ca="1" si="115"/>
        <v>#VALUE!</v>
      </c>
      <c r="AG294" s="2" t="e">
        <f t="shared" ca="1" si="115"/>
        <v>#VALUE!</v>
      </c>
      <c r="AH294" s="2" t="e">
        <f t="shared" ca="1" si="115"/>
        <v>#VALUE!</v>
      </c>
      <c r="AI294" s="2" t="e">
        <f t="shared" ca="1" si="115"/>
        <v>#VALUE!</v>
      </c>
      <c r="AJ294" s="2" t="e">
        <f t="shared" ca="1" si="115"/>
        <v>#VALUE!</v>
      </c>
      <c r="AK294" s="2" t="e">
        <f t="shared" ca="1" si="115"/>
        <v>#VALUE!</v>
      </c>
    </row>
    <row r="296" spans="4:38">
      <c r="E296" t="s">
        <v>308</v>
      </c>
      <c r="F296" t="s">
        <v>215</v>
      </c>
      <c r="G296" s="2" t="e">
        <f t="shared" ref="G296:AK296" ca="1" si="116">SUM(G288:G294)</f>
        <v>#VALUE!</v>
      </c>
      <c r="H296" s="2" t="e">
        <f t="shared" ca="1" si="116"/>
        <v>#VALUE!</v>
      </c>
      <c r="I296" s="2" t="e">
        <f t="shared" ca="1" si="116"/>
        <v>#VALUE!</v>
      </c>
      <c r="J296" s="2" t="e">
        <f t="shared" ca="1" si="116"/>
        <v>#VALUE!</v>
      </c>
      <c r="K296" s="2" t="e">
        <f t="shared" ca="1" si="116"/>
        <v>#VALUE!</v>
      </c>
      <c r="L296" s="2" t="e">
        <f t="shared" ca="1" si="116"/>
        <v>#VALUE!</v>
      </c>
      <c r="M296" s="2" t="e">
        <f t="shared" ca="1" si="116"/>
        <v>#VALUE!</v>
      </c>
      <c r="N296" s="2" t="e">
        <f t="shared" ca="1" si="116"/>
        <v>#VALUE!</v>
      </c>
      <c r="O296" s="2" t="e">
        <f t="shared" ca="1" si="116"/>
        <v>#VALUE!</v>
      </c>
      <c r="P296" s="2" t="e">
        <f t="shared" ca="1" si="116"/>
        <v>#VALUE!</v>
      </c>
      <c r="Q296" s="2" t="e">
        <f t="shared" ca="1" si="116"/>
        <v>#VALUE!</v>
      </c>
      <c r="R296" s="2" t="e">
        <f t="shared" ca="1" si="116"/>
        <v>#VALUE!</v>
      </c>
      <c r="S296" s="2" t="e">
        <f t="shared" ca="1" si="116"/>
        <v>#VALUE!</v>
      </c>
      <c r="T296" s="2" t="e">
        <f t="shared" ca="1" si="116"/>
        <v>#VALUE!</v>
      </c>
      <c r="U296" s="2" t="e">
        <f t="shared" ca="1" si="116"/>
        <v>#VALUE!</v>
      </c>
      <c r="V296" s="2" t="e">
        <f t="shared" ca="1" si="116"/>
        <v>#VALUE!</v>
      </c>
      <c r="W296" s="2" t="e">
        <f t="shared" ca="1" si="116"/>
        <v>#VALUE!</v>
      </c>
      <c r="X296" s="2" t="e">
        <f t="shared" ca="1" si="116"/>
        <v>#VALUE!</v>
      </c>
      <c r="Y296" s="2" t="e">
        <f t="shared" ca="1" si="116"/>
        <v>#VALUE!</v>
      </c>
      <c r="Z296" s="2" t="e">
        <f t="shared" ca="1" si="116"/>
        <v>#VALUE!</v>
      </c>
      <c r="AA296" s="2" t="e">
        <f t="shared" ca="1" si="116"/>
        <v>#VALUE!</v>
      </c>
      <c r="AB296" s="2" t="e">
        <f t="shared" ca="1" si="116"/>
        <v>#VALUE!</v>
      </c>
      <c r="AC296" s="2" t="e">
        <f t="shared" ca="1" si="116"/>
        <v>#VALUE!</v>
      </c>
      <c r="AD296" s="2" t="e">
        <f t="shared" ca="1" si="116"/>
        <v>#VALUE!</v>
      </c>
      <c r="AE296" s="2" t="e">
        <f t="shared" ca="1" si="116"/>
        <v>#VALUE!</v>
      </c>
      <c r="AF296" s="2" t="e">
        <f t="shared" ca="1" si="116"/>
        <v>#VALUE!</v>
      </c>
      <c r="AG296" s="2" t="e">
        <f t="shared" ca="1" si="116"/>
        <v>#VALUE!</v>
      </c>
      <c r="AH296" s="2" t="e">
        <f t="shared" ca="1" si="116"/>
        <v>#VALUE!</v>
      </c>
      <c r="AI296" s="2" t="e">
        <f t="shared" ca="1" si="116"/>
        <v>#VALUE!</v>
      </c>
      <c r="AJ296" s="2" t="e">
        <f t="shared" ca="1" si="116"/>
        <v>#VALUE!</v>
      </c>
      <c r="AK296" s="2" t="e">
        <f t="shared" ca="1" si="116"/>
        <v>#VALUE!</v>
      </c>
    </row>
    <row r="297" spans="4:38">
      <c r="E297" t="s">
        <v>309</v>
      </c>
      <c r="F297" t="s">
        <v>215</v>
      </c>
      <c r="G297" s="2" t="e">
        <f t="shared" ref="G297:AK297" ca="1" si="117">-G296*G$18</f>
        <v>#VALUE!</v>
      </c>
      <c r="H297" s="2" t="e">
        <f t="shared" ca="1" si="117"/>
        <v>#VALUE!</v>
      </c>
      <c r="I297" s="2" t="e">
        <f t="shared" ca="1" si="117"/>
        <v>#VALUE!</v>
      </c>
      <c r="J297" s="2" t="e">
        <f t="shared" ca="1" si="117"/>
        <v>#VALUE!</v>
      </c>
      <c r="K297" s="2" t="e">
        <f t="shared" ca="1" si="117"/>
        <v>#VALUE!</v>
      </c>
      <c r="L297" s="2" t="e">
        <f t="shared" ca="1" si="117"/>
        <v>#VALUE!</v>
      </c>
      <c r="M297" s="2" t="e">
        <f t="shared" ca="1" si="117"/>
        <v>#VALUE!</v>
      </c>
      <c r="N297" s="2" t="e">
        <f t="shared" ca="1" si="117"/>
        <v>#VALUE!</v>
      </c>
      <c r="O297" s="2" t="e">
        <f t="shared" ca="1" si="117"/>
        <v>#VALUE!</v>
      </c>
      <c r="P297" s="2" t="e">
        <f t="shared" ca="1" si="117"/>
        <v>#VALUE!</v>
      </c>
      <c r="Q297" s="2" t="e">
        <f t="shared" ca="1" si="117"/>
        <v>#VALUE!</v>
      </c>
      <c r="R297" s="2" t="e">
        <f t="shared" ca="1" si="117"/>
        <v>#VALUE!</v>
      </c>
      <c r="S297" s="2" t="e">
        <f t="shared" ca="1" si="117"/>
        <v>#VALUE!</v>
      </c>
      <c r="T297" s="2" t="e">
        <f t="shared" ca="1" si="117"/>
        <v>#VALUE!</v>
      </c>
      <c r="U297" s="2" t="e">
        <f t="shared" ca="1" si="117"/>
        <v>#VALUE!</v>
      </c>
      <c r="V297" s="2" t="e">
        <f t="shared" ca="1" si="117"/>
        <v>#VALUE!</v>
      </c>
      <c r="W297" s="2" t="e">
        <f t="shared" ca="1" si="117"/>
        <v>#VALUE!</v>
      </c>
      <c r="X297" s="2" t="e">
        <f t="shared" ca="1" si="117"/>
        <v>#VALUE!</v>
      </c>
      <c r="Y297" s="2" t="e">
        <f t="shared" ca="1" si="117"/>
        <v>#VALUE!</v>
      </c>
      <c r="Z297" s="2" t="e">
        <f t="shared" ca="1" si="117"/>
        <v>#VALUE!</v>
      </c>
      <c r="AA297" s="2" t="e">
        <f t="shared" ca="1" si="117"/>
        <v>#VALUE!</v>
      </c>
      <c r="AB297" s="2" t="e">
        <f t="shared" ca="1" si="117"/>
        <v>#VALUE!</v>
      </c>
      <c r="AC297" s="2" t="e">
        <f t="shared" ca="1" si="117"/>
        <v>#VALUE!</v>
      </c>
      <c r="AD297" s="2" t="e">
        <f t="shared" ca="1" si="117"/>
        <v>#VALUE!</v>
      </c>
      <c r="AE297" s="2" t="e">
        <f t="shared" ca="1" si="117"/>
        <v>#VALUE!</v>
      </c>
      <c r="AF297" s="2" t="e">
        <f t="shared" ca="1" si="117"/>
        <v>#VALUE!</v>
      </c>
      <c r="AG297" s="2" t="e">
        <f t="shared" ca="1" si="117"/>
        <v>#VALUE!</v>
      </c>
      <c r="AH297" s="2" t="e">
        <f t="shared" ca="1" si="117"/>
        <v>#VALUE!</v>
      </c>
      <c r="AI297" s="2" t="e">
        <f t="shared" ca="1" si="117"/>
        <v>#VALUE!</v>
      </c>
      <c r="AJ297" s="2" t="e">
        <f t="shared" ca="1" si="117"/>
        <v>#VALUE!</v>
      </c>
      <c r="AK297" s="2" t="e">
        <f t="shared" ca="1" si="117"/>
        <v>#VALUE!</v>
      </c>
    </row>
    <row r="299" spans="4:38">
      <c r="D299" t="s">
        <v>310</v>
      </c>
    </row>
    <row r="300" spans="4:38">
      <c r="E300" t="s">
        <v>214</v>
      </c>
      <c r="F300" t="s">
        <v>215</v>
      </c>
      <c r="G300" s="2">
        <f t="shared" ref="G300:AK307" si="118">G234</f>
        <v>-334498053.55277205</v>
      </c>
      <c r="H300" s="2">
        <f t="shared" si="118"/>
        <v>-72559517.565496594</v>
      </c>
      <c r="I300" s="2">
        <f t="shared" si="118"/>
        <v>-79133639.449899092</v>
      </c>
      <c r="J300" s="2">
        <f t="shared" si="118"/>
        <v>-100450893.79086566</v>
      </c>
      <c r="K300" s="2">
        <f t="shared" si="118"/>
        <v>-67297297.882449418</v>
      </c>
      <c r="L300" s="2">
        <f t="shared" si="118"/>
        <v>-42992608.781806387</v>
      </c>
      <c r="M300" s="2">
        <f t="shared" si="118"/>
        <v>-68842026.219925895</v>
      </c>
      <c r="N300" s="2">
        <f t="shared" si="118"/>
        <v>-52231233.69055333</v>
      </c>
      <c r="O300" s="2">
        <f t="shared" si="118"/>
        <v>-82027839.251901478</v>
      </c>
      <c r="P300" s="2">
        <f t="shared" si="118"/>
        <v>-31137646.410601653</v>
      </c>
      <c r="Q300" s="2">
        <f t="shared" si="118"/>
        <v>-66433875.391596869</v>
      </c>
      <c r="R300" s="2">
        <f t="shared" si="118"/>
        <v>-22666327.674697403</v>
      </c>
      <c r="S300" s="2">
        <f t="shared" si="118"/>
        <v>-23142320.55586604</v>
      </c>
      <c r="T300" s="2">
        <f t="shared" si="118"/>
        <v>-23628309.287539221</v>
      </c>
      <c r="U300" s="2">
        <f t="shared" si="118"/>
        <v>-24124503.782577548</v>
      </c>
      <c r="V300" s="2">
        <f t="shared" si="118"/>
        <v>-24631118.362011671</v>
      </c>
      <c r="W300" s="2">
        <f t="shared" si="118"/>
        <v>-25148371.847613912</v>
      </c>
      <c r="X300" s="2">
        <f t="shared" si="118"/>
        <v>-25676487.656413808</v>
      </c>
      <c r="Y300" s="2">
        <f t="shared" si="118"/>
        <v>-26215693.897198491</v>
      </c>
      <c r="Z300" s="2">
        <f t="shared" si="118"/>
        <v>-26766223.46903966</v>
      </c>
      <c r="AA300" s="2">
        <f t="shared" si="118"/>
        <v>-27328314.161889486</v>
      </c>
      <c r="AB300" s="2">
        <f t="shared" si="118"/>
        <v>-27902208.759289164</v>
      </c>
      <c r="AC300" s="2">
        <f t="shared" si="118"/>
        <v>-28488155.143234231</v>
      </c>
      <c r="AD300" s="2">
        <f t="shared" si="118"/>
        <v>-29086406.401242152</v>
      </c>
      <c r="AE300" s="2">
        <f t="shared" si="118"/>
        <v>-29697220.93566823</v>
      </c>
      <c r="AF300" s="2">
        <f t="shared" si="118"/>
        <v>-30320862.57531726</v>
      </c>
      <c r="AG300" s="2">
        <f t="shared" si="118"/>
        <v>-30957600.689398915</v>
      </c>
      <c r="AH300" s="2">
        <f t="shared" si="118"/>
        <v>-31607710.303876296</v>
      </c>
      <c r="AI300" s="2">
        <f t="shared" si="118"/>
        <v>-32271472.220257685</v>
      </c>
      <c r="AJ300" s="2">
        <f t="shared" si="118"/>
        <v>-32949173.136883087</v>
      </c>
      <c r="AK300" s="2">
        <f t="shared" si="118"/>
        <v>-33641105.772757635</v>
      </c>
    </row>
    <row r="301" spans="4:38">
      <c r="E301" t="s">
        <v>311</v>
      </c>
      <c r="F301" t="s">
        <v>215</v>
      </c>
      <c r="G301" s="2">
        <f t="shared" si="118"/>
        <v>0</v>
      </c>
      <c r="H301" s="2">
        <f t="shared" si="118"/>
        <v>0</v>
      </c>
      <c r="I301" s="2">
        <f t="shared" si="118"/>
        <v>0</v>
      </c>
      <c r="J301" s="2">
        <f t="shared" si="118"/>
        <v>0</v>
      </c>
      <c r="K301" s="2">
        <f t="shared" si="118"/>
        <v>0</v>
      </c>
      <c r="L301" s="2">
        <f t="shared" si="118"/>
        <v>0</v>
      </c>
      <c r="M301" s="2">
        <f t="shared" si="118"/>
        <v>0</v>
      </c>
      <c r="N301" s="2">
        <f t="shared" si="118"/>
        <v>0</v>
      </c>
      <c r="O301" s="2">
        <f t="shared" si="118"/>
        <v>0</v>
      </c>
      <c r="P301" s="2">
        <f t="shared" si="118"/>
        <v>0</v>
      </c>
      <c r="Q301" s="2">
        <f t="shared" si="118"/>
        <v>0</v>
      </c>
      <c r="R301" s="2">
        <f t="shared" si="118"/>
        <v>0</v>
      </c>
      <c r="S301" s="2">
        <f t="shared" si="118"/>
        <v>0</v>
      </c>
      <c r="T301" s="2">
        <f t="shared" si="118"/>
        <v>0</v>
      </c>
      <c r="U301" s="2">
        <f t="shared" si="118"/>
        <v>0</v>
      </c>
      <c r="V301" s="2">
        <f t="shared" si="118"/>
        <v>0</v>
      </c>
      <c r="W301" s="2">
        <f t="shared" si="118"/>
        <v>0</v>
      </c>
      <c r="X301" s="2">
        <f t="shared" si="118"/>
        <v>0</v>
      </c>
      <c r="Y301" s="2">
        <f t="shared" si="118"/>
        <v>0</v>
      </c>
      <c r="Z301" s="2">
        <f t="shared" si="118"/>
        <v>0</v>
      </c>
      <c r="AA301" s="2">
        <f t="shared" si="118"/>
        <v>0</v>
      </c>
      <c r="AB301" s="2">
        <f t="shared" si="118"/>
        <v>0</v>
      </c>
      <c r="AC301" s="2">
        <f t="shared" si="118"/>
        <v>0</v>
      </c>
      <c r="AD301" s="2">
        <f t="shared" si="118"/>
        <v>0</v>
      </c>
      <c r="AE301" s="2">
        <f t="shared" si="118"/>
        <v>0</v>
      </c>
      <c r="AF301" s="2">
        <f t="shared" si="118"/>
        <v>0</v>
      </c>
      <c r="AG301" s="2">
        <f t="shared" si="118"/>
        <v>0</v>
      </c>
      <c r="AH301" s="2">
        <f t="shared" si="118"/>
        <v>0</v>
      </c>
      <c r="AI301" s="2">
        <f t="shared" si="118"/>
        <v>0</v>
      </c>
      <c r="AJ301" s="2">
        <f t="shared" si="118"/>
        <v>0</v>
      </c>
      <c r="AK301" s="2">
        <f t="shared" si="118"/>
        <v>0</v>
      </c>
    </row>
    <row r="302" spans="4:38">
      <c r="E302" t="s">
        <v>222</v>
      </c>
      <c r="F302" t="s">
        <v>215</v>
      </c>
      <c r="G302" s="2">
        <f t="shared" si="118"/>
        <v>0</v>
      </c>
      <c r="H302" s="2">
        <f t="shared" si="118"/>
        <v>0</v>
      </c>
      <c r="I302" s="2">
        <f t="shared" si="118"/>
        <v>0</v>
      </c>
      <c r="J302" s="2">
        <f t="shared" si="118"/>
        <v>0</v>
      </c>
      <c r="K302" s="2">
        <f t="shared" si="118"/>
        <v>0</v>
      </c>
      <c r="L302" s="2">
        <f t="shared" si="118"/>
        <v>0</v>
      </c>
      <c r="M302" s="2">
        <f t="shared" si="118"/>
        <v>0</v>
      </c>
      <c r="N302" s="2">
        <f t="shared" si="118"/>
        <v>0</v>
      </c>
      <c r="O302" s="2">
        <f t="shared" si="118"/>
        <v>0</v>
      </c>
      <c r="P302" s="2">
        <f t="shared" si="118"/>
        <v>0</v>
      </c>
      <c r="Q302" s="2">
        <f t="shared" si="118"/>
        <v>0</v>
      </c>
      <c r="R302" s="2">
        <f t="shared" si="118"/>
        <v>0</v>
      </c>
      <c r="S302" s="2">
        <f t="shared" si="118"/>
        <v>0</v>
      </c>
      <c r="T302" s="2">
        <f t="shared" si="118"/>
        <v>0</v>
      </c>
      <c r="U302" s="2">
        <f t="shared" si="118"/>
        <v>0</v>
      </c>
      <c r="V302" s="2">
        <f t="shared" si="118"/>
        <v>0</v>
      </c>
      <c r="W302" s="2">
        <f t="shared" si="118"/>
        <v>0</v>
      </c>
      <c r="X302" s="2">
        <f t="shared" si="118"/>
        <v>0</v>
      </c>
      <c r="Y302" s="2">
        <f t="shared" si="118"/>
        <v>0</v>
      </c>
      <c r="Z302" s="2">
        <f t="shared" si="118"/>
        <v>0</v>
      </c>
      <c r="AA302" s="2">
        <f t="shared" si="118"/>
        <v>0</v>
      </c>
      <c r="AB302" s="2">
        <f t="shared" si="118"/>
        <v>0</v>
      </c>
      <c r="AC302" s="2">
        <f t="shared" si="118"/>
        <v>0</v>
      </c>
      <c r="AD302" s="2">
        <f t="shared" si="118"/>
        <v>0</v>
      </c>
      <c r="AE302" s="2">
        <f t="shared" si="118"/>
        <v>0</v>
      </c>
      <c r="AF302" s="2">
        <f t="shared" si="118"/>
        <v>0</v>
      </c>
      <c r="AG302" s="2">
        <f t="shared" si="118"/>
        <v>0</v>
      </c>
      <c r="AH302" s="2">
        <f t="shared" si="118"/>
        <v>0</v>
      </c>
      <c r="AI302" s="2">
        <f t="shared" si="118"/>
        <v>0</v>
      </c>
      <c r="AJ302" s="2">
        <f t="shared" si="118"/>
        <v>0</v>
      </c>
      <c r="AK302" s="2">
        <f t="shared" si="118"/>
        <v>0</v>
      </c>
    </row>
    <row r="303" spans="4:38">
      <c r="E303" t="s">
        <v>305</v>
      </c>
      <c r="F303" t="s">
        <v>215</v>
      </c>
      <c r="G303" s="2">
        <f t="shared" si="118"/>
        <v>0</v>
      </c>
      <c r="H303" s="2">
        <f t="shared" si="118"/>
        <v>1242498.9375118865</v>
      </c>
      <c r="I303" s="2">
        <f t="shared" si="118"/>
        <v>2527711.229046036</v>
      </c>
      <c r="J303" s="2">
        <f t="shared" si="118"/>
        <v>3757047.5073062507</v>
      </c>
      <c r="K303" s="2">
        <f t="shared" si="118"/>
        <v>6497137.3056377573</v>
      </c>
      <c r="L303" s="2">
        <f t="shared" si="118"/>
        <v>9337014.2346821595</v>
      </c>
      <c r="M303" s="2">
        <f t="shared" si="118"/>
        <v>11416985.289187441</v>
      </c>
      <c r="N303" s="2">
        <f t="shared" si="118"/>
        <v>13564800.824085083</v>
      </c>
      <c r="O303" s="2">
        <f t="shared" si="118"/>
        <v>15782025.883557655</v>
      </c>
      <c r="P303" s="2">
        <f t="shared" si="118"/>
        <v>17903368.181540918</v>
      </c>
      <c r="Q303" s="2">
        <f t="shared" si="118"/>
        <v>20090753.177915655</v>
      </c>
      <c r="R303" s="2">
        <f t="shared" si="118"/>
        <v>23740371.483194448</v>
      </c>
      <c r="S303" s="2">
        <f t="shared" si="118"/>
        <v>27540482.710202251</v>
      </c>
      <c r="T303" s="2">
        <f t="shared" si="118"/>
        <v>31506095.177665867</v>
      </c>
      <c r="U303" s="2">
        <f t="shared" si="118"/>
        <v>35758753.254995458</v>
      </c>
      <c r="V303" s="2">
        <f t="shared" si="118"/>
        <v>39663884.640081212</v>
      </c>
      <c r="W303" s="2">
        <f t="shared" si="118"/>
        <v>43726081.500258312</v>
      </c>
      <c r="X303" s="2">
        <f t="shared" si="118"/>
        <v>47941398.855436578</v>
      </c>
      <c r="Y303" s="2">
        <f t="shared" si="118"/>
        <v>52314476.337590642</v>
      </c>
      <c r="Z303" s="2">
        <f t="shared" si="118"/>
        <v>57256884.613248348</v>
      </c>
      <c r="AA303" s="2">
        <f t="shared" si="118"/>
        <v>62383803.352418803</v>
      </c>
      <c r="AB303" s="2">
        <f t="shared" si="118"/>
        <v>67700802.392519966</v>
      </c>
      <c r="AC303" s="2">
        <f t="shared" si="118"/>
        <v>73229322.737340271</v>
      </c>
      <c r="AD303" s="2">
        <f t="shared" si="118"/>
        <v>78976233.575749785</v>
      </c>
      <c r="AE303" s="2">
        <f t="shared" si="118"/>
        <v>84774067.86066395</v>
      </c>
      <c r="AF303" s="2">
        <f t="shared" si="118"/>
        <v>90797312.482077509</v>
      </c>
      <c r="AG303" s="2">
        <f t="shared" si="118"/>
        <v>97053229.155330092</v>
      </c>
      <c r="AH303" s="2">
        <f t="shared" si="118"/>
        <v>103531852.71405467</v>
      </c>
      <c r="AI303" s="2">
        <f t="shared" si="118"/>
        <v>110239777.98818818</v>
      </c>
      <c r="AJ303" s="2">
        <f t="shared" si="118"/>
        <v>117117189.82119548</v>
      </c>
      <c r="AK303" s="2">
        <f t="shared" si="118"/>
        <v>124234837.2090963</v>
      </c>
      <c r="AL303" s="2">
        <f t="shared" ref="AL303:AL309" si="119">IF(AF303=0,0,IF($G$15&gt;(AK303/AF303)^(1/5)-1+2%,AK303*(AK303/AF303)^(1/5)/($G$15-((AK303/AF303)^(1/5)-1)),AK303*(1+$G$14)/$G$16))</f>
        <v>4232270847.5518656</v>
      </c>
    </row>
    <row r="304" spans="4:38">
      <c r="E304" t="s">
        <v>282</v>
      </c>
      <c r="F304" t="s">
        <v>215</v>
      </c>
      <c r="G304" s="2">
        <f t="shared" si="118"/>
        <v>0</v>
      </c>
      <c r="H304" s="2">
        <f t="shared" si="118"/>
        <v>-742780.43375240488</v>
      </c>
      <c r="I304" s="2">
        <f t="shared" si="118"/>
        <v>-1508121.6779437957</v>
      </c>
      <c r="J304" s="2">
        <f t="shared" si="118"/>
        <v>-2237875.4249253911</v>
      </c>
      <c r="K304" s="2">
        <f t="shared" si="118"/>
        <v>-3750238.3434835523</v>
      </c>
      <c r="L304" s="2">
        <f t="shared" si="118"/>
        <v>-5386545.7023234954</v>
      </c>
      <c r="M304" s="2">
        <f t="shared" si="118"/>
        <v>-6588320.8448331514</v>
      </c>
      <c r="N304" s="2">
        <f t="shared" si="118"/>
        <v>-7830058.4165612198</v>
      </c>
      <c r="O304" s="2">
        <f t="shared" si="118"/>
        <v>-9112732.2922389451</v>
      </c>
      <c r="P304" s="2">
        <f t="shared" si="118"/>
        <v>-10340682.165877542</v>
      </c>
      <c r="Q304" s="2">
        <f t="shared" si="118"/>
        <v>-11607551.841444062</v>
      </c>
      <c r="R304" s="2">
        <f t="shared" si="118"/>
        <v>-13720026.205770202</v>
      </c>
      <c r="S304" s="2">
        <f t="shared" si="118"/>
        <v>-15920624.722461743</v>
      </c>
      <c r="T304" s="2">
        <f t="shared" si="118"/>
        <v>-18213069.214214087</v>
      </c>
      <c r="U304" s="2">
        <f t="shared" si="118"/>
        <v>-20671449.266391937</v>
      </c>
      <c r="V304" s="2">
        <f t="shared" si="118"/>
        <v>-22928930.804681242</v>
      </c>
      <c r="W304" s="2">
        <f t="shared" si="118"/>
        <v>-25277208.881001398</v>
      </c>
      <c r="X304" s="2">
        <f t="shared" si="118"/>
        <v>-27714002.978042129</v>
      </c>
      <c r="Y304" s="2">
        <f t="shared" si="118"/>
        <v>-30241995.178042002</v>
      </c>
      <c r="Z304" s="2">
        <f t="shared" si="118"/>
        <v>-33099106.587813575</v>
      </c>
      <c r="AA304" s="2">
        <f t="shared" si="118"/>
        <v>-36062879.956922032</v>
      </c>
      <c r="AB304" s="2">
        <f t="shared" si="118"/>
        <v>-39136535.101527818</v>
      </c>
      <c r="AC304" s="2">
        <f t="shared" si="118"/>
        <v>-42332466.654600158</v>
      </c>
      <c r="AD304" s="2">
        <f t="shared" si="118"/>
        <v>-45654645.562447414</v>
      </c>
      <c r="AE304" s="2">
        <f t="shared" si="118"/>
        <v>-49006262.337811589</v>
      </c>
      <c r="AF304" s="2">
        <f t="shared" si="118"/>
        <v>-52488184.504469454</v>
      </c>
      <c r="AG304" s="2">
        <f t="shared" si="118"/>
        <v>-56104609.920751281</v>
      </c>
      <c r="AH304" s="2">
        <f t="shared" si="118"/>
        <v>-59849777.915150478</v>
      </c>
      <c r="AI304" s="2">
        <f t="shared" si="118"/>
        <v>-63727500.832339361</v>
      </c>
      <c r="AJ304" s="2">
        <f t="shared" si="118"/>
        <v>-67703200.677809596</v>
      </c>
      <c r="AK304" s="2">
        <f t="shared" si="118"/>
        <v>-71817776.08892253</v>
      </c>
      <c r="AL304" s="2">
        <f t="shared" si="119"/>
        <v>-2446594585.7487659</v>
      </c>
    </row>
    <row r="305" spans="1:38">
      <c r="E305" t="s">
        <v>283</v>
      </c>
      <c r="F305" t="s">
        <v>215</v>
      </c>
      <c r="G305" s="2">
        <f t="shared" si="118"/>
        <v>0</v>
      </c>
      <c r="H305" s="2">
        <f t="shared" si="118"/>
        <v>-288645.54136887402</v>
      </c>
      <c r="I305" s="2">
        <f t="shared" si="118"/>
        <v>-585868.53741881973</v>
      </c>
      <c r="J305" s="2">
        <f t="shared" si="118"/>
        <v>-869122.84300009429</v>
      </c>
      <c r="K305" s="2">
        <f t="shared" si="118"/>
        <v>-1501758.6002603362</v>
      </c>
      <c r="L305" s="2">
        <f t="shared" si="118"/>
        <v>-2156808.0178958219</v>
      </c>
      <c r="M305" s="2">
        <f t="shared" si="118"/>
        <v>-2638132.35266294</v>
      </c>
      <c r="N305" s="2">
        <f t="shared" si="118"/>
        <v>-3135514.2843829836</v>
      </c>
      <c r="O305" s="2">
        <f t="shared" si="118"/>
        <v>-3649348.6237681326</v>
      </c>
      <c r="P305" s="2">
        <f t="shared" si="118"/>
        <v>-4141311.6123531628</v>
      </c>
      <c r="Q305" s="2">
        <f t="shared" si="118"/>
        <v>-4648914.5055681588</v>
      </c>
      <c r="R305" s="2">
        <f t="shared" si="118"/>
        <v>-5495242.734914639</v>
      </c>
      <c r="S305" s="2">
        <f t="shared" si="118"/>
        <v>-6376945.8325846773</v>
      </c>
      <c r="T305" s="2">
        <f t="shared" si="118"/>
        <v>-7295175.7766324598</v>
      </c>
      <c r="U305" s="2">
        <f t="shared" si="118"/>
        <v>-8279870.5798788983</v>
      </c>
      <c r="V305" s="2">
        <f t="shared" si="118"/>
        <v>-9184096.2455602419</v>
      </c>
      <c r="W305" s="2">
        <f t="shared" si="118"/>
        <v>-10124690.120084047</v>
      </c>
      <c r="X305" s="2">
        <f t="shared" si="118"/>
        <v>-11100738.750893557</v>
      </c>
      <c r="Y305" s="2">
        <f t="shared" si="118"/>
        <v>-12113316.435854094</v>
      </c>
      <c r="Z305" s="2">
        <f t="shared" si="118"/>
        <v>-13257721.571669377</v>
      </c>
      <c r="AA305" s="2">
        <f t="shared" si="118"/>
        <v>-14444849.750640687</v>
      </c>
      <c r="AB305" s="2">
        <f t="shared" si="118"/>
        <v>-15675990.657915685</v>
      </c>
      <c r="AC305" s="2">
        <f t="shared" si="118"/>
        <v>-16956108.91670718</v>
      </c>
      <c r="AD305" s="2">
        <f t="shared" si="118"/>
        <v>-18286795.074493922</v>
      </c>
      <c r="AE305" s="2">
        <f t="shared" si="118"/>
        <v>-19629272.458432578</v>
      </c>
      <c r="AF305" s="2">
        <f t="shared" si="118"/>
        <v>-21023943.172498614</v>
      </c>
      <c r="AG305" s="2">
        <f t="shared" si="118"/>
        <v>-22472488.652920298</v>
      </c>
      <c r="AH305" s="2">
        <f t="shared" si="118"/>
        <v>-23972601.484580625</v>
      </c>
      <c r="AI305" s="2">
        <f t="shared" si="118"/>
        <v>-25525808.687674742</v>
      </c>
      <c r="AJ305" s="2">
        <f t="shared" si="118"/>
        <v>-27118260.177685037</v>
      </c>
      <c r="AK305" s="2">
        <f t="shared" si="118"/>
        <v>-28766337.748644508</v>
      </c>
      <c r="AL305" s="2">
        <f t="shared" si="119"/>
        <v>-979974179.38021648</v>
      </c>
    </row>
    <row r="306" spans="1:38">
      <c r="E306" t="s">
        <v>290</v>
      </c>
      <c r="F306" t="s">
        <v>215</v>
      </c>
      <c r="G306" s="2">
        <f t="shared" si="118"/>
        <v>0</v>
      </c>
      <c r="H306" s="2">
        <f t="shared" si="118"/>
        <v>0</v>
      </c>
      <c r="I306" s="2">
        <f t="shared" si="118"/>
        <v>0</v>
      </c>
      <c r="J306" s="2">
        <f t="shared" si="118"/>
        <v>0</v>
      </c>
      <c r="K306" s="2">
        <f t="shared" si="118"/>
        <v>0</v>
      </c>
      <c r="L306" s="2">
        <f t="shared" si="118"/>
        <v>0</v>
      </c>
      <c r="M306" s="2">
        <f t="shared" si="118"/>
        <v>0</v>
      </c>
      <c r="N306" s="2">
        <f t="shared" si="118"/>
        <v>0</v>
      </c>
      <c r="O306" s="2">
        <f t="shared" si="118"/>
        <v>0</v>
      </c>
      <c r="P306" s="2">
        <f t="shared" si="118"/>
        <v>0</v>
      </c>
      <c r="Q306" s="2">
        <f t="shared" si="118"/>
        <v>0</v>
      </c>
      <c r="R306" s="2">
        <f t="shared" si="118"/>
        <v>0</v>
      </c>
      <c r="S306" s="2">
        <f t="shared" si="118"/>
        <v>0</v>
      </c>
      <c r="T306" s="2">
        <f t="shared" si="118"/>
        <v>0</v>
      </c>
      <c r="U306" s="2">
        <f t="shared" si="118"/>
        <v>0</v>
      </c>
      <c r="V306" s="2">
        <f t="shared" si="118"/>
        <v>0</v>
      </c>
      <c r="W306" s="2">
        <f t="shared" si="118"/>
        <v>0</v>
      </c>
      <c r="X306" s="2">
        <f t="shared" si="118"/>
        <v>0</v>
      </c>
      <c r="Y306" s="2">
        <f t="shared" si="118"/>
        <v>0</v>
      </c>
      <c r="Z306" s="2">
        <f t="shared" si="118"/>
        <v>0</v>
      </c>
      <c r="AA306" s="2">
        <f t="shared" si="118"/>
        <v>0</v>
      </c>
      <c r="AB306" s="2">
        <f t="shared" si="118"/>
        <v>0</v>
      </c>
      <c r="AC306" s="2">
        <f t="shared" si="118"/>
        <v>0</v>
      </c>
      <c r="AD306" s="2">
        <f t="shared" si="118"/>
        <v>0</v>
      </c>
      <c r="AE306" s="2">
        <f t="shared" si="118"/>
        <v>0</v>
      </c>
      <c r="AF306" s="2">
        <f t="shared" si="118"/>
        <v>0</v>
      </c>
      <c r="AG306" s="2">
        <f t="shared" si="118"/>
        <v>0</v>
      </c>
      <c r="AH306" s="2">
        <f t="shared" si="118"/>
        <v>0</v>
      </c>
      <c r="AI306" s="2">
        <f t="shared" si="118"/>
        <v>0</v>
      </c>
      <c r="AJ306" s="2">
        <f t="shared" si="118"/>
        <v>0</v>
      </c>
      <c r="AK306" s="2">
        <f t="shared" si="118"/>
        <v>0</v>
      </c>
      <c r="AL306" s="2">
        <f t="shared" si="119"/>
        <v>0</v>
      </c>
    </row>
    <row r="307" spans="1:38">
      <c r="E307" t="s">
        <v>295</v>
      </c>
      <c r="F307" t="s">
        <v>215</v>
      </c>
      <c r="G307" s="2">
        <f t="shared" si="118"/>
        <v>0</v>
      </c>
      <c r="H307" s="2">
        <f t="shared" si="118"/>
        <v>0</v>
      </c>
      <c r="I307" s="2">
        <f t="shared" si="118"/>
        <v>0</v>
      </c>
      <c r="J307" s="2">
        <f t="shared" si="118"/>
        <v>0</v>
      </c>
      <c r="K307" s="2">
        <f t="shared" si="118"/>
        <v>0</v>
      </c>
      <c r="L307" s="2">
        <f t="shared" si="118"/>
        <v>0</v>
      </c>
      <c r="M307" s="2">
        <f t="shared" si="118"/>
        <v>0</v>
      </c>
      <c r="N307" s="2">
        <f t="shared" si="118"/>
        <v>0</v>
      </c>
      <c r="O307" s="2">
        <f t="shared" si="118"/>
        <v>0</v>
      </c>
      <c r="P307" s="2">
        <f t="shared" si="118"/>
        <v>0</v>
      </c>
      <c r="Q307" s="2">
        <f t="shared" si="118"/>
        <v>0</v>
      </c>
      <c r="R307" s="2">
        <f t="shared" si="118"/>
        <v>0</v>
      </c>
      <c r="S307" s="2">
        <f t="shared" si="118"/>
        <v>0</v>
      </c>
      <c r="T307" s="2">
        <f t="shared" si="118"/>
        <v>0</v>
      </c>
      <c r="U307" s="2">
        <f t="shared" si="118"/>
        <v>0</v>
      </c>
      <c r="V307" s="2">
        <f t="shared" si="118"/>
        <v>0</v>
      </c>
      <c r="W307" s="2">
        <f t="shared" si="118"/>
        <v>0</v>
      </c>
      <c r="X307" s="2">
        <f t="shared" si="118"/>
        <v>0</v>
      </c>
      <c r="Y307" s="2">
        <f t="shared" si="118"/>
        <v>0</v>
      </c>
      <c r="Z307" s="2">
        <f t="shared" si="118"/>
        <v>0</v>
      </c>
      <c r="AA307" s="2">
        <f t="shared" si="118"/>
        <v>0</v>
      </c>
      <c r="AB307" s="2">
        <f t="shared" si="118"/>
        <v>0</v>
      </c>
      <c r="AC307" s="2">
        <f t="shared" si="118"/>
        <v>0</v>
      </c>
      <c r="AD307" s="2">
        <f t="shared" si="118"/>
        <v>0</v>
      </c>
      <c r="AE307" s="2">
        <f t="shared" si="118"/>
        <v>0</v>
      </c>
      <c r="AF307" s="2">
        <f t="shared" si="118"/>
        <v>0</v>
      </c>
      <c r="AG307" s="2">
        <f t="shared" si="118"/>
        <v>0</v>
      </c>
      <c r="AH307" s="2">
        <f t="shared" si="118"/>
        <v>0</v>
      </c>
      <c r="AI307" s="2">
        <f t="shared" si="118"/>
        <v>0</v>
      </c>
      <c r="AJ307" s="2">
        <f t="shared" si="118"/>
        <v>0</v>
      </c>
      <c r="AK307" s="2">
        <f t="shared" si="118"/>
        <v>0</v>
      </c>
      <c r="AL307" s="2">
        <f t="shared" si="119"/>
        <v>0</v>
      </c>
    </row>
    <row r="308" spans="1:38">
      <c r="E308" t="s">
        <v>312</v>
      </c>
      <c r="F308" t="s">
        <v>215</v>
      </c>
      <c r="G308" s="2" t="e">
        <f t="shared" ref="G308:AK308" ca="1" si="120">G297</f>
        <v>#VALUE!</v>
      </c>
      <c r="H308" s="2" t="e">
        <f t="shared" ca="1" si="120"/>
        <v>#VALUE!</v>
      </c>
      <c r="I308" s="2" t="e">
        <f t="shared" ca="1" si="120"/>
        <v>#VALUE!</v>
      </c>
      <c r="J308" s="2" t="e">
        <f t="shared" ca="1" si="120"/>
        <v>#VALUE!</v>
      </c>
      <c r="K308" s="2" t="e">
        <f t="shared" ca="1" si="120"/>
        <v>#VALUE!</v>
      </c>
      <c r="L308" s="2" t="e">
        <f t="shared" ca="1" si="120"/>
        <v>#VALUE!</v>
      </c>
      <c r="M308" s="2" t="e">
        <f t="shared" ca="1" si="120"/>
        <v>#VALUE!</v>
      </c>
      <c r="N308" s="2" t="e">
        <f t="shared" ca="1" si="120"/>
        <v>#VALUE!</v>
      </c>
      <c r="O308" s="2" t="e">
        <f t="shared" ca="1" si="120"/>
        <v>#VALUE!</v>
      </c>
      <c r="P308" s="2" t="e">
        <f t="shared" ca="1" si="120"/>
        <v>#VALUE!</v>
      </c>
      <c r="Q308" s="2" t="e">
        <f t="shared" ca="1" si="120"/>
        <v>#VALUE!</v>
      </c>
      <c r="R308" s="2" t="e">
        <f t="shared" ca="1" si="120"/>
        <v>#VALUE!</v>
      </c>
      <c r="S308" s="2" t="e">
        <f t="shared" ca="1" si="120"/>
        <v>#VALUE!</v>
      </c>
      <c r="T308" s="2" t="e">
        <f t="shared" ca="1" si="120"/>
        <v>#VALUE!</v>
      </c>
      <c r="U308" s="2" t="e">
        <f t="shared" ca="1" si="120"/>
        <v>#VALUE!</v>
      </c>
      <c r="V308" s="2" t="e">
        <f t="shared" ca="1" si="120"/>
        <v>#VALUE!</v>
      </c>
      <c r="W308" s="2" t="e">
        <f t="shared" ca="1" si="120"/>
        <v>#VALUE!</v>
      </c>
      <c r="X308" s="2" t="e">
        <f t="shared" ca="1" si="120"/>
        <v>#VALUE!</v>
      </c>
      <c r="Y308" s="2" t="e">
        <f t="shared" ca="1" si="120"/>
        <v>#VALUE!</v>
      </c>
      <c r="Z308" s="2" t="e">
        <f t="shared" ca="1" si="120"/>
        <v>#VALUE!</v>
      </c>
      <c r="AA308" s="2" t="e">
        <f t="shared" ca="1" si="120"/>
        <v>#VALUE!</v>
      </c>
      <c r="AB308" s="2" t="e">
        <f t="shared" ca="1" si="120"/>
        <v>#VALUE!</v>
      </c>
      <c r="AC308" s="2" t="e">
        <f t="shared" ca="1" si="120"/>
        <v>#VALUE!</v>
      </c>
      <c r="AD308" s="2" t="e">
        <f t="shared" ca="1" si="120"/>
        <v>#VALUE!</v>
      </c>
      <c r="AE308" s="2" t="e">
        <f t="shared" ca="1" si="120"/>
        <v>#VALUE!</v>
      </c>
      <c r="AF308" s="2" t="e">
        <f t="shared" ca="1" si="120"/>
        <v>#VALUE!</v>
      </c>
      <c r="AG308" s="2" t="e">
        <f t="shared" ca="1" si="120"/>
        <v>#VALUE!</v>
      </c>
      <c r="AH308" s="2" t="e">
        <f t="shared" ca="1" si="120"/>
        <v>#VALUE!</v>
      </c>
      <c r="AI308" s="2" t="e">
        <f t="shared" ca="1" si="120"/>
        <v>#VALUE!</v>
      </c>
      <c r="AJ308" s="2" t="e">
        <f t="shared" ca="1" si="120"/>
        <v>#VALUE!</v>
      </c>
      <c r="AK308" s="2" t="e">
        <f t="shared" ca="1" si="120"/>
        <v>#VALUE!</v>
      </c>
      <c r="AL308" s="2" t="e">
        <f t="shared" ca="1" si="119"/>
        <v>#VALUE!</v>
      </c>
    </row>
    <row r="309" spans="1:38">
      <c r="E309" t="s">
        <v>313</v>
      </c>
      <c r="F309" t="s">
        <v>215</v>
      </c>
      <c r="G309" s="2" t="e">
        <f ca="1">-$G$17*G308</f>
        <v>#VALUE!</v>
      </c>
      <c r="H309" s="2" t="e">
        <f t="shared" ref="H309:AK309" ca="1" si="121">-$G$17*H308</f>
        <v>#VALUE!</v>
      </c>
      <c r="I309" s="2" t="e">
        <f t="shared" ca="1" si="121"/>
        <v>#VALUE!</v>
      </c>
      <c r="J309" s="2" t="e">
        <f t="shared" ca="1" si="121"/>
        <v>#VALUE!</v>
      </c>
      <c r="K309" s="2" t="e">
        <f t="shared" ca="1" si="121"/>
        <v>#VALUE!</v>
      </c>
      <c r="L309" s="2" t="e">
        <f t="shared" ca="1" si="121"/>
        <v>#VALUE!</v>
      </c>
      <c r="M309" s="2" t="e">
        <f t="shared" ca="1" si="121"/>
        <v>#VALUE!</v>
      </c>
      <c r="N309" s="2" t="e">
        <f t="shared" ca="1" si="121"/>
        <v>#VALUE!</v>
      </c>
      <c r="O309" s="2" t="e">
        <f t="shared" ca="1" si="121"/>
        <v>#VALUE!</v>
      </c>
      <c r="P309" s="2" t="e">
        <f t="shared" ca="1" si="121"/>
        <v>#VALUE!</v>
      </c>
      <c r="Q309" s="2" t="e">
        <f t="shared" ca="1" si="121"/>
        <v>#VALUE!</v>
      </c>
      <c r="R309" s="2" t="e">
        <f t="shared" ca="1" si="121"/>
        <v>#VALUE!</v>
      </c>
      <c r="S309" s="2" t="e">
        <f t="shared" ca="1" si="121"/>
        <v>#VALUE!</v>
      </c>
      <c r="T309" s="2" t="e">
        <f t="shared" ca="1" si="121"/>
        <v>#VALUE!</v>
      </c>
      <c r="U309" s="2" t="e">
        <f t="shared" ca="1" si="121"/>
        <v>#VALUE!</v>
      </c>
      <c r="V309" s="2" t="e">
        <f t="shared" ca="1" si="121"/>
        <v>#VALUE!</v>
      </c>
      <c r="W309" s="2" t="e">
        <f t="shared" ca="1" si="121"/>
        <v>#VALUE!</v>
      </c>
      <c r="X309" s="2" t="e">
        <f t="shared" ca="1" si="121"/>
        <v>#VALUE!</v>
      </c>
      <c r="Y309" s="2" t="e">
        <f t="shared" ca="1" si="121"/>
        <v>#VALUE!</v>
      </c>
      <c r="Z309" s="2" t="e">
        <f t="shared" ca="1" si="121"/>
        <v>#VALUE!</v>
      </c>
      <c r="AA309" s="2" t="e">
        <f t="shared" ca="1" si="121"/>
        <v>#VALUE!</v>
      </c>
      <c r="AB309" s="2" t="e">
        <f t="shared" ca="1" si="121"/>
        <v>#VALUE!</v>
      </c>
      <c r="AC309" s="2" t="e">
        <f t="shared" ca="1" si="121"/>
        <v>#VALUE!</v>
      </c>
      <c r="AD309" s="2" t="e">
        <f t="shared" ca="1" si="121"/>
        <v>#VALUE!</v>
      </c>
      <c r="AE309" s="2" t="e">
        <f t="shared" ca="1" si="121"/>
        <v>#VALUE!</v>
      </c>
      <c r="AF309" s="2" t="e">
        <f t="shared" ca="1" si="121"/>
        <v>#VALUE!</v>
      </c>
      <c r="AG309" s="2" t="e">
        <f t="shared" ca="1" si="121"/>
        <v>#VALUE!</v>
      </c>
      <c r="AH309" s="2" t="e">
        <f t="shared" ca="1" si="121"/>
        <v>#VALUE!</v>
      </c>
      <c r="AI309" s="2" t="e">
        <f t="shared" ca="1" si="121"/>
        <v>#VALUE!</v>
      </c>
      <c r="AJ309" s="2" t="e">
        <f t="shared" ca="1" si="121"/>
        <v>#VALUE!</v>
      </c>
      <c r="AK309" s="2" t="e">
        <f t="shared" ca="1" si="121"/>
        <v>#VALUE!</v>
      </c>
      <c r="AL309" s="2" t="e">
        <f t="shared" ca="1" si="119"/>
        <v>#VALUE!</v>
      </c>
    </row>
    <row r="310" spans="1:38">
      <c r="E310" t="s">
        <v>314</v>
      </c>
      <c r="F310" t="s">
        <v>215</v>
      </c>
      <c r="G310" s="2" t="e">
        <f t="shared" ref="G310:AL310" ca="1" si="122">SUM(G300:G309)</f>
        <v>#VALUE!</v>
      </c>
      <c r="H310" s="2" t="e">
        <f t="shared" ca="1" si="122"/>
        <v>#VALUE!</v>
      </c>
      <c r="I310" s="2" t="e">
        <f t="shared" ca="1" si="122"/>
        <v>#VALUE!</v>
      </c>
      <c r="J310" s="2" t="e">
        <f t="shared" ca="1" si="122"/>
        <v>#VALUE!</v>
      </c>
      <c r="K310" s="2" t="e">
        <f t="shared" ca="1" si="122"/>
        <v>#VALUE!</v>
      </c>
      <c r="L310" s="2" t="e">
        <f t="shared" ca="1" si="122"/>
        <v>#VALUE!</v>
      </c>
      <c r="M310" s="2" t="e">
        <f t="shared" ca="1" si="122"/>
        <v>#VALUE!</v>
      </c>
      <c r="N310" s="2" t="e">
        <f t="shared" ca="1" si="122"/>
        <v>#VALUE!</v>
      </c>
      <c r="O310" s="2" t="e">
        <f t="shared" ca="1" si="122"/>
        <v>#VALUE!</v>
      </c>
      <c r="P310" s="2" t="e">
        <f t="shared" ca="1" si="122"/>
        <v>#VALUE!</v>
      </c>
      <c r="Q310" s="2" t="e">
        <f t="shared" ca="1" si="122"/>
        <v>#VALUE!</v>
      </c>
      <c r="R310" s="2" t="e">
        <f t="shared" ca="1" si="122"/>
        <v>#VALUE!</v>
      </c>
      <c r="S310" s="2" t="e">
        <f t="shared" ca="1" si="122"/>
        <v>#VALUE!</v>
      </c>
      <c r="T310" s="2" t="e">
        <f t="shared" ca="1" si="122"/>
        <v>#VALUE!</v>
      </c>
      <c r="U310" s="2" t="e">
        <f t="shared" ca="1" si="122"/>
        <v>#VALUE!</v>
      </c>
      <c r="V310" s="2" t="e">
        <f t="shared" ca="1" si="122"/>
        <v>#VALUE!</v>
      </c>
      <c r="W310" s="2" t="e">
        <f t="shared" ca="1" si="122"/>
        <v>#VALUE!</v>
      </c>
      <c r="X310" s="2" t="e">
        <f t="shared" ca="1" si="122"/>
        <v>#VALUE!</v>
      </c>
      <c r="Y310" s="2" t="e">
        <f t="shared" ca="1" si="122"/>
        <v>#VALUE!</v>
      </c>
      <c r="Z310" s="2" t="e">
        <f t="shared" ca="1" si="122"/>
        <v>#VALUE!</v>
      </c>
      <c r="AA310" s="2" t="e">
        <f t="shared" ca="1" si="122"/>
        <v>#VALUE!</v>
      </c>
      <c r="AB310" s="2" t="e">
        <f t="shared" ca="1" si="122"/>
        <v>#VALUE!</v>
      </c>
      <c r="AC310" s="2" t="e">
        <f t="shared" ca="1" si="122"/>
        <v>#VALUE!</v>
      </c>
      <c r="AD310" s="2" t="e">
        <f t="shared" ca="1" si="122"/>
        <v>#VALUE!</v>
      </c>
      <c r="AE310" s="2" t="e">
        <f t="shared" ca="1" si="122"/>
        <v>#VALUE!</v>
      </c>
      <c r="AF310" s="2" t="e">
        <f t="shared" ca="1" si="122"/>
        <v>#VALUE!</v>
      </c>
      <c r="AG310" s="2" t="e">
        <f t="shared" ca="1" si="122"/>
        <v>#VALUE!</v>
      </c>
      <c r="AH310" s="2" t="e">
        <f t="shared" ca="1" si="122"/>
        <v>#VALUE!</v>
      </c>
      <c r="AI310" s="2" t="e">
        <f t="shared" ca="1" si="122"/>
        <v>#VALUE!</v>
      </c>
      <c r="AJ310" s="2" t="e">
        <f t="shared" ca="1" si="122"/>
        <v>#VALUE!</v>
      </c>
      <c r="AK310" s="2" t="e">
        <f t="shared" ca="1" si="122"/>
        <v>#VALUE!</v>
      </c>
      <c r="AL310" s="2" t="e">
        <f t="shared" ca="1" si="122"/>
        <v>#VALUE!</v>
      </c>
    </row>
    <row r="311" spans="1:38">
      <c r="E311" t="s">
        <v>315</v>
      </c>
      <c r="F311" t="s">
        <v>215</v>
      </c>
      <c r="G311" s="50" t="e">
        <f ca="1">NPV($G$15,H310:AL310)+G310</f>
        <v>#VALUE!</v>
      </c>
    </row>
    <row r="313" spans="1:38">
      <c r="E313" t="s">
        <v>307</v>
      </c>
      <c r="F313" t="s">
        <v>215</v>
      </c>
      <c r="G313" s="2" t="e">
        <f t="shared" ref="G313:AK313" ca="1" si="123">G285</f>
        <v>#VALUE!</v>
      </c>
      <c r="H313" s="2" t="e">
        <f t="shared" ca="1" si="123"/>
        <v>#VALUE!</v>
      </c>
      <c r="I313" s="2" t="e">
        <f t="shared" ca="1" si="123"/>
        <v>#VALUE!</v>
      </c>
      <c r="J313" s="2" t="e">
        <f t="shared" ca="1" si="123"/>
        <v>#VALUE!</v>
      </c>
      <c r="K313" s="2" t="e">
        <f t="shared" ca="1" si="123"/>
        <v>#VALUE!</v>
      </c>
      <c r="L313" s="2" t="e">
        <f t="shared" ca="1" si="123"/>
        <v>#VALUE!</v>
      </c>
      <c r="M313" s="2" t="e">
        <f t="shared" ca="1" si="123"/>
        <v>#VALUE!</v>
      </c>
      <c r="N313" s="2" t="e">
        <f t="shared" ca="1" si="123"/>
        <v>#VALUE!</v>
      </c>
      <c r="O313" s="2" t="e">
        <f t="shared" ca="1" si="123"/>
        <v>#VALUE!</v>
      </c>
      <c r="P313" s="2" t="e">
        <f t="shared" ca="1" si="123"/>
        <v>#VALUE!</v>
      </c>
      <c r="Q313" s="2" t="e">
        <f t="shared" ca="1" si="123"/>
        <v>#VALUE!</v>
      </c>
      <c r="R313" s="2" t="e">
        <f t="shared" ca="1" si="123"/>
        <v>#VALUE!</v>
      </c>
      <c r="S313" s="2" t="e">
        <f t="shared" ca="1" si="123"/>
        <v>#VALUE!</v>
      </c>
      <c r="T313" s="2" t="e">
        <f t="shared" ca="1" si="123"/>
        <v>#VALUE!</v>
      </c>
      <c r="U313" s="2" t="e">
        <f t="shared" ca="1" si="123"/>
        <v>#VALUE!</v>
      </c>
      <c r="V313" s="2" t="e">
        <f t="shared" ca="1" si="123"/>
        <v>#VALUE!</v>
      </c>
      <c r="W313" s="2" t="e">
        <f t="shared" ca="1" si="123"/>
        <v>#VALUE!</v>
      </c>
      <c r="X313" s="2" t="e">
        <f t="shared" ca="1" si="123"/>
        <v>#VALUE!</v>
      </c>
      <c r="Y313" s="2" t="e">
        <f t="shared" ca="1" si="123"/>
        <v>#VALUE!</v>
      </c>
      <c r="Z313" s="2" t="e">
        <f t="shared" ca="1" si="123"/>
        <v>#VALUE!</v>
      </c>
      <c r="AA313" s="2" t="e">
        <f t="shared" ca="1" si="123"/>
        <v>#VALUE!</v>
      </c>
      <c r="AB313" s="2" t="e">
        <f t="shared" ca="1" si="123"/>
        <v>#VALUE!</v>
      </c>
      <c r="AC313" s="2" t="e">
        <f t="shared" ca="1" si="123"/>
        <v>#VALUE!</v>
      </c>
      <c r="AD313" s="2" t="e">
        <f t="shared" ca="1" si="123"/>
        <v>#VALUE!</v>
      </c>
      <c r="AE313" s="2" t="e">
        <f t="shared" ca="1" si="123"/>
        <v>#VALUE!</v>
      </c>
      <c r="AF313" s="2" t="e">
        <f t="shared" ca="1" si="123"/>
        <v>#VALUE!</v>
      </c>
      <c r="AG313" s="2" t="e">
        <f t="shared" ca="1" si="123"/>
        <v>#VALUE!</v>
      </c>
      <c r="AH313" s="2" t="e">
        <f t="shared" ca="1" si="123"/>
        <v>#VALUE!</v>
      </c>
      <c r="AI313" s="2" t="e">
        <f t="shared" ca="1" si="123"/>
        <v>#VALUE!</v>
      </c>
      <c r="AJ313" s="2" t="e">
        <f t="shared" ca="1" si="123"/>
        <v>#VALUE!</v>
      </c>
      <c r="AK313" s="2" t="e">
        <f t="shared" ca="1" si="123"/>
        <v>#VALUE!</v>
      </c>
    </row>
    <row r="314" spans="1:38">
      <c r="E314" t="s">
        <v>316</v>
      </c>
      <c r="F314" t="s">
        <v>215</v>
      </c>
      <c r="G314" s="2" t="e">
        <f ca="1">NPV($G$15,H313:AK313)+G313</f>
        <v>#VALUE!</v>
      </c>
    </row>
    <row r="315" spans="1:38">
      <c r="E315" s="3" t="s">
        <v>317</v>
      </c>
      <c r="F315" s="3"/>
      <c r="G315" s="4" t="e">
        <f ca="1">IF(G311&gt;0,"N/A",IF(ABS(G311+G314)&gt;1,"Error","OK"))</f>
        <v>#VALUE!</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6411B8F5-9743-4040-A89E-EDCDFED1B2A8}">
      <formula1>$E$320:$E$322</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1BB7-9FEF-4870-BF84-FAF30A3EDFFA}">
  <dimension ref="A2:AN322"/>
  <sheetViews>
    <sheetView topLeftCell="A193" workbookViewId="0">
      <selection activeCell="H122" sqref="H12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v>1</v>
      </c>
      <c r="C4" s="1" t="s">
        <v>197</v>
      </c>
      <c r="F4" t="s">
        <v>198</v>
      </c>
      <c r="G4" s="206" t="s">
        <v>199</v>
      </c>
      <c r="H4" s="206"/>
    </row>
    <row r="6" spans="1:37">
      <c r="C6" s="1" t="s">
        <v>200</v>
      </c>
      <c r="G6" t="s">
        <v>201</v>
      </c>
      <c r="H6" s="26">
        <v>1265</v>
      </c>
    </row>
    <row r="7" spans="1:37">
      <c r="A7" s="14">
        <v>2</v>
      </c>
      <c r="E7" s="10" t="s">
        <v>202</v>
      </c>
      <c r="F7" t="s">
        <v>203</v>
      </c>
      <c r="G7" s="10">
        <v>80</v>
      </c>
    </row>
    <row r="8" spans="1:37">
      <c r="A8" s="14">
        <v>3</v>
      </c>
      <c r="E8" s="10" t="s">
        <v>204</v>
      </c>
      <c r="F8" t="s">
        <v>203</v>
      </c>
      <c r="G8" s="10">
        <v>30</v>
      </c>
    </row>
    <row r="9" spans="1:37">
      <c r="A9" s="14">
        <v>4</v>
      </c>
      <c r="E9" s="10" t="s">
        <v>205</v>
      </c>
      <c r="F9" t="s">
        <v>203</v>
      </c>
      <c r="G9" s="10">
        <v>40</v>
      </c>
    </row>
    <row r="10" spans="1:37">
      <c r="A10" s="14">
        <v>5</v>
      </c>
      <c r="E10" t="s">
        <v>206</v>
      </c>
      <c r="F10" t="s">
        <v>203</v>
      </c>
      <c r="G10" s="10">
        <v>5</v>
      </c>
    </row>
    <row r="12" spans="1:37">
      <c r="H12" s="24">
        <f>G14</f>
        <v>2.1000000000000001E-2</v>
      </c>
    </row>
    <row r="13" spans="1:37">
      <c r="C13" s="1" t="s">
        <v>207</v>
      </c>
      <c r="G13">
        <v>179.5</v>
      </c>
    </row>
    <row r="14" spans="1:37">
      <c r="A14" s="14">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v>10</v>
      </c>
      <c r="C20" s="1" t="s">
        <v>214</v>
      </c>
      <c r="D20" s="1"/>
      <c r="G20" s="32"/>
      <c r="J20" s="28"/>
    </row>
    <row r="21" spans="1:37">
      <c r="E21" s="2" t="str">
        <f>E7</f>
        <v>Pipes</v>
      </c>
      <c r="F21" t="s">
        <v>215</v>
      </c>
      <c r="G21" s="10">
        <f>IF('Key Assumptions'!C7="yes",SUM('NCC data'!B40:F40),0)+IF('Key Assumptions'!C8="yes",SUM('NCC data'!G40:K40),0)</f>
        <v>4860613.3565558195</v>
      </c>
      <c r="H21" s="10">
        <f>'NCC data'!L40*(1+$G14)^H2</f>
        <v>0</v>
      </c>
      <c r="I21" s="10">
        <f>'NCC data'!M40*(1+$G14)^I2</f>
        <v>0</v>
      </c>
      <c r="J21" s="10">
        <f>'NCC data'!N40*(1+$G14)^J2</f>
        <v>0</v>
      </c>
      <c r="K21" s="10">
        <f>'NCC data'!O40*(1+$G14)^K2</f>
        <v>0</v>
      </c>
      <c r="L21" s="10">
        <f>'NCC data'!P40*(1+$G14)^L2</f>
        <v>10941162.059241178</v>
      </c>
      <c r="M21" s="10">
        <f>'NCC data'!Q40*(1+$G14)^M2</f>
        <v>0</v>
      </c>
      <c r="N21" s="10">
        <f>'NCC data'!R40*(1+$G14)^N2</f>
        <v>0</v>
      </c>
      <c r="O21" s="10">
        <f>'NCC data'!S40*(1+$G14)^O2</f>
        <v>0</v>
      </c>
      <c r="P21" s="10">
        <f>'NCC data'!T40*(1+$G14)^P2</f>
        <v>0</v>
      </c>
      <c r="Q21" s="10">
        <f>'NCC data'!U40*(1+$G14)^Q2</f>
        <v>0</v>
      </c>
      <c r="R21" s="10">
        <f>'NCC data'!V40*(1+$G14)^R2</f>
        <v>0</v>
      </c>
      <c r="S21" s="10">
        <f>'NCC data'!W40*(1+$G14)^S2</f>
        <v>0</v>
      </c>
      <c r="T21" s="10">
        <f>'NCC data'!X40*(1+$G14)^T2</f>
        <v>0</v>
      </c>
      <c r="U21" s="10">
        <f>'NCC data'!Y40*(1+$G14)^U2</f>
        <v>0</v>
      </c>
      <c r="V21" s="10">
        <f>'NCC data'!Z40*(1+$G14)^V2</f>
        <v>0</v>
      </c>
      <c r="W21" s="10">
        <f>'NCC data'!AA40*(1+$G14)^W2</f>
        <v>0</v>
      </c>
      <c r="X21" s="10">
        <f>'NCC data'!AB40*(1+$G14)^X2</f>
        <v>0</v>
      </c>
      <c r="Y21" s="10">
        <f>'NCC data'!AC40*(1+$G14)^Y2</f>
        <v>0</v>
      </c>
      <c r="Z21" s="10">
        <f>'NCC data'!AD40*(1+$G14)^Z2</f>
        <v>0</v>
      </c>
      <c r="AA21" s="10">
        <f>'NCC data'!AE40*(1+$G14)^AA2</f>
        <v>0</v>
      </c>
      <c r="AB21" s="10">
        <f>'NCC data'!AF40*(1+$G14)^AB2</f>
        <v>0</v>
      </c>
      <c r="AC21" s="10">
        <f>'NCC data'!AG40*(1+$G14)^AC2</f>
        <v>0</v>
      </c>
      <c r="AD21" s="10">
        <f>'NCC data'!AH40*(1+$G14)^AD2</f>
        <v>0</v>
      </c>
      <c r="AE21" s="10">
        <f>'NCC data'!AI40*(1+$G14)^AE2</f>
        <v>0</v>
      </c>
      <c r="AF21" s="10">
        <f>'NCC data'!AJ40*(1+$G14)^AF2</f>
        <v>0</v>
      </c>
      <c r="AG21" s="10">
        <f>'NCC data'!AK40*(1+$G14)^AG2</f>
        <v>0</v>
      </c>
      <c r="AH21" s="10">
        <f>'NCC data'!AL40*(1+$G14)^AH2</f>
        <v>0</v>
      </c>
      <c r="AI21" s="10">
        <f>'NCC data'!AM40*(1+$G14)^AI2</f>
        <v>0</v>
      </c>
      <c r="AJ21" s="10">
        <f>'NCC data'!AN40*(1+$G14)^AJ2</f>
        <v>0</v>
      </c>
      <c r="AK21" s="10">
        <f>'NCC data'!AO40*(1+$G14)^AK2</f>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4860613.3565558195</v>
      </c>
      <c r="H26" s="2">
        <f t="shared" ref="H26:AK26" si="1">SUM(H21:H25)</f>
        <v>0</v>
      </c>
      <c r="I26" s="2">
        <f t="shared" si="1"/>
        <v>0</v>
      </c>
      <c r="J26" s="2">
        <f t="shared" si="1"/>
        <v>0</v>
      </c>
      <c r="K26" s="2">
        <f t="shared" si="1"/>
        <v>0</v>
      </c>
      <c r="L26" s="2">
        <f t="shared" si="1"/>
        <v>10941162.059241178</v>
      </c>
      <c r="M26" s="2">
        <f t="shared" si="1"/>
        <v>0</v>
      </c>
      <c r="N26" s="2">
        <f t="shared" si="1"/>
        <v>0</v>
      </c>
      <c r="O26" s="2">
        <f t="shared" si="1"/>
        <v>0</v>
      </c>
      <c r="P26" s="2">
        <f t="shared" si="1"/>
        <v>0</v>
      </c>
      <c r="Q26" s="2">
        <f t="shared" si="1"/>
        <v>0</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60757.666956947745</v>
      </c>
      <c r="H29" s="2">
        <f t="shared" ref="G29:AK32" si="2">H21/$G7+IF((H$2-$G7+1)&gt;0,-INDEX($G21:$AK21,1,(H$2-$G7+1))/$G7,0)</f>
        <v>0</v>
      </c>
      <c r="I29" s="2">
        <f t="shared" si="2"/>
        <v>0</v>
      </c>
      <c r="J29" s="2">
        <f t="shared" si="2"/>
        <v>0</v>
      </c>
      <c r="K29" s="2">
        <f t="shared" si="2"/>
        <v>0</v>
      </c>
      <c r="L29" s="2">
        <f t="shared" si="2"/>
        <v>136764.52574051471</v>
      </c>
      <c r="M29" s="2">
        <f t="shared" si="2"/>
        <v>0</v>
      </c>
      <c r="N29" s="2">
        <f t="shared" si="2"/>
        <v>0</v>
      </c>
      <c r="O29" s="2">
        <f t="shared" si="2"/>
        <v>0</v>
      </c>
      <c r="P29" s="2">
        <f t="shared" si="2"/>
        <v>0</v>
      </c>
      <c r="Q29" s="2">
        <f t="shared" si="2"/>
        <v>0</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60757.666956947745</v>
      </c>
      <c r="H34" s="2">
        <f>SUM($G$29:H32)</f>
        <v>60757.666956947745</v>
      </c>
      <c r="I34" s="2">
        <f>SUM($G$29:I32)</f>
        <v>60757.666956947745</v>
      </c>
      <c r="J34" s="2">
        <f>SUM($G$29:J32)</f>
        <v>60757.666956947745</v>
      </c>
      <c r="K34" s="2">
        <f>SUM($G$29:K32)</f>
        <v>60757.666956947745</v>
      </c>
      <c r="L34" s="2">
        <f>SUM($G$29:L32)</f>
        <v>197522.19269746245</v>
      </c>
      <c r="M34" s="2">
        <f>SUM($G$29:M32)</f>
        <v>197522.19269746245</v>
      </c>
      <c r="N34" s="2">
        <f>SUM($G$29:N32)</f>
        <v>197522.19269746245</v>
      </c>
      <c r="O34" s="2">
        <f>SUM($G$29:O32)</f>
        <v>197522.19269746245</v>
      </c>
      <c r="P34" s="2">
        <f>SUM($G$29:P32)</f>
        <v>197522.19269746245</v>
      </c>
      <c r="Q34" s="2">
        <f>SUM($G$29:Q32)</f>
        <v>197522.19269746245</v>
      </c>
      <c r="R34" s="2">
        <f>SUM($G$29:R32)</f>
        <v>197522.19269746245</v>
      </c>
      <c r="S34" s="2">
        <f>SUM($G$29:S32)</f>
        <v>197522.19269746245</v>
      </c>
      <c r="T34" s="2">
        <f>SUM($G$29:T32)</f>
        <v>197522.19269746245</v>
      </c>
      <c r="U34" s="2">
        <f>SUM($G$29:U32)</f>
        <v>197522.19269746245</v>
      </c>
      <c r="V34" s="2">
        <f>SUM($G$29:V32)</f>
        <v>197522.19269746245</v>
      </c>
      <c r="W34" s="2">
        <f>SUM($G$29:W32)</f>
        <v>197522.19269746245</v>
      </c>
      <c r="X34" s="2">
        <f>SUM($G$29:X32)</f>
        <v>197522.19269746245</v>
      </c>
      <c r="Y34" s="2">
        <f>SUM($G$29:Y32)</f>
        <v>197522.19269746245</v>
      </c>
      <c r="Z34" s="2">
        <f>SUM($G$29:Z32)</f>
        <v>197522.19269746245</v>
      </c>
      <c r="AA34" s="2">
        <f>SUM($G$29:AA32)</f>
        <v>197522.19269746245</v>
      </c>
      <c r="AB34" s="2">
        <f>SUM($G$29:AB32)</f>
        <v>197522.19269746245</v>
      </c>
      <c r="AC34" s="2">
        <f>SUM($G$29:AC32)</f>
        <v>197522.19269746245</v>
      </c>
      <c r="AD34" s="2">
        <f>SUM($G$29:AD32)</f>
        <v>197522.19269746245</v>
      </c>
      <c r="AE34" s="2">
        <f>SUM($G$29:AE32)</f>
        <v>197522.19269746245</v>
      </c>
      <c r="AF34" s="2">
        <f>SUM($G$29:AF32)</f>
        <v>197522.19269746245</v>
      </c>
      <c r="AG34" s="2">
        <f>SUM($G$29:AG32)</f>
        <v>197522.19269746245</v>
      </c>
      <c r="AH34" s="2">
        <f>SUM($G$29:AH32)</f>
        <v>197522.19269746245</v>
      </c>
      <c r="AI34" s="2">
        <f>SUM($G$29:AI32)</f>
        <v>197522.19269746245</v>
      </c>
      <c r="AJ34" s="2">
        <f>SUM($G$29:AJ32)</f>
        <v>197522.19269746245</v>
      </c>
      <c r="AK34" s="2">
        <f>SUM($G$29:AK32)</f>
        <v>197522.19269746245</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v>11</v>
      </c>
      <c r="C36" s="1" t="s">
        <v>219</v>
      </c>
      <c r="D36" s="1"/>
    </row>
    <row r="37" spans="1:37">
      <c r="E37" s="2" t="str">
        <f>E7</f>
        <v>Pipes</v>
      </c>
      <c r="F37" t="s">
        <v>215</v>
      </c>
      <c r="G37" s="10"/>
      <c r="H37" s="10">
        <f>((H90+H116)*($H$6))*(H14/$G$13)</f>
        <v>805990.61737770215</v>
      </c>
      <c r="I37" s="10">
        <f>((I90+I116)*($H$6))*(I14/$G$13)</f>
        <v>885777.98180849024</v>
      </c>
      <c r="J37" s="10">
        <f t="shared" ref="J37:AK37" si="3">((J90+J116)*($H$6))*(J14/$G$13)</f>
        <v>1271795.3033955994</v>
      </c>
      <c r="K37" s="10">
        <f t="shared" si="3"/>
        <v>1353923.6989168711</v>
      </c>
      <c r="L37" s="10">
        <f t="shared" si="3"/>
        <v>1437617.2343278422</v>
      </c>
      <c r="M37" s="10">
        <f t="shared" si="3"/>
        <v>1517328.7604440604</v>
      </c>
      <c r="N37" s="10">
        <f t="shared" si="3"/>
        <v>1589822.5857529836</v>
      </c>
      <c r="O37" s="10">
        <f t="shared" si="3"/>
        <v>1664571.7695469332</v>
      </c>
      <c r="P37" s="10">
        <f t="shared" si="3"/>
        <v>1741877.940380289</v>
      </c>
      <c r="Q37" s="10">
        <f t="shared" si="3"/>
        <v>1821668.8886939399</v>
      </c>
      <c r="R37" s="10">
        <f t="shared" si="3"/>
        <v>1904193.3874174552</v>
      </c>
      <c r="S37" s="10">
        <f t="shared" si="3"/>
        <v>1916225.0340101419</v>
      </c>
      <c r="T37" s="10">
        <f t="shared" si="3"/>
        <v>1930635.5514413391</v>
      </c>
      <c r="U37" s="10">
        <f t="shared" si="3"/>
        <v>1944806.2553646429</v>
      </c>
      <c r="V37" s="10">
        <f t="shared" si="3"/>
        <v>3582389.6220461945</v>
      </c>
      <c r="W37" s="10">
        <f t="shared" si="3"/>
        <v>3630127.8801251985</v>
      </c>
      <c r="X37" s="10">
        <f t="shared" si="3"/>
        <v>3706360.5656078332</v>
      </c>
      <c r="Y37" s="10">
        <f t="shared" si="3"/>
        <v>3784194.1374855973</v>
      </c>
      <c r="Z37" s="10">
        <f t="shared" si="3"/>
        <v>3863662.2143727816</v>
      </c>
      <c r="AA37" s="10">
        <f t="shared" si="3"/>
        <v>3944799.1208746224</v>
      </c>
      <c r="AB37" s="10">
        <f t="shared" si="3"/>
        <v>4027639.9024129827</v>
      </c>
      <c r="AC37" s="10">
        <f t="shared" si="3"/>
        <v>4063223.0806484483</v>
      </c>
      <c r="AD37" s="10">
        <f t="shared" si="3"/>
        <v>4098524.5631728265</v>
      </c>
      <c r="AE37" s="10">
        <f t="shared" si="3"/>
        <v>4133516.8265846763</v>
      </c>
      <c r="AF37" s="10">
        <f t="shared" si="3"/>
        <v>4168171.3157274649</v>
      </c>
      <c r="AG37" s="10">
        <f t="shared" si="3"/>
        <v>4202458.4124937123</v>
      </c>
      <c r="AH37" s="10">
        <f t="shared" si="3"/>
        <v>4290710.0391560942</v>
      </c>
      <c r="AI37" s="10">
        <f t="shared" si="3"/>
        <v>4380814.9499783721</v>
      </c>
      <c r="AJ37" s="10">
        <f t="shared" si="3"/>
        <v>4472812.0639279019</v>
      </c>
      <c r="AK37" s="10">
        <f t="shared" si="3"/>
        <v>4566741.1172704035</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805990.61737770215</v>
      </c>
      <c r="I42" s="2">
        <f t="shared" si="4"/>
        <v>885777.98180849024</v>
      </c>
      <c r="J42" s="2">
        <f t="shared" si="4"/>
        <v>1271795.3033955994</v>
      </c>
      <c r="K42" s="2">
        <f t="shared" si="4"/>
        <v>1353923.6989168711</v>
      </c>
      <c r="L42" s="2">
        <f t="shared" si="4"/>
        <v>1437617.2343278422</v>
      </c>
      <c r="M42" s="2">
        <f t="shared" si="4"/>
        <v>1517328.7604440604</v>
      </c>
      <c r="N42" s="2">
        <f t="shared" si="4"/>
        <v>1589822.5857529836</v>
      </c>
      <c r="O42" s="2">
        <f t="shared" si="4"/>
        <v>1664571.7695469332</v>
      </c>
      <c r="P42" s="2">
        <f t="shared" si="4"/>
        <v>1741877.940380289</v>
      </c>
      <c r="Q42" s="2">
        <f t="shared" si="4"/>
        <v>1821668.8886939399</v>
      </c>
      <c r="R42" s="2">
        <f t="shared" si="4"/>
        <v>1904193.3874174552</v>
      </c>
      <c r="S42" s="2">
        <f t="shared" si="4"/>
        <v>1916225.0340101419</v>
      </c>
      <c r="T42" s="2">
        <f t="shared" si="4"/>
        <v>1930635.5514413391</v>
      </c>
      <c r="U42" s="2">
        <f t="shared" si="4"/>
        <v>1944806.2553646429</v>
      </c>
      <c r="V42" s="2">
        <f t="shared" si="4"/>
        <v>3582389.6220461945</v>
      </c>
      <c r="W42" s="2">
        <f t="shared" si="4"/>
        <v>3630127.8801251985</v>
      </c>
      <c r="X42" s="2">
        <f t="shared" si="4"/>
        <v>3706360.5656078332</v>
      </c>
      <c r="Y42" s="2">
        <f t="shared" si="4"/>
        <v>3784194.1374855973</v>
      </c>
      <c r="Z42" s="2">
        <f t="shared" si="4"/>
        <v>3863662.2143727816</v>
      </c>
      <c r="AA42" s="2">
        <f t="shared" si="4"/>
        <v>3944799.1208746224</v>
      </c>
      <c r="AB42" s="2">
        <f t="shared" si="4"/>
        <v>4027639.9024129827</v>
      </c>
      <c r="AC42" s="2">
        <f t="shared" si="4"/>
        <v>4063223.0806484483</v>
      </c>
      <c r="AD42" s="2">
        <f t="shared" si="4"/>
        <v>4098524.5631728265</v>
      </c>
      <c r="AE42" s="2">
        <f t="shared" si="4"/>
        <v>4133516.8265846763</v>
      </c>
      <c r="AF42" s="2">
        <f t="shared" si="4"/>
        <v>4168171.3157274649</v>
      </c>
      <c r="AG42" s="2">
        <f t="shared" si="4"/>
        <v>4202458.4124937123</v>
      </c>
      <c r="AH42" s="2">
        <f t="shared" si="4"/>
        <v>4290710.0391560942</v>
      </c>
      <c r="AI42" s="2">
        <f t="shared" si="4"/>
        <v>4380814.9499783721</v>
      </c>
      <c r="AJ42" s="2">
        <f t="shared" si="4"/>
        <v>4472812.0639279019</v>
      </c>
      <c r="AK42" s="2">
        <f t="shared" si="4"/>
        <v>4566741.1172704035</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10074.882717221277</v>
      </c>
      <c r="I45" s="2">
        <f t="shared" si="5"/>
        <v>11072.224772606129</v>
      </c>
      <c r="J45" s="2">
        <f t="shared" si="5"/>
        <v>15897.441292444992</v>
      </c>
      <c r="K45" s="2">
        <f t="shared" si="5"/>
        <v>16924.04623646089</v>
      </c>
      <c r="L45" s="2">
        <f t="shared" si="5"/>
        <v>17970.215429098029</v>
      </c>
      <c r="M45" s="2">
        <f t="shared" si="5"/>
        <v>18966.609505550754</v>
      </c>
      <c r="N45" s="2">
        <f t="shared" si="5"/>
        <v>19872.782321912295</v>
      </c>
      <c r="O45" s="2">
        <f t="shared" si="5"/>
        <v>20807.147119336667</v>
      </c>
      <c r="P45" s="2">
        <f t="shared" si="5"/>
        <v>21773.474254753612</v>
      </c>
      <c r="Q45" s="2">
        <f t="shared" si="5"/>
        <v>22770.861108674249</v>
      </c>
      <c r="R45" s="2">
        <f t="shared" si="5"/>
        <v>23802.417342718189</v>
      </c>
      <c r="S45" s="2">
        <f t="shared" si="5"/>
        <v>23952.812925126775</v>
      </c>
      <c r="T45" s="2">
        <f t="shared" si="5"/>
        <v>24132.94439301674</v>
      </c>
      <c r="U45" s="2">
        <f t="shared" si="5"/>
        <v>24310.078192058038</v>
      </c>
      <c r="V45" s="2">
        <f t="shared" si="5"/>
        <v>44779.870275577428</v>
      </c>
      <c r="W45" s="2">
        <f t="shared" si="5"/>
        <v>45376.598501564979</v>
      </c>
      <c r="X45" s="2">
        <f t="shared" si="5"/>
        <v>46329.507070097912</v>
      </c>
      <c r="Y45" s="2">
        <f t="shared" si="5"/>
        <v>47302.426718569965</v>
      </c>
      <c r="Z45" s="2">
        <f t="shared" si="5"/>
        <v>48295.777679659768</v>
      </c>
      <c r="AA45" s="2">
        <f t="shared" si="5"/>
        <v>49309.989010932783</v>
      </c>
      <c r="AB45" s="2">
        <f t="shared" si="5"/>
        <v>50345.498780162285</v>
      </c>
      <c r="AC45" s="2">
        <f t="shared" si="5"/>
        <v>50790.288508105601</v>
      </c>
      <c r="AD45" s="2">
        <f t="shared" si="5"/>
        <v>51231.557039660329</v>
      </c>
      <c r="AE45" s="2">
        <f t="shared" si="5"/>
        <v>51668.960332308452</v>
      </c>
      <c r="AF45" s="2">
        <f t="shared" si="5"/>
        <v>52102.141446593312</v>
      </c>
      <c r="AG45" s="2">
        <f t="shared" si="5"/>
        <v>52530.730156171405</v>
      </c>
      <c r="AH45" s="2">
        <f t="shared" si="5"/>
        <v>53633.87548945118</v>
      </c>
      <c r="AI45" s="2">
        <f t="shared" si="5"/>
        <v>54760.186874729654</v>
      </c>
      <c r="AJ45" s="2">
        <f t="shared" si="5"/>
        <v>55910.150799098774</v>
      </c>
      <c r="AK45" s="2">
        <f t="shared" si="5"/>
        <v>57084.263965880047</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10074.882717221277</v>
      </c>
      <c r="I50" s="2">
        <f>SUM($G$45:I48)</f>
        <v>21147.107489827406</v>
      </c>
      <c r="J50" s="2">
        <f>SUM($G$45:J48)</f>
        <v>37044.548782272395</v>
      </c>
      <c r="K50" s="2">
        <f>SUM($G$45:K48)</f>
        <v>53968.595018733286</v>
      </c>
      <c r="L50" s="2">
        <f>SUM($G$45:L48)</f>
        <v>71938.810447831318</v>
      </c>
      <c r="M50" s="2">
        <f>SUM($G$45:M48)</f>
        <v>90905.419953382079</v>
      </c>
      <c r="N50" s="2">
        <f>SUM($G$45:N48)</f>
        <v>110778.20227529437</v>
      </c>
      <c r="O50" s="2">
        <f>SUM($G$45:O48)</f>
        <v>131585.34939463105</v>
      </c>
      <c r="P50" s="2">
        <f>SUM($G$45:P48)</f>
        <v>153358.82364938466</v>
      </c>
      <c r="Q50" s="2">
        <f>SUM($G$45:Q48)</f>
        <v>176129.68475805892</v>
      </c>
      <c r="R50" s="2">
        <f>SUM($G$45:R48)</f>
        <v>199932.10210077712</v>
      </c>
      <c r="S50" s="2">
        <f>SUM($G$45:S48)</f>
        <v>223884.9150259039</v>
      </c>
      <c r="T50" s="2">
        <f>SUM($G$45:T48)</f>
        <v>248017.85941892065</v>
      </c>
      <c r="U50" s="2">
        <f>SUM($G$45:U48)</f>
        <v>272327.93761097867</v>
      </c>
      <c r="V50" s="2">
        <f>SUM($G$45:V48)</f>
        <v>317107.80788655608</v>
      </c>
      <c r="W50" s="2">
        <f>SUM($G$45:W48)</f>
        <v>362484.40638812107</v>
      </c>
      <c r="X50" s="2">
        <f>SUM($G$45:X48)</f>
        <v>408813.91345821897</v>
      </c>
      <c r="Y50" s="2">
        <f>SUM($G$45:Y48)</f>
        <v>456116.34017678892</v>
      </c>
      <c r="Z50" s="2">
        <f>SUM($G$45:Z48)</f>
        <v>504412.11785644869</v>
      </c>
      <c r="AA50" s="2">
        <f>SUM($G$45:AA48)</f>
        <v>553722.10686738149</v>
      </c>
      <c r="AB50" s="2">
        <f>SUM($G$45:AB48)</f>
        <v>604067.60564754379</v>
      </c>
      <c r="AC50" s="2">
        <f>SUM($G$45:AC48)</f>
        <v>654857.89415564935</v>
      </c>
      <c r="AD50" s="2">
        <f>SUM($G$45:AD48)</f>
        <v>706089.45119530964</v>
      </c>
      <c r="AE50" s="2">
        <f>SUM($G$45:AE48)</f>
        <v>757758.41152761807</v>
      </c>
      <c r="AF50" s="2">
        <f>SUM($G$45:AF48)</f>
        <v>809860.5529742114</v>
      </c>
      <c r="AG50" s="2">
        <f>SUM($G$45:AG48)</f>
        <v>862391.28313038277</v>
      </c>
      <c r="AH50" s="2">
        <f>SUM($G$45:AH48)</f>
        <v>916025.15861983399</v>
      </c>
      <c r="AI50" s="2">
        <f>SUM($G$45:AI48)</f>
        <v>970785.34549456369</v>
      </c>
      <c r="AJ50" s="2">
        <f>SUM($G$45:AJ48)</f>
        <v>1026695.4962936625</v>
      </c>
      <c r="AK50" s="2">
        <f>SUM($G$45:AK48)</f>
        <v>1083779.7602595426</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v>15</v>
      </c>
      <c r="C90" s="1"/>
      <c r="D90" s="1"/>
      <c r="E90" t="s">
        <v>231</v>
      </c>
      <c r="F90" t="s">
        <v>232</v>
      </c>
      <c r="H90" s="10">
        <f>'NCC data'!L51*'Key Assumptions'!$C$35</f>
        <v>360.32730046004116</v>
      </c>
      <c r="I90" s="10">
        <f>'NCC data'!M51*'Key Assumptions'!$C$35</f>
        <v>396.52421277375845</v>
      </c>
      <c r="J90" s="10">
        <f>'NCC data'!N51*'Key Assumptions'!$C$35</f>
        <v>659.74089696926819</v>
      </c>
      <c r="K90" s="10">
        <f>'NCC data'!O51*'Key Assumptions'!$C$35</f>
        <v>695.93780928298338</v>
      </c>
      <c r="L90" s="10">
        <f>'NCC data'!P51*'Key Assumptions'!$C$35</f>
        <v>732.13472159670118</v>
      </c>
      <c r="M90" s="10">
        <f>'NCC data'!Q51*'Key Assumptions'!$C$35</f>
        <v>768.33163391041796</v>
      </c>
      <c r="N90" s="10">
        <f>'NCC data'!R51*'Key Assumptions'!$C$35</f>
        <v>797.83881320445937</v>
      </c>
      <c r="O90" s="10">
        <f>'NCC data'!S51*'Key Assumptions'!$C$35</f>
        <v>827.34599249850248</v>
      </c>
      <c r="P90" s="10">
        <f>'NCC data'!T51*'Key Assumptions'!$C$35</f>
        <v>856.85317179254719</v>
      </c>
      <c r="Q90" s="10">
        <f>'NCC data'!U51*'Key Assumptions'!$C$35</f>
        <v>886.36035108658689</v>
      </c>
      <c r="R90" s="10">
        <f>'NCC data'!V51*'Key Assumptions'!$C$35</f>
        <v>915.86753038062989</v>
      </c>
      <c r="S90" s="10">
        <f>'NCC data'!W51*'Key Assumptions'!$C$35</f>
        <v>900.28267647510063</v>
      </c>
      <c r="T90" s="10">
        <f>'NCC data'!X51*'Key Assumptions'!$C$35</f>
        <v>884.69782256957137</v>
      </c>
      <c r="U90" s="10">
        <f>'NCC data'!Y51*'Key Assumptions'!$C$35</f>
        <v>869.1129686640387</v>
      </c>
      <c r="V90" s="10">
        <f>'NCC data'!Z51*'Key Assumptions'!$C$35</f>
        <v>1793.2964686325663</v>
      </c>
      <c r="W90" s="10">
        <f>'NCC data'!AA51*'Key Assumptions'!$C$35</f>
        <v>1777.7116147270353</v>
      </c>
      <c r="X90" s="10">
        <f>'NCC data'!AB51*'Key Assumptions'!$C$35</f>
        <v>1777.7116147270388</v>
      </c>
      <c r="Y90" s="10">
        <f>'NCC data'!AC51*'Key Assumptions'!$C$35</f>
        <v>1777.7116147270388</v>
      </c>
      <c r="Z90" s="10">
        <f>'NCC data'!AD51*'Key Assumptions'!$C$35</f>
        <v>1777.7116147270319</v>
      </c>
      <c r="AA90" s="10">
        <f>'NCC data'!AE51*'Key Assumptions'!$C$35</f>
        <v>1777.7116147270388</v>
      </c>
      <c r="AB90" s="10">
        <f>'NCC data'!AF51*'Key Assumptions'!$C$35</f>
        <v>1777.7116147270353</v>
      </c>
      <c r="AC90" s="10">
        <f>'NCC data'!AG51*'Key Assumptions'!$C$35</f>
        <v>1753.1919266904554</v>
      </c>
      <c r="AD90" s="10">
        <f>'NCC data'!AH51*'Key Assumptions'!$C$35</f>
        <v>1728.6722386538686</v>
      </c>
      <c r="AE90" s="10">
        <f>'NCC data'!AI51*'Key Assumptions'!$C$35</f>
        <v>1704.1525506172886</v>
      </c>
      <c r="AF90" s="10">
        <f>'NCC data'!AJ51*'Key Assumptions'!$C$35</f>
        <v>1679.6328625807084</v>
      </c>
      <c r="AG90" s="10">
        <f>'NCC data'!AK51*'Key Assumptions'!$C$35</f>
        <v>1655.1131745441219</v>
      </c>
      <c r="AH90" s="10">
        <f>'NCC data'!AL51*'Key Assumptions'!$C$35</f>
        <v>1655.1131745441285</v>
      </c>
      <c r="AI90" s="10">
        <f>'NCC data'!AM51*'Key Assumptions'!$C$35</f>
        <v>1655.1131745441285</v>
      </c>
      <c r="AJ90" s="10">
        <f>'NCC data'!AN51*'Key Assumptions'!$C$35</f>
        <v>1655.1131745441219</v>
      </c>
      <c r="AK90" s="10">
        <f>'NCC data'!AO51*'Key Assumptions'!$C$35</f>
        <v>1655.1131745441285</v>
      </c>
    </row>
    <row r="91" spans="1:37">
      <c r="C91" s="1"/>
      <c r="D91" s="1"/>
      <c r="E91" t="s">
        <v>233</v>
      </c>
      <c r="F91" t="s">
        <v>232</v>
      </c>
      <c r="G91" s="47">
        <f>IF('Key Assumptions'!C6="yes",SUM('NCC data'!B51:K51),0)</f>
        <v>0</v>
      </c>
      <c r="H91" s="2">
        <f>G91+H90</f>
        <v>360.32730046004116</v>
      </c>
      <c r="I91" s="2">
        <f t="shared" ref="I91:AK91" si="12">H91+I90</f>
        <v>756.85151323379955</v>
      </c>
      <c r="J91" s="2">
        <f t="shared" si="12"/>
        <v>1416.5924102030676</v>
      </c>
      <c r="K91" s="2">
        <f t="shared" si="12"/>
        <v>2112.530219486051</v>
      </c>
      <c r="L91" s="2">
        <f t="shared" si="12"/>
        <v>2844.6649410827522</v>
      </c>
      <c r="M91" s="2">
        <f t="shared" si="12"/>
        <v>3612.9965749931703</v>
      </c>
      <c r="N91" s="2">
        <f t="shared" si="12"/>
        <v>4410.83538819763</v>
      </c>
      <c r="O91" s="2">
        <f t="shared" si="12"/>
        <v>5238.1813806961327</v>
      </c>
      <c r="P91" s="2">
        <f t="shared" si="12"/>
        <v>6095.0345524886798</v>
      </c>
      <c r="Q91" s="2">
        <f t="shared" si="12"/>
        <v>6981.3949035752667</v>
      </c>
      <c r="R91" s="2">
        <f t="shared" si="12"/>
        <v>7897.262433955897</v>
      </c>
      <c r="S91" s="2">
        <f t="shared" si="12"/>
        <v>8797.5451104309977</v>
      </c>
      <c r="T91" s="2">
        <f t="shared" si="12"/>
        <v>9682.2429330005689</v>
      </c>
      <c r="U91" s="2">
        <f t="shared" si="12"/>
        <v>10551.355901664607</v>
      </c>
      <c r="V91" s="2">
        <f t="shared" si="12"/>
        <v>12344.652370297174</v>
      </c>
      <c r="W91" s="2">
        <f t="shared" si="12"/>
        <v>14122.363985024209</v>
      </c>
      <c r="X91" s="2">
        <f t="shared" si="12"/>
        <v>15900.075599751248</v>
      </c>
      <c r="Y91" s="2">
        <f t="shared" si="12"/>
        <v>17677.787214478285</v>
      </c>
      <c r="Z91" s="2">
        <f t="shared" si="12"/>
        <v>19455.498829205317</v>
      </c>
      <c r="AA91" s="2">
        <f t="shared" si="12"/>
        <v>21233.210443932356</v>
      </c>
      <c r="AB91" s="2">
        <f t="shared" si="12"/>
        <v>23010.922058659391</v>
      </c>
      <c r="AC91" s="2">
        <f t="shared" si="12"/>
        <v>24764.113985349846</v>
      </c>
      <c r="AD91" s="2">
        <f t="shared" si="12"/>
        <v>26492.786224003714</v>
      </c>
      <c r="AE91" s="2">
        <f t="shared" si="12"/>
        <v>28196.938774621001</v>
      </c>
      <c r="AF91" s="2">
        <f t="shared" si="12"/>
        <v>29876.571637201709</v>
      </c>
      <c r="AG91" s="2">
        <f>AF91+AG90</f>
        <v>31531.684811745832</v>
      </c>
      <c r="AH91" s="2">
        <f t="shared" si="12"/>
        <v>33186.797986289959</v>
      </c>
      <c r="AI91" s="2">
        <f t="shared" si="12"/>
        <v>34841.91116083409</v>
      </c>
      <c r="AJ91" s="2">
        <f t="shared" si="12"/>
        <v>36497.024335378213</v>
      </c>
      <c r="AK91" s="2">
        <f t="shared" si="12"/>
        <v>38152.137509922344</v>
      </c>
    </row>
    <row r="92" spans="1:37">
      <c r="A92" s="14">
        <v>16</v>
      </c>
      <c r="C92" s="1"/>
      <c r="D92" s="1"/>
      <c r="E92" t="s">
        <v>234</v>
      </c>
      <c r="F92" t="s">
        <v>232</v>
      </c>
      <c r="G92" s="10">
        <v>1</v>
      </c>
    </row>
    <row r="93" spans="1:37">
      <c r="C93" s="1"/>
      <c r="D93" s="1"/>
      <c r="E93" t="s">
        <v>235</v>
      </c>
      <c r="F93" t="s">
        <v>232</v>
      </c>
      <c r="H93">
        <f>H90*$G92</f>
        <v>360.32730046004116</v>
      </c>
      <c r="I93">
        <f t="shared" ref="I93:AK93" si="13">I90*$G92</f>
        <v>396.52421277375845</v>
      </c>
      <c r="J93">
        <f t="shared" si="13"/>
        <v>659.74089696926819</v>
      </c>
      <c r="K93">
        <f t="shared" si="13"/>
        <v>695.93780928298338</v>
      </c>
      <c r="L93">
        <f t="shared" si="13"/>
        <v>732.13472159670118</v>
      </c>
      <c r="M93">
        <f t="shared" si="13"/>
        <v>768.33163391041796</v>
      </c>
      <c r="N93">
        <f t="shared" si="13"/>
        <v>797.83881320445937</v>
      </c>
      <c r="O93">
        <f t="shared" si="13"/>
        <v>827.34599249850248</v>
      </c>
      <c r="P93">
        <f t="shared" si="13"/>
        <v>856.85317179254719</v>
      </c>
      <c r="Q93">
        <f t="shared" si="13"/>
        <v>886.36035108658689</v>
      </c>
      <c r="R93">
        <f t="shared" si="13"/>
        <v>915.86753038062989</v>
      </c>
      <c r="S93">
        <f t="shared" si="13"/>
        <v>900.28267647510063</v>
      </c>
      <c r="T93">
        <f t="shared" si="13"/>
        <v>884.69782256957137</v>
      </c>
      <c r="U93">
        <f t="shared" si="13"/>
        <v>869.1129686640387</v>
      </c>
      <c r="V93">
        <f t="shared" si="13"/>
        <v>1793.2964686325663</v>
      </c>
      <c r="W93">
        <f t="shared" si="13"/>
        <v>1777.7116147270353</v>
      </c>
      <c r="X93">
        <f t="shared" si="13"/>
        <v>1777.7116147270388</v>
      </c>
      <c r="Y93">
        <f t="shared" si="13"/>
        <v>1777.7116147270388</v>
      </c>
      <c r="Z93">
        <f t="shared" si="13"/>
        <v>1777.7116147270319</v>
      </c>
      <c r="AA93">
        <f t="shared" si="13"/>
        <v>1777.7116147270388</v>
      </c>
      <c r="AB93">
        <f t="shared" si="13"/>
        <v>1777.7116147270353</v>
      </c>
      <c r="AC93">
        <f t="shared" si="13"/>
        <v>1753.1919266904554</v>
      </c>
      <c r="AD93">
        <f t="shared" si="13"/>
        <v>1728.6722386538686</v>
      </c>
      <c r="AE93">
        <f t="shared" si="13"/>
        <v>1704.1525506172886</v>
      </c>
      <c r="AF93">
        <f t="shared" si="13"/>
        <v>1679.6328625807084</v>
      </c>
      <c r="AG93">
        <f t="shared" si="13"/>
        <v>1655.1131745441219</v>
      </c>
      <c r="AH93">
        <f t="shared" si="13"/>
        <v>1655.1131745441285</v>
      </c>
      <c r="AI93">
        <f t="shared" si="13"/>
        <v>1655.1131745441285</v>
      </c>
      <c r="AJ93">
        <f t="shared" si="13"/>
        <v>1655.1131745441219</v>
      </c>
      <c r="AK93">
        <f t="shared" si="13"/>
        <v>1655.1131745441285</v>
      </c>
    </row>
    <row r="94" spans="1:37">
      <c r="C94" s="1"/>
      <c r="D94" s="1"/>
      <c r="E94" t="s">
        <v>236</v>
      </c>
      <c r="F94" t="s">
        <v>232</v>
      </c>
      <c r="H94">
        <f>H91*$G92</f>
        <v>360.32730046004116</v>
      </c>
      <c r="I94">
        <f t="shared" ref="I94:AK94" si="14">I91*$G92</f>
        <v>756.85151323379955</v>
      </c>
      <c r="J94">
        <f t="shared" si="14"/>
        <v>1416.5924102030676</v>
      </c>
      <c r="K94">
        <f t="shared" si="14"/>
        <v>2112.530219486051</v>
      </c>
      <c r="L94">
        <f t="shared" si="14"/>
        <v>2844.6649410827522</v>
      </c>
      <c r="M94">
        <f t="shared" si="14"/>
        <v>3612.9965749931703</v>
      </c>
      <c r="N94">
        <f t="shared" si="14"/>
        <v>4410.83538819763</v>
      </c>
      <c r="O94">
        <f t="shared" si="14"/>
        <v>5238.1813806961327</v>
      </c>
      <c r="P94">
        <f t="shared" si="14"/>
        <v>6095.0345524886798</v>
      </c>
      <c r="Q94">
        <f t="shared" si="14"/>
        <v>6981.3949035752667</v>
      </c>
      <c r="R94">
        <f t="shared" si="14"/>
        <v>7897.262433955897</v>
      </c>
      <c r="S94">
        <f t="shared" si="14"/>
        <v>8797.5451104309977</v>
      </c>
      <c r="T94">
        <f t="shared" si="14"/>
        <v>9682.2429330005689</v>
      </c>
      <c r="U94">
        <f t="shared" si="14"/>
        <v>10551.355901664607</v>
      </c>
      <c r="V94">
        <f t="shared" si="14"/>
        <v>12344.652370297174</v>
      </c>
      <c r="W94">
        <f t="shared" si="14"/>
        <v>14122.363985024209</v>
      </c>
      <c r="X94">
        <f t="shared" si="14"/>
        <v>15900.075599751248</v>
      </c>
      <c r="Y94">
        <f t="shared" si="14"/>
        <v>17677.787214478285</v>
      </c>
      <c r="Z94">
        <f t="shared" si="14"/>
        <v>19455.498829205317</v>
      </c>
      <c r="AA94">
        <f t="shared" si="14"/>
        <v>21233.210443932356</v>
      </c>
      <c r="AB94">
        <f t="shared" si="14"/>
        <v>23010.922058659391</v>
      </c>
      <c r="AC94">
        <f t="shared" si="14"/>
        <v>24764.113985349846</v>
      </c>
      <c r="AD94">
        <f t="shared" si="14"/>
        <v>26492.786224003714</v>
      </c>
      <c r="AE94">
        <f t="shared" si="14"/>
        <v>28196.938774621001</v>
      </c>
      <c r="AF94">
        <f t="shared" si="14"/>
        <v>29876.571637201709</v>
      </c>
      <c r="AG94">
        <f t="shared" si="14"/>
        <v>31531.684811745832</v>
      </c>
      <c r="AH94">
        <f t="shared" si="14"/>
        <v>33186.797986289959</v>
      </c>
      <c r="AI94">
        <f t="shared" si="14"/>
        <v>34841.91116083409</v>
      </c>
      <c r="AJ94">
        <f t="shared" si="14"/>
        <v>36497.024335378213</v>
      </c>
      <c r="AK94">
        <f t="shared" si="14"/>
        <v>38152.137509922344</v>
      </c>
    </row>
    <row r="95" spans="1:37">
      <c r="A95" s="14">
        <v>17</v>
      </c>
      <c r="C95" s="1"/>
      <c r="D95" s="1"/>
      <c r="E95" t="s">
        <v>262</v>
      </c>
      <c r="F95" t="s">
        <v>238</v>
      </c>
      <c r="H95" s="10">
        <f>'Demand data'!E12</f>
        <v>88.967585729852175</v>
      </c>
      <c r="I95" s="10">
        <f>H95</f>
        <v>88.967585729852175</v>
      </c>
      <c r="J95" s="10">
        <f t="shared" ref="J95:AK95" si="15">I95</f>
        <v>88.967585729852175</v>
      </c>
      <c r="K95" s="10">
        <f t="shared" si="15"/>
        <v>88.967585729852175</v>
      </c>
      <c r="L95" s="10">
        <f t="shared" si="15"/>
        <v>88.967585729852175</v>
      </c>
      <c r="M95" s="10">
        <f t="shared" si="15"/>
        <v>88.967585729852175</v>
      </c>
      <c r="N95" s="10">
        <f t="shared" si="15"/>
        <v>88.967585729852175</v>
      </c>
      <c r="O95" s="10">
        <f t="shared" si="15"/>
        <v>88.967585729852175</v>
      </c>
      <c r="P95" s="10">
        <f t="shared" si="15"/>
        <v>88.967585729852175</v>
      </c>
      <c r="Q95" s="10">
        <f t="shared" si="15"/>
        <v>88.967585729852175</v>
      </c>
      <c r="R95" s="10">
        <f t="shared" si="15"/>
        <v>88.967585729852175</v>
      </c>
      <c r="S95" s="10">
        <f t="shared" si="15"/>
        <v>88.967585729852175</v>
      </c>
      <c r="T95" s="10">
        <f t="shared" si="15"/>
        <v>88.967585729852175</v>
      </c>
      <c r="U95" s="10">
        <f t="shared" si="15"/>
        <v>88.967585729852175</v>
      </c>
      <c r="V95" s="10">
        <f t="shared" si="15"/>
        <v>88.967585729852175</v>
      </c>
      <c r="W95" s="10">
        <f t="shared" si="15"/>
        <v>88.967585729852175</v>
      </c>
      <c r="X95" s="10">
        <f t="shared" si="15"/>
        <v>88.967585729852175</v>
      </c>
      <c r="Y95" s="10">
        <f t="shared" si="15"/>
        <v>88.967585729852175</v>
      </c>
      <c r="Z95" s="10">
        <f t="shared" si="15"/>
        <v>88.967585729852175</v>
      </c>
      <c r="AA95" s="10">
        <f t="shared" si="15"/>
        <v>88.967585729852175</v>
      </c>
      <c r="AB95" s="10">
        <f t="shared" si="15"/>
        <v>88.967585729852175</v>
      </c>
      <c r="AC95" s="10">
        <f t="shared" si="15"/>
        <v>88.967585729852175</v>
      </c>
      <c r="AD95" s="10">
        <f t="shared" si="15"/>
        <v>88.967585729852175</v>
      </c>
      <c r="AE95" s="10">
        <f t="shared" si="15"/>
        <v>88.967585729852175</v>
      </c>
      <c r="AF95" s="10">
        <f t="shared" si="15"/>
        <v>88.967585729852175</v>
      </c>
      <c r="AG95" s="10">
        <f t="shared" si="15"/>
        <v>88.967585729852175</v>
      </c>
      <c r="AH95" s="10">
        <f t="shared" si="15"/>
        <v>88.967585729852175</v>
      </c>
      <c r="AI95" s="10">
        <f t="shared" si="15"/>
        <v>88.967585729852175</v>
      </c>
      <c r="AJ95" s="10">
        <f t="shared" si="15"/>
        <v>88.967585729852175</v>
      </c>
      <c r="AK95" s="10">
        <f t="shared" si="15"/>
        <v>88.967585729852175</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32057.449994484916</v>
      </c>
      <c r="I98" s="2">
        <f t="shared" ref="I98:AK98" si="16">I91*I95</f>
        <v>67335.251888396408</v>
      </c>
      <c r="J98" s="2">
        <f t="shared" si="16"/>
        <v>126030.80669899934</v>
      </c>
      <c r="K98" s="2">
        <f t="shared" si="16"/>
        <v>187946.71340902869</v>
      </c>
      <c r="L98" s="2">
        <f t="shared" si="16"/>
        <v>253082.97201848464</v>
      </c>
      <c r="M98" s="2">
        <f t="shared" si="16"/>
        <v>321439.58252736717</v>
      </c>
      <c r="N98" s="2">
        <f t="shared" si="16"/>
        <v>392421.37553973845</v>
      </c>
      <c r="O98" s="2">
        <f t="shared" si="16"/>
        <v>466028.35105559864</v>
      </c>
      <c r="P98" s="2">
        <f t="shared" si="16"/>
        <v>542260.5090749478</v>
      </c>
      <c r="Q98" s="2">
        <f t="shared" si="16"/>
        <v>621117.84959778562</v>
      </c>
      <c r="R98" s="2">
        <f t="shared" si="16"/>
        <v>702600.37262411229</v>
      </c>
      <c r="S98" s="2">
        <f t="shared" si="16"/>
        <v>782696.34882451163</v>
      </c>
      <c r="T98" s="2">
        <f t="shared" si="16"/>
        <v>861405.77819898352</v>
      </c>
      <c r="U98" s="2">
        <f t="shared" si="16"/>
        <v>938728.66074752761</v>
      </c>
      <c r="V98" s="2">
        <f t="shared" si="16"/>
        <v>1098273.9180596366</v>
      </c>
      <c r="W98" s="2">
        <f t="shared" si="16"/>
        <v>1256432.6285458182</v>
      </c>
      <c r="X98" s="2">
        <f t="shared" si="16"/>
        <v>1414591.3390319999</v>
      </c>
      <c r="Y98" s="2">
        <f t="shared" si="16"/>
        <v>1572750.0495181815</v>
      </c>
      <c r="Z98" s="2">
        <f t="shared" si="16"/>
        <v>1730908.7600043626</v>
      </c>
      <c r="AA98" s="2">
        <f t="shared" si="16"/>
        <v>1889067.4704905443</v>
      </c>
      <c r="AB98" s="2">
        <f t="shared" si="16"/>
        <v>2047226.1809767259</v>
      </c>
      <c r="AC98" s="2">
        <f t="shared" si="16"/>
        <v>2203203.4340154435</v>
      </c>
      <c r="AD98" s="2">
        <f t="shared" si="16"/>
        <v>2356999.2296066969</v>
      </c>
      <c r="AE98" s="2">
        <f t="shared" si="16"/>
        <v>2508613.567750487</v>
      </c>
      <c r="AF98" s="2">
        <f t="shared" si="16"/>
        <v>2658046.448446813</v>
      </c>
      <c r="AG98" s="2">
        <f t="shared" si="16"/>
        <v>2805297.871695675</v>
      </c>
      <c r="AH98" s="2">
        <f t="shared" si="16"/>
        <v>2952549.2949445373</v>
      </c>
      <c r="AI98" s="2">
        <f t="shared" si="16"/>
        <v>3099800.7181934002</v>
      </c>
      <c r="AJ98" s="2">
        <f t="shared" si="16"/>
        <v>3247052.1414422621</v>
      </c>
      <c r="AK98" s="2">
        <f t="shared" si="16"/>
        <v>3394303.5646911249</v>
      </c>
    </row>
    <row r="99" spans="1:37">
      <c r="C99" s="1"/>
      <c r="D99" s="1"/>
      <c r="E99" t="s">
        <v>243</v>
      </c>
      <c r="F99" t="s">
        <v>242</v>
      </c>
      <c r="H99" s="2">
        <f>H91*H96</f>
        <v>0</v>
      </c>
      <c r="I99" s="2">
        <f t="shared" ref="I99:AK99" si="17">I91*I96</f>
        <v>0</v>
      </c>
      <c r="J99" s="2">
        <f t="shared" si="17"/>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v>18</v>
      </c>
      <c r="C101" s="1"/>
      <c r="D101" s="1"/>
      <c r="E101" t="s">
        <v>245</v>
      </c>
      <c r="F101" t="s">
        <v>209</v>
      </c>
      <c r="H101" s="30">
        <f>'Pricing data'!E17</f>
        <v>-5.9989271831753288E-2</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v>19</v>
      </c>
      <c r="C102" s="1"/>
      <c r="D102" s="1"/>
      <c r="E102" t="s">
        <v>246</v>
      </c>
      <c r="F102" t="s">
        <v>247</v>
      </c>
      <c r="G102" s="20">
        <f>'Pricing data'!D17</f>
        <v>367.76</v>
      </c>
      <c r="H102" s="2">
        <f t="shared" ref="H102:AK102" si="19">G102*(1+$G$14)*(1+H101)</f>
        <v>352.95801064436858</v>
      </c>
      <c r="I102" s="2">
        <f t="shared" si="19"/>
        <v>360.37012886790029</v>
      </c>
      <c r="J102" s="2">
        <f t="shared" si="19"/>
        <v>367.93790157412616</v>
      </c>
      <c r="K102" s="2">
        <f t="shared" si="19"/>
        <v>375.66459750718275</v>
      </c>
      <c r="L102" s="2">
        <f t="shared" si="19"/>
        <v>383.55355405483357</v>
      </c>
      <c r="M102" s="2">
        <f t="shared" si="19"/>
        <v>391.60817868998504</v>
      </c>
      <c r="N102" s="2">
        <f t="shared" si="19"/>
        <v>399.83195044247469</v>
      </c>
      <c r="O102" s="2">
        <f t="shared" si="19"/>
        <v>408.22842140176664</v>
      </c>
      <c r="P102" s="2">
        <f t="shared" si="19"/>
        <v>416.80121825120369</v>
      </c>
      <c r="Q102" s="2">
        <f t="shared" si="19"/>
        <v>425.55404383447893</v>
      </c>
      <c r="R102" s="2">
        <f t="shared" si="19"/>
        <v>434.49067875500293</v>
      </c>
      <c r="S102" s="2">
        <f t="shared" si="19"/>
        <v>443.61498300885796</v>
      </c>
      <c r="T102" s="2">
        <f t="shared" si="19"/>
        <v>452.93089765204394</v>
      </c>
      <c r="U102" s="2">
        <f t="shared" si="19"/>
        <v>462.4424465027368</v>
      </c>
      <c r="V102" s="2">
        <f t="shared" si="19"/>
        <v>472.15373787929423</v>
      </c>
      <c r="W102" s="2">
        <f t="shared" si="19"/>
        <v>482.06896637475938</v>
      </c>
      <c r="X102" s="2">
        <f t="shared" si="19"/>
        <v>492.19241466862928</v>
      </c>
      <c r="Y102" s="2">
        <f t="shared" si="19"/>
        <v>502.52845537667048</v>
      </c>
      <c r="Z102" s="2">
        <f t="shared" si="19"/>
        <v>513.08155293958055</v>
      </c>
      <c r="AA102" s="2">
        <f t="shared" si="19"/>
        <v>523.85626555131171</v>
      </c>
      <c r="AB102" s="2">
        <f t="shared" si="19"/>
        <v>534.8572471278892</v>
      </c>
      <c r="AC102" s="2">
        <f t="shared" si="19"/>
        <v>546.08924931757485</v>
      </c>
      <c r="AD102" s="2">
        <f t="shared" si="19"/>
        <v>557.55712355324385</v>
      </c>
      <c r="AE102" s="2">
        <f t="shared" si="19"/>
        <v>569.26582314786197</v>
      </c>
      <c r="AF102" s="2">
        <f t="shared" si="19"/>
        <v>581.22040543396702</v>
      </c>
      <c r="AG102" s="2">
        <f>AF102*(1+$G$14)*(1+AG101)</f>
        <v>593.42603394808032</v>
      </c>
      <c r="AH102" s="2">
        <f t="shared" si="19"/>
        <v>605.88798066098991</v>
      </c>
      <c r="AI102" s="2">
        <f t="shared" si="19"/>
        <v>618.61162825487065</v>
      </c>
      <c r="AJ102" s="2">
        <f t="shared" si="19"/>
        <v>631.6024724482229</v>
      </c>
      <c r="AK102" s="2">
        <f t="shared" si="19"/>
        <v>644.86612436963549</v>
      </c>
    </row>
    <row r="103" spans="1:37">
      <c r="C103" s="1"/>
      <c r="D103" s="1"/>
      <c r="E103" t="s">
        <v>248</v>
      </c>
      <c r="F103" t="s">
        <v>249</v>
      </c>
      <c r="G103" s="20">
        <f>'Pricing data'!D18</f>
        <v>0.94440000000000002</v>
      </c>
      <c r="H103" s="21">
        <f>G103*(1+$G$14)*(1+'Pricing data'!E18)</f>
        <v>0</v>
      </c>
      <c r="I103" s="21">
        <f t="shared" ref="I103:AK103" si="20">H103*(1+$G$14)*(1+I101)</f>
        <v>0</v>
      </c>
      <c r="J103" s="21">
        <f t="shared" si="20"/>
        <v>0</v>
      </c>
      <c r="K103" s="21">
        <f t="shared" si="20"/>
        <v>0</v>
      </c>
      <c r="L103" s="21">
        <f t="shared" si="20"/>
        <v>0</v>
      </c>
      <c r="M103" s="21">
        <f t="shared" si="20"/>
        <v>0</v>
      </c>
      <c r="N103" s="21">
        <f t="shared" si="20"/>
        <v>0</v>
      </c>
      <c r="O103" s="21">
        <f t="shared" si="20"/>
        <v>0</v>
      </c>
      <c r="P103" s="21">
        <f t="shared" si="20"/>
        <v>0</v>
      </c>
      <c r="Q103" s="21">
        <f t="shared" si="20"/>
        <v>0</v>
      </c>
      <c r="R103" s="21">
        <f t="shared" si="20"/>
        <v>0</v>
      </c>
      <c r="S103" s="21">
        <f t="shared" si="20"/>
        <v>0</v>
      </c>
      <c r="T103" s="21">
        <f t="shared" si="20"/>
        <v>0</v>
      </c>
      <c r="U103" s="21">
        <f t="shared" si="20"/>
        <v>0</v>
      </c>
      <c r="V103" s="21">
        <f t="shared" si="20"/>
        <v>0</v>
      </c>
      <c r="W103" s="21">
        <f t="shared" si="20"/>
        <v>0</v>
      </c>
      <c r="X103" s="21">
        <f t="shared" si="20"/>
        <v>0</v>
      </c>
      <c r="Y103" s="21">
        <f t="shared" si="20"/>
        <v>0</v>
      </c>
      <c r="Z103" s="21">
        <f t="shared" si="20"/>
        <v>0</v>
      </c>
      <c r="AA103" s="21">
        <f t="shared" si="20"/>
        <v>0</v>
      </c>
      <c r="AB103" s="21">
        <f t="shared" si="20"/>
        <v>0</v>
      </c>
      <c r="AC103" s="21">
        <f t="shared" si="20"/>
        <v>0</v>
      </c>
      <c r="AD103" s="21">
        <f t="shared" si="20"/>
        <v>0</v>
      </c>
      <c r="AE103" s="21">
        <f t="shared" si="20"/>
        <v>0</v>
      </c>
      <c r="AF103" s="21">
        <f t="shared" si="20"/>
        <v>0</v>
      </c>
      <c r="AG103" s="21">
        <f>AF103*(1+$G$14)*(1+AG101)</f>
        <v>0</v>
      </c>
      <c r="AH103" s="21">
        <f t="shared" si="20"/>
        <v>0</v>
      </c>
      <c r="AI103" s="21">
        <f t="shared" si="20"/>
        <v>0</v>
      </c>
      <c r="AJ103" s="21">
        <f t="shared" si="20"/>
        <v>0</v>
      </c>
      <c r="AK103" s="21">
        <f t="shared" si="20"/>
        <v>0</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32.057449994484912</v>
      </c>
      <c r="I107" s="2">
        <f t="shared" ref="I107:AK107" si="23">SUM(I98:I100)/1000</f>
        <v>67.335251888396414</v>
      </c>
      <c r="J107" s="2">
        <f t="shared" si="23"/>
        <v>126.03080669899934</v>
      </c>
      <c r="K107" s="2">
        <f t="shared" si="23"/>
        <v>187.94671340902869</v>
      </c>
      <c r="L107" s="2">
        <f t="shared" si="23"/>
        <v>253.08297201848464</v>
      </c>
      <c r="M107" s="2">
        <f t="shared" si="23"/>
        <v>321.43958252736718</v>
      </c>
      <c r="N107" s="2">
        <f t="shared" si="23"/>
        <v>392.42137553973845</v>
      </c>
      <c r="O107" s="2">
        <f t="shared" si="23"/>
        <v>466.02835105559865</v>
      </c>
      <c r="P107" s="2">
        <f t="shared" si="23"/>
        <v>542.26050907494778</v>
      </c>
      <c r="Q107" s="2">
        <f t="shared" si="23"/>
        <v>621.11784959778561</v>
      </c>
      <c r="R107" s="2">
        <f t="shared" si="23"/>
        <v>702.60037262411231</v>
      </c>
      <c r="S107" s="2">
        <f t="shared" si="23"/>
        <v>782.69634882451169</v>
      </c>
      <c r="T107" s="2">
        <f t="shared" si="23"/>
        <v>861.40577819898351</v>
      </c>
      <c r="U107" s="2">
        <f t="shared" si="23"/>
        <v>938.72866074752756</v>
      </c>
      <c r="V107" s="2">
        <f t="shared" si="23"/>
        <v>1098.2739180596366</v>
      </c>
      <c r="W107" s="2">
        <f t="shared" si="23"/>
        <v>1256.4326285458183</v>
      </c>
      <c r="X107" s="2">
        <f t="shared" si="23"/>
        <v>1414.591339032</v>
      </c>
      <c r="Y107" s="2">
        <f t="shared" si="23"/>
        <v>1572.7500495181814</v>
      </c>
      <c r="Z107" s="2">
        <f t="shared" si="23"/>
        <v>1730.9087600043626</v>
      </c>
      <c r="AA107" s="2">
        <f t="shared" si="23"/>
        <v>1889.0674704905443</v>
      </c>
      <c r="AB107" s="2">
        <f t="shared" si="23"/>
        <v>2047.2261809767258</v>
      </c>
      <c r="AC107" s="2">
        <f t="shared" si="23"/>
        <v>2203.2034340154437</v>
      </c>
      <c r="AD107" s="2">
        <f t="shared" si="23"/>
        <v>2356.9992296066966</v>
      </c>
      <c r="AE107" s="2">
        <f t="shared" si="23"/>
        <v>2508.6135677504872</v>
      </c>
      <c r="AF107" s="2">
        <f t="shared" si="23"/>
        <v>2658.046448446813</v>
      </c>
      <c r="AG107" s="2">
        <f t="shared" si="23"/>
        <v>2805.297871695675</v>
      </c>
      <c r="AH107" s="2">
        <f t="shared" si="23"/>
        <v>2952.5492949445375</v>
      </c>
      <c r="AI107" s="2">
        <f t="shared" si="23"/>
        <v>3099.8007181934004</v>
      </c>
      <c r="AJ107" s="2">
        <f t="shared" si="23"/>
        <v>3247.0521414422619</v>
      </c>
      <c r="AK107" s="2">
        <f t="shared" si="23"/>
        <v>3394.3035646911248</v>
      </c>
    </row>
    <row r="108" spans="1:37">
      <c r="C108" s="1"/>
      <c r="D108" s="1"/>
      <c r="E108" t="s">
        <v>254</v>
      </c>
      <c r="F108" t="s">
        <v>215</v>
      </c>
      <c r="H108" s="2">
        <f>H91*H102+H98*H103+H99*H104+H100*H105</f>
        <v>127180.4071512318</v>
      </c>
      <c r="I108" s="2">
        <f t="shared" ref="I108:AK108" si="24">I91*I102+I98*I103+I99*I104+I100*I105</f>
        <v>272746.6773579297</v>
      </c>
      <c r="J108" s="2">
        <f t="shared" si="24"/>
        <v>521218.03879595047</v>
      </c>
      <c r="K108" s="2">
        <f t="shared" si="24"/>
        <v>793602.81462498778</v>
      </c>
      <c r="L108" s="2">
        <f t="shared" si="24"/>
        <v>1091081.3482474734</v>
      </c>
      <c r="M108" s="2">
        <f t="shared" si="24"/>
        <v>1414879.0083462293</v>
      </c>
      <c r="N108" s="2">
        <f t="shared" si="24"/>
        <v>1763592.9163437483</v>
      </c>
      <c r="O108" s="2">
        <f t="shared" si="24"/>
        <v>2138374.5160577088</v>
      </c>
      <c r="P108" s="2">
        <f t="shared" si="24"/>
        <v>2540417.826760462</v>
      </c>
      <c r="Q108" s="2">
        <f t="shared" si="24"/>
        <v>2970960.8328218767</v>
      </c>
      <c r="R108" s="2">
        <f t="shared" si="24"/>
        <v>3431286.915235884</v>
      </c>
      <c r="S108" s="2">
        <f t="shared" si="24"/>
        <v>3902722.8246835084</v>
      </c>
      <c r="T108" s="2">
        <f t="shared" si="24"/>
        <v>4385386.9829291068</v>
      </c>
      <c r="U108" s="2">
        <f t="shared" si="24"/>
        <v>4879394.8370868713</v>
      </c>
      <c r="V108" s="2">
        <f t="shared" si="24"/>
        <v>5828573.7594563002</v>
      </c>
      <c r="W108" s="2">
        <f t="shared" si="24"/>
        <v>6807953.4090287481</v>
      </c>
      <c r="X108" s="2">
        <f t="shared" si="24"/>
        <v>7825896.602855321</v>
      </c>
      <c r="Y108" s="2">
        <f t="shared" si="24"/>
        <v>8883591.1033692267</v>
      </c>
      <c r="Z108" s="2">
        <f t="shared" si="24"/>
        <v>9982257.5525028557</v>
      </c>
      <c r="AA108" s="2">
        <f t="shared" si="24"/>
        <v>11123150.328823512</v>
      </c>
      <c r="AB108" s="2">
        <f t="shared" si="24"/>
        <v>12307558.426168982</v>
      </c>
      <c r="AC108" s="2">
        <f t="shared" si="24"/>
        <v>13523416.416274555</v>
      </c>
      <c r="AD108" s="2">
        <f t="shared" si="24"/>
        <v>14771241.681966515</v>
      </c>
      <c r="AE108" s="2">
        <f t="shared" si="24"/>
        <v>16051553.561784491</v>
      </c>
      <c r="AF108" s="2">
        <f t="shared" si="24"/>
        <v>17364873.079951338</v>
      </c>
      <c r="AG108" s="2">
        <f t="shared" si="24"/>
        <v>18711722.661535252</v>
      </c>
      <c r="AH108" s="2">
        <f t="shared" si="24"/>
        <v>20107482.016517431</v>
      </c>
      <c r="AI108" s="2">
        <f t="shared" si="24"/>
        <v>21553611.394715127</v>
      </c>
      <c r="AJ108" s="2">
        <f t="shared" si="24"/>
        <v>23051610.807227839</v>
      </c>
      <c r="AK108" s="2">
        <f t="shared" si="24"/>
        <v>24603021.052441016</v>
      </c>
    </row>
    <row r="109" spans="1:37">
      <c r="C109" s="1"/>
      <c r="D109" s="1"/>
    </row>
    <row r="110" spans="1:37">
      <c r="C110" s="1"/>
      <c r="D110" t="s">
        <v>255</v>
      </c>
    </row>
    <row r="111" spans="1:37">
      <c r="A111" s="14">
        <v>20</v>
      </c>
      <c r="C111" s="1"/>
      <c r="D111" s="1"/>
      <c r="E111" t="s">
        <v>231</v>
      </c>
      <c r="F111" t="s">
        <v>232</v>
      </c>
      <c r="H111" s="10">
        <f>'NCC data'!L51*'Key Assumptions'!$C$36</f>
        <v>32.861849801955749</v>
      </c>
      <c r="I111" s="10">
        <f>'NCC data'!M51*'Key Assumptions'!$C$36</f>
        <v>36.163008204966765</v>
      </c>
      <c r="J111" s="10">
        <f>'NCC data'!N51*'Key Assumptions'!$C$36</f>
        <v>60.168369803597251</v>
      </c>
      <c r="K111" s="10">
        <f>'NCC data'!O51*'Key Assumptions'!$C$36</f>
        <v>63.469528206608075</v>
      </c>
      <c r="L111" s="10">
        <f>'NCC data'!P51*'Key Assumptions'!$C$36</f>
        <v>66.770686609619133</v>
      </c>
      <c r="M111" s="10">
        <f>'NCC data'!Q51*'Key Assumptions'!$C$36</f>
        <v>70.071845012630106</v>
      </c>
      <c r="N111" s="10">
        <f>'NCC data'!R51*'Key Assumptions'!$C$36</f>
        <v>72.762899764246683</v>
      </c>
      <c r="O111" s="10">
        <f>'NCC data'!S51*'Key Assumptions'!$C$36</f>
        <v>75.453954515863416</v>
      </c>
      <c r="P111" s="10">
        <f>'NCC data'!T51*'Key Assumptions'!$C$36</f>
        <v>78.14500926748029</v>
      </c>
      <c r="Q111" s="10">
        <f>'NCC data'!U51*'Key Assumptions'!$C$36</f>
        <v>80.83606401909671</v>
      </c>
      <c r="R111" s="10">
        <f>'NCC data'!V51*'Key Assumptions'!$C$36</f>
        <v>83.527118770713429</v>
      </c>
      <c r="S111" s="10">
        <f>'NCC data'!W51*'Key Assumptions'!$C$36</f>
        <v>82.105780094529166</v>
      </c>
      <c r="T111" s="10">
        <f>'NCC data'!X51*'Key Assumptions'!$C$36</f>
        <v>80.684441418344889</v>
      </c>
      <c r="U111" s="10">
        <f>'NCC data'!Y51*'Key Assumptions'!$C$36</f>
        <v>79.263102742160314</v>
      </c>
      <c r="V111" s="10">
        <f>'NCC data'!Z51*'Key Assumptions'!$C$36</f>
        <v>163.54863793929002</v>
      </c>
      <c r="W111" s="10">
        <f>'NCC data'!AA51*'Key Assumptions'!$C$36</f>
        <v>162.12729926310558</v>
      </c>
      <c r="X111" s="10">
        <f>'NCC data'!AB51*'Key Assumptions'!$C$36</f>
        <v>162.1272992631059</v>
      </c>
      <c r="Y111" s="10">
        <f>'NCC data'!AC51*'Key Assumptions'!$C$36</f>
        <v>162.1272992631059</v>
      </c>
      <c r="Z111" s="10">
        <f>'NCC data'!AD51*'Key Assumptions'!$C$36</f>
        <v>162.1272992631053</v>
      </c>
      <c r="AA111" s="10">
        <f>'NCC data'!AE51*'Key Assumptions'!$C$36</f>
        <v>162.1272992631059</v>
      </c>
      <c r="AB111" s="10">
        <f>'NCC data'!AF51*'Key Assumptions'!$C$36</f>
        <v>162.12729926310558</v>
      </c>
      <c r="AC111" s="10">
        <f>'NCC data'!AG51*'Key Assumptions'!$C$36</f>
        <v>159.8911037141695</v>
      </c>
      <c r="AD111" s="10">
        <f>'NCC data'!AH51*'Key Assumptions'!$C$36</f>
        <v>157.6549081652328</v>
      </c>
      <c r="AE111" s="10">
        <f>'NCC data'!AI51*'Key Assumptions'!$C$36</f>
        <v>155.41871261629669</v>
      </c>
      <c r="AF111" s="10">
        <f>'NCC data'!AJ51*'Key Assumptions'!$C$36</f>
        <v>153.18251706736058</v>
      </c>
      <c r="AG111" s="10">
        <f>'NCC data'!AK51*'Key Assumptions'!$C$36</f>
        <v>150.94632151842387</v>
      </c>
      <c r="AH111" s="10">
        <f>'NCC data'!AL51*'Key Assumptions'!$C$36</f>
        <v>150.9463215184245</v>
      </c>
      <c r="AI111" s="10">
        <f>'NCC data'!AM51*'Key Assumptions'!$C$36</f>
        <v>150.9463215184245</v>
      </c>
      <c r="AJ111" s="10">
        <f>'NCC data'!AN51*'Key Assumptions'!$C$36</f>
        <v>150.94632151842387</v>
      </c>
      <c r="AK111" s="10">
        <f>'NCC data'!AO51*'Key Assumptions'!$C$36</f>
        <v>150.9463215184245</v>
      </c>
    </row>
    <row r="112" spans="1:37">
      <c r="C112" s="1"/>
      <c r="D112" s="1"/>
      <c r="E112" t="s">
        <v>233</v>
      </c>
      <c r="F112" t="s">
        <v>232</v>
      </c>
      <c r="H112" s="2">
        <f>G112+H111</f>
        <v>32.861849801955749</v>
      </c>
      <c r="I112" s="2">
        <f t="shared" ref="I112:AK112" si="25">H112+I111</f>
        <v>69.024858006922514</v>
      </c>
      <c r="J112" s="2">
        <f t="shared" si="25"/>
        <v>129.19322781051977</v>
      </c>
      <c r="K112" s="2">
        <f t="shared" si="25"/>
        <v>192.66275601712783</v>
      </c>
      <c r="L112" s="2">
        <f t="shared" si="25"/>
        <v>259.43344262674697</v>
      </c>
      <c r="M112" s="2">
        <f t="shared" si="25"/>
        <v>329.50528763937706</v>
      </c>
      <c r="N112" s="2">
        <f t="shared" si="25"/>
        <v>402.26818740362376</v>
      </c>
      <c r="O112" s="2">
        <f t="shared" si="25"/>
        <v>477.72214191948717</v>
      </c>
      <c r="P112" s="2">
        <f t="shared" si="25"/>
        <v>555.86715118696748</v>
      </c>
      <c r="Q112" s="2">
        <f t="shared" si="25"/>
        <v>636.70321520606421</v>
      </c>
      <c r="R112" s="2">
        <f t="shared" si="25"/>
        <v>720.23033397677762</v>
      </c>
      <c r="S112" s="2">
        <f t="shared" si="25"/>
        <v>802.33611407130684</v>
      </c>
      <c r="T112" s="2">
        <f t="shared" si="25"/>
        <v>883.02055548965177</v>
      </c>
      <c r="U112" s="2">
        <f t="shared" si="25"/>
        <v>962.28365823181207</v>
      </c>
      <c r="V112" s="2">
        <f t="shared" si="25"/>
        <v>1125.8322961711021</v>
      </c>
      <c r="W112" s="2">
        <f t="shared" si="25"/>
        <v>1287.9595954342078</v>
      </c>
      <c r="X112" s="2">
        <f t="shared" si="25"/>
        <v>1450.0868946973137</v>
      </c>
      <c r="Y112" s="2">
        <f t="shared" si="25"/>
        <v>1612.2141939604196</v>
      </c>
      <c r="Z112" s="2">
        <f t="shared" si="25"/>
        <v>1774.3414932235248</v>
      </c>
      <c r="AA112" s="2">
        <f t="shared" si="25"/>
        <v>1936.4687924866307</v>
      </c>
      <c r="AB112" s="2">
        <f t="shared" si="25"/>
        <v>2098.5960917497364</v>
      </c>
      <c r="AC112" s="2">
        <f t="shared" si="25"/>
        <v>2258.4871954639057</v>
      </c>
      <c r="AD112" s="2">
        <f t="shared" si="25"/>
        <v>2416.1421036291385</v>
      </c>
      <c r="AE112" s="2">
        <f t="shared" si="25"/>
        <v>2571.560816245435</v>
      </c>
      <c r="AF112" s="2">
        <f t="shared" si="25"/>
        <v>2724.7433333127956</v>
      </c>
      <c r="AG112" s="2">
        <f>AF112+AG111</f>
        <v>2875.6896548312193</v>
      </c>
      <c r="AH112" s="2">
        <f t="shared" si="25"/>
        <v>3026.6359763496439</v>
      </c>
      <c r="AI112" s="2">
        <f t="shared" si="25"/>
        <v>3177.5822978680685</v>
      </c>
      <c r="AJ112" s="2">
        <f t="shared" si="25"/>
        <v>3328.5286193864922</v>
      </c>
      <c r="AK112" s="2">
        <f t="shared" si="25"/>
        <v>3479.4749409049168</v>
      </c>
    </row>
    <row r="113" spans="1:37">
      <c r="A113" s="14">
        <v>21</v>
      </c>
      <c r="C113" s="1"/>
      <c r="D113" s="1"/>
      <c r="E113" t="s">
        <v>234</v>
      </c>
      <c r="F113" t="s">
        <v>232</v>
      </c>
      <c r="G113" s="10">
        <v>1</v>
      </c>
    </row>
    <row r="114" spans="1:37">
      <c r="C114" s="1"/>
      <c r="D114" s="1"/>
      <c r="E114" t="s">
        <v>235</v>
      </c>
      <c r="F114" t="s">
        <v>232</v>
      </c>
      <c r="H114">
        <f>H111*$G113</f>
        <v>32.861849801955749</v>
      </c>
      <c r="I114">
        <f t="shared" ref="I114:AK114" si="26">I111*$G113</f>
        <v>36.163008204966765</v>
      </c>
      <c r="J114">
        <f t="shared" si="26"/>
        <v>60.168369803597251</v>
      </c>
      <c r="K114">
        <f t="shared" si="26"/>
        <v>63.469528206608075</v>
      </c>
      <c r="L114">
        <f t="shared" si="26"/>
        <v>66.770686609619133</v>
      </c>
      <c r="M114">
        <f t="shared" si="26"/>
        <v>70.071845012630106</v>
      </c>
      <c r="N114">
        <f t="shared" si="26"/>
        <v>72.762899764246683</v>
      </c>
      <c r="O114">
        <f t="shared" si="26"/>
        <v>75.453954515863416</v>
      </c>
      <c r="P114">
        <f t="shared" si="26"/>
        <v>78.14500926748029</v>
      </c>
      <c r="Q114">
        <f t="shared" si="26"/>
        <v>80.83606401909671</v>
      </c>
      <c r="R114">
        <f t="shared" si="26"/>
        <v>83.527118770713429</v>
      </c>
      <c r="S114">
        <f t="shared" si="26"/>
        <v>82.105780094529166</v>
      </c>
      <c r="T114">
        <f t="shared" si="26"/>
        <v>80.684441418344889</v>
      </c>
      <c r="U114">
        <f t="shared" si="26"/>
        <v>79.263102742160314</v>
      </c>
      <c r="V114">
        <f t="shared" si="26"/>
        <v>163.54863793929002</v>
      </c>
      <c r="W114">
        <f t="shared" si="26"/>
        <v>162.12729926310558</v>
      </c>
      <c r="X114">
        <f t="shared" si="26"/>
        <v>162.1272992631059</v>
      </c>
      <c r="Y114">
        <f t="shared" si="26"/>
        <v>162.1272992631059</v>
      </c>
      <c r="Z114">
        <f t="shared" si="26"/>
        <v>162.1272992631053</v>
      </c>
      <c r="AA114">
        <f t="shared" si="26"/>
        <v>162.1272992631059</v>
      </c>
      <c r="AB114">
        <f t="shared" si="26"/>
        <v>162.12729926310558</v>
      </c>
      <c r="AC114">
        <f t="shared" si="26"/>
        <v>159.8911037141695</v>
      </c>
      <c r="AD114">
        <f t="shared" si="26"/>
        <v>157.6549081652328</v>
      </c>
      <c r="AE114">
        <f t="shared" si="26"/>
        <v>155.41871261629669</v>
      </c>
      <c r="AF114">
        <f t="shared" si="26"/>
        <v>153.18251706736058</v>
      </c>
      <c r="AG114">
        <f t="shared" si="26"/>
        <v>150.94632151842387</v>
      </c>
      <c r="AH114">
        <f t="shared" si="26"/>
        <v>150.9463215184245</v>
      </c>
      <c r="AI114">
        <f t="shared" si="26"/>
        <v>150.9463215184245</v>
      </c>
      <c r="AJ114">
        <f t="shared" si="26"/>
        <v>150.94632151842387</v>
      </c>
      <c r="AK114">
        <f t="shared" si="26"/>
        <v>150.9463215184245</v>
      </c>
    </row>
    <row r="115" spans="1:37">
      <c r="C115" s="1"/>
      <c r="D115" s="1"/>
      <c r="E115" t="s">
        <v>236</v>
      </c>
      <c r="F115" t="s">
        <v>232</v>
      </c>
      <c r="H115">
        <f>H112*$G113</f>
        <v>32.861849801955749</v>
      </c>
      <c r="I115">
        <f t="shared" ref="I115:AK115" si="27">I112*$G113</f>
        <v>69.024858006922514</v>
      </c>
      <c r="J115">
        <f t="shared" si="27"/>
        <v>129.19322781051977</v>
      </c>
      <c r="K115">
        <f t="shared" si="27"/>
        <v>192.66275601712783</v>
      </c>
      <c r="L115">
        <f t="shared" si="27"/>
        <v>259.43344262674697</v>
      </c>
      <c r="M115">
        <f t="shared" si="27"/>
        <v>329.50528763937706</v>
      </c>
      <c r="N115">
        <f t="shared" si="27"/>
        <v>402.26818740362376</v>
      </c>
      <c r="O115">
        <f t="shared" si="27"/>
        <v>477.72214191948717</v>
      </c>
      <c r="P115">
        <f t="shared" si="27"/>
        <v>555.86715118696748</v>
      </c>
      <c r="Q115">
        <f t="shared" si="27"/>
        <v>636.70321520606421</v>
      </c>
      <c r="R115">
        <f t="shared" si="27"/>
        <v>720.23033397677762</v>
      </c>
      <c r="S115">
        <f t="shared" si="27"/>
        <v>802.33611407130684</v>
      </c>
      <c r="T115">
        <f t="shared" si="27"/>
        <v>883.02055548965177</v>
      </c>
      <c r="U115">
        <f t="shared" si="27"/>
        <v>962.28365823181207</v>
      </c>
      <c r="V115">
        <f t="shared" si="27"/>
        <v>1125.8322961711021</v>
      </c>
      <c r="W115">
        <f t="shared" si="27"/>
        <v>1287.9595954342078</v>
      </c>
      <c r="X115">
        <f t="shared" si="27"/>
        <v>1450.0868946973137</v>
      </c>
      <c r="Y115">
        <f t="shared" si="27"/>
        <v>1612.2141939604196</v>
      </c>
      <c r="Z115">
        <f t="shared" si="27"/>
        <v>1774.3414932235248</v>
      </c>
      <c r="AA115">
        <f t="shared" si="27"/>
        <v>1936.4687924866307</v>
      </c>
      <c r="AB115">
        <f t="shared" si="27"/>
        <v>2098.5960917497364</v>
      </c>
      <c r="AC115">
        <f t="shared" si="27"/>
        <v>2258.4871954639057</v>
      </c>
      <c r="AD115">
        <f t="shared" si="27"/>
        <v>2416.1421036291385</v>
      </c>
      <c r="AE115">
        <f t="shared" si="27"/>
        <v>2571.560816245435</v>
      </c>
      <c r="AF115">
        <f t="shared" si="27"/>
        <v>2724.7433333127956</v>
      </c>
      <c r="AG115">
        <f t="shared" si="27"/>
        <v>2875.6896548312193</v>
      </c>
      <c r="AH115">
        <f t="shared" si="27"/>
        <v>3026.6359763496439</v>
      </c>
      <c r="AI115">
        <f t="shared" si="27"/>
        <v>3177.5822978680685</v>
      </c>
      <c r="AJ115">
        <f t="shared" si="27"/>
        <v>3328.5286193864922</v>
      </c>
      <c r="AK115">
        <f t="shared" si="27"/>
        <v>3479.4749409049168</v>
      </c>
    </row>
    <row r="116" spans="1:37">
      <c r="A116" s="14">
        <v>22</v>
      </c>
      <c r="C116" s="1"/>
      <c r="D116" s="1"/>
      <c r="E116" t="s">
        <v>262</v>
      </c>
      <c r="F116" t="s">
        <v>238</v>
      </c>
      <c r="H116" s="10">
        <f>0.55*'Demand data'!E27</f>
        <v>263.71455370734657</v>
      </c>
      <c r="I116" s="10">
        <f>0.55*'Demand data'!F27</f>
        <v>275.18742219187476</v>
      </c>
      <c r="J116" s="10">
        <f>0.55*'Demand data'!G27</f>
        <v>284.862417409074</v>
      </c>
      <c r="K116" s="10">
        <f>0.55*'Demand data'!H27</f>
        <v>288.98160077401491</v>
      </c>
      <c r="L116" s="10">
        <f>0.55*'Demand data'!I27</f>
        <v>292.15787696785384</v>
      </c>
      <c r="M116" s="10">
        <f>0.55*'Demand data'!J27</f>
        <v>290.51902636977405</v>
      </c>
      <c r="N116" s="10">
        <f>0.55*'Demand data'!K27</f>
        <v>288.78180753694869</v>
      </c>
      <c r="O116" s="10">
        <f>0.55*'Demand data'!L27</f>
        <v>286.96409661336156</v>
      </c>
      <c r="P116" s="10">
        <f>0.55*'Demand data'!M27</f>
        <v>285.22416849519595</v>
      </c>
      <c r="Q116" s="10">
        <f>0.55*'Demand data'!N27</f>
        <v>283.46625597212358</v>
      </c>
      <c r="R116" s="10">
        <f>0.55*'Demand data'!O27</f>
        <v>281.80300186036197</v>
      </c>
      <c r="S116" s="10">
        <f>0.55*'Demand data'!P27</f>
        <v>280.16591698529226</v>
      </c>
      <c r="T116" s="10">
        <f>S116</f>
        <v>280.16591698529226</v>
      </c>
      <c r="U116" s="10">
        <f t="shared" ref="U116:AK116" si="28">T116</f>
        <v>280.16591698529226</v>
      </c>
      <c r="V116" s="10">
        <f t="shared" si="28"/>
        <v>280.16591698529226</v>
      </c>
      <c r="W116" s="10">
        <f t="shared" si="28"/>
        <v>280.16591698529226</v>
      </c>
      <c r="X116" s="10">
        <f t="shared" si="28"/>
        <v>280.16591698529226</v>
      </c>
      <c r="Y116" s="10">
        <f t="shared" si="28"/>
        <v>280.16591698529226</v>
      </c>
      <c r="Z116" s="10">
        <f t="shared" si="28"/>
        <v>280.16591698529226</v>
      </c>
      <c r="AA116" s="10">
        <f t="shared" si="28"/>
        <v>280.16591698529226</v>
      </c>
      <c r="AB116" s="10">
        <f t="shared" si="28"/>
        <v>280.16591698529226</v>
      </c>
      <c r="AC116" s="10">
        <f t="shared" si="28"/>
        <v>280.16591698529226</v>
      </c>
      <c r="AD116" s="10">
        <f t="shared" si="28"/>
        <v>280.16591698529226</v>
      </c>
      <c r="AE116" s="10">
        <f t="shared" si="28"/>
        <v>280.16591698529226</v>
      </c>
      <c r="AF116" s="10">
        <f t="shared" si="28"/>
        <v>280.16591698529226</v>
      </c>
      <c r="AG116" s="10">
        <f t="shared" si="28"/>
        <v>280.16591698529226</v>
      </c>
      <c r="AH116" s="10">
        <f t="shared" si="28"/>
        <v>280.16591698529226</v>
      </c>
      <c r="AI116" s="10">
        <f t="shared" si="28"/>
        <v>280.16591698529226</v>
      </c>
      <c r="AJ116" s="10">
        <f t="shared" si="28"/>
        <v>280.16591698529226</v>
      </c>
      <c r="AK116" s="10">
        <f t="shared" si="28"/>
        <v>280.16591698529226</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8666.1480545206159</v>
      </c>
      <c r="I119" s="2">
        <f t="shared" ref="I119:AK119" si="29">I112*I116</f>
        <v>18994.772742085192</v>
      </c>
      <c r="J119" s="2">
        <f t="shared" si="29"/>
        <v>36802.295186985873</v>
      </c>
      <c r="K119" s="2">
        <f t="shared" si="29"/>
        <v>55675.991643363071</v>
      </c>
      <c r="L119" s="2">
        <f t="shared" si="29"/>
        <v>75795.523812291911</v>
      </c>
      <c r="M119" s="2">
        <f t="shared" si="29"/>
        <v>95727.555348684167</v>
      </c>
      <c r="N119" s="2">
        <f t="shared" si="29"/>
        <v>116167.73427303048</v>
      </c>
      <c r="O119" s="2">
        <f t="shared" si="29"/>
        <v>137089.10288812575</v>
      </c>
      <c r="P119" s="2">
        <f t="shared" si="29"/>
        <v>158546.74599109616</v>
      </c>
      <c r="Q119" s="2">
        <f t="shared" si="29"/>
        <v>180483.87657987629</v>
      </c>
      <c r="R119" s="2">
        <f t="shared" si="29"/>
        <v>202963.07014554698</v>
      </c>
      <c r="S119" s="2">
        <f t="shared" si="29"/>
        <v>224787.23312920373</v>
      </c>
      <c r="T119" s="2">
        <f t="shared" si="29"/>
        <v>247392.26364562043</v>
      </c>
      <c r="U119" s="2">
        <f t="shared" si="29"/>
        <v>269599.0835084772</v>
      </c>
      <c r="V119" s="2">
        <f t="shared" si="29"/>
        <v>315419.83762843395</v>
      </c>
      <c r="W119" s="2">
        <f t="shared" si="29"/>
        <v>360842.38109483087</v>
      </c>
      <c r="X119" s="2">
        <f t="shared" si="29"/>
        <v>406264.92456122785</v>
      </c>
      <c r="Y119" s="2">
        <f t="shared" si="29"/>
        <v>451687.46802762477</v>
      </c>
      <c r="Z119" s="2">
        <f t="shared" si="29"/>
        <v>497110.01149402157</v>
      </c>
      <c r="AA119" s="2">
        <f t="shared" si="29"/>
        <v>542532.55496041849</v>
      </c>
      <c r="AB119" s="2">
        <f t="shared" si="29"/>
        <v>587955.09842681547</v>
      </c>
      <c r="AC119" s="2">
        <f t="shared" si="29"/>
        <v>632751.13611668616</v>
      </c>
      <c r="AD119" s="2">
        <f t="shared" si="29"/>
        <v>676920.66803003068</v>
      </c>
      <c r="AE119" s="2">
        <f t="shared" si="29"/>
        <v>720463.6941668489</v>
      </c>
      <c r="AF119" s="2">
        <f t="shared" si="29"/>
        <v>763380.21452714119</v>
      </c>
      <c r="AG119" s="2">
        <f t="shared" si="29"/>
        <v>805670.22911090718</v>
      </c>
      <c r="AH119" s="2">
        <f t="shared" si="29"/>
        <v>847960.24369467329</v>
      </c>
      <c r="AI119" s="2">
        <f t="shared" si="29"/>
        <v>890250.25827843952</v>
      </c>
      <c r="AJ119" s="2">
        <f t="shared" si="29"/>
        <v>932540.2728622054</v>
      </c>
      <c r="AK119" s="2">
        <f t="shared" si="29"/>
        <v>974830.28744597163</v>
      </c>
    </row>
    <row r="120" spans="1:37">
      <c r="C120" s="1"/>
      <c r="D120" s="1"/>
      <c r="E120" t="s">
        <v>243</v>
      </c>
      <c r="F120" t="s">
        <v>242</v>
      </c>
      <c r="H120" s="2">
        <f>H112*H117</f>
        <v>0</v>
      </c>
      <c r="I120" s="2">
        <f t="shared" ref="I120:AK120" si="30">I112*I117</f>
        <v>0</v>
      </c>
      <c r="J120" s="2">
        <f t="shared" si="30"/>
        <v>0</v>
      </c>
      <c r="K120" s="2">
        <f t="shared" si="30"/>
        <v>0</v>
      </c>
      <c r="L120" s="2">
        <f t="shared" si="30"/>
        <v>0</v>
      </c>
      <c r="M120" s="2">
        <f t="shared" si="30"/>
        <v>0</v>
      </c>
      <c r="N120" s="2">
        <f t="shared" si="30"/>
        <v>0</v>
      </c>
      <c r="O120" s="2">
        <f t="shared" si="30"/>
        <v>0</v>
      </c>
      <c r="P120" s="2">
        <f t="shared" si="30"/>
        <v>0</v>
      </c>
      <c r="Q120" s="2">
        <f t="shared" si="30"/>
        <v>0</v>
      </c>
      <c r="R120" s="2">
        <f t="shared" si="30"/>
        <v>0</v>
      </c>
      <c r="S120" s="2">
        <f t="shared" si="30"/>
        <v>0</v>
      </c>
      <c r="T120" s="2">
        <f t="shared" si="30"/>
        <v>0</v>
      </c>
      <c r="U120" s="2">
        <f t="shared" si="30"/>
        <v>0</v>
      </c>
      <c r="V120" s="2">
        <f t="shared" si="30"/>
        <v>0</v>
      </c>
      <c r="W120" s="2">
        <f t="shared" si="30"/>
        <v>0</v>
      </c>
      <c r="X120" s="2">
        <f t="shared" si="30"/>
        <v>0</v>
      </c>
      <c r="Y120" s="2">
        <f t="shared" si="30"/>
        <v>0</v>
      </c>
      <c r="Z120" s="2">
        <f t="shared" si="30"/>
        <v>0</v>
      </c>
      <c r="AA120" s="2">
        <f t="shared" si="30"/>
        <v>0</v>
      </c>
      <c r="AB120" s="2">
        <f t="shared" si="30"/>
        <v>0</v>
      </c>
      <c r="AC120" s="2">
        <f t="shared" si="30"/>
        <v>0</v>
      </c>
      <c r="AD120" s="2">
        <f t="shared" si="30"/>
        <v>0</v>
      </c>
      <c r="AE120" s="2">
        <f t="shared" si="30"/>
        <v>0</v>
      </c>
      <c r="AF120" s="2">
        <f t="shared" si="30"/>
        <v>0</v>
      </c>
      <c r="AG120" s="2">
        <f t="shared" si="30"/>
        <v>0</v>
      </c>
      <c r="AH120" s="2">
        <f t="shared" si="30"/>
        <v>0</v>
      </c>
      <c r="AI120" s="2">
        <f t="shared" si="30"/>
        <v>0</v>
      </c>
      <c r="AJ120" s="2">
        <f t="shared" si="30"/>
        <v>0</v>
      </c>
      <c r="AK120" s="2">
        <f t="shared" si="30"/>
        <v>0</v>
      </c>
    </row>
    <row r="121" spans="1:37">
      <c r="C121" s="1"/>
      <c r="D121" s="1"/>
      <c r="E121" t="s">
        <v>244</v>
      </c>
      <c r="F121" t="s">
        <v>242</v>
      </c>
      <c r="H121" s="2">
        <f>H112*H118</f>
        <v>0</v>
      </c>
      <c r="I121" s="2">
        <f t="shared" ref="I121:AK121" si="31">I112*I118</f>
        <v>0</v>
      </c>
      <c r="J121" s="2">
        <f t="shared" si="31"/>
        <v>0</v>
      </c>
      <c r="K121" s="2">
        <f t="shared" si="31"/>
        <v>0</v>
      </c>
      <c r="L121" s="2">
        <f t="shared" si="31"/>
        <v>0</v>
      </c>
      <c r="M121" s="2">
        <f t="shared" si="31"/>
        <v>0</v>
      </c>
      <c r="N121" s="2">
        <f t="shared" si="31"/>
        <v>0</v>
      </c>
      <c r="O121" s="2">
        <f t="shared" si="31"/>
        <v>0</v>
      </c>
      <c r="P121" s="2">
        <f t="shared" si="31"/>
        <v>0</v>
      </c>
      <c r="Q121" s="2">
        <f t="shared" si="31"/>
        <v>0</v>
      </c>
      <c r="R121" s="2">
        <f t="shared" si="31"/>
        <v>0</v>
      </c>
      <c r="S121" s="2">
        <f t="shared" si="31"/>
        <v>0</v>
      </c>
      <c r="T121" s="2">
        <f t="shared" si="31"/>
        <v>0</v>
      </c>
      <c r="U121" s="2">
        <f t="shared" si="31"/>
        <v>0</v>
      </c>
      <c r="V121" s="2">
        <f t="shared" si="31"/>
        <v>0</v>
      </c>
      <c r="W121" s="2">
        <f t="shared" si="31"/>
        <v>0</v>
      </c>
      <c r="X121" s="2">
        <f t="shared" si="31"/>
        <v>0</v>
      </c>
      <c r="Y121" s="2">
        <f t="shared" si="31"/>
        <v>0</v>
      </c>
      <c r="Z121" s="2">
        <f t="shared" si="31"/>
        <v>0</v>
      </c>
      <c r="AA121" s="2">
        <f t="shared" si="31"/>
        <v>0</v>
      </c>
      <c r="AB121" s="2">
        <f t="shared" si="31"/>
        <v>0</v>
      </c>
      <c r="AC121" s="2">
        <f t="shared" si="31"/>
        <v>0</v>
      </c>
      <c r="AD121" s="2">
        <f t="shared" si="31"/>
        <v>0</v>
      </c>
      <c r="AE121" s="2">
        <f t="shared" si="31"/>
        <v>0</v>
      </c>
      <c r="AF121" s="2">
        <f t="shared" si="31"/>
        <v>0</v>
      </c>
      <c r="AG121" s="2">
        <f t="shared" si="31"/>
        <v>0</v>
      </c>
      <c r="AH121" s="2">
        <f t="shared" si="31"/>
        <v>0</v>
      </c>
      <c r="AI121" s="2">
        <f t="shared" si="31"/>
        <v>0</v>
      </c>
      <c r="AJ121" s="2">
        <f t="shared" si="31"/>
        <v>0</v>
      </c>
      <c r="AK121" s="2">
        <f t="shared" si="31"/>
        <v>0</v>
      </c>
    </row>
    <row r="122" spans="1:37">
      <c r="A122" s="14">
        <v>23</v>
      </c>
      <c r="C122" s="1"/>
      <c r="D122" s="1"/>
      <c r="E122" t="s">
        <v>245</v>
      </c>
      <c r="F122" t="s">
        <v>209</v>
      </c>
      <c r="H122" s="30">
        <f>'Pricing data'!E21</f>
        <v>-6.0053840399228897E-2</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v>24</v>
      </c>
      <c r="C123" s="1"/>
      <c r="D123" s="1"/>
      <c r="E123" t="s">
        <v>246</v>
      </c>
      <c r="F123" t="s">
        <v>247</v>
      </c>
      <c r="G123" s="20">
        <f>'Pricing data'!D21</f>
        <v>436.75</v>
      </c>
      <c r="H123" s="2">
        <f t="shared" ref="H123:AK123" si="32">G123*(1+$G$14)*(1+H122)</f>
        <v>419.14243639495515</v>
      </c>
      <c r="I123" s="2">
        <f t="shared" si="32"/>
        <v>427.94442755924916</v>
      </c>
      <c r="J123" s="2">
        <f t="shared" si="32"/>
        <v>436.93126053799335</v>
      </c>
      <c r="K123" s="2">
        <f t="shared" si="32"/>
        <v>446.10681700929115</v>
      </c>
      <c r="L123" s="2">
        <f t="shared" si="32"/>
        <v>455.47506016648623</v>
      </c>
      <c r="M123" s="2">
        <f t="shared" si="32"/>
        <v>465.04003642998242</v>
      </c>
      <c r="N123" s="2">
        <f t="shared" si="32"/>
        <v>474.80587719501199</v>
      </c>
      <c r="O123" s="2">
        <f t="shared" si="32"/>
        <v>484.77680061610721</v>
      </c>
      <c r="P123" s="2">
        <f t="shared" si="32"/>
        <v>494.95711342904542</v>
      </c>
      <c r="Q123" s="2">
        <f t="shared" si="32"/>
        <v>505.35121281105535</v>
      </c>
      <c r="R123" s="2">
        <f t="shared" si="32"/>
        <v>515.96358828008749</v>
      </c>
      <c r="S123" s="2">
        <f t="shared" si="32"/>
        <v>526.79882363396928</v>
      </c>
      <c r="T123" s="2">
        <f t="shared" si="32"/>
        <v>537.86159893028264</v>
      </c>
      <c r="U123" s="2">
        <f t="shared" si="32"/>
        <v>549.15669250781855</v>
      </c>
      <c r="V123" s="2">
        <f t="shared" si="32"/>
        <v>560.68898305048265</v>
      </c>
      <c r="W123" s="2">
        <f t="shared" si="32"/>
        <v>572.46345169454275</v>
      </c>
      <c r="X123" s="2">
        <f t="shared" si="32"/>
        <v>584.48518418012804</v>
      </c>
      <c r="Y123" s="2">
        <f t="shared" si="32"/>
        <v>596.75937304791069</v>
      </c>
      <c r="Z123" s="2">
        <f t="shared" si="32"/>
        <v>609.29131988191671</v>
      </c>
      <c r="AA123" s="2">
        <f t="shared" si="32"/>
        <v>622.08643759943686</v>
      </c>
      <c r="AB123" s="2">
        <f t="shared" si="32"/>
        <v>635.15025278902499</v>
      </c>
      <c r="AC123" s="2">
        <f t="shared" si="32"/>
        <v>648.4884080975944</v>
      </c>
      <c r="AD123" s="2">
        <f t="shared" si="32"/>
        <v>662.10666466764383</v>
      </c>
      <c r="AE123" s="2">
        <f t="shared" si="32"/>
        <v>676.01090462566424</v>
      </c>
      <c r="AF123" s="2">
        <f t="shared" si="32"/>
        <v>690.2071336228031</v>
      </c>
      <c r="AG123" s="2">
        <f>AF123*(1+$G$14)*(1+AG122)</f>
        <v>704.70148342888194</v>
      </c>
      <c r="AH123" s="2">
        <f t="shared" si="32"/>
        <v>719.50021458088838</v>
      </c>
      <c r="AI123" s="2">
        <f t="shared" si="32"/>
        <v>734.609719087087</v>
      </c>
      <c r="AJ123" s="2">
        <f t="shared" si="32"/>
        <v>750.0365231879158</v>
      </c>
      <c r="AK123" s="2">
        <f t="shared" si="32"/>
        <v>765.78729017486194</v>
      </c>
    </row>
    <row r="124" spans="1:37">
      <c r="C124" s="1"/>
      <c r="D124" s="1"/>
      <c r="E124" t="s">
        <v>248</v>
      </c>
      <c r="F124" t="s">
        <v>249</v>
      </c>
      <c r="G124" s="20">
        <f>'Pricing data'!D22</f>
        <v>1.786</v>
      </c>
      <c r="H124" s="21">
        <f t="shared" ref="H124:AK124" si="33">G124*(1+$G$14)*(1+H122)</f>
        <v>1.7139974617089635</v>
      </c>
      <c r="I124" s="21">
        <f t="shared" si="33"/>
        <v>1.7499914084048516</v>
      </c>
      <c r="J124" s="21">
        <f t="shared" si="33"/>
        <v>1.7867412279813533</v>
      </c>
      <c r="K124" s="21">
        <f t="shared" si="33"/>
        <v>1.8242627937689615</v>
      </c>
      <c r="L124" s="21">
        <f t="shared" si="33"/>
        <v>1.8625723124381095</v>
      </c>
      <c r="M124" s="21">
        <f t="shared" si="33"/>
        <v>1.9016863309993097</v>
      </c>
      <c r="N124" s="21">
        <f t="shared" si="33"/>
        <v>1.941621743950295</v>
      </c>
      <c r="O124" s="21">
        <f t="shared" si="33"/>
        <v>1.9823958005732509</v>
      </c>
      <c r="P124" s="21">
        <f t="shared" si="33"/>
        <v>2.0240261123852892</v>
      </c>
      <c r="Q124" s="21">
        <f t="shared" si="33"/>
        <v>2.0665306607453799</v>
      </c>
      <c r="R124" s="21">
        <f t="shared" si="33"/>
        <v>2.1099278046210328</v>
      </c>
      <c r="S124" s="21">
        <f t="shared" si="33"/>
        <v>2.1542362885180744</v>
      </c>
      <c r="T124" s="21">
        <f t="shared" si="33"/>
        <v>2.1994752505769539</v>
      </c>
      <c r="U124" s="21">
        <f t="shared" si="33"/>
        <v>2.2456642308390697</v>
      </c>
      <c r="V124" s="21">
        <f t="shared" si="33"/>
        <v>2.2928231796866898</v>
      </c>
      <c r="W124" s="21">
        <f t="shared" si="33"/>
        <v>2.3409724664601099</v>
      </c>
      <c r="X124" s="21">
        <f t="shared" si="33"/>
        <v>2.390132888255772</v>
      </c>
      <c r="Y124" s="21">
        <f t="shared" si="33"/>
        <v>2.4403256789091428</v>
      </c>
      <c r="Z124" s="21">
        <f t="shared" si="33"/>
        <v>2.4915725181662345</v>
      </c>
      <c r="AA124" s="21">
        <f t="shared" si="33"/>
        <v>2.5438955410477253</v>
      </c>
      <c r="AB124" s="21">
        <f t="shared" si="33"/>
        <v>2.5973173474097271</v>
      </c>
      <c r="AC124" s="21">
        <f t="shared" si="33"/>
        <v>2.6518610117053312</v>
      </c>
      <c r="AD124" s="21">
        <f t="shared" si="33"/>
        <v>2.7075500929511427</v>
      </c>
      <c r="AE124" s="21">
        <f t="shared" si="33"/>
        <v>2.7644086449031162</v>
      </c>
      <c r="AF124" s="21">
        <f t="shared" si="33"/>
        <v>2.8224612264460816</v>
      </c>
      <c r="AG124" s="21">
        <f>AF124*(1+$G$14)*(1+AG122)</f>
        <v>2.881732912201449</v>
      </c>
      <c r="AH124" s="21">
        <f t="shared" si="33"/>
        <v>2.9422493033576793</v>
      </c>
      <c r="AI124" s="21">
        <f t="shared" si="33"/>
        <v>3.0040365387281902</v>
      </c>
      <c r="AJ124" s="21">
        <f t="shared" si="33"/>
        <v>3.0671213060414821</v>
      </c>
      <c r="AK124" s="21">
        <f t="shared" si="33"/>
        <v>3.131530853468353</v>
      </c>
    </row>
    <row r="125" spans="1:37">
      <c r="C125" s="1"/>
      <c r="D125" s="1"/>
      <c r="E125" t="s">
        <v>250</v>
      </c>
      <c r="F125" t="s">
        <v>249</v>
      </c>
      <c r="G125" s="20"/>
      <c r="H125" s="21">
        <f>G125*(1+$G$14)*(1+H122)</f>
        <v>0</v>
      </c>
      <c r="I125" s="21">
        <f t="shared" ref="I125:AK125" si="34">H125*(1+$G$14)*(1+I122)</f>
        <v>0</v>
      </c>
      <c r="J125" s="21">
        <f t="shared" si="34"/>
        <v>0</v>
      </c>
      <c r="K125" s="21">
        <f t="shared" si="34"/>
        <v>0</v>
      </c>
      <c r="L125" s="21">
        <f t="shared" si="34"/>
        <v>0</v>
      </c>
      <c r="M125" s="21">
        <f t="shared" si="34"/>
        <v>0</v>
      </c>
      <c r="N125" s="21">
        <f t="shared" si="34"/>
        <v>0</v>
      </c>
      <c r="O125" s="21">
        <f t="shared" si="34"/>
        <v>0</v>
      </c>
      <c r="P125" s="21">
        <f t="shared" si="34"/>
        <v>0</v>
      </c>
      <c r="Q125" s="21">
        <f t="shared" si="34"/>
        <v>0</v>
      </c>
      <c r="R125" s="21">
        <f t="shared" si="34"/>
        <v>0</v>
      </c>
      <c r="S125" s="21">
        <f t="shared" si="34"/>
        <v>0</v>
      </c>
      <c r="T125" s="21">
        <f t="shared" si="34"/>
        <v>0</v>
      </c>
      <c r="U125" s="21">
        <f t="shared" si="34"/>
        <v>0</v>
      </c>
      <c r="V125" s="21">
        <f t="shared" si="34"/>
        <v>0</v>
      </c>
      <c r="W125" s="21">
        <f t="shared" si="34"/>
        <v>0</v>
      </c>
      <c r="X125" s="21">
        <f t="shared" si="34"/>
        <v>0</v>
      </c>
      <c r="Y125" s="21">
        <f t="shared" si="34"/>
        <v>0</v>
      </c>
      <c r="Z125" s="21">
        <f t="shared" si="34"/>
        <v>0</v>
      </c>
      <c r="AA125" s="21">
        <f t="shared" si="34"/>
        <v>0</v>
      </c>
      <c r="AB125" s="21">
        <f t="shared" si="34"/>
        <v>0</v>
      </c>
      <c r="AC125" s="21">
        <f t="shared" si="34"/>
        <v>0</v>
      </c>
      <c r="AD125" s="21">
        <f t="shared" si="34"/>
        <v>0</v>
      </c>
      <c r="AE125" s="21">
        <f t="shared" si="34"/>
        <v>0</v>
      </c>
      <c r="AF125" s="21">
        <f t="shared" si="34"/>
        <v>0</v>
      </c>
      <c r="AG125" s="21">
        <f>AF125*(1+$G$14)*(1+AG122)</f>
        <v>0</v>
      </c>
      <c r="AH125" s="21">
        <f t="shared" si="34"/>
        <v>0</v>
      </c>
      <c r="AI125" s="21">
        <f t="shared" si="34"/>
        <v>0</v>
      </c>
      <c r="AJ125" s="21">
        <f t="shared" si="34"/>
        <v>0</v>
      </c>
      <c r="AK125" s="21">
        <f t="shared" si="34"/>
        <v>0</v>
      </c>
    </row>
    <row r="126" spans="1:37">
      <c r="C126" s="1"/>
      <c r="D126" s="1"/>
      <c r="E126" t="s">
        <v>251</v>
      </c>
      <c r="F126" t="s">
        <v>249</v>
      </c>
      <c r="G126" s="20"/>
      <c r="H126" s="21">
        <f>G126*(1+$G$14)*(1+H122)</f>
        <v>0</v>
      </c>
      <c r="I126" s="21">
        <f t="shared" ref="I126:AK126" si="35">H126*(1+$G$14)*(1+I122)</f>
        <v>0</v>
      </c>
      <c r="J126" s="21">
        <f t="shared" si="35"/>
        <v>0</v>
      </c>
      <c r="K126" s="21">
        <f t="shared" si="35"/>
        <v>0</v>
      </c>
      <c r="L126" s="21">
        <f t="shared" si="35"/>
        <v>0</v>
      </c>
      <c r="M126" s="21">
        <f t="shared" si="35"/>
        <v>0</v>
      </c>
      <c r="N126" s="21">
        <f t="shared" si="35"/>
        <v>0</v>
      </c>
      <c r="O126" s="21">
        <f t="shared" si="35"/>
        <v>0</v>
      </c>
      <c r="P126" s="21">
        <f t="shared" si="35"/>
        <v>0</v>
      </c>
      <c r="Q126" s="21">
        <f t="shared" si="35"/>
        <v>0</v>
      </c>
      <c r="R126" s="21">
        <f t="shared" si="35"/>
        <v>0</v>
      </c>
      <c r="S126" s="21">
        <f t="shared" si="35"/>
        <v>0</v>
      </c>
      <c r="T126" s="21">
        <f t="shared" si="35"/>
        <v>0</v>
      </c>
      <c r="U126" s="21">
        <f t="shared" si="35"/>
        <v>0</v>
      </c>
      <c r="V126" s="21">
        <f t="shared" si="35"/>
        <v>0</v>
      </c>
      <c r="W126" s="21">
        <f t="shared" si="35"/>
        <v>0</v>
      </c>
      <c r="X126" s="21">
        <f t="shared" si="35"/>
        <v>0</v>
      </c>
      <c r="Y126" s="21">
        <f t="shared" si="35"/>
        <v>0</v>
      </c>
      <c r="Z126" s="21">
        <f t="shared" si="35"/>
        <v>0</v>
      </c>
      <c r="AA126" s="21">
        <f t="shared" si="35"/>
        <v>0</v>
      </c>
      <c r="AB126" s="21">
        <f t="shared" si="35"/>
        <v>0</v>
      </c>
      <c r="AC126" s="21">
        <f t="shared" si="35"/>
        <v>0</v>
      </c>
      <c r="AD126" s="21">
        <f t="shared" si="35"/>
        <v>0</v>
      </c>
      <c r="AE126" s="21">
        <f t="shared" si="35"/>
        <v>0</v>
      </c>
      <c r="AF126" s="21">
        <f t="shared" si="35"/>
        <v>0</v>
      </c>
      <c r="AG126" s="21">
        <f>AF126*(1+$G$14)*(1+AG122)</f>
        <v>0</v>
      </c>
      <c r="AH126" s="21">
        <f t="shared" si="35"/>
        <v>0</v>
      </c>
      <c r="AI126" s="21">
        <f t="shared" si="35"/>
        <v>0</v>
      </c>
      <c r="AJ126" s="21">
        <f t="shared" si="35"/>
        <v>0</v>
      </c>
      <c r="AK126" s="21">
        <f t="shared" si="35"/>
        <v>0</v>
      </c>
    </row>
    <row r="127" spans="1:37">
      <c r="C127" s="1"/>
      <c r="D127" s="1"/>
    </row>
    <row r="128" spans="1:37">
      <c r="C128" s="1"/>
      <c r="D128" s="1"/>
      <c r="E128" t="s">
        <v>259</v>
      </c>
      <c r="F128" t="s">
        <v>253</v>
      </c>
      <c r="H128" s="2">
        <f>SUM(H119:H121)/1000</f>
        <v>8.6661480545206153</v>
      </c>
      <c r="I128" s="2">
        <f t="shared" ref="I128:AK128" si="36">SUM(I119:I121)/1000</f>
        <v>18.994772742085193</v>
      </c>
      <c r="J128" s="2">
        <f t="shared" si="36"/>
        <v>36.802295186985873</v>
      </c>
      <c r="K128" s="2">
        <f t="shared" si="36"/>
        <v>55.675991643363069</v>
      </c>
      <c r="L128" s="2">
        <f t="shared" si="36"/>
        <v>75.795523812291904</v>
      </c>
      <c r="M128" s="2">
        <f t="shared" si="36"/>
        <v>95.727555348684163</v>
      </c>
      <c r="N128" s="2">
        <f t="shared" si="36"/>
        <v>116.16773427303048</v>
      </c>
      <c r="O128" s="2">
        <f t="shared" si="36"/>
        <v>137.08910288812575</v>
      </c>
      <c r="P128" s="2">
        <f t="shared" si="36"/>
        <v>158.54674599109617</v>
      </c>
      <c r="Q128" s="2">
        <f t="shared" si="36"/>
        <v>180.48387657987629</v>
      </c>
      <c r="R128" s="2">
        <f t="shared" si="36"/>
        <v>202.96307014554699</v>
      </c>
      <c r="S128" s="2">
        <f t="shared" si="36"/>
        <v>224.78723312920371</v>
      </c>
      <c r="T128" s="2">
        <f t="shared" si="36"/>
        <v>247.39226364562043</v>
      </c>
      <c r="U128" s="2">
        <f t="shared" si="36"/>
        <v>269.59908350847718</v>
      </c>
      <c r="V128" s="2">
        <f t="shared" si="36"/>
        <v>315.41983762843392</v>
      </c>
      <c r="W128" s="2">
        <f t="shared" si="36"/>
        <v>360.84238109483084</v>
      </c>
      <c r="X128" s="2">
        <f t="shared" si="36"/>
        <v>406.26492456122787</v>
      </c>
      <c r="Y128" s="2">
        <f t="shared" si="36"/>
        <v>451.68746802762479</v>
      </c>
      <c r="Z128" s="2">
        <f t="shared" si="36"/>
        <v>497.11001149402159</v>
      </c>
      <c r="AA128" s="2">
        <f t="shared" si="36"/>
        <v>542.53255496041845</v>
      </c>
      <c r="AB128" s="2">
        <f t="shared" si="36"/>
        <v>587.95509842681543</v>
      </c>
      <c r="AC128" s="2">
        <f t="shared" si="36"/>
        <v>632.75113611668621</v>
      </c>
      <c r="AD128" s="2">
        <f t="shared" si="36"/>
        <v>676.9206680300307</v>
      </c>
      <c r="AE128" s="2">
        <f t="shared" si="36"/>
        <v>720.46369416684888</v>
      </c>
      <c r="AF128" s="2">
        <f t="shared" si="36"/>
        <v>763.38021452714122</v>
      </c>
      <c r="AG128" s="2">
        <f t="shared" si="36"/>
        <v>805.67022911090714</v>
      </c>
      <c r="AH128" s="2">
        <f t="shared" si="36"/>
        <v>847.9602436946733</v>
      </c>
      <c r="AI128" s="2">
        <f t="shared" si="36"/>
        <v>890.25025827843956</v>
      </c>
      <c r="AJ128" s="2">
        <f t="shared" si="36"/>
        <v>932.54027286220537</v>
      </c>
      <c r="AK128" s="2">
        <f t="shared" si="36"/>
        <v>974.83028744597163</v>
      </c>
    </row>
    <row r="129" spans="1:37">
      <c r="C129" s="1"/>
      <c r="D129" s="1"/>
      <c r="E129" t="s">
        <v>260</v>
      </c>
      <c r="F129" t="s">
        <v>215</v>
      </c>
      <c r="H129" s="2">
        <f>H112*H123+H119*H124+H120*H125+H121*H126</f>
        <v>28627.551558679217</v>
      </c>
      <c r="I129" s="2">
        <f t="shared" ref="I129:AK129" si="37">I112*I123+I119*I124+I120*I125+I121*I126</f>
        <v>62779.492450382662</v>
      </c>
      <c r="J129" s="2">
        <f t="shared" si="37"/>
        <v>122204.73797514992</v>
      </c>
      <c r="K129" s="2">
        <f t="shared" si="37"/>
        <v>187515.80890421744</v>
      </c>
      <c r="L129" s="2">
        <f t="shared" si="37"/>
        <v>259340.10694913456</v>
      </c>
      <c r="M129" s="2">
        <f t="shared" si="37"/>
        <v>335276.93447426031</v>
      </c>
      <c r="N129" s="2">
        <f t="shared" si="37"/>
        <v>416553.09839778091</v>
      </c>
      <c r="O129" s="2">
        <f t="shared" si="37"/>
        <v>503353.47341297776</v>
      </c>
      <c r="P129" s="2">
        <f t="shared" si="37"/>
        <v>596033.15452122455</v>
      </c>
      <c r="Q129" s="2">
        <f t="shared" si="37"/>
        <v>694734.20672758226</v>
      </c>
      <c r="R129" s="2">
        <f t="shared" si="37"/>
        <v>799850.05251816264</v>
      </c>
      <c r="S129" s="2">
        <f t="shared" si="37"/>
        <v>906914.5358543176</v>
      </c>
      <c r="T129" s="2">
        <f t="shared" si="37"/>
        <v>1019076.0089367212</v>
      </c>
      <c r="U129" s="2">
        <f t="shared" si="37"/>
        <v>1133873.5295108885</v>
      </c>
      <c r="V129" s="2">
        <f t="shared" si="37"/>
        <v>1354443.6802730504</v>
      </c>
      <c r="W129" s="2">
        <f t="shared" si="37"/>
        <v>1582031.8745202785</v>
      </c>
      <c r="X129" s="2">
        <f t="shared" si="37"/>
        <v>1818581.46326289</v>
      </c>
      <c r="Y129" s="2">
        <f t="shared" si="37"/>
        <v>2064368.4586760276</v>
      </c>
      <c r="Z129" s="2">
        <f t="shared" si="37"/>
        <v>2319676.5134712178</v>
      </c>
      <c r="AA129" s="2">
        <f t="shared" si="37"/>
        <v>2584797.1200775299</v>
      </c>
      <c r="AB129" s="2">
        <f t="shared" si="37"/>
        <v>2860029.8148188666</v>
      </c>
      <c r="AC129" s="2">
        <f t="shared" si="37"/>
        <v>3142570.8340752819</v>
      </c>
      <c r="AD129" s="2">
        <f t="shared" si="37"/>
        <v>3432540.4072422129</v>
      </c>
      <c r="AE129" s="2">
        <f t="shared" si="37"/>
        <v>3730059.2181836599</v>
      </c>
      <c r="AF129" s="2">
        <f t="shared" si="37"/>
        <v>4035248.3424826143</v>
      </c>
      <c r="AG129" s="2">
        <f t="shared" si="37"/>
        <v>4348229.1812504325</v>
      </c>
      <c r="AH129" s="2">
        <f t="shared" si="37"/>
        <v>4672575.6707274662</v>
      </c>
      <c r="AI129" s="2">
        <f t="shared" si="37"/>
        <v>5008627.1436936036</v>
      </c>
      <c r="AJ129" s="2">
        <f t="shared" si="37"/>
        <v>5356732.1726535261</v>
      </c>
      <c r="AK129" s="2">
        <f t="shared" si="37"/>
        <v>5717248.8082593977</v>
      </c>
    </row>
    <row r="130" spans="1:37">
      <c r="C130" s="1"/>
      <c r="D130" s="1"/>
    </row>
    <row r="131" spans="1:37">
      <c r="C131" s="1"/>
      <c r="D131" t="s">
        <v>261</v>
      </c>
    </row>
    <row r="132" spans="1:37">
      <c r="A132" s="14">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8">H133+I132</f>
        <v>0</v>
      </c>
      <c r="J133" s="2">
        <f t="shared" si="38"/>
        <v>0</v>
      </c>
      <c r="K133" s="2">
        <f t="shared" si="38"/>
        <v>0</v>
      </c>
      <c r="L133" s="2">
        <f t="shared" si="38"/>
        <v>0</v>
      </c>
      <c r="M133" s="2">
        <f t="shared" si="38"/>
        <v>0</v>
      </c>
      <c r="N133" s="2">
        <f t="shared" si="38"/>
        <v>0</v>
      </c>
      <c r="O133" s="2">
        <f t="shared" si="38"/>
        <v>0</v>
      </c>
      <c r="P133" s="2">
        <f t="shared" si="38"/>
        <v>0</v>
      </c>
      <c r="Q133" s="2">
        <f t="shared" si="38"/>
        <v>0</v>
      </c>
      <c r="R133" s="2">
        <f t="shared" si="38"/>
        <v>0</v>
      </c>
      <c r="S133" s="2">
        <f t="shared" si="38"/>
        <v>0</v>
      </c>
      <c r="T133" s="2">
        <f t="shared" si="38"/>
        <v>0</v>
      </c>
      <c r="U133" s="2">
        <f t="shared" si="38"/>
        <v>0</v>
      </c>
      <c r="V133" s="2">
        <f t="shared" si="38"/>
        <v>0</v>
      </c>
      <c r="W133" s="2">
        <f t="shared" si="38"/>
        <v>0</v>
      </c>
      <c r="X133" s="2">
        <f t="shared" si="38"/>
        <v>0</v>
      </c>
      <c r="Y133" s="2">
        <f t="shared" si="38"/>
        <v>0</v>
      </c>
      <c r="Z133" s="2">
        <f t="shared" si="38"/>
        <v>0</v>
      </c>
      <c r="AA133" s="2">
        <f t="shared" si="38"/>
        <v>0</v>
      </c>
      <c r="AB133" s="2">
        <f t="shared" si="38"/>
        <v>0</v>
      </c>
      <c r="AC133" s="2">
        <f t="shared" si="38"/>
        <v>0</v>
      </c>
      <c r="AD133" s="2">
        <f t="shared" si="38"/>
        <v>0</v>
      </c>
      <c r="AE133" s="2">
        <f t="shared" si="38"/>
        <v>0</v>
      </c>
      <c r="AF133" s="2">
        <f t="shared" si="38"/>
        <v>0</v>
      </c>
      <c r="AG133" s="2">
        <f>AF133+AG132</f>
        <v>0</v>
      </c>
      <c r="AH133" s="2">
        <f t="shared" si="38"/>
        <v>0</v>
      </c>
      <c r="AI133" s="2">
        <f t="shared" si="38"/>
        <v>0</v>
      </c>
      <c r="AJ133" s="2">
        <f t="shared" si="38"/>
        <v>0</v>
      </c>
      <c r="AK133" s="2">
        <f t="shared" si="38"/>
        <v>0</v>
      </c>
    </row>
    <row r="134" spans="1:37">
      <c r="A134" s="14">
        <v>26</v>
      </c>
      <c r="C134" s="1"/>
      <c r="D134" s="1"/>
      <c r="E134" t="s">
        <v>234</v>
      </c>
      <c r="F134" t="s">
        <v>232</v>
      </c>
      <c r="G134" s="10"/>
    </row>
    <row r="135" spans="1:37">
      <c r="C135" s="1"/>
      <c r="D135" s="1"/>
      <c r="E135" t="s">
        <v>235</v>
      </c>
      <c r="F135" t="s">
        <v>232</v>
      </c>
      <c r="H135">
        <f>H132*$G134</f>
        <v>0</v>
      </c>
      <c r="I135">
        <f t="shared" ref="I135:AK135" si="39">I132*$G134</f>
        <v>0</v>
      </c>
      <c r="J135">
        <f t="shared" si="39"/>
        <v>0</v>
      </c>
      <c r="K135">
        <f t="shared" si="39"/>
        <v>0</v>
      </c>
      <c r="L135">
        <f t="shared" si="39"/>
        <v>0</v>
      </c>
      <c r="M135">
        <f t="shared" si="39"/>
        <v>0</v>
      </c>
      <c r="N135">
        <f t="shared" si="39"/>
        <v>0</v>
      </c>
      <c r="O135">
        <f t="shared" si="39"/>
        <v>0</v>
      </c>
      <c r="P135">
        <f t="shared" si="39"/>
        <v>0</v>
      </c>
      <c r="Q135">
        <f t="shared" si="39"/>
        <v>0</v>
      </c>
      <c r="R135">
        <f t="shared" si="39"/>
        <v>0</v>
      </c>
      <c r="S135">
        <f t="shared" si="39"/>
        <v>0</v>
      </c>
      <c r="T135">
        <f t="shared" si="39"/>
        <v>0</v>
      </c>
      <c r="U135">
        <f t="shared" si="39"/>
        <v>0</v>
      </c>
      <c r="V135">
        <f t="shared" si="39"/>
        <v>0</v>
      </c>
      <c r="W135">
        <f t="shared" si="39"/>
        <v>0</v>
      </c>
      <c r="X135">
        <f t="shared" si="39"/>
        <v>0</v>
      </c>
      <c r="Y135">
        <f t="shared" si="39"/>
        <v>0</v>
      </c>
      <c r="Z135">
        <f t="shared" si="39"/>
        <v>0</v>
      </c>
      <c r="AA135">
        <f t="shared" si="39"/>
        <v>0</v>
      </c>
      <c r="AB135">
        <f t="shared" si="39"/>
        <v>0</v>
      </c>
      <c r="AC135">
        <f t="shared" si="39"/>
        <v>0</v>
      </c>
      <c r="AD135">
        <f t="shared" si="39"/>
        <v>0</v>
      </c>
      <c r="AE135">
        <f t="shared" si="39"/>
        <v>0</v>
      </c>
      <c r="AF135">
        <f t="shared" si="39"/>
        <v>0</v>
      </c>
      <c r="AG135">
        <f t="shared" si="39"/>
        <v>0</v>
      </c>
      <c r="AH135">
        <f t="shared" si="39"/>
        <v>0</v>
      </c>
      <c r="AI135">
        <f t="shared" si="39"/>
        <v>0</v>
      </c>
      <c r="AJ135">
        <f t="shared" si="39"/>
        <v>0</v>
      </c>
      <c r="AK135">
        <f t="shared" si="39"/>
        <v>0</v>
      </c>
    </row>
    <row r="136" spans="1:37">
      <c r="C136" s="1"/>
      <c r="D136" s="1"/>
      <c r="E136" t="s">
        <v>236</v>
      </c>
      <c r="F136" t="s">
        <v>232</v>
      </c>
      <c r="H136">
        <f>H133*$G134</f>
        <v>0</v>
      </c>
      <c r="I136">
        <f t="shared" ref="I136:AK136" si="40">I133*$G134</f>
        <v>0</v>
      </c>
      <c r="J136">
        <f t="shared" si="40"/>
        <v>0</v>
      </c>
      <c r="K136">
        <f t="shared" si="40"/>
        <v>0</v>
      </c>
      <c r="L136">
        <f t="shared" si="40"/>
        <v>0</v>
      </c>
      <c r="M136">
        <f t="shared" si="40"/>
        <v>0</v>
      </c>
      <c r="N136">
        <f t="shared" si="40"/>
        <v>0</v>
      </c>
      <c r="O136">
        <f t="shared" si="40"/>
        <v>0</v>
      </c>
      <c r="P136">
        <f t="shared" si="40"/>
        <v>0</v>
      </c>
      <c r="Q136">
        <f t="shared" si="40"/>
        <v>0</v>
      </c>
      <c r="R136">
        <f t="shared" si="40"/>
        <v>0</v>
      </c>
      <c r="S136">
        <f t="shared" si="40"/>
        <v>0</v>
      </c>
      <c r="T136">
        <f t="shared" si="40"/>
        <v>0</v>
      </c>
      <c r="U136">
        <f t="shared" si="40"/>
        <v>0</v>
      </c>
      <c r="V136">
        <f t="shared" si="40"/>
        <v>0</v>
      </c>
      <c r="W136">
        <f t="shared" si="40"/>
        <v>0</v>
      </c>
      <c r="X136">
        <f t="shared" si="40"/>
        <v>0</v>
      </c>
      <c r="Y136">
        <f t="shared" si="40"/>
        <v>0</v>
      </c>
      <c r="Z136">
        <f t="shared" si="40"/>
        <v>0</v>
      </c>
      <c r="AA136">
        <f t="shared" si="40"/>
        <v>0</v>
      </c>
      <c r="AB136">
        <f t="shared" si="40"/>
        <v>0</v>
      </c>
      <c r="AC136">
        <f t="shared" si="40"/>
        <v>0</v>
      </c>
      <c r="AD136">
        <f t="shared" si="40"/>
        <v>0</v>
      </c>
      <c r="AE136">
        <f t="shared" si="40"/>
        <v>0</v>
      </c>
      <c r="AF136">
        <f t="shared" si="40"/>
        <v>0</v>
      </c>
      <c r="AG136">
        <f t="shared" si="40"/>
        <v>0</v>
      </c>
      <c r="AH136">
        <f t="shared" si="40"/>
        <v>0</v>
      </c>
      <c r="AI136">
        <f t="shared" si="40"/>
        <v>0</v>
      </c>
      <c r="AJ136">
        <f t="shared" si="40"/>
        <v>0</v>
      </c>
      <c r="AK136">
        <f t="shared" si="40"/>
        <v>0</v>
      </c>
    </row>
    <row r="137" spans="1:37">
      <c r="A137" s="14">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1">I133*I137</f>
        <v>0</v>
      </c>
      <c r="J140" s="2">
        <f t="shared" si="41"/>
        <v>0</v>
      </c>
      <c r="K140" s="2">
        <f t="shared" si="41"/>
        <v>0</v>
      </c>
      <c r="L140" s="2">
        <f t="shared" si="41"/>
        <v>0</v>
      </c>
      <c r="M140" s="2">
        <f t="shared" si="41"/>
        <v>0</v>
      </c>
      <c r="N140" s="2">
        <f t="shared" si="41"/>
        <v>0</v>
      </c>
      <c r="O140" s="2">
        <f t="shared" si="41"/>
        <v>0</v>
      </c>
      <c r="P140" s="2">
        <f t="shared" si="41"/>
        <v>0</v>
      </c>
      <c r="Q140" s="2">
        <f t="shared" si="41"/>
        <v>0</v>
      </c>
      <c r="R140" s="2">
        <f t="shared" si="41"/>
        <v>0</v>
      </c>
      <c r="S140" s="2">
        <f t="shared" si="41"/>
        <v>0</v>
      </c>
      <c r="T140" s="2">
        <f t="shared" si="41"/>
        <v>0</v>
      </c>
      <c r="U140" s="2">
        <f t="shared" si="41"/>
        <v>0</v>
      </c>
      <c r="V140" s="2">
        <f t="shared" si="41"/>
        <v>0</v>
      </c>
      <c r="W140" s="2">
        <f t="shared" si="41"/>
        <v>0</v>
      </c>
      <c r="X140" s="2">
        <f t="shared" si="41"/>
        <v>0</v>
      </c>
      <c r="Y140" s="2">
        <f t="shared" si="41"/>
        <v>0</v>
      </c>
      <c r="Z140" s="2">
        <f t="shared" si="41"/>
        <v>0</v>
      </c>
      <c r="AA140" s="2">
        <f t="shared" si="41"/>
        <v>0</v>
      </c>
      <c r="AB140" s="2">
        <f t="shared" si="41"/>
        <v>0</v>
      </c>
      <c r="AC140" s="2">
        <f t="shared" si="41"/>
        <v>0</v>
      </c>
      <c r="AD140" s="2">
        <f t="shared" si="41"/>
        <v>0</v>
      </c>
      <c r="AE140" s="2">
        <f t="shared" si="41"/>
        <v>0</v>
      </c>
      <c r="AF140" s="2">
        <f t="shared" si="41"/>
        <v>0</v>
      </c>
      <c r="AG140" s="2">
        <f t="shared" si="41"/>
        <v>0</v>
      </c>
      <c r="AH140" s="2">
        <f t="shared" si="41"/>
        <v>0</v>
      </c>
      <c r="AI140" s="2">
        <f t="shared" si="41"/>
        <v>0</v>
      </c>
      <c r="AJ140" s="2">
        <f t="shared" si="41"/>
        <v>0</v>
      </c>
      <c r="AK140" s="2">
        <f t="shared" si="41"/>
        <v>0</v>
      </c>
    </row>
    <row r="141" spans="1:37">
      <c r="C141" s="1"/>
      <c r="D141" s="1"/>
      <c r="E141" t="s">
        <v>243</v>
      </c>
      <c r="F141" t="s">
        <v>242</v>
      </c>
      <c r="H141" s="2">
        <f>H133*H138</f>
        <v>0</v>
      </c>
      <c r="I141" s="2">
        <f t="shared" ref="I141:AK141" si="42">I133*I138</f>
        <v>0</v>
      </c>
      <c r="J141" s="2">
        <f t="shared" si="42"/>
        <v>0</v>
      </c>
      <c r="K141" s="2">
        <f t="shared" si="42"/>
        <v>0</v>
      </c>
      <c r="L141" s="2">
        <f t="shared" si="42"/>
        <v>0</v>
      </c>
      <c r="M141" s="2">
        <f t="shared" si="42"/>
        <v>0</v>
      </c>
      <c r="N141" s="2">
        <f t="shared" si="42"/>
        <v>0</v>
      </c>
      <c r="O141" s="2">
        <f t="shared" si="42"/>
        <v>0</v>
      </c>
      <c r="P141" s="2">
        <f t="shared" si="42"/>
        <v>0</v>
      </c>
      <c r="Q141" s="2">
        <f t="shared" si="42"/>
        <v>0</v>
      </c>
      <c r="R141" s="2">
        <f t="shared" si="42"/>
        <v>0</v>
      </c>
      <c r="S141" s="2">
        <f t="shared" si="42"/>
        <v>0</v>
      </c>
      <c r="T141" s="2">
        <f t="shared" si="42"/>
        <v>0</v>
      </c>
      <c r="U141" s="2">
        <f t="shared" si="42"/>
        <v>0</v>
      </c>
      <c r="V141" s="2">
        <f t="shared" si="42"/>
        <v>0</v>
      </c>
      <c r="W141" s="2">
        <f t="shared" si="42"/>
        <v>0</v>
      </c>
      <c r="X141" s="2">
        <f t="shared" si="42"/>
        <v>0</v>
      </c>
      <c r="Y141" s="2">
        <f t="shared" si="42"/>
        <v>0</v>
      </c>
      <c r="Z141" s="2">
        <f t="shared" si="42"/>
        <v>0</v>
      </c>
      <c r="AA141" s="2">
        <f t="shared" si="42"/>
        <v>0</v>
      </c>
      <c r="AB141" s="2">
        <f t="shared" si="42"/>
        <v>0</v>
      </c>
      <c r="AC141" s="2">
        <f t="shared" si="42"/>
        <v>0</v>
      </c>
      <c r="AD141" s="2">
        <f t="shared" si="42"/>
        <v>0</v>
      </c>
      <c r="AE141" s="2">
        <f t="shared" si="42"/>
        <v>0</v>
      </c>
      <c r="AF141" s="2">
        <f t="shared" si="42"/>
        <v>0</v>
      </c>
      <c r="AG141" s="2">
        <f t="shared" si="42"/>
        <v>0</v>
      </c>
      <c r="AH141" s="2">
        <f t="shared" si="42"/>
        <v>0</v>
      </c>
      <c r="AI141" s="2">
        <f t="shared" si="42"/>
        <v>0</v>
      </c>
      <c r="AJ141" s="2">
        <f t="shared" si="42"/>
        <v>0</v>
      </c>
      <c r="AK141" s="2">
        <f t="shared" si="42"/>
        <v>0</v>
      </c>
    </row>
    <row r="142" spans="1:37">
      <c r="C142" s="1"/>
      <c r="D142" s="1"/>
      <c r="E142" t="s">
        <v>244</v>
      </c>
      <c r="F142" t="s">
        <v>242</v>
      </c>
      <c r="H142" s="2">
        <f>H133*H139</f>
        <v>0</v>
      </c>
      <c r="I142" s="2">
        <f t="shared" ref="I142:AK142" si="43">I133*I139</f>
        <v>0</v>
      </c>
      <c r="J142" s="2">
        <f t="shared" si="43"/>
        <v>0</v>
      </c>
      <c r="K142" s="2">
        <f t="shared" si="43"/>
        <v>0</v>
      </c>
      <c r="L142" s="2">
        <f t="shared" si="43"/>
        <v>0</v>
      </c>
      <c r="M142" s="2">
        <f t="shared" si="43"/>
        <v>0</v>
      </c>
      <c r="N142" s="2">
        <f t="shared" si="43"/>
        <v>0</v>
      </c>
      <c r="O142" s="2">
        <f t="shared" si="43"/>
        <v>0</v>
      </c>
      <c r="P142" s="2">
        <f t="shared" si="43"/>
        <v>0</v>
      </c>
      <c r="Q142" s="2">
        <f t="shared" si="43"/>
        <v>0</v>
      </c>
      <c r="R142" s="2">
        <f t="shared" si="43"/>
        <v>0</v>
      </c>
      <c r="S142" s="2">
        <f t="shared" si="43"/>
        <v>0</v>
      </c>
      <c r="T142" s="2">
        <f t="shared" si="43"/>
        <v>0</v>
      </c>
      <c r="U142" s="2">
        <f t="shared" si="43"/>
        <v>0</v>
      </c>
      <c r="V142" s="2">
        <f t="shared" si="43"/>
        <v>0</v>
      </c>
      <c r="W142" s="2">
        <f t="shared" si="43"/>
        <v>0</v>
      </c>
      <c r="X142" s="2">
        <f t="shared" si="43"/>
        <v>0</v>
      </c>
      <c r="Y142" s="2">
        <f t="shared" si="43"/>
        <v>0</v>
      </c>
      <c r="Z142" s="2">
        <f t="shared" si="43"/>
        <v>0</v>
      </c>
      <c r="AA142" s="2">
        <f t="shared" si="43"/>
        <v>0</v>
      </c>
      <c r="AB142" s="2">
        <f t="shared" si="43"/>
        <v>0</v>
      </c>
      <c r="AC142" s="2">
        <f t="shared" si="43"/>
        <v>0</v>
      </c>
      <c r="AD142" s="2">
        <f t="shared" si="43"/>
        <v>0</v>
      </c>
      <c r="AE142" s="2">
        <f t="shared" si="43"/>
        <v>0</v>
      </c>
      <c r="AF142" s="2">
        <f t="shared" si="43"/>
        <v>0</v>
      </c>
      <c r="AG142" s="2">
        <f t="shared" si="43"/>
        <v>0</v>
      </c>
      <c r="AH142" s="2">
        <f t="shared" si="43"/>
        <v>0</v>
      </c>
      <c r="AI142" s="2">
        <f t="shared" si="43"/>
        <v>0</v>
      </c>
      <c r="AJ142" s="2">
        <f t="shared" si="43"/>
        <v>0</v>
      </c>
      <c r="AK142" s="2">
        <f t="shared" si="43"/>
        <v>0</v>
      </c>
    </row>
    <row r="143" spans="1:37">
      <c r="A143" s="14">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v>30</v>
      </c>
      <c r="C144" s="1"/>
      <c r="D144" s="1"/>
      <c r="E144" t="s">
        <v>246</v>
      </c>
      <c r="F144" t="s">
        <v>247</v>
      </c>
      <c r="G144" s="10"/>
      <c r="H144" s="2">
        <f>G144*(1+$G$14)*(1+H143)</f>
        <v>0</v>
      </c>
      <c r="I144" s="2">
        <f t="shared" ref="I144:AK144" si="44">H144*(1+$G$14)*(1+I143)</f>
        <v>0</v>
      </c>
      <c r="J144" s="2">
        <f t="shared" si="44"/>
        <v>0</v>
      </c>
      <c r="K144" s="2">
        <f t="shared" si="44"/>
        <v>0</v>
      </c>
      <c r="L144" s="2">
        <f t="shared" si="44"/>
        <v>0</v>
      </c>
      <c r="M144" s="2">
        <f t="shared" si="44"/>
        <v>0</v>
      </c>
      <c r="N144" s="2">
        <f t="shared" si="44"/>
        <v>0</v>
      </c>
      <c r="O144" s="2">
        <f t="shared" si="44"/>
        <v>0</v>
      </c>
      <c r="P144" s="2">
        <f t="shared" si="44"/>
        <v>0</v>
      </c>
      <c r="Q144" s="2">
        <f t="shared" si="44"/>
        <v>0</v>
      </c>
      <c r="R144" s="2">
        <f t="shared" si="44"/>
        <v>0</v>
      </c>
      <c r="S144" s="2">
        <f t="shared" si="44"/>
        <v>0</v>
      </c>
      <c r="T144" s="2">
        <f t="shared" si="44"/>
        <v>0</v>
      </c>
      <c r="U144" s="2">
        <f t="shared" si="44"/>
        <v>0</v>
      </c>
      <c r="V144" s="2">
        <f t="shared" si="44"/>
        <v>0</v>
      </c>
      <c r="W144" s="2">
        <f t="shared" si="44"/>
        <v>0</v>
      </c>
      <c r="X144" s="2">
        <f t="shared" si="44"/>
        <v>0</v>
      </c>
      <c r="Y144" s="2">
        <f t="shared" si="44"/>
        <v>0</v>
      </c>
      <c r="Z144" s="2">
        <f t="shared" si="44"/>
        <v>0</v>
      </c>
      <c r="AA144" s="2">
        <f t="shared" si="44"/>
        <v>0</v>
      </c>
      <c r="AB144" s="2">
        <f t="shared" si="44"/>
        <v>0</v>
      </c>
      <c r="AC144" s="2">
        <f t="shared" si="44"/>
        <v>0</v>
      </c>
      <c r="AD144" s="2">
        <f t="shared" si="44"/>
        <v>0</v>
      </c>
      <c r="AE144" s="2">
        <f t="shared" si="44"/>
        <v>0</v>
      </c>
      <c r="AF144" s="2">
        <f t="shared" si="44"/>
        <v>0</v>
      </c>
      <c r="AG144" s="2">
        <f>AF144*(1+$G$14)*(1+AG143)</f>
        <v>0</v>
      </c>
      <c r="AH144" s="2">
        <f t="shared" si="44"/>
        <v>0</v>
      </c>
      <c r="AI144" s="2">
        <f t="shared" si="44"/>
        <v>0</v>
      </c>
      <c r="AJ144" s="2">
        <f t="shared" si="44"/>
        <v>0</v>
      </c>
      <c r="AK144" s="2">
        <f t="shared" si="44"/>
        <v>0</v>
      </c>
    </row>
    <row r="145" spans="1:37">
      <c r="C145" s="1"/>
      <c r="D145" s="1"/>
      <c r="E145" t="s">
        <v>248</v>
      </c>
      <c r="F145" t="s">
        <v>249</v>
      </c>
      <c r="G145" s="20"/>
      <c r="H145" s="21">
        <f>G145*(1+$G$14)*(1+H143)</f>
        <v>0</v>
      </c>
      <c r="I145" s="21">
        <f t="shared" ref="I145:AK145" si="45">H145*(1+$G$14)*(1+I143)</f>
        <v>0</v>
      </c>
      <c r="J145" s="21">
        <f t="shared" si="45"/>
        <v>0</v>
      </c>
      <c r="K145" s="21">
        <f t="shared" si="45"/>
        <v>0</v>
      </c>
      <c r="L145" s="21">
        <f t="shared" si="45"/>
        <v>0</v>
      </c>
      <c r="M145" s="21">
        <f t="shared" si="45"/>
        <v>0</v>
      </c>
      <c r="N145" s="21">
        <f t="shared" si="45"/>
        <v>0</v>
      </c>
      <c r="O145" s="21">
        <f t="shared" si="45"/>
        <v>0</v>
      </c>
      <c r="P145" s="21">
        <f t="shared" si="45"/>
        <v>0</v>
      </c>
      <c r="Q145" s="21">
        <f t="shared" si="45"/>
        <v>0</v>
      </c>
      <c r="R145" s="21">
        <f t="shared" si="45"/>
        <v>0</v>
      </c>
      <c r="S145" s="21">
        <f t="shared" si="45"/>
        <v>0</v>
      </c>
      <c r="T145" s="21">
        <f t="shared" si="45"/>
        <v>0</v>
      </c>
      <c r="U145" s="21">
        <f t="shared" si="45"/>
        <v>0</v>
      </c>
      <c r="V145" s="21">
        <f t="shared" si="45"/>
        <v>0</v>
      </c>
      <c r="W145" s="21">
        <f t="shared" si="45"/>
        <v>0</v>
      </c>
      <c r="X145" s="21">
        <f t="shared" si="45"/>
        <v>0</v>
      </c>
      <c r="Y145" s="21">
        <f t="shared" si="45"/>
        <v>0</v>
      </c>
      <c r="Z145" s="21">
        <f t="shared" si="45"/>
        <v>0</v>
      </c>
      <c r="AA145" s="21">
        <f t="shared" si="45"/>
        <v>0</v>
      </c>
      <c r="AB145" s="21">
        <f t="shared" si="45"/>
        <v>0</v>
      </c>
      <c r="AC145" s="21">
        <f t="shared" si="45"/>
        <v>0</v>
      </c>
      <c r="AD145" s="21">
        <f t="shared" si="45"/>
        <v>0</v>
      </c>
      <c r="AE145" s="21">
        <f t="shared" si="45"/>
        <v>0</v>
      </c>
      <c r="AF145" s="21">
        <f t="shared" si="45"/>
        <v>0</v>
      </c>
      <c r="AG145" s="21">
        <f>AF145*(1+$G$14)*(1+AG143)</f>
        <v>0</v>
      </c>
      <c r="AH145" s="21">
        <f t="shared" si="45"/>
        <v>0</v>
      </c>
      <c r="AI145" s="21">
        <f t="shared" si="45"/>
        <v>0</v>
      </c>
      <c r="AJ145" s="21">
        <f t="shared" si="45"/>
        <v>0</v>
      </c>
      <c r="AK145" s="21">
        <f t="shared" si="45"/>
        <v>0</v>
      </c>
    </row>
    <row r="146" spans="1:37">
      <c r="C146" s="1"/>
      <c r="D146" s="1"/>
      <c r="E146" t="s">
        <v>250</v>
      </c>
      <c r="F146" t="s">
        <v>249</v>
      </c>
      <c r="G146" s="20"/>
      <c r="H146" s="21">
        <f>G146*(1+$G$14)*(1+H143)</f>
        <v>0</v>
      </c>
      <c r="I146" s="21">
        <f t="shared" ref="I146:AK146" si="46">H146*(1+$G$14)*(1+I143)</f>
        <v>0</v>
      </c>
      <c r="J146" s="21">
        <f t="shared" si="46"/>
        <v>0</v>
      </c>
      <c r="K146" s="21">
        <f t="shared" si="46"/>
        <v>0</v>
      </c>
      <c r="L146" s="21">
        <f t="shared" si="46"/>
        <v>0</v>
      </c>
      <c r="M146" s="21">
        <f t="shared" si="46"/>
        <v>0</v>
      </c>
      <c r="N146" s="21">
        <f t="shared" si="46"/>
        <v>0</v>
      </c>
      <c r="O146" s="21">
        <f t="shared" si="46"/>
        <v>0</v>
      </c>
      <c r="P146" s="21">
        <f t="shared" si="46"/>
        <v>0</v>
      </c>
      <c r="Q146" s="21">
        <f t="shared" si="46"/>
        <v>0</v>
      </c>
      <c r="R146" s="21">
        <f t="shared" si="46"/>
        <v>0</v>
      </c>
      <c r="S146" s="21">
        <f t="shared" si="46"/>
        <v>0</v>
      </c>
      <c r="T146" s="21">
        <f t="shared" si="46"/>
        <v>0</v>
      </c>
      <c r="U146" s="21">
        <f t="shared" si="46"/>
        <v>0</v>
      </c>
      <c r="V146" s="21">
        <f t="shared" si="46"/>
        <v>0</v>
      </c>
      <c r="W146" s="21">
        <f t="shared" si="46"/>
        <v>0</v>
      </c>
      <c r="X146" s="21">
        <f t="shared" si="46"/>
        <v>0</v>
      </c>
      <c r="Y146" s="21">
        <f t="shared" si="46"/>
        <v>0</v>
      </c>
      <c r="Z146" s="21">
        <f t="shared" si="46"/>
        <v>0</v>
      </c>
      <c r="AA146" s="21">
        <f t="shared" si="46"/>
        <v>0</v>
      </c>
      <c r="AB146" s="21">
        <f t="shared" si="46"/>
        <v>0</v>
      </c>
      <c r="AC146" s="21">
        <f t="shared" si="46"/>
        <v>0</v>
      </c>
      <c r="AD146" s="21">
        <f t="shared" si="46"/>
        <v>0</v>
      </c>
      <c r="AE146" s="21">
        <f t="shared" si="46"/>
        <v>0</v>
      </c>
      <c r="AF146" s="21">
        <f t="shared" si="46"/>
        <v>0</v>
      </c>
      <c r="AG146" s="21">
        <f>AF146*(1+$G$14)*(1+AG143)</f>
        <v>0</v>
      </c>
      <c r="AH146" s="21">
        <f t="shared" si="46"/>
        <v>0</v>
      </c>
      <c r="AI146" s="21">
        <f t="shared" si="46"/>
        <v>0</v>
      </c>
      <c r="AJ146" s="21">
        <f t="shared" si="46"/>
        <v>0</v>
      </c>
      <c r="AK146" s="21">
        <f t="shared" si="46"/>
        <v>0</v>
      </c>
    </row>
    <row r="147" spans="1:37">
      <c r="C147" s="1"/>
      <c r="D147" s="1"/>
      <c r="E147" t="s">
        <v>251</v>
      </c>
      <c r="F147" t="s">
        <v>249</v>
      </c>
      <c r="G147" s="20"/>
      <c r="H147" s="21">
        <f>G147*(1+$G$14)*(1+H143)</f>
        <v>0</v>
      </c>
      <c r="I147" s="21">
        <f t="shared" ref="I147:AK147" si="47">H147*(1+$G$14)*(1+I143)</f>
        <v>0</v>
      </c>
      <c r="J147" s="21">
        <f t="shared" si="47"/>
        <v>0</v>
      </c>
      <c r="K147" s="21">
        <f t="shared" si="47"/>
        <v>0</v>
      </c>
      <c r="L147" s="21">
        <f t="shared" si="47"/>
        <v>0</v>
      </c>
      <c r="M147" s="21">
        <f t="shared" si="47"/>
        <v>0</v>
      </c>
      <c r="N147" s="21">
        <f t="shared" si="47"/>
        <v>0</v>
      </c>
      <c r="O147" s="21">
        <f t="shared" si="47"/>
        <v>0</v>
      </c>
      <c r="P147" s="21">
        <f t="shared" si="47"/>
        <v>0</v>
      </c>
      <c r="Q147" s="21">
        <f t="shared" si="47"/>
        <v>0</v>
      </c>
      <c r="R147" s="21">
        <f t="shared" si="47"/>
        <v>0</v>
      </c>
      <c r="S147" s="21">
        <f t="shared" si="47"/>
        <v>0</v>
      </c>
      <c r="T147" s="21">
        <f t="shared" si="47"/>
        <v>0</v>
      </c>
      <c r="U147" s="21">
        <f t="shared" si="47"/>
        <v>0</v>
      </c>
      <c r="V147" s="21">
        <f t="shared" si="47"/>
        <v>0</v>
      </c>
      <c r="W147" s="21">
        <f t="shared" si="47"/>
        <v>0</v>
      </c>
      <c r="X147" s="21">
        <f t="shared" si="47"/>
        <v>0</v>
      </c>
      <c r="Y147" s="21">
        <f t="shared" si="47"/>
        <v>0</v>
      </c>
      <c r="Z147" s="21">
        <f t="shared" si="47"/>
        <v>0</v>
      </c>
      <c r="AA147" s="21">
        <f t="shared" si="47"/>
        <v>0</v>
      </c>
      <c r="AB147" s="21">
        <f t="shared" si="47"/>
        <v>0</v>
      </c>
      <c r="AC147" s="21">
        <f t="shared" si="47"/>
        <v>0</v>
      </c>
      <c r="AD147" s="21">
        <f t="shared" si="47"/>
        <v>0</v>
      </c>
      <c r="AE147" s="21">
        <f t="shared" si="47"/>
        <v>0</v>
      </c>
      <c r="AF147" s="21">
        <f t="shared" si="47"/>
        <v>0</v>
      </c>
      <c r="AG147" s="21">
        <f>AF147*(1+$G$14)*(1+AG143)</f>
        <v>0</v>
      </c>
      <c r="AH147" s="21">
        <f t="shared" si="47"/>
        <v>0</v>
      </c>
      <c r="AI147" s="21">
        <f t="shared" si="47"/>
        <v>0</v>
      </c>
      <c r="AJ147" s="21">
        <f t="shared" si="47"/>
        <v>0</v>
      </c>
      <c r="AK147" s="21">
        <f t="shared" si="47"/>
        <v>0</v>
      </c>
    </row>
    <row r="148" spans="1:37">
      <c r="C148" s="1"/>
      <c r="D148" s="1"/>
    </row>
    <row r="149" spans="1:37">
      <c r="C149" s="1"/>
      <c r="D149" s="1"/>
      <c r="E149" t="s">
        <v>263</v>
      </c>
      <c r="F149" t="s">
        <v>253</v>
      </c>
      <c r="H149" s="2">
        <f>SUM(H140:H142)/1000</f>
        <v>0</v>
      </c>
      <c r="I149" s="2">
        <f t="shared" ref="I149:AK149" si="48">SUM(I140:I142)/1000</f>
        <v>0</v>
      </c>
      <c r="J149" s="2">
        <f t="shared" si="48"/>
        <v>0</v>
      </c>
      <c r="K149" s="2">
        <f t="shared" si="48"/>
        <v>0</v>
      </c>
      <c r="L149" s="2">
        <f t="shared" si="48"/>
        <v>0</v>
      </c>
      <c r="M149" s="2">
        <f t="shared" si="48"/>
        <v>0</v>
      </c>
      <c r="N149" s="2">
        <f t="shared" si="48"/>
        <v>0</v>
      </c>
      <c r="O149" s="2">
        <f t="shared" si="48"/>
        <v>0</v>
      </c>
      <c r="P149" s="2">
        <f t="shared" si="48"/>
        <v>0</v>
      </c>
      <c r="Q149" s="2">
        <f t="shared" si="48"/>
        <v>0</v>
      </c>
      <c r="R149" s="2">
        <f t="shared" si="48"/>
        <v>0</v>
      </c>
      <c r="S149" s="2">
        <f t="shared" si="48"/>
        <v>0</v>
      </c>
      <c r="T149" s="2">
        <f t="shared" si="48"/>
        <v>0</v>
      </c>
      <c r="U149" s="2">
        <f t="shared" si="48"/>
        <v>0</v>
      </c>
      <c r="V149" s="2">
        <f t="shared" si="48"/>
        <v>0</v>
      </c>
      <c r="W149" s="2">
        <f t="shared" si="48"/>
        <v>0</v>
      </c>
      <c r="X149" s="2">
        <f t="shared" si="48"/>
        <v>0</v>
      </c>
      <c r="Y149" s="2">
        <f t="shared" si="48"/>
        <v>0</v>
      </c>
      <c r="Z149" s="2">
        <f t="shared" si="48"/>
        <v>0</v>
      </c>
      <c r="AA149" s="2">
        <f t="shared" si="48"/>
        <v>0</v>
      </c>
      <c r="AB149" s="2">
        <f t="shared" si="48"/>
        <v>0</v>
      </c>
      <c r="AC149" s="2">
        <f t="shared" si="48"/>
        <v>0</v>
      </c>
      <c r="AD149" s="2">
        <f t="shared" si="48"/>
        <v>0</v>
      </c>
      <c r="AE149" s="2">
        <f t="shared" si="48"/>
        <v>0</v>
      </c>
      <c r="AF149" s="2">
        <f t="shared" si="48"/>
        <v>0</v>
      </c>
      <c r="AG149" s="2">
        <f t="shared" si="48"/>
        <v>0</v>
      </c>
      <c r="AH149" s="2">
        <f t="shared" si="48"/>
        <v>0</v>
      </c>
      <c r="AI149" s="2">
        <f t="shared" si="48"/>
        <v>0</v>
      </c>
      <c r="AJ149" s="2">
        <f t="shared" si="48"/>
        <v>0</v>
      </c>
      <c r="AK149" s="2">
        <f t="shared" si="48"/>
        <v>0</v>
      </c>
    </row>
    <row r="150" spans="1:37">
      <c r="C150" s="1"/>
      <c r="D150" s="1"/>
      <c r="E150" t="s">
        <v>264</v>
      </c>
      <c r="F150" t="s">
        <v>215</v>
      </c>
      <c r="H150" s="2">
        <f>H133*H144+H140*H145+H141*H146+H142*H147</f>
        <v>0</v>
      </c>
      <c r="I150" s="2">
        <f t="shared" ref="I150:AK150" si="49">I133*I144+I140*I145+I141*I146+I142*I147</f>
        <v>0</v>
      </c>
      <c r="J150" s="2">
        <f t="shared" si="49"/>
        <v>0</v>
      </c>
      <c r="K150" s="2">
        <f t="shared" si="49"/>
        <v>0</v>
      </c>
      <c r="L150" s="2">
        <f t="shared" si="49"/>
        <v>0</v>
      </c>
      <c r="M150" s="2">
        <f t="shared" si="49"/>
        <v>0</v>
      </c>
      <c r="N150" s="2">
        <f t="shared" si="49"/>
        <v>0</v>
      </c>
      <c r="O150" s="2">
        <f t="shared" si="49"/>
        <v>0</v>
      </c>
      <c r="P150" s="2">
        <f t="shared" si="49"/>
        <v>0</v>
      </c>
      <c r="Q150" s="2">
        <f t="shared" si="49"/>
        <v>0</v>
      </c>
      <c r="R150" s="2">
        <f t="shared" si="49"/>
        <v>0</v>
      </c>
      <c r="S150" s="2">
        <f t="shared" si="49"/>
        <v>0</v>
      </c>
      <c r="T150" s="2">
        <f t="shared" si="49"/>
        <v>0</v>
      </c>
      <c r="U150" s="2">
        <f t="shared" si="49"/>
        <v>0</v>
      </c>
      <c r="V150" s="2">
        <f t="shared" si="49"/>
        <v>0</v>
      </c>
      <c r="W150" s="2">
        <f t="shared" si="49"/>
        <v>0</v>
      </c>
      <c r="X150" s="2">
        <f t="shared" si="49"/>
        <v>0</v>
      </c>
      <c r="Y150" s="2">
        <f t="shared" si="49"/>
        <v>0</v>
      </c>
      <c r="Z150" s="2">
        <f t="shared" si="49"/>
        <v>0</v>
      </c>
      <c r="AA150" s="2">
        <f t="shared" si="49"/>
        <v>0</v>
      </c>
      <c r="AB150" s="2">
        <f t="shared" si="49"/>
        <v>0</v>
      </c>
      <c r="AC150" s="2">
        <f t="shared" si="49"/>
        <v>0</v>
      </c>
      <c r="AD150" s="2">
        <f t="shared" si="49"/>
        <v>0</v>
      </c>
      <c r="AE150" s="2">
        <f t="shared" si="49"/>
        <v>0</v>
      </c>
      <c r="AF150" s="2">
        <f t="shared" si="49"/>
        <v>0</v>
      </c>
      <c r="AG150" s="2">
        <f t="shared" si="49"/>
        <v>0</v>
      </c>
      <c r="AH150" s="2">
        <f t="shared" si="49"/>
        <v>0</v>
      </c>
      <c r="AI150" s="2">
        <f t="shared" si="49"/>
        <v>0</v>
      </c>
      <c r="AJ150" s="2">
        <f t="shared" si="49"/>
        <v>0</v>
      </c>
      <c r="AK150" s="2">
        <f t="shared" si="49"/>
        <v>0</v>
      </c>
    </row>
    <row r="151" spans="1:37">
      <c r="C151" s="1"/>
      <c r="D151" s="1"/>
    </row>
    <row r="152" spans="1:37">
      <c r="C152" s="1"/>
      <c r="D152" t="s">
        <v>265</v>
      </c>
    </row>
    <row r="153" spans="1:37">
      <c r="A153" s="14">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0">H154+I153</f>
        <v>0</v>
      </c>
      <c r="J154" s="2">
        <f t="shared" si="50"/>
        <v>0</v>
      </c>
      <c r="K154" s="2">
        <f t="shared" si="50"/>
        <v>0</v>
      </c>
      <c r="L154" s="2">
        <f t="shared" si="50"/>
        <v>0</v>
      </c>
      <c r="M154" s="2">
        <f t="shared" si="50"/>
        <v>0</v>
      </c>
      <c r="N154" s="2">
        <f t="shared" si="50"/>
        <v>0</v>
      </c>
      <c r="O154" s="2">
        <f t="shared" si="50"/>
        <v>0</v>
      </c>
      <c r="P154" s="2">
        <f t="shared" si="50"/>
        <v>0</v>
      </c>
      <c r="Q154" s="2">
        <f t="shared" si="50"/>
        <v>0</v>
      </c>
      <c r="R154" s="2">
        <f t="shared" si="50"/>
        <v>0</v>
      </c>
      <c r="S154" s="2">
        <f t="shared" si="50"/>
        <v>0</v>
      </c>
      <c r="T154" s="2">
        <f t="shared" si="50"/>
        <v>0</v>
      </c>
      <c r="U154" s="2">
        <f t="shared" si="50"/>
        <v>0</v>
      </c>
      <c r="V154" s="2">
        <f t="shared" si="50"/>
        <v>0</v>
      </c>
      <c r="W154" s="2">
        <f t="shared" si="50"/>
        <v>0</v>
      </c>
      <c r="X154" s="2">
        <f t="shared" si="50"/>
        <v>0</v>
      </c>
      <c r="Y154" s="2">
        <f t="shared" si="50"/>
        <v>0</v>
      </c>
      <c r="Z154" s="2">
        <f t="shared" si="50"/>
        <v>0</v>
      </c>
      <c r="AA154" s="2">
        <f t="shared" si="50"/>
        <v>0</v>
      </c>
      <c r="AB154" s="2">
        <f t="shared" si="50"/>
        <v>0</v>
      </c>
      <c r="AC154" s="2">
        <f t="shared" si="50"/>
        <v>0</v>
      </c>
      <c r="AD154" s="2">
        <f t="shared" si="50"/>
        <v>0</v>
      </c>
      <c r="AE154" s="2">
        <f t="shared" si="50"/>
        <v>0</v>
      </c>
      <c r="AF154" s="2">
        <f t="shared" si="50"/>
        <v>0</v>
      </c>
      <c r="AG154" s="2">
        <f>AF154+AG153</f>
        <v>0</v>
      </c>
      <c r="AH154" s="2">
        <f t="shared" si="50"/>
        <v>0</v>
      </c>
      <c r="AI154" s="2">
        <f t="shared" si="50"/>
        <v>0</v>
      </c>
      <c r="AJ154" s="2">
        <f t="shared" si="50"/>
        <v>0</v>
      </c>
      <c r="AK154" s="2">
        <f t="shared" si="50"/>
        <v>0</v>
      </c>
    </row>
    <row r="155" spans="1:37">
      <c r="A155" s="14">
        <v>32</v>
      </c>
      <c r="C155" s="1"/>
      <c r="D155" s="1"/>
      <c r="E155" t="s">
        <v>234</v>
      </c>
      <c r="F155" t="s">
        <v>232</v>
      </c>
      <c r="G155" s="10"/>
    </row>
    <row r="156" spans="1:37">
      <c r="C156" s="1"/>
      <c r="D156" s="1"/>
      <c r="E156" t="s">
        <v>235</v>
      </c>
      <c r="F156" t="s">
        <v>232</v>
      </c>
      <c r="H156">
        <f>H153*$G155</f>
        <v>0</v>
      </c>
      <c r="I156">
        <f t="shared" ref="I156:AK156" si="51">I153*$G155</f>
        <v>0</v>
      </c>
      <c r="J156">
        <f t="shared" si="51"/>
        <v>0</v>
      </c>
      <c r="K156">
        <f t="shared" si="51"/>
        <v>0</v>
      </c>
      <c r="L156">
        <f t="shared" si="51"/>
        <v>0</v>
      </c>
      <c r="M156">
        <f t="shared" si="51"/>
        <v>0</v>
      </c>
      <c r="N156">
        <f t="shared" si="51"/>
        <v>0</v>
      </c>
      <c r="O156">
        <f t="shared" si="51"/>
        <v>0</v>
      </c>
      <c r="P156">
        <f t="shared" si="51"/>
        <v>0</v>
      </c>
      <c r="Q156">
        <f t="shared" si="51"/>
        <v>0</v>
      </c>
      <c r="R156">
        <f t="shared" si="51"/>
        <v>0</v>
      </c>
      <c r="S156">
        <f t="shared" si="51"/>
        <v>0</v>
      </c>
      <c r="T156">
        <f t="shared" si="51"/>
        <v>0</v>
      </c>
      <c r="U156">
        <f t="shared" si="51"/>
        <v>0</v>
      </c>
      <c r="V156">
        <f t="shared" si="51"/>
        <v>0</v>
      </c>
      <c r="W156">
        <f t="shared" si="51"/>
        <v>0</v>
      </c>
      <c r="X156">
        <f t="shared" si="51"/>
        <v>0</v>
      </c>
      <c r="Y156">
        <f t="shared" si="51"/>
        <v>0</v>
      </c>
      <c r="Z156">
        <f t="shared" si="51"/>
        <v>0</v>
      </c>
      <c r="AA156">
        <f t="shared" si="51"/>
        <v>0</v>
      </c>
      <c r="AB156">
        <f t="shared" si="51"/>
        <v>0</v>
      </c>
      <c r="AC156">
        <f t="shared" si="51"/>
        <v>0</v>
      </c>
      <c r="AD156">
        <f t="shared" si="51"/>
        <v>0</v>
      </c>
      <c r="AE156">
        <f t="shared" si="51"/>
        <v>0</v>
      </c>
      <c r="AF156">
        <f t="shared" si="51"/>
        <v>0</v>
      </c>
      <c r="AG156">
        <f t="shared" si="51"/>
        <v>0</v>
      </c>
      <c r="AH156">
        <f t="shared" si="51"/>
        <v>0</v>
      </c>
      <c r="AI156">
        <f t="shared" si="51"/>
        <v>0</v>
      </c>
      <c r="AJ156">
        <f t="shared" si="51"/>
        <v>0</v>
      </c>
      <c r="AK156">
        <f t="shared" si="51"/>
        <v>0</v>
      </c>
    </row>
    <row r="157" spans="1:37">
      <c r="C157" s="1"/>
      <c r="D157" s="1"/>
      <c r="E157" t="s">
        <v>236</v>
      </c>
      <c r="F157" t="s">
        <v>232</v>
      </c>
      <c r="H157">
        <f>H154*$G155</f>
        <v>0</v>
      </c>
      <c r="I157">
        <f t="shared" ref="I157:AK157" si="52">I154*$G155</f>
        <v>0</v>
      </c>
      <c r="J157">
        <f t="shared" si="52"/>
        <v>0</v>
      </c>
      <c r="K157">
        <f t="shared" si="52"/>
        <v>0</v>
      </c>
      <c r="L157">
        <f t="shared" si="52"/>
        <v>0</v>
      </c>
      <c r="M157">
        <f t="shared" si="52"/>
        <v>0</v>
      </c>
      <c r="N157">
        <f t="shared" si="52"/>
        <v>0</v>
      </c>
      <c r="O157">
        <f t="shared" si="52"/>
        <v>0</v>
      </c>
      <c r="P157">
        <f t="shared" si="52"/>
        <v>0</v>
      </c>
      <c r="Q157">
        <f t="shared" si="52"/>
        <v>0</v>
      </c>
      <c r="R157">
        <f t="shared" si="52"/>
        <v>0</v>
      </c>
      <c r="S157">
        <f t="shared" si="52"/>
        <v>0</v>
      </c>
      <c r="T157">
        <f t="shared" si="52"/>
        <v>0</v>
      </c>
      <c r="U157">
        <f t="shared" si="52"/>
        <v>0</v>
      </c>
      <c r="V157">
        <f t="shared" si="52"/>
        <v>0</v>
      </c>
      <c r="W157">
        <f t="shared" si="52"/>
        <v>0</v>
      </c>
      <c r="X157">
        <f t="shared" si="52"/>
        <v>0</v>
      </c>
      <c r="Y157">
        <f t="shared" si="52"/>
        <v>0</v>
      </c>
      <c r="Z157">
        <f t="shared" si="52"/>
        <v>0</v>
      </c>
      <c r="AA157">
        <f t="shared" si="52"/>
        <v>0</v>
      </c>
      <c r="AB157">
        <f t="shared" si="52"/>
        <v>0</v>
      </c>
      <c r="AC157">
        <f t="shared" si="52"/>
        <v>0</v>
      </c>
      <c r="AD157">
        <f t="shared" si="52"/>
        <v>0</v>
      </c>
      <c r="AE157">
        <f t="shared" si="52"/>
        <v>0</v>
      </c>
      <c r="AF157">
        <f t="shared" si="52"/>
        <v>0</v>
      </c>
      <c r="AG157">
        <f t="shared" si="52"/>
        <v>0</v>
      </c>
      <c r="AH157">
        <f t="shared" si="52"/>
        <v>0</v>
      </c>
      <c r="AI157">
        <f t="shared" si="52"/>
        <v>0</v>
      </c>
      <c r="AJ157">
        <f t="shared" si="52"/>
        <v>0</v>
      </c>
      <c r="AK157">
        <f t="shared" si="52"/>
        <v>0</v>
      </c>
    </row>
    <row r="158" spans="1:37">
      <c r="A158" s="14">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3">I154*I158</f>
        <v>0</v>
      </c>
      <c r="J161" s="2">
        <f t="shared" si="53"/>
        <v>0</v>
      </c>
      <c r="K161" s="2">
        <f t="shared" si="53"/>
        <v>0</v>
      </c>
      <c r="L161" s="2">
        <f t="shared" si="53"/>
        <v>0</v>
      </c>
      <c r="M161" s="2">
        <f t="shared" si="53"/>
        <v>0</v>
      </c>
      <c r="N161" s="2">
        <f t="shared" si="53"/>
        <v>0</v>
      </c>
      <c r="O161" s="2">
        <f t="shared" si="53"/>
        <v>0</v>
      </c>
      <c r="P161" s="2">
        <f t="shared" si="53"/>
        <v>0</v>
      </c>
      <c r="Q161" s="2">
        <f t="shared" si="53"/>
        <v>0</v>
      </c>
      <c r="R161" s="2">
        <f t="shared" si="53"/>
        <v>0</v>
      </c>
      <c r="S161" s="2">
        <f t="shared" si="53"/>
        <v>0</v>
      </c>
      <c r="T161" s="2">
        <f t="shared" si="53"/>
        <v>0</v>
      </c>
      <c r="U161" s="2">
        <f t="shared" si="53"/>
        <v>0</v>
      </c>
      <c r="V161" s="2">
        <f t="shared" si="53"/>
        <v>0</v>
      </c>
      <c r="W161" s="2">
        <f t="shared" si="53"/>
        <v>0</v>
      </c>
      <c r="X161" s="2">
        <f t="shared" si="53"/>
        <v>0</v>
      </c>
      <c r="Y161" s="2">
        <f t="shared" si="53"/>
        <v>0</v>
      </c>
      <c r="Z161" s="2">
        <f t="shared" si="53"/>
        <v>0</v>
      </c>
      <c r="AA161" s="2">
        <f t="shared" si="53"/>
        <v>0</v>
      </c>
      <c r="AB161" s="2">
        <f t="shared" si="53"/>
        <v>0</v>
      </c>
      <c r="AC161" s="2">
        <f t="shared" si="53"/>
        <v>0</v>
      </c>
      <c r="AD161" s="2">
        <f t="shared" si="53"/>
        <v>0</v>
      </c>
      <c r="AE161" s="2">
        <f t="shared" si="53"/>
        <v>0</v>
      </c>
      <c r="AF161" s="2">
        <f t="shared" si="53"/>
        <v>0</v>
      </c>
      <c r="AG161" s="2">
        <f t="shared" si="53"/>
        <v>0</v>
      </c>
      <c r="AH161" s="2">
        <f t="shared" si="53"/>
        <v>0</v>
      </c>
      <c r="AI161" s="2">
        <f t="shared" si="53"/>
        <v>0</v>
      </c>
      <c r="AJ161" s="2">
        <f t="shared" si="53"/>
        <v>0</v>
      </c>
      <c r="AK161" s="2">
        <f t="shared" si="53"/>
        <v>0</v>
      </c>
    </row>
    <row r="162" spans="1:37">
      <c r="C162" s="1"/>
      <c r="D162" s="1"/>
      <c r="E162" t="s">
        <v>243</v>
      </c>
      <c r="F162" t="s">
        <v>242</v>
      </c>
      <c r="H162" s="2">
        <f>H154*H159</f>
        <v>0</v>
      </c>
      <c r="I162" s="2">
        <f t="shared" ref="I162:AK162" si="54">I154*I159</f>
        <v>0</v>
      </c>
      <c r="J162" s="2">
        <f t="shared" si="54"/>
        <v>0</v>
      </c>
      <c r="K162" s="2">
        <f t="shared" si="54"/>
        <v>0</v>
      </c>
      <c r="L162" s="2">
        <f t="shared" si="54"/>
        <v>0</v>
      </c>
      <c r="M162" s="2">
        <f t="shared" si="54"/>
        <v>0</v>
      </c>
      <c r="N162" s="2">
        <f t="shared" si="54"/>
        <v>0</v>
      </c>
      <c r="O162" s="2">
        <f t="shared" si="54"/>
        <v>0</v>
      </c>
      <c r="P162" s="2">
        <f t="shared" si="54"/>
        <v>0</v>
      </c>
      <c r="Q162" s="2">
        <f t="shared" si="54"/>
        <v>0</v>
      </c>
      <c r="R162" s="2">
        <f t="shared" si="54"/>
        <v>0</v>
      </c>
      <c r="S162" s="2">
        <f t="shared" si="54"/>
        <v>0</v>
      </c>
      <c r="T162" s="2">
        <f t="shared" si="54"/>
        <v>0</v>
      </c>
      <c r="U162" s="2">
        <f t="shared" si="54"/>
        <v>0</v>
      </c>
      <c r="V162" s="2">
        <f t="shared" si="54"/>
        <v>0</v>
      </c>
      <c r="W162" s="2">
        <f t="shared" si="54"/>
        <v>0</v>
      </c>
      <c r="X162" s="2">
        <f t="shared" si="54"/>
        <v>0</v>
      </c>
      <c r="Y162" s="2">
        <f t="shared" si="54"/>
        <v>0</v>
      </c>
      <c r="Z162" s="2">
        <f t="shared" si="54"/>
        <v>0</v>
      </c>
      <c r="AA162" s="2">
        <f t="shared" si="54"/>
        <v>0</v>
      </c>
      <c r="AB162" s="2">
        <f t="shared" si="54"/>
        <v>0</v>
      </c>
      <c r="AC162" s="2">
        <f t="shared" si="54"/>
        <v>0</v>
      </c>
      <c r="AD162" s="2">
        <f t="shared" si="54"/>
        <v>0</v>
      </c>
      <c r="AE162" s="2">
        <f t="shared" si="54"/>
        <v>0</v>
      </c>
      <c r="AF162" s="2">
        <f t="shared" si="54"/>
        <v>0</v>
      </c>
      <c r="AG162" s="2">
        <f t="shared" si="54"/>
        <v>0</v>
      </c>
      <c r="AH162" s="2">
        <f t="shared" si="54"/>
        <v>0</v>
      </c>
      <c r="AI162" s="2">
        <f t="shared" si="54"/>
        <v>0</v>
      </c>
      <c r="AJ162" s="2">
        <f t="shared" si="54"/>
        <v>0</v>
      </c>
      <c r="AK162" s="2">
        <f t="shared" si="54"/>
        <v>0</v>
      </c>
    </row>
    <row r="163" spans="1:37">
      <c r="C163" s="1"/>
      <c r="D163" s="1"/>
      <c r="E163" t="s">
        <v>244</v>
      </c>
      <c r="F163" t="s">
        <v>242</v>
      </c>
      <c r="H163" s="2">
        <f>H154*H160</f>
        <v>0</v>
      </c>
      <c r="I163" s="2">
        <f t="shared" ref="I163:AK163" si="55">I154*I160</f>
        <v>0</v>
      </c>
      <c r="J163" s="2">
        <f t="shared" si="55"/>
        <v>0</v>
      </c>
      <c r="K163" s="2">
        <f t="shared" si="55"/>
        <v>0</v>
      </c>
      <c r="L163" s="2">
        <f t="shared" si="55"/>
        <v>0</v>
      </c>
      <c r="M163" s="2">
        <f t="shared" si="55"/>
        <v>0</v>
      </c>
      <c r="N163" s="2">
        <f t="shared" si="55"/>
        <v>0</v>
      </c>
      <c r="O163" s="2">
        <f t="shared" si="55"/>
        <v>0</v>
      </c>
      <c r="P163" s="2">
        <f t="shared" si="55"/>
        <v>0</v>
      </c>
      <c r="Q163" s="2">
        <f t="shared" si="55"/>
        <v>0</v>
      </c>
      <c r="R163" s="2">
        <f t="shared" si="55"/>
        <v>0</v>
      </c>
      <c r="S163" s="2">
        <f t="shared" si="55"/>
        <v>0</v>
      </c>
      <c r="T163" s="2">
        <f t="shared" si="55"/>
        <v>0</v>
      </c>
      <c r="U163" s="2">
        <f t="shared" si="55"/>
        <v>0</v>
      </c>
      <c r="V163" s="2">
        <f t="shared" si="55"/>
        <v>0</v>
      </c>
      <c r="W163" s="2">
        <f t="shared" si="55"/>
        <v>0</v>
      </c>
      <c r="X163" s="2">
        <f t="shared" si="55"/>
        <v>0</v>
      </c>
      <c r="Y163" s="2">
        <f t="shared" si="55"/>
        <v>0</v>
      </c>
      <c r="Z163" s="2">
        <f t="shared" si="55"/>
        <v>0</v>
      </c>
      <c r="AA163" s="2">
        <f t="shared" si="55"/>
        <v>0</v>
      </c>
      <c r="AB163" s="2">
        <f t="shared" si="55"/>
        <v>0</v>
      </c>
      <c r="AC163" s="2">
        <f t="shared" si="55"/>
        <v>0</v>
      </c>
      <c r="AD163" s="2">
        <f t="shared" si="55"/>
        <v>0</v>
      </c>
      <c r="AE163" s="2">
        <f t="shared" si="55"/>
        <v>0</v>
      </c>
      <c r="AF163" s="2">
        <f t="shared" si="55"/>
        <v>0</v>
      </c>
      <c r="AG163" s="2">
        <f t="shared" si="55"/>
        <v>0</v>
      </c>
      <c r="AH163" s="2">
        <f t="shared" si="55"/>
        <v>0</v>
      </c>
      <c r="AI163" s="2">
        <f t="shared" si="55"/>
        <v>0</v>
      </c>
      <c r="AJ163" s="2">
        <f t="shared" si="55"/>
        <v>0</v>
      </c>
      <c r="AK163" s="2">
        <f t="shared" si="55"/>
        <v>0</v>
      </c>
    </row>
    <row r="164" spans="1:37">
      <c r="A164" s="14">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v>36</v>
      </c>
      <c r="C165" s="1"/>
      <c r="D165" s="1"/>
      <c r="E165" t="s">
        <v>246</v>
      </c>
      <c r="F165" t="s">
        <v>247</v>
      </c>
      <c r="G165" s="10"/>
      <c r="H165" s="2">
        <f>G165*(1+$G$14)*(1+H164)</f>
        <v>0</v>
      </c>
      <c r="I165" s="2">
        <f t="shared" ref="I165:AK165" si="56">H165*(1+$G$14)*(1+I164)</f>
        <v>0</v>
      </c>
      <c r="J165" s="2">
        <f t="shared" si="56"/>
        <v>0</v>
      </c>
      <c r="K165" s="2">
        <f t="shared" si="56"/>
        <v>0</v>
      </c>
      <c r="L165" s="2">
        <f t="shared" si="56"/>
        <v>0</v>
      </c>
      <c r="M165" s="2">
        <f t="shared" si="56"/>
        <v>0</v>
      </c>
      <c r="N165" s="2">
        <f t="shared" si="56"/>
        <v>0</v>
      </c>
      <c r="O165" s="2">
        <f t="shared" si="56"/>
        <v>0</v>
      </c>
      <c r="P165" s="2">
        <f t="shared" si="56"/>
        <v>0</v>
      </c>
      <c r="Q165" s="2">
        <f t="shared" si="56"/>
        <v>0</v>
      </c>
      <c r="R165" s="2">
        <f t="shared" si="56"/>
        <v>0</v>
      </c>
      <c r="S165" s="2">
        <f t="shared" si="56"/>
        <v>0</v>
      </c>
      <c r="T165" s="2">
        <f t="shared" si="56"/>
        <v>0</v>
      </c>
      <c r="U165" s="2">
        <f t="shared" si="56"/>
        <v>0</v>
      </c>
      <c r="V165" s="2">
        <f t="shared" si="56"/>
        <v>0</v>
      </c>
      <c r="W165" s="2">
        <f t="shared" si="56"/>
        <v>0</v>
      </c>
      <c r="X165" s="2">
        <f t="shared" si="56"/>
        <v>0</v>
      </c>
      <c r="Y165" s="2">
        <f t="shared" si="56"/>
        <v>0</v>
      </c>
      <c r="Z165" s="2">
        <f t="shared" si="56"/>
        <v>0</v>
      </c>
      <c r="AA165" s="2">
        <f t="shared" si="56"/>
        <v>0</v>
      </c>
      <c r="AB165" s="2">
        <f t="shared" si="56"/>
        <v>0</v>
      </c>
      <c r="AC165" s="2">
        <f t="shared" si="56"/>
        <v>0</v>
      </c>
      <c r="AD165" s="2">
        <f t="shared" si="56"/>
        <v>0</v>
      </c>
      <c r="AE165" s="2">
        <f t="shared" si="56"/>
        <v>0</v>
      </c>
      <c r="AF165" s="2">
        <f t="shared" si="56"/>
        <v>0</v>
      </c>
      <c r="AG165" s="2">
        <f>AF165*(1+$G$14)*(1+AG164)</f>
        <v>0</v>
      </c>
      <c r="AH165" s="2">
        <f t="shared" si="56"/>
        <v>0</v>
      </c>
      <c r="AI165" s="2">
        <f t="shared" si="56"/>
        <v>0</v>
      </c>
      <c r="AJ165" s="2">
        <f t="shared" si="56"/>
        <v>0</v>
      </c>
      <c r="AK165" s="2">
        <f t="shared" si="56"/>
        <v>0</v>
      </c>
    </row>
    <row r="166" spans="1:37">
      <c r="C166" s="1"/>
      <c r="D166" s="1"/>
      <c r="E166" t="s">
        <v>248</v>
      </c>
      <c r="F166" t="s">
        <v>249</v>
      </c>
      <c r="G166" s="20"/>
      <c r="H166" s="21">
        <f>G166*(1+$G$14)*(1+H164)</f>
        <v>0</v>
      </c>
      <c r="I166" s="21">
        <f t="shared" ref="I166:AK166" si="57">H166*(1+$G$14)*(1+I164)</f>
        <v>0</v>
      </c>
      <c r="J166" s="21">
        <f t="shared" si="57"/>
        <v>0</v>
      </c>
      <c r="K166" s="21">
        <f t="shared" si="57"/>
        <v>0</v>
      </c>
      <c r="L166" s="21">
        <f t="shared" si="57"/>
        <v>0</v>
      </c>
      <c r="M166" s="21">
        <f t="shared" si="57"/>
        <v>0</v>
      </c>
      <c r="N166" s="21">
        <f t="shared" si="57"/>
        <v>0</v>
      </c>
      <c r="O166" s="21">
        <f t="shared" si="57"/>
        <v>0</v>
      </c>
      <c r="P166" s="21">
        <f t="shared" si="57"/>
        <v>0</v>
      </c>
      <c r="Q166" s="21">
        <f t="shared" si="57"/>
        <v>0</v>
      </c>
      <c r="R166" s="21">
        <f t="shared" si="57"/>
        <v>0</v>
      </c>
      <c r="S166" s="21">
        <f t="shared" si="57"/>
        <v>0</v>
      </c>
      <c r="T166" s="21">
        <f t="shared" si="57"/>
        <v>0</v>
      </c>
      <c r="U166" s="21">
        <f t="shared" si="57"/>
        <v>0</v>
      </c>
      <c r="V166" s="21">
        <f t="shared" si="57"/>
        <v>0</v>
      </c>
      <c r="W166" s="21">
        <f t="shared" si="57"/>
        <v>0</v>
      </c>
      <c r="X166" s="21">
        <f t="shared" si="57"/>
        <v>0</v>
      </c>
      <c r="Y166" s="21">
        <f t="shared" si="57"/>
        <v>0</v>
      </c>
      <c r="Z166" s="21">
        <f t="shared" si="57"/>
        <v>0</v>
      </c>
      <c r="AA166" s="21">
        <f t="shared" si="57"/>
        <v>0</v>
      </c>
      <c r="AB166" s="21">
        <f t="shared" si="57"/>
        <v>0</v>
      </c>
      <c r="AC166" s="21">
        <f t="shared" si="57"/>
        <v>0</v>
      </c>
      <c r="AD166" s="21">
        <f t="shared" si="57"/>
        <v>0</v>
      </c>
      <c r="AE166" s="21">
        <f t="shared" si="57"/>
        <v>0</v>
      </c>
      <c r="AF166" s="21">
        <f t="shared" si="57"/>
        <v>0</v>
      </c>
      <c r="AG166" s="21">
        <f>AF166*(1+$G$14)*(1+AG164)</f>
        <v>0</v>
      </c>
      <c r="AH166" s="21">
        <f t="shared" si="57"/>
        <v>0</v>
      </c>
      <c r="AI166" s="21">
        <f t="shared" si="57"/>
        <v>0</v>
      </c>
      <c r="AJ166" s="21">
        <f t="shared" si="57"/>
        <v>0</v>
      </c>
      <c r="AK166" s="21">
        <f t="shared" si="57"/>
        <v>0</v>
      </c>
    </row>
    <row r="167" spans="1:37">
      <c r="C167" s="1"/>
      <c r="D167" s="1"/>
      <c r="E167" t="s">
        <v>250</v>
      </c>
      <c r="F167" t="s">
        <v>249</v>
      </c>
      <c r="G167" s="20"/>
      <c r="H167" s="21">
        <f>G167*(1+$G$14)*(1+H164)</f>
        <v>0</v>
      </c>
      <c r="I167" s="21">
        <f t="shared" ref="I167:AK167" si="58">H167*(1+$G$14)*(1+I164)</f>
        <v>0</v>
      </c>
      <c r="J167" s="21">
        <f t="shared" si="58"/>
        <v>0</v>
      </c>
      <c r="K167" s="21">
        <f t="shared" si="58"/>
        <v>0</v>
      </c>
      <c r="L167" s="21">
        <f t="shared" si="58"/>
        <v>0</v>
      </c>
      <c r="M167" s="21">
        <f t="shared" si="58"/>
        <v>0</v>
      </c>
      <c r="N167" s="21">
        <f t="shared" si="58"/>
        <v>0</v>
      </c>
      <c r="O167" s="21">
        <f t="shared" si="58"/>
        <v>0</v>
      </c>
      <c r="P167" s="21">
        <f t="shared" si="58"/>
        <v>0</v>
      </c>
      <c r="Q167" s="21">
        <f t="shared" si="58"/>
        <v>0</v>
      </c>
      <c r="R167" s="21">
        <f t="shared" si="58"/>
        <v>0</v>
      </c>
      <c r="S167" s="21">
        <f t="shared" si="58"/>
        <v>0</v>
      </c>
      <c r="T167" s="21">
        <f t="shared" si="58"/>
        <v>0</v>
      </c>
      <c r="U167" s="21">
        <f t="shared" si="58"/>
        <v>0</v>
      </c>
      <c r="V167" s="21">
        <f t="shared" si="58"/>
        <v>0</v>
      </c>
      <c r="W167" s="21">
        <f t="shared" si="58"/>
        <v>0</v>
      </c>
      <c r="X167" s="21">
        <f t="shared" si="58"/>
        <v>0</v>
      </c>
      <c r="Y167" s="21">
        <f t="shared" si="58"/>
        <v>0</v>
      </c>
      <c r="Z167" s="21">
        <f t="shared" si="58"/>
        <v>0</v>
      </c>
      <c r="AA167" s="21">
        <f t="shared" si="58"/>
        <v>0</v>
      </c>
      <c r="AB167" s="21">
        <f t="shared" si="58"/>
        <v>0</v>
      </c>
      <c r="AC167" s="21">
        <f t="shared" si="58"/>
        <v>0</v>
      </c>
      <c r="AD167" s="21">
        <f t="shared" si="58"/>
        <v>0</v>
      </c>
      <c r="AE167" s="21">
        <f t="shared" si="58"/>
        <v>0</v>
      </c>
      <c r="AF167" s="21">
        <f t="shared" si="58"/>
        <v>0</v>
      </c>
      <c r="AG167" s="21">
        <f>AF167*(1+$G$14)*(1+AG164)</f>
        <v>0</v>
      </c>
      <c r="AH167" s="21">
        <f t="shared" si="58"/>
        <v>0</v>
      </c>
      <c r="AI167" s="21">
        <f t="shared" si="58"/>
        <v>0</v>
      </c>
      <c r="AJ167" s="21">
        <f t="shared" si="58"/>
        <v>0</v>
      </c>
      <c r="AK167" s="21">
        <f t="shared" si="58"/>
        <v>0</v>
      </c>
    </row>
    <row r="168" spans="1:37">
      <c r="C168" s="1"/>
      <c r="D168" s="1"/>
      <c r="E168" t="s">
        <v>251</v>
      </c>
      <c r="F168" t="s">
        <v>249</v>
      </c>
      <c r="G168" s="20"/>
      <c r="H168" s="21">
        <f>G168*(1+$G$14)*(1+H164)</f>
        <v>0</v>
      </c>
      <c r="I168" s="21">
        <f t="shared" ref="I168:AK168" si="59">H168*(1+$G$14)*(1+I164)</f>
        <v>0</v>
      </c>
      <c r="J168" s="21">
        <f t="shared" si="59"/>
        <v>0</v>
      </c>
      <c r="K168" s="21">
        <f t="shared" si="59"/>
        <v>0</v>
      </c>
      <c r="L168" s="21">
        <f t="shared" si="59"/>
        <v>0</v>
      </c>
      <c r="M168" s="21">
        <f t="shared" si="59"/>
        <v>0</v>
      </c>
      <c r="N168" s="21">
        <f t="shared" si="59"/>
        <v>0</v>
      </c>
      <c r="O168" s="21">
        <f t="shared" si="59"/>
        <v>0</v>
      </c>
      <c r="P168" s="21">
        <f t="shared" si="59"/>
        <v>0</v>
      </c>
      <c r="Q168" s="21">
        <f t="shared" si="59"/>
        <v>0</v>
      </c>
      <c r="R168" s="21">
        <f t="shared" si="59"/>
        <v>0</v>
      </c>
      <c r="S168" s="21">
        <f t="shared" si="59"/>
        <v>0</v>
      </c>
      <c r="T168" s="21">
        <f t="shared" si="59"/>
        <v>0</v>
      </c>
      <c r="U168" s="21">
        <f t="shared" si="59"/>
        <v>0</v>
      </c>
      <c r="V168" s="21">
        <f t="shared" si="59"/>
        <v>0</v>
      </c>
      <c r="W168" s="21">
        <f t="shared" si="59"/>
        <v>0</v>
      </c>
      <c r="X168" s="21">
        <f t="shared" si="59"/>
        <v>0</v>
      </c>
      <c r="Y168" s="21">
        <f t="shared" si="59"/>
        <v>0</v>
      </c>
      <c r="Z168" s="21">
        <f t="shared" si="59"/>
        <v>0</v>
      </c>
      <c r="AA168" s="21">
        <f t="shared" si="59"/>
        <v>0</v>
      </c>
      <c r="AB168" s="21">
        <f t="shared" si="59"/>
        <v>0</v>
      </c>
      <c r="AC168" s="21">
        <f t="shared" si="59"/>
        <v>0</v>
      </c>
      <c r="AD168" s="21">
        <f t="shared" si="59"/>
        <v>0</v>
      </c>
      <c r="AE168" s="21">
        <f t="shared" si="59"/>
        <v>0</v>
      </c>
      <c r="AF168" s="21">
        <f t="shared" si="59"/>
        <v>0</v>
      </c>
      <c r="AG168" s="21">
        <f>AF168*(1+$G$14)*(1+AG164)</f>
        <v>0</v>
      </c>
      <c r="AH168" s="21">
        <f t="shared" si="59"/>
        <v>0</v>
      </c>
      <c r="AI168" s="21">
        <f t="shared" si="59"/>
        <v>0</v>
      </c>
      <c r="AJ168" s="21">
        <f t="shared" si="59"/>
        <v>0</v>
      </c>
      <c r="AK168" s="21">
        <f t="shared" si="59"/>
        <v>0</v>
      </c>
    </row>
    <row r="169" spans="1:37">
      <c r="C169" s="1"/>
      <c r="D169" s="1"/>
    </row>
    <row r="170" spans="1:37">
      <c r="C170" s="1"/>
      <c r="D170" s="1"/>
      <c r="E170" t="s">
        <v>266</v>
      </c>
      <c r="F170" t="s">
        <v>253</v>
      </c>
      <c r="H170" s="2">
        <f>SUM(H161:H163)/1000</f>
        <v>0</v>
      </c>
      <c r="I170" s="2">
        <f t="shared" ref="I170:AK170" si="60">SUM(I161:I163)/1000</f>
        <v>0</v>
      </c>
      <c r="J170" s="2">
        <f t="shared" si="60"/>
        <v>0</v>
      </c>
      <c r="K170" s="2">
        <f t="shared" si="60"/>
        <v>0</v>
      </c>
      <c r="L170" s="2">
        <f t="shared" si="60"/>
        <v>0</v>
      </c>
      <c r="M170" s="2">
        <f t="shared" si="60"/>
        <v>0</v>
      </c>
      <c r="N170" s="2">
        <f t="shared" si="60"/>
        <v>0</v>
      </c>
      <c r="O170" s="2">
        <f t="shared" si="60"/>
        <v>0</v>
      </c>
      <c r="P170" s="2">
        <f t="shared" si="60"/>
        <v>0</v>
      </c>
      <c r="Q170" s="2">
        <f t="shared" si="60"/>
        <v>0</v>
      </c>
      <c r="R170" s="2">
        <f t="shared" si="60"/>
        <v>0</v>
      </c>
      <c r="S170" s="2">
        <f t="shared" si="60"/>
        <v>0</v>
      </c>
      <c r="T170" s="2">
        <f t="shared" si="60"/>
        <v>0</v>
      </c>
      <c r="U170" s="2">
        <f t="shared" si="60"/>
        <v>0</v>
      </c>
      <c r="V170" s="2">
        <f t="shared" si="60"/>
        <v>0</v>
      </c>
      <c r="W170" s="2">
        <f t="shared" si="60"/>
        <v>0</v>
      </c>
      <c r="X170" s="2">
        <f t="shared" si="60"/>
        <v>0</v>
      </c>
      <c r="Y170" s="2">
        <f t="shared" si="60"/>
        <v>0</v>
      </c>
      <c r="Z170" s="2">
        <f t="shared" si="60"/>
        <v>0</v>
      </c>
      <c r="AA170" s="2">
        <f t="shared" si="60"/>
        <v>0</v>
      </c>
      <c r="AB170" s="2">
        <f t="shared" si="60"/>
        <v>0</v>
      </c>
      <c r="AC170" s="2">
        <f t="shared" si="60"/>
        <v>0</v>
      </c>
      <c r="AD170" s="2">
        <f t="shared" si="60"/>
        <v>0</v>
      </c>
      <c r="AE170" s="2">
        <f t="shared" si="60"/>
        <v>0</v>
      </c>
      <c r="AF170" s="2">
        <f t="shared" si="60"/>
        <v>0</v>
      </c>
      <c r="AG170" s="2">
        <f t="shared" si="60"/>
        <v>0</v>
      </c>
      <c r="AH170" s="2">
        <f t="shared" si="60"/>
        <v>0</v>
      </c>
      <c r="AI170" s="2">
        <f t="shared" si="60"/>
        <v>0</v>
      </c>
      <c r="AJ170" s="2">
        <f t="shared" si="60"/>
        <v>0</v>
      </c>
      <c r="AK170" s="2">
        <f t="shared" si="60"/>
        <v>0</v>
      </c>
    </row>
    <row r="171" spans="1:37">
      <c r="C171" s="1"/>
      <c r="D171" s="1"/>
      <c r="E171" t="s">
        <v>267</v>
      </c>
      <c r="F171" t="s">
        <v>215</v>
      </c>
      <c r="H171" s="2">
        <f>H154*H165+H161*H166+H162*H167+H163*H168</f>
        <v>0</v>
      </c>
      <c r="I171" s="2">
        <f t="shared" ref="I171:AK171" si="61">I154*I165+I161*I166+I162*I167+I163*I168</f>
        <v>0</v>
      </c>
      <c r="J171" s="2">
        <f t="shared" si="61"/>
        <v>0</v>
      </c>
      <c r="K171" s="2">
        <f t="shared" si="61"/>
        <v>0</v>
      </c>
      <c r="L171" s="2">
        <f t="shared" si="61"/>
        <v>0</v>
      </c>
      <c r="M171" s="2">
        <f t="shared" si="61"/>
        <v>0</v>
      </c>
      <c r="N171" s="2">
        <f t="shared" si="61"/>
        <v>0</v>
      </c>
      <c r="O171" s="2">
        <f t="shared" si="61"/>
        <v>0</v>
      </c>
      <c r="P171" s="2">
        <f t="shared" si="61"/>
        <v>0</v>
      </c>
      <c r="Q171" s="2">
        <f t="shared" si="61"/>
        <v>0</v>
      </c>
      <c r="R171" s="2">
        <f t="shared" si="61"/>
        <v>0</v>
      </c>
      <c r="S171" s="2">
        <f t="shared" si="61"/>
        <v>0</v>
      </c>
      <c r="T171" s="2">
        <f t="shared" si="61"/>
        <v>0</v>
      </c>
      <c r="U171" s="2">
        <f t="shared" si="61"/>
        <v>0</v>
      </c>
      <c r="V171" s="2">
        <f t="shared" si="61"/>
        <v>0</v>
      </c>
      <c r="W171" s="2">
        <f t="shared" si="61"/>
        <v>0</v>
      </c>
      <c r="X171" s="2">
        <f t="shared" si="61"/>
        <v>0</v>
      </c>
      <c r="Y171" s="2">
        <f t="shared" si="61"/>
        <v>0</v>
      </c>
      <c r="Z171" s="2">
        <f t="shared" si="61"/>
        <v>0</v>
      </c>
      <c r="AA171" s="2">
        <f t="shared" si="61"/>
        <v>0</v>
      </c>
      <c r="AB171" s="2">
        <f t="shared" si="61"/>
        <v>0</v>
      </c>
      <c r="AC171" s="2">
        <f t="shared" si="61"/>
        <v>0</v>
      </c>
      <c r="AD171" s="2">
        <f t="shared" si="61"/>
        <v>0</v>
      </c>
      <c r="AE171" s="2">
        <f t="shared" si="61"/>
        <v>0</v>
      </c>
      <c r="AF171" s="2">
        <f t="shared" si="61"/>
        <v>0</v>
      </c>
      <c r="AG171" s="2">
        <f t="shared" si="61"/>
        <v>0</v>
      </c>
      <c r="AH171" s="2">
        <f t="shared" si="61"/>
        <v>0</v>
      </c>
      <c r="AI171" s="2">
        <f t="shared" si="61"/>
        <v>0</v>
      </c>
      <c r="AJ171" s="2">
        <f t="shared" si="61"/>
        <v>0</v>
      </c>
      <c r="AK171" s="2">
        <f t="shared" si="61"/>
        <v>0</v>
      </c>
    </row>
    <row r="172" spans="1:37">
      <c r="C172" s="1"/>
      <c r="D172" s="1"/>
    </row>
    <row r="173" spans="1:37">
      <c r="C173" s="1"/>
      <c r="D173" t="s">
        <v>268</v>
      </c>
    </row>
    <row r="174" spans="1:37">
      <c r="C174" s="1"/>
      <c r="E174" t="s">
        <v>269</v>
      </c>
      <c r="F174" t="s">
        <v>232</v>
      </c>
      <c r="H174">
        <f t="shared" ref="H174:AK175" si="62">SUM(H93,H114,H135,H156)</f>
        <v>393.18915026199693</v>
      </c>
      <c r="I174">
        <f t="shared" si="62"/>
        <v>432.68722097872524</v>
      </c>
      <c r="J174">
        <f t="shared" si="62"/>
        <v>719.90926677286541</v>
      </c>
      <c r="K174">
        <f t="shared" si="62"/>
        <v>759.40733748959144</v>
      </c>
      <c r="L174">
        <f t="shared" si="62"/>
        <v>798.90540820632032</v>
      </c>
      <c r="M174">
        <f t="shared" si="62"/>
        <v>838.40347892304806</v>
      </c>
      <c r="N174">
        <f t="shared" si="62"/>
        <v>870.60171296870601</v>
      </c>
      <c r="O174">
        <f t="shared" si="62"/>
        <v>902.7999470143659</v>
      </c>
      <c r="P174">
        <f t="shared" si="62"/>
        <v>934.99818106002749</v>
      </c>
      <c r="Q174">
        <f t="shared" si="62"/>
        <v>967.19641510568363</v>
      </c>
      <c r="R174">
        <f t="shared" si="62"/>
        <v>999.39464915134329</v>
      </c>
      <c r="S174">
        <f t="shared" si="62"/>
        <v>982.38845656962985</v>
      </c>
      <c r="T174">
        <f t="shared" si="62"/>
        <v>965.3822639879163</v>
      </c>
      <c r="U174">
        <f t="shared" si="62"/>
        <v>948.376071406199</v>
      </c>
      <c r="V174">
        <f t="shared" si="62"/>
        <v>1956.8451065718564</v>
      </c>
      <c r="W174">
        <f t="shared" si="62"/>
        <v>1939.838913990141</v>
      </c>
      <c r="X174">
        <f t="shared" si="62"/>
        <v>1939.8389139901446</v>
      </c>
      <c r="Y174">
        <f t="shared" si="62"/>
        <v>1939.8389139901446</v>
      </c>
      <c r="Z174">
        <f t="shared" si="62"/>
        <v>1939.8389139901371</v>
      </c>
      <c r="AA174">
        <f t="shared" si="62"/>
        <v>1939.8389139901446</v>
      </c>
      <c r="AB174">
        <f t="shared" si="62"/>
        <v>1939.838913990141</v>
      </c>
      <c r="AC174">
        <f t="shared" si="62"/>
        <v>1913.0830304046249</v>
      </c>
      <c r="AD174">
        <f t="shared" si="62"/>
        <v>1886.3271468191015</v>
      </c>
      <c r="AE174">
        <f t="shared" si="62"/>
        <v>1859.5712632335853</v>
      </c>
      <c r="AF174">
        <f t="shared" si="62"/>
        <v>1832.815379648069</v>
      </c>
      <c r="AG174">
        <f t="shared" si="62"/>
        <v>1806.0594960625458</v>
      </c>
      <c r="AH174">
        <f t="shared" si="62"/>
        <v>1806.0594960625531</v>
      </c>
      <c r="AI174">
        <f t="shared" si="62"/>
        <v>1806.0594960625531</v>
      </c>
      <c r="AJ174">
        <f t="shared" si="62"/>
        <v>1806.0594960625458</v>
      </c>
      <c r="AK174">
        <f t="shared" si="62"/>
        <v>1806.0594960625531</v>
      </c>
    </row>
    <row r="175" spans="1:37">
      <c r="C175" s="1"/>
      <c r="D175" s="1"/>
      <c r="E175" t="s">
        <v>270</v>
      </c>
      <c r="F175" t="s">
        <v>232</v>
      </c>
      <c r="H175">
        <f t="shared" si="62"/>
        <v>393.18915026199693</v>
      </c>
      <c r="I175">
        <f t="shared" si="62"/>
        <v>825.87637124072205</v>
      </c>
      <c r="J175">
        <f t="shared" si="62"/>
        <v>1545.7856380135875</v>
      </c>
      <c r="K175">
        <f t="shared" si="62"/>
        <v>2305.1929755031788</v>
      </c>
      <c r="L175">
        <f t="shared" si="62"/>
        <v>3104.0983837094991</v>
      </c>
      <c r="M175">
        <f t="shared" si="62"/>
        <v>3942.5018626325473</v>
      </c>
      <c r="N175">
        <f t="shared" si="62"/>
        <v>4813.1035756012534</v>
      </c>
      <c r="O175">
        <f t="shared" si="62"/>
        <v>5715.9035226156202</v>
      </c>
      <c r="P175">
        <f t="shared" si="62"/>
        <v>6650.9017036756468</v>
      </c>
      <c r="Q175">
        <f t="shared" si="62"/>
        <v>7618.0981187813304</v>
      </c>
      <c r="R175">
        <f t="shared" si="62"/>
        <v>8617.4927679326738</v>
      </c>
      <c r="S175">
        <f t="shared" si="62"/>
        <v>9599.8812245023037</v>
      </c>
      <c r="T175">
        <f t="shared" si="62"/>
        <v>10565.26348849022</v>
      </c>
      <c r="U175">
        <f t="shared" si="62"/>
        <v>11513.639559896419</v>
      </c>
      <c r="V175">
        <f t="shared" si="62"/>
        <v>13470.484666468275</v>
      </c>
      <c r="W175">
        <f t="shared" si="62"/>
        <v>15410.323580458416</v>
      </c>
      <c r="X175">
        <f t="shared" si="62"/>
        <v>17350.162494448563</v>
      </c>
      <c r="Y175">
        <f t="shared" si="62"/>
        <v>19290.001408438704</v>
      </c>
      <c r="Z175">
        <f t="shared" si="62"/>
        <v>21229.840322428841</v>
      </c>
      <c r="AA175">
        <f t="shared" si="62"/>
        <v>23169.679236418986</v>
      </c>
      <c r="AB175">
        <f t="shared" si="62"/>
        <v>25109.518150409127</v>
      </c>
      <c r="AC175">
        <f t="shared" si="62"/>
        <v>27022.601180813752</v>
      </c>
      <c r="AD175">
        <f t="shared" si="62"/>
        <v>28908.928327632853</v>
      </c>
      <c r="AE175">
        <f t="shared" si="62"/>
        <v>30768.499590866435</v>
      </c>
      <c r="AF175">
        <f t="shared" si="62"/>
        <v>32601.314970514504</v>
      </c>
      <c r="AG175">
        <f t="shared" si="62"/>
        <v>34407.37446657705</v>
      </c>
      <c r="AH175">
        <f t="shared" si="62"/>
        <v>36213.433962639603</v>
      </c>
      <c r="AI175">
        <f t="shared" si="62"/>
        <v>38019.493458702156</v>
      </c>
      <c r="AJ175">
        <f t="shared" si="62"/>
        <v>39825.552954764702</v>
      </c>
      <c r="AK175">
        <f t="shared" si="62"/>
        <v>41631.612450827262</v>
      </c>
    </row>
    <row r="176" spans="1:37">
      <c r="C176" s="1"/>
      <c r="D176" s="1"/>
      <c r="E176" t="s">
        <v>271</v>
      </c>
      <c r="F176" t="s">
        <v>253</v>
      </c>
      <c r="H176" s="2">
        <f t="shared" ref="H176:AK177" si="63">SUM(H107,H128,H149,H170)</f>
        <v>40.723598049005531</v>
      </c>
      <c r="I176" s="2">
        <f t="shared" si="63"/>
        <v>86.330024630481603</v>
      </c>
      <c r="J176" s="2">
        <f t="shared" si="63"/>
        <v>162.83310188598523</v>
      </c>
      <c r="K176" s="2">
        <f t="shared" si="63"/>
        <v>243.62270505239175</v>
      </c>
      <c r="L176" s="2">
        <f t="shared" si="63"/>
        <v>328.87849583077656</v>
      </c>
      <c r="M176" s="2">
        <f t="shared" si="63"/>
        <v>417.16713787605136</v>
      </c>
      <c r="N176" s="2">
        <f t="shared" si="63"/>
        <v>508.58910981276892</v>
      </c>
      <c r="O176" s="2">
        <f t="shared" si="63"/>
        <v>603.1174539437244</v>
      </c>
      <c r="P176" s="2">
        <f t="shared" si="63"/>
        <v>700.80725506604392</v>
      </c>
      <c r="Q176" s="2">
        <f t="shared" si="63"/>
        <v>801.60172617766193</v>
      </c>
      <c r="R176" s="2">
        <f t="shared" si="63"/>
        <v>905.56344276965933</v>
      </c>
      <c r="S176" s="2">
        <f t="shared" si="63"/>
        <v>1007.4835819537154</v>
      </c>
      <c r="T176" s="2">
        <f t="shared" si="63"/>
        <v>1108.7980418446039</v>
      </c>
      <c r="U176" s="2">
        <f t="shared" si="63"/>
        <v>1208.3277442560047</v>
      </c>
      <c r="V176" s="2">
        <f t="shared" si="63"/>
        <v>1413.6937556880705</v>
      </c>
      <c r="W176" s="2">
        <f t="shared" si="63"/>
        <v>1617.2750096406492</v>
      </c>
      <c r="X176" s="2">
        <f t="shared" si="63"/>
        <v>1820.8562635932278</v>
      </c>
      <c r="Y176" s="2">
        <f t="shared" si="63"/>
        <v>2024.4375175458063</v>
      </c>
      <c r="Z176" s="2">
        <f t="shared" si="63"/>
        <v>2228.018771498384</v>
      </c>
      <c r="AA176" s="2">
        <f t="shared" si="63"/>
        <v>2431.6000254509627</v>
      </c>
      <c r="AB176" s="2">
        <f t="shared" si="63"/>
        <v>2635.1812794035413</v>
      </c>
      <c r="AC176" s="2">
        <f t="shared" si="63"/>
        <v>2835.9545701321299</v>
      </c>
      <c r="AD176" s="2">
        <f t="shared" si="63"/>
        <v>3033.9198976367275</v>
      </c>
      <c r="AE176" s="2">
        <f t="shared" si="63"/>
        <v>3229.0772619173358</v>
      </c>
      <c r="AF176" s="2">
        <f t="shared" si="63"/>
        <v>3421.4266629739541</v>
      </c>
      <c r="AG176" s="2">
        <f t="shared" si="63"/>
        <v>3610.9681008065822</v>
      </c>
      <c r="AH176" s="2">
        <f t="shared" si="63"/>
        <v>3800.5095386392109</v>
      </c>
      <c r="AI176" s="2">
        <f t="shared" si="63"/>
        <v>3990.0509764718399</v>
      </c>
      <c r="AJ176" s="2">
        <f t="shared" si="63"/>
        <v>4179.5924143044676</v>
      </c>
      <c r="AK176" s="2">
        <f t="shared" si="63"/>
        <v>4369.1338521370963</v>
      </c>
    </row>
    <row r="177" spans="1:37">
      <c r="C177" s="1"/>
      <c r="D177" s="1"/>
      <c r="E177" t="s">
        <v>272</v>
      </c>
      <c r="F177" t="s">
        <v>215</v>
      </c>
      <c r="H177" s="2">
        <f t="shared" si="63"/>
        <v>155807.95870991104</v>
      </c>
      <c r="I177" s="2">
        <f t="shared" si="63"/>
        <v>335526.16980831238</v>
      </c>
      <c r="J177" s="2">
        <f t="shared" si="63"/>
        <v>643422.77677110035</v>
      </c>
      <c r="K177" s="2">
        <f t="shared" si="63"/>
        <v>981118.62352920522</v>
      </c>
      <c r="L177" s="2">
        <f t="shared" si="63"/>
        <v>1350421.4551966079</v>
      </c>
      <c r="M177" s="2">
        <f t="shared" si="63"/>
        <v>1750155.9428204896</v>
      </c>
      <c r="N177" s="2">
        <f t="shared" si="63"/>
        <v>2180146.0147415292</v>
      </c>
      <c r="O177" s="2">
        <f t="shared" si="63"/>
        <v>2641727.9894706868</v>
      </c>
      <c r="P177" s="2">
        <f t="shared" si="63"/>
        <v>3136450.9812816866</v>
      </c>
      <c r="Q177" s="2">
        <f t="shared" si="63"/>
        <v>3665695.0395494588</v>
      </c>
      <c r="R177" s="2">
        <f t="shared" si="63"/>
        <v>4231136.9677540464</v>
      </c>
      <c r="S177" s="2">
        <f t="shared" si="63"/>
        <v>4809637.3605378261</v>
      </c>
      <c r="T177" s="2">
        <f t="shared" si="63"/>
        <v>5404462.9918658277</v>
      </c>
      <c r="U177" s="2">
        <f t="shared" si="63"/>
        <v>6013268.3665977595</v>
      </c>
      <c r="V177" s="2">
        <f t="shared" si="63"/>
        <v>7183017.4397293506</v>
      </c>
      <c r="W177" s="2">
        <f t="shared" si="63"/>
        <v>8389985.2835490257</v>
      </c>
      <c r="X177" s="2">
        <f t="shared" si="63"/>
        <v>9644478.0661182106</v>
      </c>
      <c r="Y177" s="2">
        <f t="shared" si="63"/>
        <v>10947959.562045254</v>
      </c>
      <c r="Z177" s="2">
        <f t="shared" si="63"/>
        <v>12301934.065974073</v>
      </c>
      <c r="AA177" s="2">
        <f t="shared" si="63"/>
        <v>13707947.448901042</v>
      </c>
      <c r="AB177" s="2">
        <f t="shared" si="63"/>
        <v>15167588.240987848</v>
      </c>
      <c r="AC177" s="2">
        <f t="shared" si="63"/>
        <v>16665987.250349836</v>
      </c>
      <c r="AD177" s="2">
        <f t="shared" si="63"/>
        <v>18203782.08920873</v>
      </c>
      <c r="AE177" s="2">
        <f t="shared" si="63"/>
        <v>19781612.77996815</v>
      </c>
      <c r="AF177" s="2">
        <f t="shared" si="63"/>
        <v>21400121.422433954</v>
      </c>
      <c r="AG177" s="2">
        <f t="shared" si="63"/>
        <v>23059951.842785686</v>
      </c>
      <c r="AH177" s="2">
        <f t="shared" si="63"/>
        <v>24780057.687244896</v>
      </c>
      <c r="AI177" s="2">
        <f t="shared" si="63"/>
        <v>26562238.53840873</v>
      </c>
      <c r="AJ177" s="2">
        <f t="shared" si="63"/>
        <v>28408342.979881365</v>
      </c>
      <c r="AK177" s="2">
        <f t="shared" si="63"/>
        <v>30320269.860700414</v>
      </c>
    </row>
    <row r="178" spans="1:37">
      <c r="C178" s="1"/>
      <c r="D178" s="1"/>
    </row>
    <row r="179" spans="1:37">
      <c r="C179" s="1"/>
      <c r="D179" s="1"/>
      <c r="E179" s="3" t="s">
        <v>273</v>
      </c>
      <c r="F179" s="3" t="s">
        <v>274</v>
      </c>
      <c r="G179" s="3"/>
      <c r="H179" s="9">
        <f>H176*1000/H175</f>
        <v>103.57253759893894</v>
      </c>
      <c r="I179" s="9">
        <f t="shared" ref="I179:AK179" si="64">I176*1000/I175</f>
        <v>104.53141370395085</v>
      </c>
      <c r="J179" s="9">
        <f t="shared" si="64"/>
        <v>105.34002767371676</v>
      </c>
      <c r="K179" s="9">
        <f t="shared" si="64"/>
        <v>105.68429959717956</v>
      </c>
      <c r="L179" s="9">
        <f t="shared" si="64"/>
        <v>105.94976549607813</v>
      </c>
      <c r="M179" s="9">
        <f t="shared" si="64"/>
        <v>105.81279411178113</v>
      </c>
      <c r="N179" s="9">
        <f t="shared" si="64"/>
        <v>105.66760133543063</v>
      </c>
      <c r="O179" s="9">
        <f t="shared" si="64"/>
        <v>105.51568121425105</v>
      </c>
      <c r="P179" s="9">
        <f t="shared" si="64"/>
        <v>105.37026200202899</v>
      </c>
      <c r="Q179" s="9">
        <f t="shared" si="64"/>
        <v>105.2233396943822</v>
      </c>
      <c r="R179" s="9">
        <f t="shared" si="64"/>
        <v>105.08432872023204</v>
      </c>
      <c r="S179" s="9">
        <f t="shared" si="64"/>
        <v>104.94750491102533</v>
      </c>
      <c r="T179" s="9">
        <f t="shared" si="64"/>
        <v>104.94750491102532</v>
      </c>
      <c r="U179" s="9">
        <f t="shared" si="64"/>
        <v>104.94750491102531</v>
      </c>
      <c r="V179" s="9">
        <f t="shared" si="64"/>
        <v>104.94750491102532</v>
      </c>
      <c r="W179" s="9">
        <f t="shared" si="64"/>
        <v>104.94750491102533</v>
      </c>
      <c r="X179" s="9">
        <f t="shared" si="64"/>
        <v>104.94750491102532</v>
      </c>
      <c r="Y179" s="9">
        <f t="shared" si="64"/>
        <v>104.94750491102532</v>
      </c>
      <c r="Z179" s="9">
        <f t="shared" si="64"/>
        <v>104.94750491102531</v>
      </c>
      <c r="AA179" s="9">
        <f t="shared" si="64"/>
        <v>104.94750491102531</v>
      </c>
      <c r="AB179" s="9">
        <f t="shared" si="64"/>
        <v>104.94750491102532</v>
      </c>
      <c r="AC179" s="9">
        <f t="shared" si="64"/>
        <v>104.94750491102532</v>
      </c>
      <c r="AD179" s="9">
        <f t="shared" si="64"/>
        <v>104.94750491102531</v>
      </c>
      <c r="AE179" s="9">
        <f t="shared" si="64"/>
        <v>104.94750491102532</v>
      </c>
      <c r="AF179" s="9">
        <f t="shared" si="64"/>
        <v>104.94750491102531</v>
      </c>
      <c r="AG179" s="9">
        <f t="shared" si="64"/>
        <v>104.94750491102532</v>
      </c>
      <c r="AH179" s="9">
        <f t="shared" si="64"/>
        <v>104.94750491102532</v>
      </c>
      <c r="AI179" s="9">
        <f t="shared" si="64"/>
        <v>104.94750491102533</v>
      </c>
      <c r="AJ179" s="9">
        <f t="shared" si="64"/>
        <v>104.94750491102533</v>
      </c>
      <c r="AK179" s="9">
        <f t="shared" si="64"/>
        <v>104.94750491102531</v>
      </c>
    </row>
    <row r="180" spans="1:37">
      <c r="C180" s="1"/>
      <c r="D180" s="1"/>
      <c r="E180" s="3" t="s">
        <v>275</v>
      </c>
      <c r="F180" s="3" t="s">
        <v>276</v>
      </c>
      <c r="G180" s="3"/>
      <c r="H180" s="9">
        <f>H177/H175</f>
        <v>396.26718744932367</v>
      </c>
      <c r="I180" s="9">
        <f t="shared" ref="I180:AK180" si="65">I177/I175</f>
        <v>406.26682333125495</v>
      </c>
      <c r="J180" s="9">
        <f t="shared" si="65"/>
        <v>416.24321053851367</v>
      </c>
      <c r="K180" s="9">
        <f t="shared" si="65"/>
        <v>425.61236042073489</v>
      </c>
      <c r="L180" s="9">
        <f t="shared" si="65"/>
        <v>435.04466942275525</v>
      </c>
      <c r="M180" s="9">
        <f t="shared" si="65"/>
        <v>443.92013087137741</v>
      </c>
      <c r="N180" s="9">
        <f t="shared" si="65"/>
        <v>452.96054416804964</v>
      </c>
      <c r="O180" s="9">
        <f t="shared" si="65"/>
        <v>462.17154978532972</v>
      </c>
      <c r="P180" s="9">
        <f t="shared" si="65"/>
        <v>471.5828200480417</v>
      </c>
      <c r="Q180" s="9">
        <f t="shared" si="65"/>
        <v>481.18243981555088</v>
      </c>
      <c r="R180" s="9">
        <f t="shared" si="65"/>
        <v>490.99396793217051</v>
      </c>
      <c r="S180" s="9">
        <f t="shared" si="65"/>
        <v>501.01009044381971</v>
      </c>
      <c r="T180" s="9">
        <f t="shared" si="65"/>
        <v>511.53130234313988</v>
      </c>
      <c r="U180" s="9">
        <f t="shared" si="65"/>
        <v>522.27345969234568</v>
      </c>
      <c r="V180" s="9">
        <f t="shared" si="65"/>
        <v>533.24120234588497</v>
      </c>
      <c r="W180" s="9">
        <f t="shared" si="65"/>
        <v>544.43926759514841</v>
      </c>
      <c r="X180" s="9">
        <f t="shared" si="65"/>
        <v>555.87249221464651</v>
      </c>
      <c r="Y180" s="9">
        <f t="shared" si="65"/>
        <v>567.54581455115408</v>
      </c>
      <c r="Z180" s="9">
        <f t="shared" si="65"/>
        <v>579.46427665672832</v>
      </c>
      <c r="AA180" s="9">
        <f t="shared" si="65"/>
        <v>591.6330264665196</v>
      </c>
      <c r="AB180" s="9">
        <f t="shared" si="65"/>
        <v>604.05732002231639</v>
      </c>
      <c r="AC180" s="9">
        <f t="shared" si="65"/>
        <v>616.74252374278501</v>
      </c>
      <c r="AD180" s="9">
        <f t="shared" si="65"/>
        <v>629.69411674138348</v>
      </c>
      <c r="AE180" s="9">
        <f t="shared" si="65"/>
        <v>642.91769319295247</v>
      </c>
      <c r="AF180" s="9">
        <f t="shared" si="65"/>
        <v>656.41896475000453</v>
      </c>
      <c r="AG180" s="9">
        <f t="shared" si="65"/>
        <v>670.20376300975454</v>
      </c>
      <c r="AH180" s="9">
        <f t="shared" si="65"/>
        <v>684.27804203295921</v>
      </c>
      <c r="AI180" s="9">
        <f t="shared" si="65"/>
        <v>698.6478809156514</v>
      </c>
      <c r="AJ180" s="9">
        <f t="shared" si="65"/>
        <v>713.31948641487998</v>
      </c>
      <c r="AK180" s="9">
        <f t="shared" si="65"/>
        <v>728.2991956295923</v>
      </c>
    </row>
    <row r="181" spans="1:37">
      <c r="C181" s="1"/>
      <c r="D181" s="1"/>
      <c r="E181" s="3" t="s">
        <v>277</v>
      </c>
      <c r="F181" s="3" t="s">
        <v>278</v>
      </c>
      <c r="G181" s="3"/>
      <c r="H181" s="9">
        <f>H177/H176</f>
        <v>3825.987048649692</v>
      </c>
      <c r="I181" s="9">
        <f t="shared" ref="I181:AK181" si="66">I177/I176</f>
        <v>3886.5524624192453</v>
      </c>
      <c r="J181" s="9">
        <f t="shared" si="66"/>
        <v>3951.4249210926482</v>
      </c>
      <c r="K181" s="9">
        <f t="shared" si="66"/>
        <v>4027.2051955018433</v>
      </c>
      <c r="L181" s="9">
        <f t="shared" si="66"/>
        <v>4106.1409375073981</v>
      </c>
      <c r="M181" s="9">
        <f t="shared" si="66"/>
        <v>4195.3351161147684</v>
      </c>
      <c r="N181" s="9">
        <f t="shared" si="66"/>
        <v>4286.6549296427611</v>
      </c>
      <c r="O181" s="9">
        <f t="shared" si="66"/>
        <v>4380.121935116772</v>
      </c>
      <c r="P181" s="9">
        <f t="shared" si="66"/>
        <v>4475.4830356117081</v>
      </c>
      <c r="Q181" s="9">
        <f t="shared" si="66"/>
        <v>4572.9630062411034</v>
      </c>
      <c r="R181" s="9">
        <f t="shared" si="66"/>
        <v>4672.3804958525534</v>
      </c>
      <c r="S181" s="9">
        <f t="shared" si="66"/>
        <v>4773.9114033113692</v>
      </c>
      <c r="T181" s="9">
        <f t="shared" si="66"/>
        <v>4874.1635427809078</v>
      </c>
      <c r="U181" s="9">
        <f t="shared" si="66"/>
        <v>4976.5209771793061</v>
      </c>
      <c r="V181" s="9">
        <f t="shared" si="66"/>
        <v>5081.0279177000721</v>
      </c>
      <c r="W181" s="9">
        <f t="shared" si="66"/>
        <v>5187.729503971771</v>
      </c>
      <c r="X181" s="9">
        <f t="shared" si="66"/>
        <v>5296.671823555178</v>
      </c>
      <c r="Y181" s="9">
        <f t="shared" si="66"/>
        <v>5407.9019318498367</v>
      </c>
      <c r="Z181" s="9">
        <f t="shared" si="66"/>
        <v>5521.4678724186842</v>
      </c>
      <c r="AA181" s="9">
        <f t="shared" si="66"/>
        <v>5637.4186977394756</v>
      </c>
      <c r="AB181" s="9">
        <f t="shared" si="66"/>
        <v>5755.8044903920036</v>
      </c>
      <c r="AC181" s="9">
        <f t="shared" si="66"/>
        <v>5876.6763846902359</v>
      </c>
      <c r="AD181" s="9">
        <f t="shared" si="66"/>
        <v>6000.0865887687314</v>
      </c>
      <c r="AE181" s="9">
        <f t="shared" si="66"/>
        <v>6126.0884071328728</v>
      </c>
      <c r="AF181" s="9">
        <f t="shared" si="66"/>
        <v>6254.7362636826638</v>
      </c>
      <c r="AG181" s="9">
        <f t="shared" si="66"/>
        <v>6386.0857252199994</v>
      </c>
      <c r="AH181" s="9">
        <f t="shared" si="66"/>
        <v>6520.1935254496175</v>
      </c>
      <c r="AI181" s="9">
        <f t="shared" si="66"/>
        <v>6657.117589484059</v>
      </c>
      <c r="AJ181" s="9">
        <f t="shared" si="66"/>
        <v>6796.9170588632242</v>
      </c>
      <c r="AK181" s="9">
        <f t="shared" si="66"/>
        <v>6939.6523170993514</v>
      </c>
    </row>
    <row r="182" spans="1:37">
      <c r="C182" s="1"/>
      <c r="D182" s="1"/>
    </row>
    <row r="183" spans="1:37">
      <c r="C183" s="1" t="str">
        <f>"Incremental "&amp;VLOOKUP(G4,E320:F322,2,FALSE)&amp;" Charges"</f>
        <v>Incremental Bulk Wastewater Charges</v>
      </c>
      <c r="G183" t="s">
        <v>464</v>
      </c>
      <c r="H183" s="40">
        <v>1</v>
      </c>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v>37</v>
      </c>
      <c r="E184" t="s">
        <v>279</v>
      </c>
      <c r="F184" t="s">
        <v>209</v>
      </c>
      <c r="H184" s="17" cm="1">
        <f t="array" ref="H184:J184">'Bulk charges'!E31:G31</f>
        <v>3.2399999999999998E-2</v>
      </c>
      <c r="I184" s="17">
        <v>3.2399999999999998E-2</v>
      </c>
      <c r="J184" s="17">
        <v>3.2399999999999998E-2</v>
      </c>
      <c r="K184" s="30"/>
      <c r="L184" s="30"/>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row>
    <row r="185" spans="1:37">
      <c r="A185" s="14">
        <v>38</v>
      </c>
      <c r="E185" t="s">
        <v>280</v>
      </c>
      <c r="F185" t="s">
        <v>278</v>
      </c>
      <c r="G185" s="10">
        <f>AVERAGE('Bulk charges'!D36:D37)</f>
        <v>74.83235719999999</v>
      </c>
      <c r="H185" s="2">
        <f>G185*(1+$G$14)</f>
        <v>76.403836701199978</v>
      </c>
      <c r="I185" s="2">
        <f t="shared" ref="I185:J185" si="67">H185*(1+$G$14)</f>
        <v>78.008317271925165</v>
      </c>
      <c r="J185" s="2">
        <f t="shared" si="67"/>
        <v>79.646491934635591</v>
      </c>
      <c r="K185" s="2">
        <f t="shared" ref="K185:AK185" si="68">J185*(1+$G$14)*(1+K184)</f>
        <v>81.319068265262928</v>
      </c>
      <c r="L185" s="2">
        <f t="shared" si="68"/>
        <v>83.026768698833436</v>
      </c>
      <c r="M185" s="2">
        <f t="shared" si="68"/>
        <v>84.770330841508937</v>
      </c>
      <c r="N185" s="2">
        <f t="shared" si="68"/>
        <v>86.550507789180614</v>
      </c>
      <c r="O185" s="2">
        <f t="shared" si="68"/>
        <v>88.368068452753405</v>
      </c>
      <c r="P185" s="2">
        <f t="shared" si="68"/>
        <v>90.223797890261224</v>
      </c>
      <c r="Q185" s="2">
        <f t="shared" si="68"/>
        <v>92.118497645956708</v>
      </c>
      <c r="R185" s="2">
        <f t="shared" si="68"/>
        <v>94.052986096521792</v>
      </c>
      <c r="S185" s="2">
        <f t="shared" si="68"/>
        <v>96.028098804548748</v>
      </c>
      <c r="T185" s="2">
        <f t="shared" si="68"/>
        <v>98.044688879444266</v>
      </c>
      <c r="U185" s="2">
        <f t="shared" si="68"/>
        <v>100.10362734591259</v>
      </c>
      <c r="V185" s="2">
        <f t="shared" si="68"/>
        <v>102.20580352017674</v>
      </c>
      <c r="W185" s="2">
        <f t="shared" si="68"/>
        <v>104.35212539410044</v>
      </c>
      <c r="X185" s="2">
        <f t="shared" si="68"/>
        <v>106.54352002737654</v>
      </c>
      <c r="Y185" s="2">
        <f t="shared" si="68"/>
        <v>108.78093394795144</v>
      </c>
      <c r="Z185" s="2">
        <f t="shared" si="68"/>
        <v>111.06533356085841</v>
      </c>
      <c r="AA185" s="2">
        <f t="shared" si="68"/>
        <v>113.39770556563643</v>
      </c>
      <c r="AB185" s="2">
        <f t="shared" si="68"/>
        <v>115.77905738251478</v>
      </c>
      <c r="AC185" s="2">
        <f t="shared" si="68"/>
        <v>118.21041758754758</v>
      </c>
      <c r="AD185" s="2">
        <f t="shared" si="68"/>
        <v>120.69283635688608</v>
      </c>
      <c r="AE185" s="2">
        <f t="shared" si="68"/>
        <v>123.22738592038067</v>
      </c>
      <c r="AF185" s="2">
        <f t="shared" si="68"/>
        <v>125.81516102470866</v>
      </c>
      <c r="AG185" s="2">
        <f t="shared" si="68"/>
        <v>128.45727940622754</v>
      </c>
      <c r="AH185" s="2">
        <f t="shared" si="68"/>
        <v>131.15488227375832</v>
      </c>
      <c r="AI185" s="2">
        <f t="shared" si="68"/>
        <v>133.90913480150724</v>
      </c>
      <c r="AJ185" s="2">
        <f t="shared" si="68"/>
        <v>136.72122663233887</v>
      </c>
      <c r="AK185" s="2">
        <f t="shared" si="68"/>
        <v>139.59237239161797</v>
      </c>
    </row>
    <row r="186" spans="1:37">
      <c r="A186" s="14">
        <v>39</v>
      </c>
      <c r="E186" t="s">
        <v>281</v>
      </c>
      <c r="F186" t="s">
        <v>215</v>
      </c>
      <c r="G186" s="10">
        <f>'Bulk charges'!D34</f>
        <v>207.13583795804081</v>
      </c>
      <c r="H186" s="10">
        <f>$G186*(1+H184)*(1+$G$14)^H2*(H154+H133+H112+H91)</f>
        <v>85848.064640322191</v>
      </c>
      <c r="I186" s="10">
        <f>$G186*(1+I184)*(1+$G$14)^I2*(I154+I133+I112+I91)</f>
        <v>184106.77330521395</v>
      </c>
      <c r="J186" s="10">
        <f t="shared" ref="J186:AK186" si="69">$G186*(1+J184)*(1+$G$14)^J2*(J154+J133+J112+J91)</f>
        <v>351827.46217386465</v>
      </c>
      <c r="K186" s="10">
        <f t="shared" si="69"/>
        <v>518878.29162806517</v>
      </c>
      <c r="L186" s="10">
        <f t="shared" si="69"/>
        <v>713377.54298845353</v>
      </c>
      <c r="M186" s="10">
        <f t="shared" si="69"/>
        <v>925084.92810477305</v>
      </c>
      <c r="N186" s="10">
        <f t="shared" si="69"/>
        <v>1153083.2082446956</v>
      </c>
      <c r="O186" s="10">
        <f t="shared" si="69"/>
        <v>1398125.2275136251</v>
      </c>
      <c r="P186" s="10">
        <f t="shared" si="69"/>
        <v>1660991.6669635833</v>
      </c>
      <c r="Q186" s="10">
        <f t="shared" si="69"/>
        <v>1942491.9531780728</v>
      </c>
      <c r="R186" s="10">
        <f t="shared" si="69"/>
        <v>2243465.1942416001</v>
      </c>
      <c r="S186" s="10">
        <f t="shared" si="69"/>
        <v>2551702.3310036445</v>
      </c>
      <c r="T186" s="10">
        <f t="shared" si="69"/>
        <v>2867280.7907132665</v>
      </c>
      <c r="U186" s="10">
        <f t="shared" si="69"/>
        <v>3190276.0557153886</v>
      </c>
      <c r="V186" s="10">
        <f t="shared" si="69"/>
        <v>3810874.0785703706</v>
      </c>
      <c r="W186" s="10">
        <f t="shared" si="69"/>
        <v>4451218.1273318185</v>
      </c>
      <c r="X186" s="10">
        <f t="shared" si="69"/>
        <v>5116776.0306725986</v>
      </c>
      <c r="Y186" s="10">
        <f t="shared" si="69"/>
        <v>5808324.378759535</v>
      </c>
      <c r="Z186" s="10">
        <f t="shared" si="69"/>
        <v>6526661.2592365956</v>
      </c>
      <c r="AA186" s="10">
        <f t="shared" si="69"/>
        <v>7272606.8176426627</v>
      </c>
      <c r="AB186" s="10">
        <f t="shared" si="69"/>
        <v>8047003.8318864591</v>
      </c>
      <c r="AC186" s="10">
        <f t="shared" si="69"/>
        <v>8841963.6091730744</v>
      </c>
      <c r="AD186" s="10">
        <f t="shared" si="69"/>
        <v>9657824.4279360976</v>
      </c>
      <c r="AE186" s="10">
        <f t="shared" si="69"/>
        <v>10494925.845305678</v>
      </c>
      <c r="AF186" s="10">
        <f t="shared" si="69"/>
        <v>11353608.520555791</v>
      </c>
      <c r="AG186" s="10">
        <f t="shared" si="69"/>
        <v>12234214.028869759</v>
      </c>
      <c r="AH186" s="10">
        <f t="shared" si="69"/>
        <v>13146798.027175356</v>
      </c>
      <c r="AI186" s="10">
        <f t="shared" si="69"/>
        <v>14092315.265023049</v>
      </c>
      <c r="AJ186" s="10">
        <f t="shared" si="69"/>
        <v>15071746.488930359</v>
      </c>
      <c r="AK186" s="10">
        <f t="shared" si="69"/>
        <v>16086099.113209909</v>
      </c>
    </row>
    <row r="187" spans="1:37">
      <c r="E187" t="s">
        <v>282</v>
      </c>
      <c r="F187" t="s">
        <v>215</v>
      </c>
      <c r="H187" s="2">
        <f>H185*H176*$H183+H186*$H183</f>
        <v>88959.503775543722</v>
      </c>
      <c r="I187" s="2">
        <f t="shared" ref="I187:AK187" si="70">I185*I176*$H183+I186*$H183</f>
        <v>190841.23325668168</v>
      </c>
      <c r="J187" s="2">
        <f t="shared" si="70"/>
        <v>364796.54750991846</v>
      </c>
      <c r="K187" s="2">
        <f t="shared" si="70"/>
        <v>538689.46301118867</v>
      </c>
      <c r="L187" s="2">
        <f t="shared" si="70"/>
        <v>740683.26179181563</v>
      </c>
      <c r="M187" s="2">
        <f t="shared" si="70"/>
        <v>960448.32439873135</v>
      </c>
      <c r="N187" s="2">
        <f t="shared" si="70"/>
        <v>1197101.8539550381</v>
      </c>
      <c r="O187" s="2">
        <f t="shared" si="70"/>
        <v>1451421.5519687745</v>
      </c>
      <c r="P187" s="2">
        <f t="shared" si="70"/>
        <v>1724221.1591046909</v>
      </c>
      <c r="Q187" s="2">
        <f t="shared" si="70"/>
        <v>2016334.2999039646</v>
      </c>
      <c r="R187" s="2">
        <f t="shared" si="70"/>
        <v>2328636.1401339332</v>
      </c>
      <c r="S187" s="2">
        <f t="shared" si="70"/>
        <v>2648449.0639554565</v>
      </c>
      <c r="T187" s="2">
        <f t="shared" si="70"/>
        <v>2975992.5497560576</v>
      </c>
      <c r="U187" s="2">
        <f t="shared" si="70"/>
        <v>3311234.0459381188</v>
      </c>
      <c r="V187" s="2">
        <f t="shared" si="70"/>
        <v>3955361.7848019265</v>
      </c>
      <c r="W187" s="2">
        <f t="shared" si="70"/>
        <v>4619984.2119345842</v>
      </c>
      <c r="X187" s="2">
        <f t="shared" si="70"/>
        <v>5310776.4664597176</v>
      </c>
      <c r="Y187" s="2">
        <f t="shared" si="70"/>
        <v>6028544.5826374404</v>
      </c>
      <c r="Z187" s="2">
        <f t="shared" si="70"/>
        <v>6774116.9072729172</v>
      </c>
      <c r="AA187" s="2">
        <f t="shared" si="70"/>
        <v>7548344.6813821448</v>
      </c>
      <c r="AB187" s="2">
        <f t="shared" si="70"/>
        <v>8352102.6364478506</v>
      </c>
      <c r="AC187" s="2">
        <f t="shared" si="70"/>
        <v>9177202.9831677079</v>
      </c>
      <c r="AD187" s="2">
        <f t="shared" si="70"/>
        <v>10023996.825661467</v>
      </c>
      <c r="AE187" s="2">
        <f t="shared" si="70"/>
        <v>10892836.595226692</v>
      </c>
      <c r="AF187" s="2">
        <f t="shared" si="70"/>
        <v>11784075.86709209</v>
      </c>
      <c r="AG187" s="2">
        <f t="shared" si="70"/>
        <v>12698069.167122046</v>
      </c>
      <c r="AH187" s="2">
        <f t="shared" si="70"/>
        <v>13645253.408295877</v>
      </c>
      <c r="AI187" s="2">
        <f t="shared" si="70"/>
        <v>14626619.539096301</v>
      </c>
      <c r="AJ187" s="2">
        <f t="shared" si="70"/>
        <v>15643185.490637286</v>
      </c>
      <c r="AK187" s="2">
        <f t="shared" si="70"/>
        <v>16695996.872926254</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1:37">
      <c r="C190" s="1"/>
      <c r="D190" t="s">
        <v>284</v>
      </c>
      <c r="G190" s="2"/>
    </row>
    <row r="191" spans="1:37">
      <c r="A191" s="14">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v>41</v>
      </c>
      <c r="E192" t="s">
        <v>286</v>
      </c>
      <c r="F192" t="s">
        <v>276</v>
      </c>
      <c r="G192" s="10">
        <f>'Key Assumptions'!C12</f>
        <v>86.113151341132323</v>
      </c>
      <c r="H192" s="2">
        <f t="shared" ref="H192:W193" si="71">G192*(1+$G$14)*(1+H$191)</f>
        <v>87.921527519296092</v>
      </c>
      <c r="I192" s="2">
        <f t="shared" si="71"/>
        <v>89.767879597201301</v>
      </c>
      <c r="J192" s="2">
        <f t="shared" si="71"/>
        <v>91.653005068742516</v>
      </c>
      <c r="K192" s="2">
        <f t="shared" si="71"/>
        <v>93.577718175186106</v>
      </c>
      <c r="L192" s="2">
        <f t="shared" si="71"/>
        <v>95.542850256865009</v>
      </c>
      <c r="M192" s="2">
        <f t="shared" si="71"/>
        <v>97.549250112259159</v>
      </c>
      <c r="N192" s="2">
        <f t="shared" si="71"/>
        <v>99.597784364616587</v>
      </c>
      <c r="O192" s="2">
        <f t="shared" si="71"/>
        <v>101.68933783627352</v>
      </c>
      <c r="P192" s="2">
        <f t="shared" si="71"/>
        <v>103.82481393083526</v>
      </c>
      <c r="Q192" s="2">
        <f t="shared" si="71"/>
        <v>106.00513502338279</v>
      </c>
      <c r="R192" s="2">
        <f t="shared" si="71"/>
        <v>108.23124285887383</v>
      </c>
      <c r="S192" s="2">
        <f t="shared" si="71"/>
        <v>110.50409895891016</v>
      </c>
      <c r="T192" s="2">
        <f t="shared" si="71"/>
        <v>112.82468503704726</v>
      </c>
      <c r="U192" s="2">
        <f t="shared" si="71"/>
        <v>115.19400342282525</v>
      </c>
      <c r="V192" s="2">
        <f t="shared" si="71"/>
        <v>117.61307749470457</v>
      </c>
      <c r="W192" s="2">
        <f t="shared" si="71"/>
        <v>120.08295212209336</v>
      </c>
      <c r="X192" s="2">
        <f t="shared" ref="X192:AK193" si="72">W192*(1+$G$14)*(1+X$191)</f>
        <v>122.60469411665731</v>
      </c>
      <c r="Y192" s="2">
        <f t="shared" si="72"/>
        <v>125.1793926931071</v>
      </c>
      <c r="Z192" s="2">
        <f t="shared" si="72"/>
        <v>127.80815993966235</v>
      </c>
      <c r="AA192" s="2">
        <f t="shared" si="72"/>
        <v>130.49213129839524</v>
      </c>
      <c r="AB192" s="2">
        <f t="shared" si="72"/>
        <v>133.23246605566152</v>
      </c>
      <c r="AC192" s="2">
        <f t="shared" si="72"/>
        <v>136.03034784283039</v>
      </c>
      <c r="AD192" s="2">
        <f t="shared" si="72"/>
        <v>138.88698514752983</v>
      </c>
      <c r="AE192" s="2">
        <f t="shared" si="72"/>
        <v>141.80361183562795</v>
      </c>
      <c r="AF192" s="2">
        <f t="shared" si="72"/>
        <v>144.78148768417611</v>
      </c>
      <c r="AG192" s="2">
        <f t="shared" si="72"/>
        <v>147.82189892554379</v>
      </c>
      <c r="AH192" s="2">
        <f t="shared" si="72"/>
        <v>150.92615880298021</v>
      </c>
      <c r="AI192" s="2">
        <f t="shared" si="72"/>
        <v>154.09560813784279</v>
      </c>
      <c r="AJ192" s="2">
        <f t="shared" si="72"/>
        <v>157.33161590873746</v>
      </c>
      <c r="AK192" s="2">
        <f t="shared" si="72"/>
        <v>160.63557984282093</v>
      </c>
    </row>
    <row r="193" spans="1:39">
      <c r="A193" s="14">
        <v>42</v>
      </c>
      <c r="E193" t="s">
        <v>287</v>
      </c>
      <c r="F193" t="s">
        <v>278</v>
      </c>
      <c r="G193" s="10"/>
      <c r="H193" s="2">
        <f t="shared" si="71"/>
        <v>0</v>
      </c>
      <c r="I193" s="2">
        <f t="shared" si="71"/>
        <v>0</v>
      </c>
      <c r="J193" s="2">
        <f t="shared" si="71"/>
        <v>0</v>
      </c>
      <c r="K193" s="2">
        <f t="shared" si="71"/>
        <v>0</v>
      </c>
      <c r="L193" s="2">
        <f t="shared" si="71"/>
        <v>0</v>
      </c>
      <c r="M193" s="2">
        <f t="shared" si="71"/>
        <v>0</v>
      </c>
      <c r="N193" s="2">
        <f t="shared" si="71"/>
        <v>0</v>
      </c>
      <c r="O193" s="2">
        <f t="shared" si="71"/>
        <v>0</v>
      </c>
      <c r="P193" s="2">
        <f t="shared" si="71"/>
        <v>0</v>
      </c>
      <c r="Q193" s="2">
        <f t="shared" si="71"/>
        <v>0</v>
      </c>
      <c r="R193" s="2">
        <f t="shared" si="71"/>
        <v>0</v>
      </c>
      <c r="S193" s="2">
        <f t="shared" si="71"/>
        <v>0</v>
      </c>
      <c r="T193" s="2">
        <f t="shared" si="71"/>
        <v>0</v>
      </c>
      <c r="U193" s="2">
        <f t="shared" si="71"/>
        <v>0</v>
      </c>
      <c r="V193" s="2">
        <f t="shared" si="71"/>
        <v>0</v>
      </c>
      <c r="W193" s="2">
        <f t="shared" si="71"/>
        <v>0</v>
      </c>
      <c r="X193" s="2">
        <f t="shared" si="72"/>
        <v>0</v>
      </c>
      <c r="Y193" s="2">
        <f t="shared" si="72"/>
        <v>0</v>
      </c>
      <c r="Z193" s="2">
        <f t="shared" si="72"/>
        <v>0</v>
      </c>
      <c r="AA193" s="2">
        <f t="shared" si="72"/>
        <v>0</v>
      </c>
      <c r="AB193" s="2">
        <f t="shared" si="72"/>
        <v>0</v>
      </c>
      <c r="AC193" s="2">
        <f t="shared" si="72"/>
        <v>0</v>
      </c>
      <c r="AD193" s="2">
        <f t="shared" si="72"/>
        <v>0</v>
      </c>
      <c r="AE193" s="2">
        <f t="shared" si="72"/>
        <v>0</v>
      </c>
      <c r="AF193" s="2">
        <f t="shared" si="72"/>
        <v>0</v>
      </c>
      <c r="AG193" s="2">
        <f t="shared" si="72"/>
        <v>0</v>
      </c>
      <c r="AH193" s="2">
        <f t="shared" si="72"/>
        <v>0</v>
      </c>
      <c r="AI193" s="2">
        <f t="shared" si="72"/>
        <v>0</v>
      </c>
      <c r="AJ193" s="2">
        <f t="shared" si="72"/>
        <v>0</v>
      </c>
      <c r="AK193" s="2">
        <f t="shared" si="72"/>
        <v>0</v>
      </c>
    </row>
    <row r="194" spans="1:39">
      <c r="A194" s="14">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34569.79069504881</v>
      </c>
      <c r="I200" s="2">
        <f t="shared" ref="I200:AK200" si="73">I192*I175+(I193+I197)*I176+I194+I198</f>
        <v>74137.170655710666</v>
      </c>
      <c r="J200" s="2">
        <f t="shared" si="73"/>
        <v>141675.89891604873</v>
      </c>
      <c r="K200" s="2">
        <f t="shared" si="73"/>
        <v>215714.69860105516</v>
      </c>
      <c r="L200" s="2">
        <f t="shared" si="73"/>
        <v>296574.40705733339</v>
      </c>
      <c r="M200" s="2">
        <f t="shared" si="73"/>
        <v>384588.10026598995</v>
      </c>
      <c r="N200" s="2">
        <f t="shared" si="73"/>
        <v>479374.45204729872</v>
      </c>
      <c r="O200" s="2">
        <f t="shared" si="73"/>
        <v>581246.44435080572</v>
      </c>
      <c r="P200" s="2">
        <f t="shared" si="73"/>
        <v>690528.63185639924</v>
      </c>
      <c r="Q200" s="2">
        <f t="shared" si="73"/>
        <v>807557.51970279333</v>
      </c>
      <c r="R200" s="2">
        <f t="shared" si="73"/>
        <v>932681.95260071009</v>
      </c>
      <c r="S200" s="2">
        <f t="shared" si="73"/>
        <v>1060826.2248261862</v>
      </c>
      <c r="T200" s="2">
        <f t="shared" si="73"/>
        <v>1192022.5254223242</v>
      </c>
      <c r="U200" s="2">
        <f t="shared" si="73"/>
        <v>1326302.2348718843</v>
      </c>
      <c r="V200" s="2">
        <f t="shared" si="73"/>
        <v>1584305.1569685629</v>
      </c>
      <c r="W200" s="2">
        <f t="shared" si="73"/>
        <v>1850517.1486981544</v>
      </c>
      <c r="X200" s="2">
        <f t="shared" si="73"/>
        <v>2127211.3655061661</v>
      </c>
      <c r="Y200" s="2">
        <f t="shared" si="73"/>
        <v>2414710.6613575378</v>
      </c>
      <c r="Z200" s="2">
        <f t="shared" si="73"/>
        <v>2713346.8274224782</v>
      </c>
      <c r="AA200" s="2">
        <f t="shared" si="73"/>
        <v>3023460.8250604882</v>
      </c>
      <c r="AB200" s="2">
        <f t="shared" si="73"/>
        <v>3345403.024648401</v>
      </c>
      <c r="AC200" s="2">
        <f t="shared" si="73"/>
        <v>3675893.8382441741</v>
      </c>
      <c r="AD200" s="2">
        <f t="shared" si="73"/>
        <v>4015073.8992709485</v>
      </c>
      <c r="AE200" s="2">
        <f t="shared" si="73"/>
        <v>4363084.3727479009</v>
      </c>
      <c r="AF200" s="2">
        <f t="shared" si="73"/>
        <v>4720066.8818914918</v>
      </c>
      <c r="AG200" s="2">
        <f t="shared" si="73"/>
        <v>5086163.4306916893</v>
      </c>
      <c r="AH200" s="2">
        <f t="shared" si="73"/>
        <v>5465554.4850465814</v>
      </c>
      <c r="AI200" s="2">
        <f t="shared" si="73"/>
        <v>5858636.9656114448</v>
      </c>
      <c r="AJ200" s="2">
        <f t="shared" si="73"/>
        <v>6265818.6008321242</v>
      </c>
      <c r="AK200" s="2">
        <f t="shared" si="73"/>
        <v>6687518.2058302406</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4">SUM(I203:I206)</f>
        <v>0</v>
      </c>
      <c r="J207" s="2">
        <f t="shared" si="74"/>
        <v>0</v>
      </c>
      <c r="K207" s="2">
        <f t="shared" si="74"/>
        <v>0</v>
      </c>
      <c r="L207" s="2">
        <f t="shared" si="74"/>
        <v>0</v>
      </c>
      <c r="M207" s="2">
        <f t="shared" si="74"/>
        <v>0</v>
      </c>
      <c r="N207" s="2">
        <f t="shared" si="74"/>
        <v>0</v>
      </c>
      <c r="O207" s="2">
        <f t="shared" si="74"/>
        <v>0</v>
      </c>
      <c r="P207" s="2">
        <f t="shared" si="74"/>
        <v>0</v>
      </c>
      <c r="Q207" s="2">
        <f t="shared" si="74"/>
        <v>0</v>
      </c>
      <c r="R207" s="2">
        <f t="shared" si="74"/>
        <v>0</v>
      </c>
      <c r="S207" s="2">
        <f t="shared" si="74"/>
        <v>0</v>
      </c>
      <c r="T207" s="2">
        <f t="shared" si="74"/>
        <v>0</v>
      </c>
      <c r="U207" s="2">
        <f t="shared" si="74"/>
        <v>0</v>
      </c>
      <c r="V207" s="2">
        <f t="shared" si="74"/>
        <v>0</v>
      </c>
      <c r="W207" s="2">
        <f t="shared" si="74"/>
        <v>0</v>
      </c>
      <c r="X207" s="2">
        <f t="shared" si="74"/>
        <v>0</v>
      </c>
      <c r="Y207" s="2">
        <f t="shared" si="74"/>
        <v>0</v>
      </c>
      <c r="Z207" s="2">
        <f t="shared" si="74"/>
        <v>0</v>
      </c>
      <c r="AA207" s="2">
        <f t="shared" si="74"/>
        <v>0</v>
      </c>
      <c r="AB207" s="2">
        <f t="shared" si="74"/>
        <v>0</v>
      </c>
      <c r="AC207" s="2">
        <f t="shared" si="74"/>
        <v>0</v>
      </c>
      <c r="AD207" s="2">
        <f t="shared" si="74"/>
        <v>0</v>
      </c>
      <c r="AE207" s="2">
        <f t="shared" si="74"/>
        <v>0</v>
      </c>
      <c r="AF207" s="2">
        <f t="shared" si="74"/>
        <v>0</v>
      </c>
      <c r="AG207" s="2">
        <f t="shared" si="74"/>
        <v>0</v>
      </c>
      <c r="AH207" s="2">
        <f t="shared" si="74"/>
        <v>0</v>
      </c>
      <c r="AI207" s="2">
        <f t="shared" si="74"/>
        <v>0</v>
      </c>
      <c r="AJ207" s="2">
        <f t="shared" si="74"/>
        <v>0</v>
      </c>
      <c r="AK207" s="2">
        <f t="shared" si="74"/>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393.18915026199693</v>
      </c>
      <c r="I217" s="2">
        <f t="shared" si="76"/>
        <v>432.68722097872524</v>
      </c>
      <c r="J217" s="2">
        <f t="shared" si="76"/>
        <v>719.90926677286541</v>
      </c>
      <c r="K217" s="2">
        <f t="shared" si="76"/>
        <v>759.40733748959144</v>
      </c>
      <c r="L217" s="2">
        <f t="shared" si="76"/>
        <v>798.90540820632032</v>
      </c>
      <c r="M217" s="2">
        <f t="shared" si="76"/>
        <v>838.40347892304806</v>
      </c>
      <c r="N217" s="2">
        <f t="shared" si="76"/>
        <v>870.60171296870601</v>
      </c>
      <c r="O217" s="2">
        <f t="shared" si="76"/>
        <v>902.7999470143659</v>
      </c>
      <c r="P217" s="2">
        <f t="shared" si="76"/>
        <v>934.99818106002749</v>
      </c>
      <c r="Q217" s="2">
        <f t="shared" si="76"/>
        <v>967.19641510568363</v>
      </c>
      <c r="R217" s="2">
        <f t="shared" si="76"/>
        <v>999.39464915134329</v>
      </c>
      <c r="S217" s="2">
        <f t="shared" si="76"/>
        <v>982.38845656962985</v>
      </c>
      <c r="T217" s="2">
        <f t="shared" si="76"/>
        <v>965.3822639879163</v>
      </c>
      <c r="U217" s="2">
        <f t="shared" si="76"/>
        <v>948.376071406199</v>
      </c>
      <c r="V217" s="2">
        <f t="shared" si="76"/>
        <v>1956.8451065718564</v>
      </c>
      <c r="W217" s="2">
        <f t="shared" si="76"/>
        <v>1939.838913990141</v>
      </c>
      <c r="X217" s="2">
        <f t="shared" si="76"/>
        <v>1939.8389139901446</v>
      </c>
      <c r="Y217" s="2">
        <f t="shared" si="76"/>
        <v>1939.8389139901446</v>
      </c>
      <c r="Z217" s="2">
        <f t="shared" si="76"/>
        <v>1939.8389139901371</v>
      </c>
      <c r="AA217" s="2">
        <f t="shared" si="76"/>
        <v>1939.8389139901446</v>
      </c>
      <c r="AB217" s="2">
        <f t="shared" si="76"/>
        <v>1939.838913990141</v>
      </c>
      <c r="AC217" s="2">
        <f t="shared" si="76"/>
        <v>1913.0830304046249</v>
      </c>
      <c r="AD217" s="2">
        <f t="shared" si="76"/>
        <v>1886.3271468191015</v>
      </c>
      <c r="AE217" s="2">
        <f t="shared" si="76"/>
        <v>1859.5712632335853</v>
      </c>
      <c r="AF217" s="2">
        <f t="shared" si="76"/>
        <v>1832.815379648069</v>
      </c>
      <c r="AG217" s="2">
        <f t="shared" si="76"/>
        <v>1806.0594960625458</v>
      </c>
      <c r="AH217" s="2">
        <f t="shared" si="76"/>
        <v>1806.0594960625531</v>
      </c>
      <c r="AI217" s="2">
        <f t="shared" si="76"/>
        <v>1806.0594960625531</v>
      </c>
      <c r="AJ217" s="2">
        <f t="shared" si="76"/>
        <v>1806.0594960625458</v>
      </c>
      <c r="AK217" s="2">
        <f t="shared" si="76"/>
        <v>1806.0594960625531</v>
      </c>
    </row>
    <row r="218" spans="1:37">
      <c r="E218" t="s">
        <v>302</v>
      </c>
      <c r="F218" t="s">
        <v>276</v>
      </c>
      <c r="G218" s="8">
        <f ca="1">MAX(-10000,-G245/(NPV($G$16,H217:AK217)))</f>
        <v>-2418.8035635904698</v>
      </c>
      <c r="H218" s="2">
        <f ca="1">G218*(1+$G$14)</f>
        <v>-2469.5984384258695</v>
      </c>
      <c r="I218" s="2">
        <f t="shared" ref="I218:AK218" ca="1" si="77">H218*(1+$G$14)</f>
        <v>-2521.4600056328127</v>
      </c>
      <c r="J218" s="2">
        <f t="shared" ca="1" si="77"/>
        <v>-2574.4106657511015</v>
      </c>
      <c r="K218" s="2">
        <f t="shared" ca="1" si="77"/>
        <v>-2628.4732897318745</v>
      </c>
      <c r="L218" s="2">
        <f t="shared" ca="1" si="77"/>
        <v>-2683.6712288162435</v>
      </c>
      <c r="M218" s="2">
        <f t="shared" ca="1" si="77"/>
        <v>-2740.0283246213844</v>
      </c>
      <c r="N218" s="2">
        <f t="shared" ca="1" si="77"/>
        <v>-2797.5689194384331</v>
      </c>
      <c r="O218" s="2">
        <f t="shared" ca="1" si="77"/>
        <v>-2856.31786674664</v>
      </c>
      <c r="P218" s="2">
        <f t="shared" ca="1" si="77"/>
        <v>-2916.3005419483193</v>
      </c>
      <c r="Q218" s="2">
        <f t="shared" ca="1" si="77"/>
        <v>-2977.5428533292338</v>
      </c>
      <c r="R218" s="2">
        <f t="shared" ca="1" si="77"/>
        <v>-3040.0712532491475</v>
      </c>
      <c r="S218" s="2">
        <f t="shared" ca="1" si="77"/>
        <v>-3103.9127495673793</v>
      </c>
      <c r="T218" s="2">
        <f t="shared" ca="1" si="77"/>
        <v>-3169.094917308294</v>
      </c>
      <c r="U218" s="2">
        <f t="shared" ca="1" si="77"/>
        <v>-3235.6459105717681</v>
      </c>
      <c r="V218" s="2">
        <f t="shared" ca="1" si="77"/>
        <v>-3303.5944746937748</v>
      </c>
      <c r="W218" s="2">
        <f t="shared" ca="1" si="77"/>
        <v>-3372.9699586623437</v>
      </c>
      <c r="X218" s="2">
        <f t="shared" ca="1" si="77"/>
        <v>-3443.8023277942525</v>
      </c>
      <c r="Y218" s="2">
        <f t="shared" ca="1" si="77"/>
        <v>-3516.1221766779313</v>
      </c>
      <c r="Z218" s="2">
        <f t="shared" ca="1" si="77"/>
        <v>-3589.9607423881675</v>
      </c>
      <c r="AA218" s="2">
        <f t="shared" ca="1" si="77"/>
        <v>-3665.3499179783189</v>
      </c>
      <c r="AB218" s="2">
        <f t="shared" ca="1" si="77"/>
        <v>-3742.3222662558633</v>
      </c>
      <c r="AC218" s="2">
        <f t="shared" ca="1" si="77"/>
        <v>-3820.911033847236</v>
      </c>
      <c r="AD218" s="2">
        <f t="shared" ca="1" si="77"/>
        <v>-3901.1501655580278</v>
      </c>
      <c r="AE218" s="2">
        <f t="shared" ca="1" si="77"/>
        <v>-3983.0743190347462</v>
      </c>
      <c r="AF218" s="2">
        <f t="shared" ca="1" si="77"/>
        <v>-4066.7188797344756</v>
      </c>
      <c r="AG218" s="2">
        <f ca="1">AF218*(1+$G$14)</f>
        <v>-4152.1199762088991</v>
      </c>
      <c r="AH218" s="2">
        <f t="shared" ca="1" si="77"/>
        <v>-4239.3144957092854</v>
      </c>
      <c r="AI218" s="2">
        <f t="shared" ca="1" si="77"/>
        <v>-4328.3401001191796</v>
      </c>
      <c r="AJ218" s="2">
        <f t="shared" ca="1" si="77"/>
        <v>-4419.2352422216818</v>
      </c>
      <c r="AK218" s="2">
        <f t="shared" ca="1" si="77"/>
        <v>-4512.0391823083364</v>
      </c>
    </row>
    <row r="219" spans="1:37">
      <c r="E219" t="s">
        <v>303</v>
      </c>
      <c r="F219" t="s">
        <v>215</v>
      </c>
      <c r="H219" s="2">
        <f ca="1">H218*H217</f>
        <v>-971019.31149302213</v>
      </c>
      <c r="I219" s="2">
        <f t="shared" ref="I219:AK219" ca="1" si="78">I218*I217</f>
        <v>-1091003.5226462625</v>
      </c>
      <c r="J219" s="2">
        <f t="shared" ca="1" si="78"/>
        <v>-1853342.0947531199</v>
      </c>
      <c r="K219" s="2">
        <f t="shared" ca="1" si="78"/>
        <v>-1996081.9026177903</v>
      </c>
      <c r="L219" s="2">
        <f t="shared" ca="1" si="78"/>
        <v>-2143999.4585489985</v>
      </c>
      <c r="M219" s="2">
        <f t="shared" ca="1" si="78"/>
        <v>-2297249.2797102598</v>
      </c>
      <c r="N219" s="2">
        <f t="shared" ca="1" si="78"/>
        <v>-2435568.2934111119</v>
      </c>
      <c r="O219" s="2">
        <f t="shared" ca="1" si="78"/>
        <v>-2578683.6187550533</v>
      </c>
      <c r="P219" s="2">
        <f t="shared" ca="1" si="78"/>
        <v>-2726735.702146051</v>
      </c>
      <c r="Q219" s="2">
        <f t="shared" ca="1" si="78"/>
        <v>-2879868.7735635834</v>
      </c>
      <c r="R219" s="2">
        <f t="shared" ca="1" si="78"/>
        <v>-3038230.9435360162</v>
      </c>
      <c r="S219" s="2">
        <f t="shared" ca="1" si="78"/>
        <v>-3049248.0553742936</v>
      </c>
      <c r="T219" s="2">
        <f t="shared" ca="1" si="78"/>
        <v>-3059388.0260636793</v>
      </c>
      <c r="U219" s="2">
        <f t="shared" ca="1" si="78"/>
        <v>-3068609.1571295871</v>
      </c>
      <c r="V219" s="2">
        <f t="shared" ca="1" si="78"/>
        <v>-6464622.681902336</v>
      </c>
      <c r="W219" s="2">
        <f t="shared" ca="1" si="78"/>
        <v>-6543018.3815329317</v>
      </c>
      <c r="X219" s="2">
        <f t="shared" ca="1" si="78"/>
        <v>-6680421.7675451348</v>
      </c>
      <c r="Y219" s="2">
        <f t="shared" ca="1" si="78"/>
        <v>-6820710.6246635821</v>
      </c>
      <c r="Z219" s="2">
        <f t="shared" ca="1" si="78"/>
        <v>-6963945.5477814898</v>
      </c>
      <c r="AA219" s="2">
        <f t="shared" ca="1" si="78"/>
        <v>-7110188.404284928</v>
      </c>
      <c r="AB219" s="2">
        <f t="shared" ca="1" si="78"/>
        <v>-7259502.360774897</v>
      </c>
      <c r="AC219" s="2">
        <f t="shared" ca="1" si="78"/>
        <v>-7309720.0595389381</v>
      </c>
      <c r="AD219" s="2">
        <f t="shared" ca="1" si="78"/>
        <v>-7358845.46110994</v>
      </c>
      <c r="AE219" s="2">
        <f t="shared" ca="1" si="78"/>
        <v>-7406810.5430006953</v>
      </c>
      <c r="AF219" s="2">
        <f t="shared" ca="1" si="78"/>
        <v>-7453544.9074825132</v>
      </c>
      <c r="AG219" s="2">
        <f t="shared" ca="1" si="78"/>
        <v>-7498975.7118230741</v>
      </c>
      <c r="AH219" s="2">
        <f t="shared" ca="1" si="78"/>
        <v>-7656454.2017713888</v>
      </c>
      <c r="AI219" s="2">
        <f t="shared" ca="1" si="78"/>
        <v>-7817239.7400085861</v>
      </c>
      <c r="AJ219" s="2">
        <f t="shared" ca="1" si="78"/>
        <v>-7981401.7745487336</v>
      </c>
      <c r="AK219" s="2">
        <f t="shared" ca="1" si="78"/>
        <v>-8149011.211814288</v>
      </c>
    </row>
    <row r="221" spans="1:37">
      <c r="D221" t="s">
        <v>304</v>
      </c>
    </row>
    <row r="222" spans="1:37">
      <c r="E222" t="s">
        <v>219</v>
      </c>
      <c r="F222" s="2">
        <f t="shared" ref="F222:F231" si="79">NPV($G$15,H222:AQ222)+G222</f>
        <v>35707712.761050157</v>
      </c>
      <c r="G222" s="2">
        <f t="shared" ref="G222:AK222" si="80">G42</f>
        <v>0</v>
      </c>
      <c r="H222" s="2">
        <f t="shared" si="80"/>
        <v>805990.61737770215</v>
      </c>
      <c r="I222" s="2">
        <f t="shared" si="80"/>
        <v>885777.98180849024</v>
      </c>
      <c r="J222" s="2">
        <f t="shared" si="80"/>
        <v>1271795.3033955994</v>
      </c>
      <c r="K222" s="2">
        <f t="shared" si="80"/>
        <v>1353923.6989168711</v>
      </c>
      <c r="L222" s="2">
        <f t="shared" si="80"/>
        <v>1437617.2343278422</v>
      </c>
      <c r="M222" s="2">
        <f t="shared" si="80"/>
        <v>1517328.7604440604</v>
      </c>
      <c r="N222" s="2">
        <f t="shared" si="80"/>
        <v>1589822.5857529836</v>
      </c>
      <c r="O222" s="2">
        <f t="shared" si="80"/>
        <v>1664571.7695469332</v>
      </c>
      <c r="P222" s="2">
        <f t="shared" si="80"/>
        <v>1741877.940380289</v>
      </c>
      <c r="Q222" s="2">
        <f t="shared" si="80"/>
        <v>1821668.8886939399</v>
      </c>
      <c r="R222" s="2">
        <f t="shared" si="80"/>
        <v>1904193.3874174552</v>
      </c>
      <c r="S222" s="2">
        <f t="shared" si="80"/>
        <v>1916225.0340101419</v>
      </c>
      <c r="T222" s="2">
        <f t="shared" si="80"/>
        <v>1930635.5514413391</v>
      </c>
      <c r="U222" s="2">
        <f t="shared" si="80"/>
        <v>1944806.2553646429</v>
      </c>
      <c r="V222" s="2">
        <f t="shared" si="80"/>
        <v>3582389.6220461945</v>
      </c>
      <c r="W222" s="2">
        <f t="shared" si="80"/>
        <v>3630127.8801251985</v>
      </c>
      <c r="X222" s="2">
        <f t="shared" si="80"/>
        <v>3706360.5656078332</v>
      </c>
      <c r="Y222" s="2">
        <f t="shared" si="80"/>
        <v>3784194.1374855973</v>
      </c>
      <c r="Z222" s="2">
        <f t="shared" si="80"/>
        <v>3863662.2143727816</v>
      </c>
      <c r="AA222" s="2">
        <f t="shared" si="80"/>
        <v>3944799.1208746224</v>
      </c>
      <c r="AB222" s="2">
        <f t="shared" si="80"/>
        <v>4027639.9024129827</v>
      </c>
      <c r="AC222" s="2">
        <f t="shared" si="80"/>
        <v>4063223.0806484483</v>
      </c>
      <c r="AD222" s="2">
        <f t="shared" si="80"/>
        <v>4098524.5631728265</v>
      </c>
      <c r="AE222" s="2">
        <f t="shared" si="80"/>
        <v>4133516.8265846763</v>
      </c>
      <c r="AF222" s="2">
        <f t="shared" si="80"/>
        <v>4168171.3157274649</v>
      </c>
      <c r="AG222" s="2">
        <f t="shared" si="80"/>
        <v>4202458.4124937123</v>
      </c>
      <c r="AH222" s="2">
        <f t="shared" si="80"/>
        <v>4290710.0391560942</v>
      </c>
      <c r="AI222" s="2">
        <f t="shared" si="80"/>
        <v>4380814.9499783721</v>
      </c>
      <c r="AJ222" s="2">
        <f t="shared" si="80"/>
        <v>4472812.0639279019</v>
      </c>
      <c r="AK222" s="2">
        <f t="shared" si="80"/>
        <v>4566741.1172704035</v>
      </c>
    </row>
    <row r="223" spans="1:37">
      <c r="E223" t="s">
        <v>305</v>
      </c>
      <c r="F223" s="2">
        <f t="shared" si="79"/>
        <v>108806916.83806013</v>
      </c>
      <c r="G223" s="2">
        <f t="shared" ref="G223:AK223" si="81">G177</f>
        <v>0</v>
      </c>
      <c r="H223" s="2">
        <f t="shared" si="81"/>
        <v>155807.95870991104</v>
      </c>
      <c r="I223" s="2">
        <f t="shared" si="81"/>
        <v>335526.16980831238</v>
      </c>
      <c r="J223" s="2">
        <f t="shared" si="81"/>
        <v>643422.77677110035</v>
      </c>
      <c r="K223" s="2">
        <f t="shared" si="81"/>
        <v>981118.62352920522</v>
      </c>
      <c r="L223" s="2">
        <f t="shared" si="81"/>
        <v>1350421.4551966079</v>
      </c>
      <c r="M223" s="2">
        <f t="shared" si="81"/>
        <v>1750155.9428204896</v>
      </c>
      <c r="N223" s="2">
        <f t="shared" si="81"/>
        <v>2180146.0147415292</v>
      </c>
      <c r="O223" s="2">
        <f t="shared" si="81"/>
        <v>2641727.9894706868</v>
      </c>
      <c r="P223" s="2">
        <f t="shared" si="81"/>
        <v>3136450.9812816866</v>
      </c>
      <c r="Q223" s="2">
        <f t="shared" si="81"/>
        <v>3665695.0395494588</v>
      </c>
      <c r="R223" s="2">
        <f t="shared" si="81"/>
        <v>4231136.9677540464</v>
      </c>
      <c r="S223" s="2">
        <f t="shared" si="81"/>
        <v>4809637.3605378261</v>
      </c>
      <c r="T223" s="2">
        <f t="shared" si="81"/>
        <v>5404462.9918658277</v>
      </c>
      <c r="U223" s="2">
        <f t="shared" si="81"/>
        <v>6013268.3665977595</v>
      </c>
      <c r="V223" s="2">
        <f t="shared" si="81"/>
        <v>7183017.4397293506</v>
      </c>
      <c r="W223" s="2">
        <f t="shared" si="81"/>
        <v>8389985.2835490257</v>
      </c>
      <c r="X223" s="2">
        <f t="shared" si="81"/>
        <v>9644478.0661182106</v>
      </c>
      <c r="Y223" s="2">
        <f t="shared" si="81"/>
        <v>10947959.562045254</v>
      </c>
      <c r="Z223" s="2">
        <f t="shared" si="81"/>
        <v>12301934.065974073</v>
      </c>
      <c r="AA223" s="2">
        <f t="shared" si="81"/>
        <v>13707947.448901042</v>
      </c>
      <c r="AB223" s="2">
        <f t="shared" si="81"/>
        <v>15167588.240987848</v>
      </c>
      <c r="AC223" s="2">
        <f t="shared" si="81"/>
        <v>16665987.250349836</v>
      </c>
      <c r="AD223" s="2">
        <f t="shared" si="81"/>
        <v>18203782.08920873</v>
      </c>
      <c r="AE223" s="2">
        <f t="shared" si="81"/>
        <v>19781612.77996815</v>
      </c>
      <c r="AF223" s="2">
        <f t="shared" si="81"/>
        <v>21400121.422433954</v>
      </c>
      <c r="AG223" s="2">
        <f t="shared" si="81"/>
        <v>23059951.842785686</v>
      </c>
      <c r="AH223" s="2">
        <f t="shared" si="81"/>
        <v>24780057.687244896</v>
      </c>
      <c r="AI223" s="2">
        <f t="shared" si="81"/>
        <v>26562238.53840873</v>
      </c>
      <c r="AJ223" s="2">
        <f t="shared" si="81"/>
        <v>28408342.979881365</v>
      </c>
      <c r="AK223" s="2">
        <f t="shared" si="81"/>
        <v>30320269.860700414</v>
      </c>
    </row>
    <row r="224" spans="1:37">
      <c r="E224" t="s">
        <v>282</v>
      </c>
      <c r="F224" s="2">
        <f t="shared" si="79"/>
        <v>-59918115.490628511</v>
      </c>
      <c r="G224" s="2">
        <f t="shared" ref="G224:AK224" si="82">-G187</f>
        <v>0</v>
      </c>
      <c r="H224" s="2">
        <f t="shared" si="82"/>
        <v>-88959.503775543722</v>
      </c>
      <c r="I224" s="2">
        <f t="shared" si="82"/>
        <v>-190841.23325668168</v>
      </c>
      <c r="J224" s="2">
        <f t="shared" si="82"/>
        <v>-364796.54750991846</v>
      </c>
      <c r="K224" s="2">
        <f t="shared" si="82"/>
        <v>-538689.46301118867</v>
      </c>
      <c r="L224" s="2">
        <f t="shared" si="82"/>
        <v>-740683.26179181563</v>
      </c>
      <c r="M224" s="2">
        <f t="shared" si="82"/>
        <v>-960448.32439873135</v>
      </c>
      <c r="N224" s="2">
        <f t="shared" si="82"/>
        <v>-1197101.8539550381</v>
      </c>
      <c r="O224" s="2">
        <f t="shared" si="82"/>
        <v>-1451421.5519687745</v>
      </c>
      <c r="P224" s="2">
        <f t="shared" si="82"/>
        <v>-1724221.1591046909</v>
      </c>
      <c r="Q224" s="2">
        <f t="shared" si="82"/>
        <v>-2016334.2999039646</v>
      </c>
      <c r="R224" s="2">
        <f t="shared" si="82"/>
        <v>-2328636.1401339332</v>
      </c>
      <c r="S224" s="2">
        <f t="shared" si="82"/>
        <v>-2648449.0639554565</v>
      </c>
      <c r="T224" s="2">
        <f t="shared" si="82"/>
        <v>-2975992.5497560576</v>
      </c>
      <c r="U224" s="2">
        <f t="shared" si="82"/>
        <v>-3311234.0459381188</v>
      </c>
      <c r="V224" s="2">
        <f t="shared" si="82"/>
        <v>-3955361.7848019265</v>
      </c>
      <c r="W224" s="2">
        <f t="shared" si="82"/>
        <v>-4619984.2119345842</v>
      </c>
      <c r="X224" s="2">
        <f t="shared" si="82"/>
        <v>-5310776.4664597176</v>
      </c>
      <c r="Y224" s="2">
        <f t="shared" si="82"/>
        <v>-6028544.5826374404</v>
      </c>
      <c r="Z224" s="2">
        <f t="shared" si="82"/>
        <v>-6774116.9072729172</v>
      </c>
      <c r="AA224" s="2">
        <f t="shared" si="82"/>
        <v>-7548344.6813821448</v>
      </c>
      <c r="AB224" s="2">
        <f t="shared" si="82"/>
        <v>-8352102.6364478506</v>
      </c>
      <c r="AC224" s="2">
        <f t="shared" si="82"/>
        <v>-9177202.9831677079</v>
      </c>
      <c r="AD224" s="2">
        <f t="shared" si="82"/>
        <v>-10023996.825661467</v>
      </c>
      <c r="AE224" s="2">
        <f t="shared" si="82"/>
        <v>-10892836.595226692</v>
      </c>
      <c r="AF224" s="2">
        <f t="shared" si="82"/>
        <v>-11784075.86709209</v>
      </c>
      <c r="AG224" s="2">
        <f t="shared" si="82"/>
        <v>-12698069.167122046</v>
      </c>
      <c r="AH224" s="2">
        <f t="shared" si="82"/>
        <v>-13645253.408295877</v>
      </c>
      <c r="AI224" s="2">
        <f t="shared" si="82"/>
        <v>-14626619.539096301</v>
      </c>
      <c r="AJ224" s="2">
        <f t="shared" si="82"/>
        <v>-15643185.490637286</v>
      </c>
      <c r="AK224" s="2">
        <f t="shared" si="82"/>
        <v>-16695996.872926254</v>
      </c>
    </row>
    <row r="225" spans="4:38">
      <c r="E225" t="s">
        <v>283</v>
      </c>
      <c r="F225" s="2">
        <f t="shared" si="79"/>
        <v>-23992550.964140736</v>
      </c>
      <c r="G225" s="2">
        <f t="shared" ref="G225:AK225" si="83">-G200</f>
        <v>0</v>
      </c>
      <c r="H225" s="2">
        <f t="shared" si="83"/>
        <v>-34569.79069504881</v>
      </c>
      <c r="I225" s="2">
        <f t="shared" si="83"/>
        <v>-74137.170655710666</v>
      </c>
      <c r="J225" s="2">
        <f t="shared" si="83"/>
        <v>-141675.89891604873</v>
      </c>
      <c r="K225" s="2">
        <f t="shared" si="83"/>
        <v>-215714.69860105516</v>
      </c>
      <c r="L225" s="2">
        <f t="shared" si="83"/>
        <v>-296574.40705733339</v>
      </c>
      <c r="M225" s="2">
        <f t="shared" si="83"/>
        <v>-384588.10026598995</v>
      </c>
      <c r="N225" s="2">
        <f t="shared" si="83"/>
        <v>-479374.45204729872</v>
      </c>
      <c r="O225" s="2">
        <f t="shared" si="83"/>
        <v>-581246.44435080572</v>
      </c>
      <c r="P225" s="2">
        <f t="shared" si="83"/>
        <v>-690528.63185639924</v>
      </c>
      <c r="Q225" s="2">
        <f t="shared" si="83"/>
        <v>-807557.51970279333</v>
      </c>
      <c r="R225" s="2">
        <f t="shared" si="83"/>
        <v>-932681.95260071009</v>
      </c>
      <c r="S225" s="2">
        <f t="shared" si="83"/>
        <v>-1060826.2248261862</v>
      </c>
      <c r="T225" s="2">
        <f t="shared" si="83"/>
        <v>-1192022.5254223242</v>
      </c>
      <c r="U225" s="2">
        <f t="shared" si="83"/>
        <v>-1326302.2348718843</v>
      </c>
      <c r="V225" s="2">
        <f t="shared" si="83"/>
        <v>-1584305.1569685629</v>
      </c>
      <c r="W225" s="2">
        <f t="shared" si="83"/>
        <v>-1850517.1486981544</v>
      </c>
      <c r="X225" s="2">
        <f t="shared" si="83"/>
        <v>-2127211.3655061661</v>
      </c>
      <c r="Y225" s="2">
        <f t="shared" si="83"/>
        <v>-2414710.6613575378</v>
      </c>
      <c r="Z225" s="2">
        <f t="shared" si="83"/>
        <v>-2713346.8274224782</v>
      </c>
      <c r="AA225" s="2">
        <f t="shared" si="83"/>
        <v>-3023460.8250604882</v>
      </c>
      <c r="AB225" s="2">
        <f t="shared" si="83"/>
        <v>-3345403.024648401</v>
      </c>
      <c r="AC225" s="2">
        <f t="shared" si="83"/>
        <v>-3675893.8382441741</v>
      </c>
      <c r="AD225" s="2">
        <f t="shared" si="83"/>
        <v>-4015073.8992709485</v>
      </c>
      <c r="AE225" s="2">
        <f t="shared" si="83"/>
        <v>-4363084.3727479009</v>
      </c>
      <c r="AF225" s="2">
        <f t="shared" si="83"/>
        <v>-4720066.8818914918</v>
      </c>
      <c r="AG225" s="2">
        <f t="shared" si="83"/>
        <v>-5086163.4306916893</v>
      </c>
      <c r="AH225" s="2">
        <f t="shared" si="83"/>
        <v>-5465554.4850465814</v>
      </c>
      <c r="AI225" s="2">
        <f t="shared" si="83"/>
        <v>-5858636.9656114448</v>
      </c>
      <c r="AJ225" s="2">
        <f t="shared" si="83"/>
        <v>-6265818.6008321242</v>
      </c>
      <c r="AK225" s="2">
        <f t="shared" si="83"/>
        <v>-6687518.2058302406</v>
      </c>
    </row>
    <row r="226" spans="4:38">
      <c r="E226" t="s">
        <v>306</v>
      </c>
      <c r="F226" s="2">
        <f t="shared" si="79"/>
        <v>-7013125.3500512298</v>
      </c>
      <c r="G226" s="2">
        <f t="shared" ref="G226:AK226" si="84">-G34-G50-G85</f>
        <v>-60757.666956947745</v>
      </c>
      <c r="H226" s="2">
        <f t="shared" si="84"/>
        <v>-70832.549674169015</v>
      </c>
      <c r="I226" s="2">
        <f t="shared" si="84"/>
        <v>-81904.774446775147</v>
      </c>
      <c r="J226" s="2">
        <f t="shared" si="84"/>
        <v>-97802.215739220148</v>
      </c>
      <c r="K226" s="2">
        <f t="shared" si="84"/>
        <v>-114726.26197568103</v>
      </c>
      <c r="L226" s="2">
        <f t="shared" si="84"/>
        <v>-269461.0031452938</v>
      </c>
      <c r="M226" s="2">
        <f t="shared" si="84"/>
        <v>-288427.6126508445</v>
      </c>
      <c r="N226" s="2">
        <f t="shared" si="84"/>
        <v>-308300.39497275685</v>
      </c>
      <c r="O226" s="2">
        <f t="shared" si="84"/>
        <v>-329107.5420920935</v>
      </c>
      <c r="P226" s="2">
        <f t="shared" si="84"/>
        <v>-350881.01634684711</v>
      </c>
      <c r="Q226" s="2">
        <f t="shared" si="84"/>
        <v>-373651.87745552137</v>
      </c>
      <c r="R226" s="2">
        <f t="shared" si="84"/>
        <v>-397454.2947982396</v>
      </c>
      <c r="S226" s="2">
        <f t="shared" si="84"/>
        <v>-421407.10772336635</v>
      </c>
      <c r="T226" s="2">
        <f t="shared" si="84"/>
        <v>-445540.0521163831</v>
      </c>
      <c r="U226" s="2">
        <f t="shared" si="84"/>
        <v>-469850.13030844112</v>
      </c>
      <c r="V226" s="2">
        <f t="shared" si="84"/>
        <v>-514630.00058401853</v>
      </c>
      <c r="W226" s="2">
        <f t="shared" si="84"/>
        <v>-560006.59908558358</v>
      </c>
      <c r="X226" s="2">
        <f t="shared" si="84"/>
        <v>-606336.10615568142</v>
      </c>
      <c r="Y226" s="2">
        <f t="shared" si="84"/>
        <v>-653638.53287425137</v>
      </c>
      <c r="Z226" s="2">
        <f t="shared" si="84"/>
        <v>-701934.31055391114</v>
      </c>
      <c r="AA226" s="2">
        <f t="shared" si="84"/>
        <v>-751244.299564844</v>
      </c>
      <c r="AB226" s="2">
        <f t="shared" si="84"/>
        <v>-801589.7983450063</v>
      </c>
      <c r="AC226" s="2">
        <f t="shared" si="84"/>
        <v>-852380.08685311186</v>
      </c>
      <c r="AD226" s="2">
        <f t="shared" si="84"/>
        <v>-903611.64389277203</v>
      </c>
      <c r="AE226" s="2">
        <f t="shared" si="84"/>
        <v>-955280.60422508046</v>
      </c>
      <c r="AF226" s="2">
        <f t="shared" si="84"/>
        <v>-1007382.7456716739</v>
      </c>
      <c r="AG226" s="2">
        <f t="shared" si="84"/>
        <v>-1059913.4758278453</v>
      </c>
      <c r="AH226" s="2">
        <f t="shared" si="84"/>
        <v>-1113547.3513172965</v>
      </c>
      <c r="AI226" s="2">
        <f t="shared" si="84"/>
        <v>-1168307.5381920261</v>
      </c>
      <c r="AJ226" s="2">
        <f t="shared" si="84"/>
        <v>-1224217.688991125</v>
      </c>
      <c r="AK226" s="2">
        <f t="shared" si="84"/>
        <v>-1281301.952957005</v>
      </c>
    </row>
    <row r="227" spans="4:38">
      <c r="E227" t="s">
        <v>290</v>
      </c>
      <c r="F227" s="2">
        <f t="shared" si="79"/>
        <v>0</v>
      </c>
      <c r="G227" s="2">
        <f t="shared" ref="G227:AK227" si="85">G207</f>
        <v>0</v>
      </c>
      <c r="H227" s="2">
        <f t="shared" si="85"/>
        <v>0</v>
      </c>
      <c r="I227" s="2">
        <f t="shared" si="85"/>
        <v>0</v>
      </c>
      <c r="J227" s="2">
        <f t="shared" si="85"/>
        <v>0</v>
      </c>
      <c r="K227" s="2">
        <f t="shared" si="85"/>
        <v>0</v>
      </c>
      <c r="L227" s="2">
        <f t="shared" si="85"/>
        <v>0</v>
      </c>
      <c r="M227" s="2">
        <f t="shared" si="85"/>
        <v>0</v>
      </c>
      <c r="N227" s="2">
        <f t="shared" si="85"/>
        <v>0</v>
      </c>
      <c r="O227" s="2">
        <f t="shared" si="85"/>
        <v>0</v>
      </c>
      <c r="P227" s="2">
        <f t="shared" si="85"/>
        <v>0</v>
      </c>
      <c r="Q227" s="2">
        <f t="shared" si="85"/>
        <v>0</v>
      </c>
      <c r="R227" s="2">
        <f t="shared" si="85"/>
        <v>0</v>
      </c>
      <c r="S227" s="2">
        <f t="shared" si="85"/>
        <v>0</v>
      </c>
      <c r="T227" s="2">
        <f t="shared" si="85"/>
        <v>0</v>
      </c>
      <c r="U227" s="2">
        <f t="shared" si="85"/>
        <v>0</v>
      </c>
      <c r="V227" s="2">
        <f t="shared" si="85"/>
        <v>0</v>
      </c>
      <c r="W227" s="2">
        <f t="shared" si="85"/>
        <v>0</v>
      </c>
      <c r="X227" s="2">
        <f t="shared" si="85"/>
        <v>0</v>
      </c>
      <c r="Y227" s="2">
        <f t="shared" si="85"/>
        <v>0</v>
      </c>
      <c r="Z227" s="2">
        <f t="shared" si="85"/>
        <v>0</v>
      </c>
      <c r="AA227" s="2">
        <f t="shared" si="85"/>
        <v>0</v>
      </c>
      <c r="AB227" s="2">
        <f t="shared" si="85"/>
        <v>0</v>
      </c>
      <c r="AC227" s="2">
        <f t="shared" si="85"/>
        <v>0</v>
      </c>
      <c r="AD227" s="2">
        <f t="shared" si="85"/>
        <v>0</v>
      </c>
      <c r="AE227" s="2">
        <f t="shared" si="85"/>
        <v>0</v>
      </c>
      <c r="AF227" s="2">
        <f t="shared" si="85"/>
        <v>0</v>
      </c>
      <c r="AG227" s="2">
        <f t="shared" si="85"/>
        <v>0</v>
      </c>
      <c r="AH227" s="2">
        <f t="shared" si="85"/>
        <v>0</v>
      </c>
      <c r="AI227" s="2">
        <f t="shared" si="85"/>
        <v>0</v>
      </c>
      <c r="AJ227" s="2">
        <f t="shared" si="85"/>
        <v>0</v>
      </c>
      <c r="AK227" s="2">
        <f t="shared" si="85"/>
        <v>0</v>
      </c>
    </row>
    <row r="228" spans="4:38">
      <c r="E228" t="s">
        <v>307</v>
      </c>
      <c r="F228" s="2">
        <f t="shared" ca="1" si="79"/>
        <v>-59923854.539261855</v>
      </c>
      <c r="H228" s="2">
        <f t="shared" ref="H228:AK228" ca="1" si="86">H219</f>
        <v>-971019.31149302213</v>
      </c>
      <c r="I228" s="2">
        <f t="shared" ca="1" si="86"/>
        <v>-1091003.5226462625</v>
      </c>
      <c r="J228" s="2">
        <f t="shared" ca="1" si="86"/>
        <v>-1853342.0947531199</v>
      </c>
      <c r="K228" s="2">
        <f t="shared" ca="1" si="86"/>
        <v>-1996081.9026177903</v>
      </c>
      <c r="L228" s="2">
        <f t="shared" ca="1" si="86"/>
        <v>-2143999.4585489985</v>
      </c>
      <c r="M228" s="2">
        <f t="shared" ca="1" si="86"/>
        <v>-2297249.2797102598</v>
      </c>
      <c r="N228" s="2">
        <f t="shared" ca="1" si="86"/>
        <v>-2435568.2934111119</v>
      </c>
      <c r="O228" s="2">
        <f t="shared" ca="1" si="86"/>
        <v>-2578683.6187550533</v>
      </c>
      <c r="P228" s="2">
        <f t="shared" ca="1" si="86"/>
        <v>-2726735.702146051</v>
      </c>
      <c r="Q228" s="2">
        <f t="shared" ca="1" si="86"/>
        <v>-2879868.7735635834</v>
      </c>
      <c r="R228" s="2">
        <f t="shared" ca="1" si="86"/>
        <v>-3038230.9435360162</v>
      </c>
      <c r="S228" s="2">
        <f t="shared" ca="1" si="86"/>
        <v>-3049248.0553742936</v>
      </c>
      <c r="T228" s="2">
        <f t="shared" ca="1" si="86"/>
        <v>-3059388.0260636793</v>
      </c>
      <c r="U228" s="2">
        <f t="shared" ca="1" si="86"/>
        <v>-3068609.1571295871</v>
      </c>
      <c r="V228" s="2">
        <f t="shared" ca="1" si="86"/>
        <v>-6464622.681902336</v>
      </c>
      <c r="W228" s="2">
        <f t="shared" ca="1" si="86"/>
        <v>-6543018.3815329317</v>
      </c>
      <c r="X228" s="2">
        <f t="shared" ca="1" si="86"/>
        <v>-6680421.7675451348</v>
      </c>
      <c r="Y228" s="2">
        <f t="shared" ca="1" si="86"/>
        <v>-6820710.6246635821</v>
      </c>
      <c r="Z228" s="2">
        <f t="shared" ca="1" si="86"/>
        <v>-6963945.5477814898</v>
      </c>
      <c r="AA228" s="2">
        <f t="shared" ca="1" si="86"/>
        <v>-7110188.404284928</v>
      </c>
      <c r="AB228" s="2">
        <f t="shared" ca="1" si="86"/>
        <v>-7259502.360774897</v>
      </c>
      <c r="AC228" s="2">
        <f t="shared" ca="1" si="86"/>
        <v>-7309720.0595389381</v>
      </c>
      <c r="AD228" s="2">
        <f t="shared" ca="1" si="86"/>
        <v>-7358845.46110994</v>
      </c>
      <c r="AE228" s="2">
        <f t="shared" ca="1" si="86"/>
        <v>-7406810.5430006953</v>
      </c>
      <c r="AF228" s="2">
        <f t="shared" ca="1" si="86"/>
        <v>-7453544.9074825132</v>
      </c>
      <c r="AG228" s="2">
        <f t="shared" ca="1" si="86"/>
        <v>-7498975.7118230741</v>
      </c>
      <c r="AH228" s="2">
        <f t="shared" ca="1" si="86"/>
        <v>-7656454.2017713888</v>
      </c>
      <c r="AI228" s="2">
        <f t="shared" ca="1" si="86"/>
        <v>-7817239.7400085861</v>
      </c>
      <c r="AJ228" s="2">
        <f t="shared" ca="1" si="86"/>
        <v>-7981401.7745487336</v>
      </c>
      <c r="AK228" s="2">
        <f t="shared" ca="1" si="86"/>
        <v>-8149011.211814288</v>
      </c>
    </row>
    <row r="229" spans="4:38">
      <c r="F229" s="2">
        <f t="shared" si="79"/>
        <v>0</v>
      </c>
    </row>
    <row r="230" spans="4:38">
      <c r="E230" t="s">
        <v>308</v>
      </c>
      <c r="F230" s="2">
        <f t="shared" ca="1" si="79"/>
        <v>-6333016.7449720679</v>
      </c>
      <c r="G230" s="2">
        <f t="shared" ref="G230:AK230" si="87">SUM(G222:G228)</f>
        <v>-60757.666956947745</v>
      </c>
      <c r="H230" s="2">
        <f t="shared" ca="1" si="87"/>
        <v>-203582.57955017069</v>
      </c>
      <c r="I230" s="2">
        <f t="shared" ca="1" si="87"/>
        <v>-216582.54938862729</v>
      </c>
      <c r="J230" s="2">
        <f t="shared" ca="1" si="87"/>
        <v>-542398.67675160733</v>
      </c>
      <c r="K230" s="2">
        <f t="shared" ca="1" si="87"/>
        <v>-530170.00375963887</v>
      </c>
      <c r="L230" s="2">
        <f t="shared" ca="1" si="87"/>
        <v>-662679.44101899071</v>
      </c>
      <c r="M230" s="2">
        <f t="shared" ca="1" si="87"/>
        <v>-663228.61376127531</v>
      </c>
      <c r="N230" s="2">
        <f t="shared" ca="1" si="87"/>
        <v>-650376.39389169309</v>
      </c>
      <c r="O230" s="2">
        <f t="shared" ca="1" si="87"/>
        <v>-634159.39814910688</v>
      </c>
      <c r="P230" s="2">
        <f t="shared" ca="1" si="87"/>
        <v>-614037.58779201237</v>
      </c>
      <c r="Q230" s="2">
        <f t="shared" ca="1" si="87"/>
        <v>-590048.54238246381</v>
      </c>
      <c r="R230" s="2">
        <f t="shared" ca="1" si="87"/>
        <v>-561672.97589739738</v>
      </c>
      <c r="S230" s="2">
        <f t="shared" ca="1" si="87"/>
        <v>-454068.0573313348</v>
      </c>
      <c r="T230" s="2">
        <f t="shared" ca="1" si="87"/>
        <v>-337844.61005127756</v>
      </c>
      <c r="U230" s="2">
        <f t="shared" ca="1" si="87"/>
        <v>-217920.94628563011</v>
      </c>
      <c r="V230" s="2">
        <f t="shared" ca="1" si="87"/>
        <v>-1753512.562481299</v>
      </c>
      <c r="W230" s="2">
        <f t="shared" ca="1" si="87"/>
        <v>-1553413.177577029</v>
      </c>
      <c r="X230" s="2">
        <f t="shared" ca="1" si="87"/>
        <v>-1373907.0739406571</v>
      </c>
      <c r="Y230" s="2">
        <f t="shared" ca="1" si="87"/>
        <v>-1185450.7020019609</v>
      </c>
      <c r="Z230" s="2">
        <f t="shared" ca="1" si="87"/>
        <v>-987747.31268393993</v>
      </c>
      <c r="AA230" s="2">
        <f t="shared" ca="1" si="87"/>
        <v>-780491.64051674306</v>
      </c>
      <c r="AB230" s="2">
        <f t="shared" ca="1" si="87"/>
        <v>-563369.67681532167</v>
      </c>
      <c r="AC230" s="2">
        <f t="shared" ca="1" si="87"/>
        <v>-285986.63680564519</v>
      </c>
      <c r="AD230" s="2">
        <f t="shared" ca="1" si="87"/>
        <v>778.8224464263767</v>
      </c>
      <c r="AE230" s="2">
        <f t="shared" ca="1" si="87"/>
        <v>297117.49135245662</v>
      </c>
      <c r="AF230" s="2">
        <f t="shared" ca="1" si="87"/>
        <v>603222.33602365106</v>
      </c>
      <c r="AG230" s="2">
        <f t="shared" ca="1" si="87"/>
        <v>919288.46981474571</v>
      </c>
      <c r="AH230" s="2">
        <f t="shared" ca="1" si="87"/>
        <v>1189958.2799698478</v>
      </c>
      <c r="AI230" s="2">
        <f t="shared" ca="1" si="87"/>
        <v>1472249.7054787418</v>
      </c>
      <c r="AJ230" s="2">
        <f t="shared" ca="1" si="87"/>
        <v>1766531.4887999948</v>
      </c>
      <c r="AK230" s="2">
        <f t="shared" ca="1" si="87"/>
        <v>2073182.7344430294</v>
      </c>
    </row>
    <row r="231" spans="4:38">
      <c r="E231" t="s">
        <v>309</v>
      </c>
      <c r="F231" s="2">
        <f t="shared" ca="1" si="79"/>
        <v>1899905.0234916199</v>
      </c>
      <c r="G231" s="2">
        <f>-G230*G$18</f>
        <v>18227.300087084324</v>
      </c>
      <c r="H231" s="2">
        <f t="shared" ref="H231:AK231" ca="1" si="88">-H230*H$18</f>
        <v>61074.773865051204</v>
      </c>
      <c r="I231" s="2">
        <f t="shared" ca="1" si="88"/>
        <v>64974.764816588184</v>
      </c>
      <c r="J231" s="2">
        <f t="shared" ca="1" si="88"/>
        <v>162719.60302548218</v>
      </c>
      <c r="K231" s="2">
        <f t="shared" ca="1" si="88"/>
        <v>159051.00112789165</v>
      </c>
      <c r="L231" s="2">
        <f t="shared" ca="1" si="88"/>
        <v>198803.8323056972</v>
      </c>
      <c r="M231" s="2">
        <f t="shared" ca="1" si="88"/>
        <v>198968.58412838259</v>
      </c>
      <c r="N231" s="2">
        <f t="shared" ca="1" si="88"/>
        <v>195112.91816750792</v>
      </c>
      <c r="O231" s="2">
        <f t="shared" ca="1" si="88"/>
        <v>190247.81944473207</v>
      </c>
      <c r="P231" s="2">
        <f t="shared" ca="1" si="88"/>
        <v>184211.27633760372</v>
      </c>
      <c r="Q231" s="2">
        <f t="shared" ca="1" si="88"/>
        <v>177014.56271473915</v>
      </c>
      <c r="R231" s="2">
        <f t="shared" ca="1" si="88"/>
        <v>168501.89276921921</v>
      </c>
      <c r="S231" s="2">
        <f t="shared" ca="1" si="88"/>
        <v>136220.41719940043</v>
      </c>
      <c r="T231" s="2">
        <f t="shared" ca="1" si="88"/>
        <v>101353.38301538327</v>
      </c>
      <c r="U231" s="2">
        <f t="shared" ca="1" si="88"/>
        <v>65376.28388568903</v>
      </c>
      <c r="V231" s="2">
        <f t="shared" ca="1" si="88"/>
        <v>526053.76874438964</v>
      </c>
      <c r="W231" s="2">
        <f t="shared" ca="1" si="88"/>
        <v>466023.95327310869</v>
      </c>
      <c r="X231" s="2">
        <f t="shared" ca="1" si="88"/>
        <v>412172.12218219711</v>
      </c>
      <c r="Y231" s="2">
        <f t="shared" ca="1" si="88"/>
        <v>355635.2106005883</v>
      </c>
      <c r="Z231" s="2">
        <f t="shared" ca="1" si="88"/>
        <v>296324.19380518195</v>
      </c>
      <c r="AA231" s="2">
        <f t="shared" ca="1" si="88"/>
        <v>234147.49215502292</v>
      </c>
      <c r="AB231" s="2">
        <f t="shared" ca="1" si="88"/>
        <v>169010.90304459649</v>
      </c>
      <c r="AC231" s="2">
        <f t="shared" ca="1" si="88"/>
        <v>85795.99104169356</v>
      </c>
      <c r="AD231" s="2">
        <f t="shared" ca="1" si="88"/>
        <v>-233.646733927913</v>
      </c>
      <c r="AE231" s="2">
        <f t="shared" ca="1" si="88"/>
        <v>-89135.247405736984</v>
      </c>
      <c r="AF231" s="2">
        <f t="shared" ca="1" si="88"/>
        <v>-180966.7008070953</v>
      </c>
      <c r="AG231" s="2">
        <f t="shared" ca="1" si="88"/>
        <v>-275786.5409444237</v>
      </c>
      <c r="AH231" s="2">
        <f t="shared" ca="1" si="88"/>
        <v>-356987.48399095429</v>
      </c>
      <c r="AI231" s="2">
        <f t="shared" ca="1" si="88"/>
        <v>-441674.9116436225</v>
      </c>
      <c r="AJ231" s="2">
        <f t="shared" ca="1" si="88"/>
        <v>-529959.44663999847</v>
      </c>
      <c r="AK231" s="2">
        <f t="shared" ca="1" si="88"/>
        <v>-621954.82033290877</v>
      </c>
    </row>
    <row r="233" spans="4:38">
      <c r="D233" t="s">
        <v>310</v>
      </c>
    </row>
    <row r="234" spans="4:38">
      <c r="E234" t="s">
        <v>214</v>
      </c>
      <c r="F234" s="2">
        <f>NPV($G$15,H234:AQ234)+G234</f>
        <v>-13368281.940541603</v>
      </c>
      <c r="G234" s="2">
        <f t="shared" ref="G234:AK234" si="89">-G26</f>
        <v>-4860613.3565558195</v>
      </c>
      <c r="H234" s="2">
        <f t="shared" si="89"/>
        <v>0</v>
      </c>
      <c r="I234" s="2">
        <f t="shared" si="89"/>
        <v>0</v>
      </c>
      <c r="J234" s="2">
        <f t="shared" si="89"/>
        <v>0</v>
      </c>
      <c r="K234" s="2">
        <f t="shared" si="89"/>
        <v>0</v>
      </c>
      <c r="L234" s="2">
        <f t="shared" si="89"/>
        <v>-10941162.059241178</v>
      </c>
      <c r="M234" s="2">
        <f t="shared" si="89"/>
        <v>0</v>
      </c>
      <c r="N234" s="2">
        <f t="shared" si="89"/>
        <v>0</v>
      </c>
      <c r="O234" s="2">
        <f t="shared" si="89"/>
        <v>0</v>
      </c>
      <c r="P234" s="2">
        <f t="shared" si="89"/>
        <v>0</v>
      </c>
      <c r="Q234" s="2">
        <f t="shared" si="89"/>
        <v>0</v>
      </c>
      <c r="R234" s="23">
        <f t="shared" si="89"/>
        <v>0</v>
      </c>
      <c r="S234" s="23">
        <f t="shared" si="89"/>
        <v>0</v>
      </c>
      <c r="T234" s="23">
        <f t="shared" si="89"/>
        <v>0</v>
      </c>
      <c r="U234" s="23">
        <f t="shared" si="89"/>
        <v>0</v>
      </c>
      <c r="V234" s="23">
        <f t="shared" si="89"/>
        <v>0</v>
      </c>
      <c r="W234" s="23">
        <f t="shared" si="89"/>
        <v>0</v>
      </c>
      <c r="X234" s="23">
        <f t="shared" si="89"/>
        <v>0</v>
      </c>
      <c r="Y234" s="23">
        <f t="shared" si="89"/>
        <v>0</v>
      </c>
      <c r="Z234" s="23">
        <f t="shared" si="89"/>
        <v>0</v>
      </c>
      <c r="AA234" s="23">
        <f t="shared" si="89"/>
        <v>0</v>
      </c>
      <c r="AB234" s="23">
        <f t="shared" si="89"/>
        <v>0</v>
      </c>
      <c r="AC234" s="23">
        <f t="shared" si="89"/>
        <v>0</v>
      </c>
      <c r="AD234" s="23">
        <f t="shared" si="89"/>
        <v>0</v>
      </c>
      <c r="AE234" s="23">
        <f t="shared" si="89"/>
        <v>0</v>
      </c>
      <c r="AF234" s="23">
        <f t="shared" si="89"/>
        <v>0</v>
      </c>
      <c r="AG234" s="23">
        <f t="shared" si="89"/>
        <v>0</v>
      </c>
      <c r="AH234" s="23">
        <f t="shared" si="89"/>
        <v>0</v>
      </c>
      <c r="AI234" s="23">
        <f t="shared" si="89"/>
        <v>0</v>
      </c>
      <c r="AJ234" s="23">
        <f t="shared" si="89"/>
        <v>0</v>
      </c>
      <c r="AK234" s="23">
        <f t="shared" si="89"/>
        <v>0</v>
      </c>
    </row>
    <row r="235" spans="4:38">
      <c r="E235" t="s">
        <v>311</v>
      </c>
      <c r="F235" s="2">
        <f t="shared" ref="F235:F245" si="90">NPV($G$15,H235:AQ235)+G235</f>
        <v>0</v>
      </c>
      <c r="G235" s="2">
        <f t="shared" ref="G235:AK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c r="AB235" s="2">
        <f t="shared" si="91"/>
        <v>0</v>
      </c>
      <c r="AC235" s="2">
        <f t="shared" si="91"/>
        <v>0</v>
      </c>
      <c r="AD235" s="2">
        <f t="shared" si="91"/>
        <v>0</v>
      </c>
      <c r="AE235" s="2">
        <f t="shared" si="91"/>
        <v>0</v>
      </c>
      <c r="AF235" s="2">
        <f t="shared" si="91"/>
        <v>0</v>
      </c>
      <c r="AG235" s="2">
        <f t="shared" si="91"/>
        <v>0</v>
      </c>
      <c r="AH235" s="2">
        <f t="shared" si="91"/>
        <v>0</v>
      </c>
      <c r="AI235" s="2">
        <f t="shared" si="91"/>
        <v>0</v>
      </c>
      <c r="AJ235" s="2">
        <f t="shared" si="91"/>
        <v>0</v>
      </c>
      <c r="AK235" s="2">
        <f t="shared" si="91"/>
        <v>0</v>
      </c>
    </row>
    <row r="236" spans="4:38">
      <c r="E236" t="s">
        <v>222</v>
      </c>
      <c r="F236" s="2">
        <f t="shared" si="90"/>
        <v>0</v>
      </c>
      <c r="G236" s="2">
        <f t="shared" ref="G236:AK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c r="AB236" s="2">
        <f t="shared" si="92"/>
        <v>0</v>
      </c>
      <c r="AC236" s="2">
        <f t="shared" si="92"/>
        <v>0</v>
      </c>
      <c r="AD236" s="2">
        <f t="shared" si="92"/>
        <v>0</v>
      </c>
      <c r="AE236" s="2">
        <f t="shared" si="92"/>
        <v>0</v>
      </c>
      <c r="AF236" s="2">
        <f t="shared" si="92"/>
        <v>0</v>
      </c>
      <c r="AG236" s="2">
        <f t="shared" si="92"/>
        <v>0</v>
      </c>
      <c r="AH236" s="2">
        <f t="shared" si="92"/>
        <v>0</v>
      </c>
      <c r="AI236" s="2">
        <f t="shared" si="92"/>
        <v>0</v>
      </c>
      <c r="AJ236" s="2">
        <f t="shared" si="92"/>
        <v>0</v>
      </c>
      <c r="AK236" s="2">
        <f t="shared" si="92"/>
        <v>0</v>
      </c>
    </row>
    <row r="237" spans="4:38">
      <c r="E237" t="s">
        <v>305</v>
      </c>
      <c r="F237" s="2">
        <f t="shared" si="90"/>
        <v>325924611.7685619</v>
      </c>
      <c r="G237" s="2">
        <f t="shared" ref="G237:AK237" si="93">G177</f>
        <v>0</v>
      </c>
      <c r="H237" s="2">
        <f t="shared" si="93"/>
        <v>155807.95870991104</v>
      </c>
      <c r="I237" s="2">
        <f t="shared" si="93"/>
        <v>335526.16980831238</v>
      </c>
      <c r="J237" s="2">
        <f t="shared" si="93"/>
        <v>643422.77677110035</v>
      </c>
      <c r="K237" s="2">
        <f t="shared" si="93"/>
        <v>981118.62352920522</v>
      </c>
      <c r="L237" s="2">
        <f t="shared" si="93"/>
        <v>1350421.4551966079</v>
      </c>
      <c r="M237" s="2">
        <f t="shared" si="93"/>
        <v>1750155.9428204896</v>
      </c>
      <c r="N237" s="2">
        <f t="shared" si="93"/>
        <v>2180146.0147415292</v>
      </c>
      <c r="O237" s="2">
        <f t="shared" si="93"/>
        <v>2641727.9894706868</v>
      </c>
      <c r="P237" s="2">
        <f t="shared" si="93"/>
        <v>3136450.9812816866</v>
      </c>
      <c r="Q237" s="2">
        <f t="shared" si="93"/>
        <v>3665695.0395494588</v>
      </c>
      <c r="R237" s="2">
        <f t="shared" si="93"/>
        <v>4231136.9677540464</v>
      </c>
      <c r="S237" s="2">
        <f t="shared" si="93"/>
        <v>4809637.3605378261</v>
      </c>
      <c r="T237" s="2">
        <f t="shared" si="93"/>
        <v>5404462.9918658277</v>
      </c>
      <c r="U237" s="2">
        <f t="shared" si="93"/>
        <v>6013268.3665977595</v>
      </c>
      <c r="V237" s="2">
        <f t="shared" si="93"/>
        <v>7183017.4397293506</v>
      </c>
      <c r="W237" s="2">
        <f t="shared" si="93"/>
        <v>8389985.2835490257</v>
      </c>
      <c r="X237" s="2">
        <f t="shared" si="93"/>
        <v>9644478.0661182106</v>
      </c>
      <c r="Y237" s="2">
        <f t="shared" si="93"/>
        <v>10947959.562045254</v>
      </c>
      <c r="Z237" s="2">
        <f t="shared" si="93"/>
        <v>12301934.065974073</v>
      </c>
      <c r="AA237" s="2">
        <f t="shared" si="93"/>
        <v>13707947.448901042</v>
      </c>
      <c r="AB237" s="2">
        <f t="shared" si="93"/>
        <v>15167588.240987848</v>
      </c>
      <c r="AC237" s="2">
        <f t="shared" si="93"/>
        <v>16665987.250349836</v>
      </c>
      <c r="AD237" s="2">
        <f t="shared" si="93"/>
        <v>18203782.08920873</v>
      </c>
      <c r="AE237" s="2">
        <f t="shared" si="93"/>
        <v>19781612.77996815</v>
      </c>
      <c r="AF237" s="2">
        <f t="shared" si="93"/>
        <v>21400121.422433954</v>
      </c>
      <c r="AG237" s="2">
        <f t="shared" si="93"/>
        <v>23059951.842785686</v>
      </c>
      <c r="AH237" s="2">
        <f t="shared" si="93"/>
        <v>24780057.687244896</v>
      </c>
      <c r="AI237" s="2">
        <f t="shared" si="93"/>
        <v>26562238.53840873</v>
      </c>
      <c r="AJ237" s="2">
        <f t="shared" si="93"/>
        <v>28408342.979881365</v>
      </c>
      <c r="AK237" s="2">
        <f t="shared" si="93"/>
        <v>30320269.860700414</v>
      </c>
      <c r="AL237" s="2">
        <f t="shared" ref="AL237:AL243" si="94">IF(AF237=0,0,IF($G$15&gt;(AK237/AF237)^(1/5)-1+2%,AK237*(AK237/AF237)^(1/5)/($G$15-((AK237/AF237)^(1/5)-1)),AK237*(1+$G$14)/$G$16))</f>
        <v>1032911517.4463493</v>
      </c>
    </row>
    <row r="238" spans="4:38">
      <c r="E238" t="s">
        <v>282</v>
      </c>
      <c r="F238" s="2">
        <f t="shared" si="90"/>
        <v>-179474978.68052867</v>
      </c>
      <c r="G238" s="2">
        <f t="shared" ref="G238:AK238" si="95">G224</f>
        <v>0</v>
      </c>
      <c r="H238" s="2">
        <f t="shared" si="95"/>
        <v>-88959.503775543722</v>
      </c>
      <c r="I238" s="2">
        <f t="shared" si="95"/>
        <v>-190841.23325668168</v>
      </c>
      <c r="J238" s="2">
        <f t="shared" si="95"/>
        <v>-364796.54750991846</v>
      </c>
      <c r="K238" s="2">
        <f t="shared" si="95"/>
        <v>-538689.46301118867</v>
      </c>
      <c r="L238" s="2">
        <f t="shared" si="95"/>
        <v>-740683.26179181563</v>
      </c>
      <c r="M238" s="2">
        <f t="shared" si="95"/>
        <v>-960448.32439873135</v>
      </c>
      <c r="N238" s="2">
        <f t="shared" si="95"/>
        <v>-1197101.8539550381</v>
      </c>
      <c r="O238" s="2">
        <f t="shared" si="95"/>
        <v>-1451421.5519687745</v>
      </c>
      <c r="P238" s="2">
        <f t="shared" si="95"/>
        <v>-1724221.1591046909</v>
      </c>
      <c r="Q238" s="2">
        <f t="shared" si="95"/>
        <v>-2016334.2999039646</v>
      </c>
      <c r="R238" s="2">
        <f t="shared" si="95"/>
        <v>-2328636.1401339332</v>
      </c>
      <c r="S238" s="2">
        <f t="shared" si="95"/>
        <v>-2648449.0639554565</v>
      </c>
      <c r="T238" s="2">
        <f t="shared" si="95"/>
        <v>-2975992.5497560576</v>
      </c>
      <c r="U238" s="2">
        <f t="shared" si="95"/>
        <v>-3311234.0459381188</v>
      </c>
      <c r="V238" s="2">
        <f t="shared" si="95"/>
        <v>-3955361.7848019265</v>
      </c>
      <c r="W238" s="2">
        <f t="shared" si="95"/>
        <v>-4619984.2119345842</v>
      </c>
      <c r="X238" s="2">
        <f t="shared" si="95"/>
        <v>-5310776.4664597176</v>
      </c>
      <c r="Y238" s="2">
        <f t="shared" si="95"/>
        <v>-6028544.5826374404</v>
      </c>
      <c r="Z238" s="2">
        <f t="shared" si="95"/>
        <v>-6774116.9072729172</v>
      </c>
      <c r="AA238" s="2">
        <f t="shared" si="95"/>
        <v>-7548344.6813821448</v>
      </c>
      <c r="AB238" s="2">
        <f t="shared" si="95"/>
        <v>-8352102.6364478506</v>
      </c>
      <c r="AC238" s="2">
        <f t="shared" si="95"/>
        <v>-9177202.9831677079</v>
      </c>
      <c r="AD238" s="2">
        <f t="shared" si="95"/>
        <v>-10023996.825661467</v>
      </c>
      <c r="AE238" s="2">
        <f t="shared" si="95"/>
        <v>-10892836.595226692</v>
      </c>
      <c r="AF238" s="2">
        <f t="shared" si="95"/>
        <v>-11784075.86709209</v>
      </c>
      <c r="AG238" s="2">
        <f t="shared" si="95"/>
        <v>-12698069.167122046</v>
      </c>
      <c r="AH238" s="2">
        <f t="shared" si="95"/>
        <v>-13645253.408295877</v>
      </c>
      <c r="AI238" s="2">
        <f t="shared" si="95"/>
        <v>-14626619.539096301</v>
      </c>
      <c r="AJ238" s="2">
        <f t="shared" si="95"/>
        <v>-15643185.490637286</v>
      </c>
      <c r="AK238" s="2">
        <f t="shared" si="95"/>
        <v>-16695996.872926254</v>
      </c>
      <c r="AL238" s="2">
        <f t="shared" si="94"/>
        <v>-568777505.75849855</v>
      </c>
    </row>
    <row r="239" spans="4:38">
      <c r="E239" t="s">
        <v>283</v>
      </c>
      <c r="F239" s="2">
        <f t="shared" si="90"/>
        <v>-71880598.937539771</v>
      </c>
      <c r="G239" s="2">
        <f t="shared" ref="G239:AK239" si="96">-G200</f>
        <v>0</v>
      </c>
      <c r="H239" s="2">
        <f t="shared" si="96"/>
        <v>-34569.79069504881</v>
      </c>
      <c r="I239" s="2">
        <f t="shared" si="96"/>
        <v>-74137.170655710666</v>
      </c>
      <c r="J239" s="2">
        <f t="shared" si="96"/>
        <v>-141675.89891604873</v>
      </c>
      <c r="K239" s="2">
        <f t="shared" si="96"/>
        <v>-215714.69860105516</v>
      </c>
      <c r="L239" s="2">
        <f t="shared" si="96"/>
        <v>-296574.40705733339</v>
      </c>
      <c r="M239" s="2">
        <f t="shared" si="96"/>
        <v>-384588.10026598995</v>
      </c>
      <c r="N239" s="2">
        <f t="shared" si="96"/>
        <v>-479374.45204729872</v>
      </c>
      <c r="O239" s="2">
        <f t="shared" si="96"/>
        <v>-581246.44435080572</v>
      </c>
      <c r="P239" s="2">
        <f t="shared" si="96"/>
        <v>-690528.63185639924</v>
      </c>
      <c r="Q239" s="2">
        <f t="shared" si="96"/>
        <v>-807557.51970279333</v>
      </c>
      <c r="R239" s="2">
        <f t="shared" si="96"/>
        <v>-932681.95260071009</v>
      </c>
      <c r="S239" s="2">
        <f t="shared" si="96"/>
        <v>-1060826.2248261862</v>
      </c>
      <c r="T239" s="2">
        <f t="shared" si="96"/>
        <v>-1192022.5254223242</v>
      </c>
      <c r="U239" s="2">
        <f t="shared" si="96"/>
        <v>-1326302.2348718843</v>
      </c>
      <c r="V239" s="2">
        <f t="shared" si="96"/>
        <v>-1584305.1569685629</v>
      </c>
      <c r="W239" s="2">
        <f t="shared" si="96"/>
        <v>-1850517.1486981544</v>
      </c>
      <c r="X239" s="2">
        <f t="shared" si="96"/>
        <v>-2127211.3655061661</v>
      </c>
      <c r="Y239" s="2">
        <f t="shared" si="96"/>
        <v>-2414710.6613575378</v>
      </c>
      <c r="Z239" s="2">
        <f t="shared" si="96"/>
        <v>-2713346.8274224782</v>
      </c>
      <c r="AA239" s="2">
        <f t="shared" si="96"/>
        <v>-3023460.8250604882</v>
      </c>
      <c r="AB239" s="2">
        <f t="shared" si="96"/>
        <v>-3345403.024648401</v>
      </c>
      <c r="AC239" s="2">
        <f t="shared" si="96"/>
        <v>-3675893.8382441741</v>
      </c>
      <c r="AD239" s="2">
        <f t="shared" si="96"/>
        <v>-4015073.8992709485</v>
      </c>
      <c r="AE239" s="2">
        <f t="shared" si="96"/>
        <v>-4363084.3727479009</v>
      </c>
      <c r="AF239" s="2">
        <f t="shared" si="96"/>
        <v>-4720066.8818914918</v>
      </c>
      <c r="AG239" s="2">
        <f t="shared" si="96"/>
        <v>-5086163.4306916893</v>
      </c>
      <c r="AH239" s="2">
        <f t="shared" si="96"/>
        <v>-5465554.4850465814</v>
      </c>
      <c r="AI239" s="2">
        <f t="shared" si="96"/>
        <v>-5858636.9656114448</v>
      </c>
      <c r="AJ239" s="2">
        <f t="shared" si="96"/>
        <v>-6265818.6008321242</v>
      </c>
      <c r="AK239" s="2">
        <f t="shared" si="96"/>
        <v>-6687518.2058302406</v>
      </c>
      <c r="AL239" s="2">
        <f t="shared" si="94"/>
        <v>-227821672.09162933</v>
      </c>
    </row>
    <row r="240" spans="4:38">
      <c r="E240" t="s">
        <v>290</v>
      </c>
      <c r="F240" s="2">
        <f t="shared" si="90"/>
        <v>0</v>
      </c>
      <c r="G240" s="2">
        <f t="shared" ref="G240:AK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7"/>
        <v>0</v>
      </c>
      <c r="AC240" s="2">
        <f t="shared" si="97"/>
        <v>0</v>
      </c>
      <c r="AD240" s="2">
        <f t="shared" si="97"/>
        <v>0</v>
      </c>
      <c r="AE240" s="2">
        <f t="shared" si="97"/>
        <v>0</v>
      </c>
      <c r="AF240" s="2">
        <f t="shared" si="97"/>
        <v>0</v>
      </c>
      <c r="AG240" s="2">
        <f t="shared" si="97"/>
        <v>0</v>
      </c>
      <c r="AH240" s="2">
        <f t="shared" si="97"/>
        <v>0</v>
      </c>
      <c r="AI240" s="2">
        <f t="shared" si="97"/>
        <v>0</v>
      </c>
      <c r="AJ240" s="2">
        <f t="shared" si="97"/>
        <v>0</v>
      </c>
      <c r="AK240" s="2">
        <f t="shared" si="97"/>
        <v>0</v>
      </c>
      <c r="AL240" s="2">
        <f t="shared" si="94"/>
        <v>0</v>
      </c>
    </row>
    <row r="241" spans="3:40">
      <c r="E241" t="s">
        <v>295</v>
      </c>
      <c r="F241" s="2">
        <f t="shared" si="90"/>
        <v>0</v>
      </c>
      <c r="G241" s="2">
        <f t="shared" ref="G241:AK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8"/>
        <v>0</v>
      </c>
      <c r="AC241" s="2">
        <f t="shared" si="98"/>
        <v>0</v>
      </c>
      <c r="AD241" s="2">
        <f t="shared" si="98"/>
        <v>0</v>
      </c>
      <c r="AE241" s="2">
        <f t="shared" si="98"/>
        <v>0</v>
      </c>
      <c r="AF241" s="2">
        <f t="shared" si="98"/>
        <v>0</v>
      </c>
      <c r="AG241" s="2">
        <f t="shared" si="98"/>
        <v>0</v>
      </c>
      <c r="AH241" s="2">
        <f t="shared" si="98"/>
        <v>0</v>
      </c>
      <c r="AI241" s="2">
        <f t="shared" si="98"/>
        <v>0</v>
      </c>
      <c r="AJ241" s="2">
        <f t="shared" si="98"/>
        <v>0</v>
      </c>
      <c r="AK241" s="2">
        <f t="shared" si="98"/>
        <v>0</v>
      </c>
      <c r="AL241" s="2">
        <f t="shared" si="94"/>
        <v>0</v>
      </c>
    </row>
    <row r="242" spans="3:40">
      <c r="E242" t="s">
        <v>312</v>
      </c>
      <c r="F242" s="2">
        <f t="shared" ca="1" si="90"/>
        <v>-2553795.3413796062</v>
      </c>
      <c r="G242" s="2">
        <f t="shared" ref="G242:AK242" si="99">G231</f>
        <v>18227.300087084324</v>
      </c>
      <c r="H242" s="2">
        <f t="shared" ca="1" si="99"/>
        <v>61074.773865051204</v>
      </c>
      <c r="I242" s="2">
        <f t="shared" ca="1" si="99"/>
        <v>64974.764816588184</v>
      </c>
      <c r="J242" s="2">
        <f t="shared" ca="1" si="99"/>
        <v>162719.60302548218</v>
      </c>
      <c r="K242" s="2">
        <f t="shared" ca="1" si="99"/>
        <v>159051.00112789165</v>
      </c>
      <c r="L242" s="2">
        <f t="shared" ca="1" si="99"/>
        <v>198803.8323056972</v>
      </c>
      <c r="M242" s="2">
        <f t="shared" ca="1" si="99"/>
        <v>198968.58412838259</v>
      </c>
      <c r="N242" s="2">
        <f t="shared" ca="1" si="99"/>
        <v>195112.91816750792</v>
      </c>
      <c r="O242" s="2">
        <f t="shared" ca="1" si="99"/>
        <v>190247.81944473207</v>
      </c>
      <c r="P242" s="2">
        <f t="shared" ca="1" si="99"/>
        <v>184211.27633760372</v>
      </c>
      <c r="Q242" s="2">
        <f t="shared" ca="1" si="99"/>
        <v>177014.56271473915</v>
      </c>
      <c r="R242" s="2">
        <f t="shared" ca="1" si="99"/>
        <v>168501.89276921921</v>
      </c>
      <c r="S242" s="2">
        <f t="shared" ca="1" si="99"/>
        <v>136220.41719940043</v>
      </c>
      <c r="T242" s="2">
        <f t="shared" ca="1" si="99"/>
        <v>101353.38301538327</v>
      </c>
      <c r="U242" s="2">
        <f t="shared" ca="1" si="99"/>
        <v>65376.28388568903</v>
      </c>
      <c r="V242" s="2">
        <f t="shared" ca="1" si="99"/>
        <v>526053.76874438964</v>
      </c>
      <c r="W242" s="2">
        <f t="shared" ca="1" si="99"/>
        <v>466023.95327310869</v>
      </c>
      <c r="X242" s="2">
        <f t="shared" ca="1" si="99"/>
        <v>412172.12218219711</v>
      </c>
      <c r="Y242" s="2">
        <f t="shared" ca="1" si="99"/>
        <v>355635.2106005883</v>
      </c>
      <c r="Z242" s="2">
        <f t="shared" ca="1" si="99"/>
        <v>296324.19380518195</v>
      </c>
      <c r="AA242" s="2">
        <f t="shared" ca="1" si="99"/>
        <v>234147.49215502292</v>
      </c>
      <c r="AB242" s="2">
        <f t="shared" ca="1" si="99"/>
        <v>169010.90304459649</v>
      </c>
      <c r="AC242" s="2">
        <f t="shared" ca="1" si="99"/>
        <v>85795.99104169356</v>
      </c>
      <c r="AD242" s="2">
        <f t="shared" ca="1" si="99"/>
        <v>-233.646733927913</v>
      </c>
      <c r="AE242" s="2">
        <f t="shared" ca="1" si="99"/>
        <v>-89135.247405736984</v>
      </c>
      <c r="AF242" s="2">
        <f t="shared" ca="1" si="99"/>
        <v>-180966.7008070953</v>
      </c>
      <c r="AG242" s="2">
        <f t="shared" ca="1" si="99"/>
        <v>-275786.5409444237</v>
      </c>
      <c r="AH242" s="2">
        <f t="shared" ca="1" si="99"/>
        <v>-356987.48399095429</v>
      </c>
      <c r="AI242" s="2">
        <f t="shared" ca="1" si="99"/>
        <v>-441674.9116436225</v>
      </c>
      <c r="AJ242" s="2">
        <f t="shared" ca="1" si="99"/>
        <v>-529959.44663999847</v>
      </c>
      <c r="AK242" s="2">
        <f t="shared" ca="1" si="99"/>
        <v>-621954.82033290877</v>
      </c>
      <c r="AL242" s="2">
        <f t="shared" ca="1" si="94"/>
        <v>-21187947.871328607</v>
      </c>
      <c r="AN242" s="18"/>
    </row>
    <row r="243" spans="3:40">
      <c r="E243" t="s">
        <v>313</v>
      </c>
      <c r="F243" s="2">
        <f t="shared" ca="1" si="90"/>
        <v>1276897.6706898031</v>
      </c>
      <c r="G243" s="2">
        <f>-$G$17*G242</f>
        <v>-9113.6500435421622</v>
      </c>
      <c r="H243" s="2">
        <f t="shared" ref="H243:AK243" ca="1" si="100">-$G$17*H242</f>
        <v>-30537.386932525602</v>
      </c>
      <c r="I243" s="2">
        <f t="shared" ca="1" si="100"/>
        <v>-32487.382408294092</v>
      </c>
      <c r="J243" s="2">
        <f t="shared" ca="1" si="100"/>
        <v>-81359.801512741091</v>
      </c>
      <c r="K243" s="2">
        <f t="shared" ca="1" si="100"/>
        <v>-79525.500563945825</v>
      </c>
      <c r="L243" s="2">
        <f t="shared" ca="1" si="100"/>
        <v>-99401.9161528486</v>
      </c>
      <c r="M243" s="2">
        <f t="shared" ca="1" si="100"/>
        <v>-99484.292064191293</v>
      </c>
      <c r="N243" s="2">
        <f t="shared" ca="1" si="100"/>
        <v>-97556.459083753958</v>
      </c>
      <c r="O243" s="2">
        <f t="shared" ca="1" si="100"/>
        <v>-95123.909722366036</v>
      </c>
      <c r="P243" s="2">
        <f t="shared" ca="1" si="100"/>
        <v>-92105.638168801859</v>
      </c>
      <c r="Q243" s="2">
        <f t="shared" ca="1" si="100"/>
        <v>-88507.281357369575</v>
      </c>
      <c r="R243" s="2">
        <f t="shared" ca="1" si="100"/>
        <v>-84250.946384609604</v>
      </c>
      <c r="S243" s="2">
        <f t="shared" ca="1" si="100"/>
        <v>-68110.208599700214</v>
      </c>
      <c r="T243" s="2">
        <f t="shared" ca="1" si="100"/>
        <v>-50676.691507691634</v>
      </c>
      <c r="U243" s="2">
        <f t="shared" ca="1" si="100"/>
        <v>-32688.141942844515</v>
      </c>
      <c r="V243" s="2">
        <f t="shared" ca="1" si="100"/>
        <v>-263026.88437219482</v>
      </c>
      <c r="W243" s="2">
        <f t="shared" ca="1" si="100"/>
        <v>-233011.97663655435</v>
      </c>
      <c r="X243" s="2">
        <f t="shared" ca="1" si="100"/>
        <v>-206086.06109109856</v>
      </c>
      <c r="Y243" s="2">
        <f t="shared" ca="1" si="100"/>
        <v>-177817.60530029415</v>
      </c>
      <c r="Z243" s="2">
        <f t="shared" ca="1" si="100"/>
        <v>-148162.09690259097</v>
      </c>
      <c r="AA243" s="2">
        <f t="shared" ca="1" si="100"/>
        <v>-117073.74607751146</v>
      </c>
      <c r="AB243" s="2">
        <f t="shared" ca="1" si="100"/>
        <v>-84505.451522298245</v>
      </c>
      <c r="AC243" s="2">
        <f t="shared" ca="1" si="100"/>
        <v>-42897.99552084678</v>
      </c>
      <c r="AD243" s="2">
        <f t="shared" ca="1" si="100"/>
        <v>116.8233669639565</v>
      </c>
      <c r="AE243" s="2">
        <f t="shared" ca="1" si="100"/>
        <v>44567.623702868492</v>
      </c>
      <c r="AF243" s="2">
        <f t="shared" ca="1" si="100"/>
        <v>90483.350403547651</v>
      </c>
      <c r="AG243" s="2">
        <f t="shared" ca="1" si="100"/>
        <v>137893.27047221185</v>
      </c>
      <c r="AH243" s="2">
        <f t="shared" ca="1" si="100"/>
        <v>178493.74199547715</v>
      </c>
      <c r="AI243" s="2">
        <f t="shared" ca="1" si="100"/>
        <v>220837.45582181125</v>
      </c>
      <c r="AJ243" s="2">
        <f t="shared" ca="1" si="100"/>
        <v>264979.72331999923</v>
      </c>
      <c r="AK243" s="2">
        <f t="shared" ca="1" si="100"/>
        <v>310977.41016645439</v>
      </c>
      <c r="AL243" s="2">
        <f t="shared" ca="1" si="94"/>
        <v>10593973.935664304</v>
      </c>
    </row>
    <row r="244" spans="3:40">
      <c r="E244" t="s">
        <v>314</v>
      </c>
      <c r="F244" s="2">
        <f t="shared" ca="1" si="90"/>
        <v>59923854.539261945</v>
      </c>
      <c r="G244" s="2">
        <f>SUM(G234:G243)</f>
        <v>-4851499.7065122779</v>
      </c>
      <c r="H244" s="2">
        <f t="shared" ref="H244:AL244" ca="1" si="101">SUM(H234:H243)</f>
        <v>62816.051171844105</v>
      </c>
      <c r="I244" s="2">
        <f t="shared" ca="1" si="101"/>
        <v>103035.14830421412</v>
      </c>
      <c r="J244" s="2">
        <f t="shared" ca="1" si="101"/>
        <v>218310.13185787428</v>
      </c>
      <c r="K244" s="2">
        <f t="shared" ca="1" si="101"/>
        <v>306239.96248090721</v>
      </c>
      <c r="L244" s="2">
        <f t="shared" ca="1" si="101"/>
        <v>-10528596.35674087</v>
      </c>
      <c r="M244" s="2">
        <f t="shared" ca="1" si="101"/>
        <v>504603.81021995959</v>
      </c>
      <c r="N244" s="2">
        <f t="shared" ca="1" si="101"/>
        <v>601226.16782294633</v>
      </c>
      <c r="O244" s="2">
        <f t="shared" ca="1" si="101"/>
        <v>704183.90287347254</v>
      </c>
      <c r="P244" s="2">
        <f t="shared" ca="1" si="101"/>
        <v>813806.82848939823</v>
      </c>
      <c r="Q244" s="2">
        <f t="shared" ca="1" si="101"/>
        <v>930310.50130007032</v>
      </c>
      <c r="R244" s="2">
        <f t="shared" ca="1" si="101"/>
        <v>1054069.8214040126</v>
      </c>
      <c r="S244" s="2">
        <f t="shared" ca="1" si="101"/>
        <v>1168472.2803558838</v>
      </c>
      <c r="T244" s="2">
        <f t="shared" ca="1" si="101"/>
        <v>1287124.6081951377</v>
      </c>
      <c r="U244" s="2">
        <f t="shared" ca="1" si="101"/>
        <v>1408420.2277306009</v>
      </c>
      <c r="V244" s="2">
        <f t="shared" ca="1" si="101"/>
        <v>1906377.3823310561</v>
      </c>
      <c r="W244" s="2">
        <f t="shared" ca="1" si="101"/>
        <v>2152495.8995528417</v>
      </c>
      <c r="X244" s="2">
        <f t="shared" ca="1" si="101"/>
        <v>2412576.2952434253</v>
      </c>
      <c r="Y244" s="2">
        <f t="shared" ca="1" si="101"/>
        <v>2682521.9233505698</v>
      </c>
      <c r="Z244" s="2">
        <f t="shared" ca="1" si="101"/>
        <v>2962632.4281812687</v>
      </c>
      <c r="AA244" s="2">
        <f t="shared" ca="1" si="101"/>
        <v>3253215.6885359208</v>
      </c>
      <c r="AB244" s="2">
        <f t="shared" ca="1" si="101"/>
        <v>3554588.0314138951</v>
      </c>
      <c r="AC244" s="2">
        <f t="shared" ca="1" si="101"/>
        <v>3855788.4244588008</v>
      </c>
      <c r="AD244" s="2">
        <f t="shared" ca="1" si="101"/>
        <v>4164594.5409093495</v>
      </c>
      <c r="AE244" s="2">
        <f t="shared" ca="1" si="101"/>
        <v>4481124.1882906891</v>
      </c>
      <c r="AF244" s="2">
        <f t="shared" ca="1" si="101"/>
        <v>4805495.323046824</v>
      </c>
      <c r="AG244" s="2">
        <f t="shared" ca="1" si="101"/>
        <v>5137825.9744997397</v>
      </c>
      <c r="AH244" s="2">
        <f t="shared" ca="1" si="101"/>
        <v>5490756.0519069601</v>
      </c>
      <c r="AI244" s="2">
        <f t="shared" ca="1" si="101"/>
        <v>5856144.5778791727</v>
      </c>
      <c r="AJ244" s="2">
        <f t="shared" ca="1" si="101"/>
        <v>6234359.1650919551</v>
      </c>
      <c r="AK244" s="2">
        <f t="shared" ca="1" si="101"/>
        <v>6625777.3717774646</v>
      </c>
      <c r="AL244" s="2">
        <f t="shared" ca="1" si="101"/>
        <v>225718365.66055709</v>
      </c>
    </row>
    <row r="245" spans="3:40">
      <c r="E245" t="s">
        <v>315</v>
      </c>
      <c r="F245" s="2">
        <f t="shared" ca="1" si="90"/>
        <v>59923854.539261945</v>
      </c>
      <c r="G245" s="48">
        <f ca="1">NPV($G$15,H244:AL244)+G244</f>
        <v>59923854.539261945</v>
      </c>
    </row>
    <row r="247" spans="3:40">
      <c r="E247" t="s">
        <v>307</v>
      </c>
      <c r="F247" t="s">
        <v>215</v>
      </c>
      <c r="H247" s="2">
        <f ca="1">H219</f>
        <v>-971019.31149302213</v>
      </c>
      <c r="I247" s="2">
        <f t="shared" ref="I247:AK247" ca="1" si="102">I219</f>
        <v>-1091003.5226462625</v>
      </c>
      <c r="J247" s="2">
        <f t="shared" ca="1" si="102"/>
        <v>-1853342.0947531199</v>
      </c>
      <c r="K247" s="2">
        <f t="shared" ca="1" si="102"/>
        <v>-1996081.9026177903</v>
      </c>
      <c r="L247" s="2">
        <f t="shared" ca="1" si="102"/>
        <v>-2143999.4585489985</v>
      </c>
      <c r="M247" s="2">
        <f t="shared" ca="1" si="102"/>
        <v>-2297249.2797102598</v>
      </c>
      <c r="N247" s="2">
        <f t="shared" ca="1" si="102"/>
        <v>-2435568.2934111119</v>
      </c>
      <c r="O247" s="2">
        <f t="shared" ca="1" si="102"/>
        <v>-2578683.6187550533</v>
      </c>
      <c r="P247" s="2">
        <f t="shared" ca="1" si="102"/>
        <v>-2726735.702146051</v>
      </c>
      <c r="Q247" s="2">
        <f t="shared" ca="1" si="102"/>
        <v>-2879868.7735635834</v>
      </c>
      <c r="R247" s="2">
        <f t="shared" ca="1" si="102"/>
        <v>-3038230.9435360162</v>
      </c>
      <c r="S247" s="2">
        <f t="shared" ca="1" si="102"/>
        <v>-3049248.0553742936</v>
      </c>
      <c r="T247" s="2">
        <f t="shared" ca="1" si="102"/>
        <v>-3059388.0260636793</v>
      </c>
      <c r="U247" s="2">
        <f t="shared" ca="1" si="102"/>
        <v>-3068609.1571295871</v>
      </c>
      <c r="V247" s="2">
        <f t="shared" ca="1" si="102"/>
        <v>-6464622.681902336</v>
      </c>
      <c r="W247" s="2">
        <f t="shared" ca="1" si="102"/>
        <v>-6543018.3815329317</v>
      </c>
      <c r="X247" s="2">
        <f t="shared" ca="1" si="102"/>
        <v>-6680421.7675451348</v>
      </c>
      <c r="Y247" s="2">
        <f t="shared" ca="1" si="102"/>
        <v>-6820710.6246635821</v>
      </c>
      <c r="Z247" s="2">
        <f t="shared" ca="1" si="102"/>
        <v>-6963945.5477814898</v>
      </c>
      <c r="AA247" s="2">
        <f t="shared" ca="1" si="102"/>
        <v>-7110188.404284928</v>
      </c>
      <c r="AB247" s="2">
        <f t="shared" ca="1" si="102"/>
        <v>-7259502.360774897</v>
      </c>
      <c r="AC247" s="2">
        <f t="shared" ca="1" si="102"/>
        <v>-7309720.0595389381</v>
      </c>
      <c r="AD247" s="2">
        <f t="shared" ca="1" si="102"/>
        <v>-7358845.46110994</v>
      </c>
      <c r="AE247" s="2">
        <f t="shared" ca="1" si="102"/>
        <v>-7406810.5430006953</v>
      </c>
      <c r="AF247" s="2">
        <f t="shared" ca="1" si="102"/>
        <v>-7453544.9074825132</v>
      </c>
      <c r="AG247" s="2">
        <f t="shared" ca="1" si="102"/>
        <v>-7498975.7118230741</v>
      </c>
      <c r="AH247" s="2">
        <f t="shared" ca="1" si="102"/>
        <v>-7656454.2017713888</v>
      </c>
      <c r="AI247" s="2">
        <f t="shared" ca="1" si="102"/>
        <v>-7817239.7400085861</v>
      </c>
      <c r="AJ247" s="2">
        <f t="shared" ca="1" si="102"/>
        <v>-7981401.7745487336</v>
      </c>
      <c r="AK247" s="2">
        <f t="shared" ca="1" si="102"/>
        <v>-8149011.211814288</v>
      </c>
    </row>
    <row r="248" spans="3:40">
      <c r="E248" t="s">
        <v>316</v>
      </c>
      <c r="F248" t="s">
        <v>215</v>
      </c>
      <c r="G248" s="23">
        <f ca="1">NPV($G$15,H247:AL247)+G247</f>
        <v>-59923854.539261855</v>
      </c>
    </row>
    <row r="249" spans="3:40">
      <c r="E249" s="3" t="s">
        <v>317</v>
      </c>
      <c r="F249" s="3"/>
      <c r="G249" s="4" t="str">
        <f ca="1">IF(G245&gt;0,"N/A",IF(ABS(G245+G248)&gt;1,"Error","OK"))</f>
        <v>N/A</v>
      </c>
    </row>
    <row r="251" spans="3:40">
      <c r="C251" s="1" t="s">
        <v>318</v>
      </c>
      <c r="D251" s="1"/>
    </row>
    <row r="252" spans="3:40">
      <c r="C252" s="1"/>
      <c r="D252" s="1"/>
    </row>
    <row r="253" spans="3:40">
      <c r="C253" s="1"/>
      <c r="D253" t="s">
        <v>318</v>
      </c>
      <c r="F253" t="s">
        <v>215</v>
      </c>
      <c r="G253" s="8">
        <f ca="1">MAX(0,-G279)</f>
        <v>0</v>
      </c>
    </row>
    <row r="255" spans="3:40">
      <c r="D255" t="s">
        <v>304</v>
      </c>
    </row>
    <row r="256" spans="3:40">
      <c r="E256" t="s">
        <v>219</v>
      </c>
      <c r="F256" t="s">
        <v>215</v>
      </c>
      <c r="G256" s="2">
        <f t="shared" ref="G256:AK261" si="103">G222</f>
        <v>0</v>
      </c>
      <c r="H256" s="2">
        <f t="shared" si="103"/>
        <v>805990.61737770215</v>
      </c>
      <c r="I256" s="2">
        <f t="shared" si="103"/>
        <v>885777.98180849024</v>
      </c>
      <c r="J256" s="2">
        <f t="shared" si="103"/>
        <v>1271795.3033955994</v>
      </c>
      <c r="K256" s="2">
        <f t="shared" si="103"/>
        <v>1353923.6989168711</v>
      </c>
      <c r="L256" s="2">
        <f t="shared" si="103"/>
        <v>1437617.2343278422</v>
      </c>
      <c r="M256" s="2">
        <f t="shared" si="103"/>
        <v>1517328.7604440604</v>
      </c>
      <c r="N256" s="2">
        <f t="shared" si="103"/>
        <v>1589822.5857529836</v>
      </c>
      <c r="O256" s="2">
        <f t="shared" si="103"/>
        <v>1664571.7695469332</v>
      </c>
      <c r="P256" s="2">
        <f t="shared" si="103"/>
        <v>1741877.940380289</v>
      </c>
      <c r="Q256" s="2">
        <f t="shared" si="103"/>
        <v>1821668.8886939399</v>
      </c>
      <c r="R256" s="2">
        <f t="shared" si="103"/>
        <v>1904193.3874174552</v>
      </c>
      <c r="S256" s="2">
        <f t="shared" si="103"/>
        <v>1916225.0340101419</v>
      </c>
      <c r="T256" s="2">
        <f t="shared" si="103"/>
        <v>1930635.5514413391</v>
      </c>
      <c r="U256" s="2">
        <f t="shared" si="103"/>
        <v>1944806.2553646429</v>
      </c>
      <c r="V256" s="2">
        <f t="shared" si="103"/>
        <v>3582389.6220461945</v>
      </c>
      <c r="W256" s="2">
        <f t="shared" si="103"/>
        <v>3630127.8801251985</v>
      </c>
      <c r="X256" s="2">
        <f t="shared" si="103"/>
        <v>3706360.5656078332</v>
      </c>
      <c r="Y256" s="2">
        <f t="shared" si="103"/>
        <v>3784194.1374855973</v>
      </c>
      <c r="Z256" s="2">
        <f t="shared" si="103"/>
        <v>3863662.2143727816</v>
      </c>
      <c r="AA256" s="2">
        <f t="shared" si="103"/>
        <v>3944799.1208746224</v>
      </c>
      <c r="AB256" s="2">
        <f t="shared" si="103"/>
        <v>4027639.9024129827</v>
      </c>
      <c r="AC256" s="2">
        <f t="shared" si="103"/>
        <v>4063223.0806484483</v>
      </c>
      <c r="AD256" s="2">
        <f t="shared" si="103"/>
        <v>4098524.5631728265</v>
      </c>
      <c r="AE256" s="2">
        <f t="shared" si="103"/>
        <v>4133516.8265846763</v>
      </c>
      <c r="AF256" s="2">
        <f t="shared" si="103"/>
        <v>4168171.3157274649</v>
      </c>
      <c r="AG256" s="2">
        <f t="shared" si="103"/>
        <v>4202458.4124937123</v>
      </c>
      <c r="AH256" s="2">
        <f t="shared" si="103"/>
        <v>4290710.0391560942</v>
      </c>
      <c r="AI256" s="2">
        <f t="shared" si="103"/>
        <v>4380814.9499783721</v>
      </c>
      <c r="AJ256" s="2">
        <f t="shared" si="103"/>
        <v>4472812.0639279019</v>
      </c>
      <c r="AK256" s="2">
        <f t="shared" si="103"/>
        <v>4566741.1172704035</v>
      </c>
    </row>
    <row r="257" spans="4:38">
      <c r="E257" t="s">
        <v>305</v>
      </c>
      <c r="F257" t="s">
        <v>215</v>
      </c>
      <c r="G257" s="2">
        <f t="shared" si="103"/>
        <v>0</v>
      </c>
      <c r="H257" s="2">
        <f t="shared" si="103"/>
        <v>155807.95870991104</v>
      </c>
      <c r="I257" s="2">
        <f t="shared" si="103"/>
        <v>335526.16980831238</v>
      </c>
      <c r="J257" s="2">
        <f t="shared" si="103"/>
        <v>643422.77677110035</v>
      </c>
      <c r="K257" s="2">
        <f t="shared" si="103"/>
        <v>981118.62352920522</v>
      </c>
      <c r="L257" s="2">
        <f t="shared" si="103"/>
        <v>1350421.4551966079</v>
      </c>
      <c r="M257" s="2">
        <f t="shared" si="103"/>
        <v>1750155.9428204896</v>
      </c>
      <c r="N257" s="2">
        <f t="shared" si="103"/>
        <v>2180146.0147415292</v>
      </c>
      <c r="O257" s="2">
        <f t="shared" si="103"/>
        <v>2641727.9894706868</v>
      </c>
      <c r="P257" s="2">
        <f t="shared" si="103"/>
        <v>3136450.9812816866</v>
      </c>
      <c r="Q257" s="2">
        <f t="shared" si="103"/>
        <v>3665695.0395494588</v>
      </c>
      <c r="R257" s="2">
        <f t="shared" si="103"/>
        <v>4231136.9677540464</v>
      </c>
      <c r="S257" s="2">
        <f t="shared" si="103"/>
        <v>4809637.3605378261</v>
      </c>
      <c r="T257" s="2">
        <f t="shared" si="103"/>
        <v>5404462.9918658277</v>
      </c>
      <c r="U257" s="2">
        <f t="shared" si="103"/>
        <v>6013268.3665977595</v>
      </c>
      <c r="V257" s="2">
        <f t="shared" si="103"/>
        <v>7183017.4397293506</v>
      </c>
      <c r="W257" s="2">
        <f t="shared" si="103"/>
        <v>8389985.2835490257</v>
      </c>
      <c r="X257" s="2">
        <f t="shared" si="103"/>
        <v>9644478.0661182106</v>
      </c>
      <c r="Y257" s="2">
        <f t="shared" si="103"/>
        <v>10947959.562045254</v>
      </c>
      <c r="Z257" s="2">
        <f t="shared" si="103"/>
        <v>12301934.065974073</v>
      </c>
      <c r="AA257" s="2">
        <f t="shared" si="103"/>
        <v>13707947.448901042</v>
      </c>
      <c r="AB257" s="2">
        <f t="shared" si="103"/>
        <v>15167588.240987848</v>
      </c>
      <c r="AC257" s="2">
        <f t="shared" si="103"/>
        <v>16665987.250349836</v>
      </c>
      <c r="AD257" s="2">
        <f t="shared" si="103"/>
        <v>18203782.08920873</v>
      </c>
      <c r="AE257" s="2">
        <f t="shared" si="103"/>
        <v>19781612.77996815</v>
      </c>
      <c r="AF257" s="2">
        <f t="shared" si="103"/>
        <v>21400121.422433954</v>
      </c>
      <c r="AG257" s="2">
        <f t="shared" si="103"/>
        <v>23059951.842785686</v>
      </c>
      <c r="AH257" s="2">
        <f t="shared" si="103"/>
        <v>24780057.687244896</v>
      </c>
      <c r="AI257" s="2">
        <f t="shared" si="103"/>
        <v>26562238.53840873</v>
      </c>
      <c r="AJ257" s="2">
        <f t="shared" si="103"/>
        <v>28408342.979881365</v>
      </c>
      <c r="AK257" s="2">
        <f t="shared" si="103"/>
        <v>30320269.860700414</v>
      </c>
    </row>
    <row r="258" spans="4:38">
      <c r="E258" t="s">
        <v>282</v>
      </c>
      <c r="F258" t="s">
        <v>215</v>
      </c>
      <c r="G258" s="2">
        <f t="shared" si="103"/>
        <v>0</v>
      </c>
      <c r="H258" s="2">
        <f t="shared" si="103"/>
        <v>-88959.503775543722</v>
      </c>
      <c r="I258" s="2">
        <f t="shared" si="103"/>
        <v>-190841.23325668168</v>
      </c>
      <c r="J258" s="2">
        <f t="shared" si="103"/>
        <v>-364796.54750991846</v>
      </c>
      <c r="K258" s="2">
        <f t="shared" si="103"/>
        <v>-538689.46301118867</v>
      </c>
      <c r="L258" s="2">
        <f t="shared" si="103"/>
        <v>-740683.26179181563</v>
      </c>
      <c r="M258" s="2">
        <f t="shared" si="103"/>
        <v>-960448.32439873135</v>
      </c>
      <c r="N258" s="2">
        <f t="shared" si="103"/>
        <v>-1197101.8539550381</v>
      </c>
      <c r="O258" s="2">
        <f t="shared" si="103"/>
        <v>-1451421.5519687745</v>
      </c>
      <c r="P258" s="2">
        <f t="shared" si="103"/>
        <v>-1724221.1591046909</v>
      </c>
      <c r="Q258" s="2">
        <f t="shared" si="103"/>
        <v>-2016334.2999039646</v>
      </c>
      <c r="R258" s="2">
        <f t="shared" si="103"/>
        <v>-2328636.1401339332</v>
      </c>
      <c r="S258" s="2">
        <f t="shared" si="103"/>
        <v>-2648449.0639554565</v>
      </c>
      <c r="T258" s="2">
        <f t="shared" si="103"/>
        <v>-2975992.5497560576</v>
      </c>
      <c r="U258" s="2">
        <f t="shared" si="103"/>
        <v>-3311234.0459381188</v>
      </c>
      <c r="V258" s="2">
        <f t="shared" si="103"/>
        <v>-3955361.7848019265</v>
      </c>
      <c r="W258" s="2">
        <f t="shared" si="103"/>
        <v>-4619984.2119345842</v>
      </c>
      <c r="X258" s="2">
        <f t="shared" si="103"/>
        <v>-5310776.4664597176</v>
      </c>
      <c r="Y258" s="2">
        <f t="shared" si="103"/>
        <v>-6028544.5826374404</v>
      </c>
      <c r="Z258" s="2">
        <f t="shared" si="103"/>
        <v>-6774116.9072729172</v>
      </c>
      <c r="AA258" s="2">
        <f t="shared" si="103"/>
        <v>-7548344.6813821448</v>
      </c>
      <c r="AB258" s="2">
        <f t="shared" si="103"/>
        <v>-8352102.6364478506</v>
      </c>
      <c r="AC258" s="2">
        <f t="shared" si="103"/>
        <v>-9177202.9831677079</v>
      </c>
      <c r="AD258" s="2">
        <f t="shared" si="103"/>
        <v>-10023996.825661467</v>
      </c>
      <c r="AE258" s="2">
        <f t="shared" si="103"/>
        <v>-10892836.595226692</v>
      </c>
      <c r="AF258" s="2">
        <f t="shared" si="103"/>
        <v>-11784075.86709209</v>
      </c>
      <c r="AG258" s="2">
        <f t="shared" si="103"/>
        <v>-12698069.167122046</v>
      </c>
      <c r="AH258" s="2">
        <f t="shared" si="103"/>
        <v>-13645253.408295877</v>
      </c>
      <c r="AI258" s="2">
        <f t="shared" si="103"/>
        <v>-14626619.539096301</v>
      </c>
      <c r="AJ258" s="2">
        <f t="shared" si="103"/>
        <v>-15643185.490637286</v>
      </c>
      <c r="AK258" s="2">
        <f t="shared" si="103"/>
        <v>-16695996.872926254</v>
      </c>
    </row>
    <row r="259" spans="4:38">
      <c r="E259" t="s">
        <v>283</v>
      </c>
      <c r="F259" t="s">
        <v>215</v>
      </c>
      <c r="G259" s="2">
        <f t="shared" si="103"/>
        <v>0</v>
      </c>
      <c r="H259" s="2">
        <f t="shared" si="103"/>
        <v>-34569.79069504881</v>
      </c>
      <c r="I259" s="2">
        <f t="shared" si="103"/>
        <v>-74137.170655710666</v>
      </c>
      <c r="J259" s="2">
        <f t="shared" si="103"/>
        <v>-141675.89891604873</v>
      </c>
      <c r="K259" s="2">
        <f t="shared" si="103"/>
        <v>-215714.69860105516</v>
      </c>
      <c r="L259" s="2">
        <f t="shared" si="103"/>
        <v>-296574.40705733339</v>
      </c>
      <c r="M259" s="2">
        <f t="shared" si="103"/>
        <v>-384588.10026598995</v>
      </c>
      <c r="N259" s="2">
        <f t="shared" si="103"/>
        <v>-479374.45204729872</v>
      </c>
      <c r="O259" s="2">
        <f t="shared" si="103"/>
        <v>-581246.44435080572</v>
      </c>
      <c r="P259" s="2">
        <f t="shared" si="103"/>
        <v>-690528.63185639924</v>
      </c>
      <c r="Q259" s="2">
        <f t="shared" si="103"/>
        <v>-807557.51970279333</v>
      </c>
      <c r="R259" s="2">
        <f t="shared" si="103"/>
        <v>-932681.95260071009</v>
      </c>
      <c r="S259" s="2">
        <f t="shared" si="103"/>
        <v>-1060826.2248261862</v>
      </c>
      <c r="T259" s="2">
        <f t="shared" si="103"/>
        <v>-1192022.5254223242</v>
      </c>
      <c r="U259" s="2">
        <f t="shared" si="103"/>
        <v>-1326302.2348718843</v>
      </c>
      <c r="V259" s="2">
        <f t="shared" si="103"/>
        <v>-1584305.1569685629</v>
      </c>
      <c r="W259" s="2">
        <f t="shared" si="103"/>
        <v>-1850517.1486981544</v>
      </c>
      <c r="X259" s="2">
        <f t="shared" si="103"/>
        <v>-2127211.3655061661</v>
      </c>
      <c r="Y259" s="2">
        <f t="shared" si="103"/>
        <v>-2414710.6613575378</v>
      </c>
      <c r="Z259" s="2">
        <f t="shared" si="103"/>
        <v>-2713346.8274224782</v>
      </c>
      <c r="AA259" s="2">
        <f t="shared" si="103"/>
        <v>-3023460.8250604882</v>
      </c>
      <c r="AB259" s="2">
        <f t="shared" si="103"/>
        <v>-3345403.024648401</v>
      </c>
      <c r="AC259" s="2">
        <f t="shared" si="103"/>
        <v>-3675893.8382441741</v>
      </c>
      <c r="AD259" s="2">
        <f t="shared" si="103"/>
        <v>-4015073.8992709485</v>
      </c>
      <c r="AE259" s="2">
        <f t="shared" si="103"/>
        <v>-4363084.3727479009</v>
      </c>
      <c r="AF259" s="2">
        <f t="shared" si="103"/>
        <v>-4720066.8818914918</v>
      </c>
      <c r="AG259" s="2">
        <f t="shared" si="103"/>
        <v>-5086163.4306916893</v>
      </c>
      <c r="AH259" s="2">
        <f t="shared" si="103"/>
        <v>-5465554.4850465814</v>
      </c>
      <c r="AI259" s="2">
        <f t="shared" si="103"/>
        <v>-5858636.9656114448</v>
      </c>
      <c r="AJ259" s="2">
        <f t="shared" si="103"/>
        <v>-6265818.6008321242</v>
      </c>
      <c r="AK259" s="2">
        <f t="shared" si="103"/>
        <v>-6687518.2058302406</v>
      </c>
    </row>
    <row r="260" spans="4:38">
      <c r="E260" t="s">
        <v>306</v>
      </c>
      <c r="F260" t="s">
        <v>215</v>
      </c>
      <c r="G260" s="2">
        <f t="shared" si="103"/>
        <v>-60757.666956947745</v>
      </c>
      <c r="H260" s="2">
        <f t="shared" si="103"/>
        <v>-70832.549674169015</v>
      </c>
      <c r="I260" s="2">
        <f t="shared" si="103"/>
        <v>-81904.774446775147</v>
      </c>
      <c r="J260" s="2">
        <f t="shared" si="103"/>
        <v>-97802.215739220148</v>
      </c>
      <c r="K260" s="2">
        <f t="shared" si="103"/>
        <v>-114726.26197568103</v>
      </c>
      <c r="L260" s="2">
        <f t="shared" si="103"/>
        <v>-269461.0031452938</v>
      </c>
      <c r="M260" s="2">
        <f t="shared" si="103"/>
        <v>-288427.6126508445</v>
      </c>
      <c r="N260" s="2">
        <f t="shared" si="103"/>
        <v>-308300.39497275685</v>
      </c>
      <c r="O260" s="2">
        <f t="shared" si="103"/>
        <v>-329107.5420920935</v>
      </c>
      <c r="P260" s="2">
        <f t="shared" si="103"/>
        <v>-350881.01634684711</v>
      </c>
      <c r="Q260" s="2">
        <f t="shared" si="103"/>
        <v>-373651.87745552137</v>
      </c>
      <c r="R260" s="2">
        <f t="shared" si="103"/>
        <v>-397454.2947982396</v>
      </c>
      <c r="S260" s="2">
        <f t="shared" si="103"/>
        <v>-421407.10772336635</v>
      </c>
      <c r="T260" s="2">
        <f t="shared" si="103"/>
        <v>-445540.0521163831</v>
      </c>
      <c r="U260" s="2">
        <f t="shared" si="103"/>
        <v>-469850.13030844112</v>
      </c>
      <c r="V260" s="2">
        <f t="shared" si="103"/>
        <v>-514630.00058401853</v>
      </c>
      <c r="W260" s="2">
        <f t="shared" si="103"/>
        <v>-560006.59908558358</v>
      </c>
      <c r="X260" s="2">
        <f t="shared" si="103"/>
        <v>-606336.10615568142</v>
      </c>
      <c r="Y260" s="2">
        <f t="shared" si="103"/>
        <v>-653638.53287425137</v>
      </c>
      <c r="Z260" s="2">
        <f t="shared" si="103"/>
        <v>-701934.31055391114</v>
      </c>
      <c r="AA260" s="2">
        <f t="shared" si="103"/>
        <v>-751244.299564844</v>
      </c>
      <c r="AB260" s="2">
        <f t="shared" si="103"/>
        <v>-801589.7983450063</v>
      </c>
      <c r="AC260" s="2">
        <f t="shared" si="103"/>
        <v>-852380.08685311186</v>
      </c>
      <c r="AD260" s="2">
        <f t="shared" si="103"/>
        <v>-903611.64389277203</v>
      </c>
      <c r="AE260" s="2">
        <f t="shared" si="103"/>
        <v>-955280.60422508046</v>
      </c>
      <c r="AF260" s="2">
        <f t="shared" si="103"/>
        <v>-1007382.7456716739</v>
      </c>
      <c r="AG260" s="2">
        <f t="shared" si="103"/>
        <v>-1059913.4758278453</v>
      </c>
      <c r="AH260" s="2">
        <f t="shared" si="103"/>
        <v>-1113547.3513172965</v>
      </c>
      <c r="AI260" s="2">
        <f t="shared" si="103"/>
        <v>-1168307.5381920261</v>
      </c>
      <c r="AJ260" s="2">
        <f t="shared" si="103"/>
        <v>-1224217.688991125</v>
      </c>
      <c r="AK260" s="2">
        <f t="shared" si="103"/>
        <v>-1281301.952957005</v>
      </c>
    </row>
    <row r="261" spans="4:38">
      <c r="E261" t="s">
        <v>290</v>
      </c>
      <c r="F261" t="s">
        <v>215</v>
      </c>
      <c r="G261" s="2">
        <f t="shared" si="103"/>
        <v>0</v>
      </c>
      <c r="H261" s="2">
        <f t="shared" si="103"/>
        <v>0</v>
      </c>
      <c r="I261" s="2">
        <f t="shared" si="103"/>
        <v>0</v>
      </c>
      <c r="J261" s="2">
        <f t="shared" si="103"/>
        <v>0</v>
      </c>
      <c r="K261" s="2">
        <f t="shared" si="103"/>
        <v>0</v>
      </c>
      <c r="L261" s="2">
        <f t="shared" si="103"/>
        <v>0</v>
      </c>
      <c r="M261" s="2">
        <f t="shared" si="103"/>
        <v>0</v>
      </c>
      <c r="N261" s="2">
        <f t="shared" si="103"/>
        <v>0</v>
      </c>
      <c r="O261" s="2">
        <f t="shared" si="103"/>
        <v>0</v>
      </c>
      <c r="P261" s="2">
        <f t="shared" si="103"/>
        <v>0</v>
      </c>
      <c r="Q261" s="2">
        <f t="shared" si="103"/>
        <v>0</v>
      </c>
      <c r="R261" s="2">
        <f t="shared" si="103"/>
        <v>0</v>
      </c>
      <c r="S261" s="2">
        <f t="shared" si="103"/>
        <v>0</v>
      </c>
      <c r="T261" s="2">
        <f t="shared" si="103"/>
        <v>0</v>
      </c>
      <c r="U261" s="2">
        <f t="shared" si="103"/>
        <v>0</v>
      </c>
      <c r="V261" s="2">
        <f t="shared" si="103"/>
        <v>0</v>
      </c>
      <c r="W261" s="2">
        <f t="shared" si="103"/>
        <v>0</v>
      </c>
      <c r="X261" s="2">
        <f t="shared" si="103"/>
        <v>0</v>
      </c>
      <c r="Y261" s="2">
        <f t="shared" si="103"/>
        <v>0</v>
      </c>
      <c r="Z261" s="2">
        <f t="shared" si="103"/>
        <v>0</v>
      </c>
      <c r="AA261" s="2">
        <f t="shared" si="103"/>
        <v>0</v>
      </c>
      <c r="AB261" s="2">
        <f t="shared" si="103"/>
        <v>0</v>
      </c>
      <c r="AC261" s="2">
        <f t="shared" si="103"/>
        <v>0</v>
      </c>
      <c r="AD261" s="2">
        <f t="shared" si="103"/>
        <v>0</v>
      </c>
      <c r="AE261" s="2">
        <f t="shared" si="103"/>
        <v>0</v>
      </c>
      <c r="AF261" s="2">
        <f t="shared" si="103"/>
        <v>0</v>
      </c>
      <c r="AG261" s="2">
        <f t="shared" si="103"/>
        <v>0</v>
      </c>
      <c r="AH261" s="2">
        <f t="shared" si="103"/>
        <v>0</v>
      </c>
      <c r="AI261" s="2">
        <f t="shared" si="103"/>
        <v>0</v>
      </c>
      <c r="AJ261" s="2">
        <f t="shared" si="103"/>
        <v>0</v>
      </c>
      <c r="AK261" s="2">
        <f t="shared" si="103"/>
        <v>0</v>
      </c>
    </row>
    <row r="262" spans="4:38">
      <c r="E262" t="s">
        <v>307</v>
      </c>
      <c r="F262" t="s">
        <v>215</v>
      </c>
      <c r="G262" s="2">
        <f ca="1">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4">SUM(G256:G262)</f>
        <v>-60757.666956947745</v>
      </c>
      <c r="H264" s="2">
        <f t="shared" si="104"/>
        <v>767436.73194285145</v>
      </c>
      <c r="I264" s="2">
        <f t="shared" si="104"/>
        <v>874420.97325763525</v>
      </c>
      <c r="J264" s="2">
        <f t="shared" si="104"/>
        <v>1310943.4180015125</v>
      </c>
      <c r="K264" s="2">
        <f t="shared" si="104"/>
        <v>1465911.8988581514</v>
      </c>
      <c r="L264" s="2">
        <f t="shared" si="104"/>
        <v>1481320.0175300078</v>
      </c>
      <c r="M264" s="2">
        <f t="shared" si="104"/>
        <v>1634020.6659489844</v>
      </c>
      <c r="N264" s="2">
        <f t="shared" si="104"/>
        <v>1785191.8995194188</v>
      </c>
      <c r="O264" s="2">
        <f t="shared" si="104"/>
        <v>1944524.2206059464</v>
      </c>
      <c r="P264" s="2">
        <f t="shared" si="104"/>
        <v>2112698.1143540386</v>
      </c>
      <c r="Q264" s="2">
        <f t="shared" si="104"/>
        <v>2289820.2311811196</v>
      </c>
      <c r="R264" s="2">
        <f t="shared" si="104"/>
        <v>2476557.9676386188</v>
      </c>
      <c r="S264" s="2">
        <f t="shared" si="104"/>
        <v>2595179.9980429588</v>
      </c>
      <c r="T264" s="2">
        <f t="shared" si="104"/>
        <v>2721543.4160124017</v>
      </c>
      <c r="U264" s="2">
        <f t="shared" si="104"/>
        <v>2850688.210843957</v>
      </c>
      <c r="V264" s="2">
        <f t="shared" si="104"/>
        <v>4711110.1194210369</v>
      </c>
      <c r="W264" s="2">
        <f t="shared" si="104"/>
        <v>4989605.2039559027</v>
      </c>
      <c r="X264" s="2">
        <f t="shared" si="104"/>
        <v>5306514.6936044777</v>
      </c>
      <c r="Y264" s="2">
        <f t="shared" si="104"/>
        <v>5635259.9226616211</v>
      </c>
      <c r="Z264" s="2">
        <f t="shared" si="104"/>
        <v>5976198.2350975499</v>
      </c>
      <c r="AA264" s="2">
        <f t="shared" si="104"/>
        <v>6329696.7637681849</v>
      </c>
      <c r="AB264" s="2">
        <f t="shared" si="104"/>
        <v>6696132.6839595754</v>
      </c>
      <c r="AC264" s="2">
        <f t="shared" si="104"/>
        <v>7023733.4227332929</v>
      </c>
      <c r="AD264" s="2">
        <f t="shared" si="104"/>
        <v>7359624.2835563663</v>
      </c>
      <c r="AE264" s="2">
        <f t="shared" si="104"/>
        <v>7703928.0343531519</v>
      </c>
      <c r="AF264" s="2">
        <f t="shared" si="104"/>
        <v>8056767.2435061643</v>
      </c>
      <c r="AG264" s="2">
        <f t="shared" si="104"/>
        <v>8418264.1816378199</v>
      </c>
      <c r="AH264" s="2">
        <f t="shared" si="104"/>
        <v>8846412.4817412365</v>
      </c>
      <c r="AI264" s="2">
        <f t="shared" si="104"/>
        <v>9289489.4454873279</v>
      </c>
      <c r="AJ264" s="2">
        <f t="shared" si="104"/>
        <v>9747933.2633487284</v>
      </c>
      <c r="AK264" s="2">
        <f t="shared" si="104"/>
        <v>10222193.946257317</v>
      </c>
    </row>
    <row r="265" spans="4:38">
      <c r="E265" t="s">
        <v>309</v>
      </c>
      <c r="F265" t="s">
        <v>215</v>
      </c>
      <c r="G265" s="2">
        <f ca="1">-G264*G$18</f>
        <v>18227.300087084324</v>
      </c>
      <c r="H265" s="2">
        <f t="shared" ref="H265:AK265" si="105">-H264*H$18</f>
        <v>-230231.01958285543</v>
      </c>
      <c r="I265" s="2">
        <f t="shared" si="105"/>
        <v>-262326.29197729059</v>
      </c>
      <c r="J265" s="2">
        <f t="shared" si="105"/>
        <v>-393283.02540045377</v>
      </c>
      <c r="K265" s="2">
        <f t="shared" si="105"/>
        <v>-439773.56965744542</v>
      </c>
      <c r="L265" s="2">
        <f t="shared" si="105"/>
        <v>-444396.00525900233</v>
      </c>
      <c r="M265" s="2">
        <f t="shared" si="105"/>
        <v>-490206.19978469529</v>
      </c>
      <c r="N265" s="2">
        <f t="shared" si="105"/>
        <v>-535557.56985582563</v>
      </c>
      <c r="O265" s="2">
        <f t="shared" si="105"/>
        <v>-583357.26618178387</v>
      </c>
      <c r="P265" s="2">
        <f t="shared" si="105"/>
        <v>-633809.43430621154</v>
      </c>
      <c r="Q265" s="2">
        <f t="shared" si="105"/>
        <v>-686946.06935433589</v>
      </c>
      <c r="R265" s="2">
        <f t="shared" si="105"/>
        <v>-742967.39029158559</v>
      </c>
      <c r="S265" s="2">
        <f t="shared" si="105"/>
        <v>-778553.99941288761</v>
      </c>
      <c r="T265" s="2">
        <f t="shared" si="105"/>
        <v>-816463.02480372053</v>
      </c>
      <c r="U265" s="2">
        <f t="shared" si="105"/>
        <v>-855206.46325318713</v>
      </c>
      <c r="V265" s="2">
        <f t="shared" si="105"/>
        <v>-1413333.035826311</v>
      </c>
      <c r="W265" s="2">
        <f t="shared" si="105"/>
        <v>-1496881.5611867707</v>
      </c>
      <c r="X265" s="2">
        <f t="shared" si="105"/>
        <v>-1591954.4080813432</v>
      </c>
      <c r="Y265" s="2">
        <f t="shared" si="105"/>
        <v>-1690577.9767984862</v>
      </c>
      <c r="Z265" s="2">
        <f t="shared" si="105"/>
        <v>-1792859.470529265</v>
      </c>
      <c r="AA265" s="2">
        <f t="shared" si="105"/>
        <v>-1898909.0291304553</v>
      </c>
      <c r="AB265" s="2">
        <f t="shared" si="105"/>
        <v>-2008839.8051878726</v>
      </c>
      <c r="AC265" s="2">
        <f t="shared" si="105"/>
        <v>-2107120.0268199877</v>
      </c>
      <c r="AD265" s="2">
        <f t="shared" si="105"/>
        <v>-2207887.2850669096</v>
      </c>
      <c r="AE265" s="2">
        <f t="shared" si="105"/>
        <v>-2311178.4103059457</v>
      </c>
      <c r="AF265" s="2">
        <f t="shared" si="105"/>
        <v>-2417030.173051849</v>
      </c>
      <c r="AG265" s="2">
        <f t="shared" si="105"/>
        <v>-2525479.254491346</v>
      </c>
      <c r="AH265" s="2">
        <f t="shared" si="105"/>
        <v>-2653923.7445223709</v>
      </c>
      <c r="AI265" s="2">
        <f t="shared" si="105"/>
        <v>-2786846.8336461983</v>
      </c>
      <c r="AJ265" s="2">
        <f t="shared" si="105"/>
        <v>-2924379.9790046182</v>
      </c>
      <c r="AK265" s="2">
        <f t="shared" si="105"/>
        <v>-3066658.1838771952</v>
      </c>
    </row>
    <row r="267" spans="4:38">
      <c r="D267" t="s">
        <v>310</v>
      </c>
    </row>
    <row r="268" spans="4:38">
      <c r="E268" t="s">
        <v>214</v>
      </c>
      <c r="F268" t="s">
        <v>215</v>
      </c>
      <c r="G268" s="2">
        <f t="shared" ref="G268:AK275" si="106">G234</f>
        <v>-4860613.3565558195</v>
      </c>
      <c r="H268" s="2">
        <f t="shared" si="106"/>
        <v>0</v>
      </c>
      <c r="I268" s="2">
        <f t="shared" si="106"/>
        <v>0</v>
      </c>
      <c r="J268" s="2">
        <f t="shared" si="106"/>
        <v>0</v>
      </c>
      <c r="K268" s="2">
        <f t="shared" si="106"/>
        <v>0</v>
      </c>
      <c r="L268" s="2">
        <f t="shared" si="106"/>
        <v>-10941162.059241178</v>
      </c>
      <c r="M268" s="2">
        <f t="shared" si="106"/>
        <v>0</v>
      </c>
      <c r="N268" s="2">
        <f t="shared" si="106"/>
        <v>0</v>
      </c>
      <c r="O268" s="2">
        <f t="shared" si="106"/>
        <v>0</v>
      </c>
      <c r="P268" s="2">
        <f t="shared" si="106"/>
        <v>0</v>
      </c>
      <c r="Q268" s="2">
        <f t="shared" si="106"/>
        <v>0</v>
      </c>
      <c r="R268" s="2">
        <f t="shared" si="106"/>
        <v>0</v>
      </c>
      <c r="S268" s="2">
        <f t="shared" si="106"/>
        <v>0</v>
      </c>
      <c r="T268" s="2">
        <f t="shared" si="106"/>
        <v>0</v>
      </c>
      <c r="U268" s="2">
        <f t="shared" si="106"/>
        <v>0</v>
      </c>
      <c r="V268" s="2">
        <f t="shared" si="106"/>
        <v>0</v>
      </c>
      <c r="W268" s="2">
        <f t="shared" si="106"/>
        <v>0</v>
      </c>
      <c r="X268" s="2">
        <f t="shared" si="106"/>
        <v>0</v>
      </c>
      <c r="Y268" s="2">
        <f t="shared" si="106"/>
        <v>0</v>
      </c>
      <c r="Z268" s="2">
        <f t="shared" si="106"/>
        <v>0</v>
      </c>
      <c r="AA268" s="2">
        <f t="shared" si="106"/>
        <v>0</v>
      </c>
      <c r="AB268" s="2">
        <f t="shared" si="106"/>
        <v>0</v>
      </c>
      <c r="AC268" s="2">
        <f t="shared" si="106"/>
        <v>0</v>
      </c>
      <c r="AD268" s="2">
        <f t="shared" si="106"/>
        <v>0</v>
      </c>
      <c r="AE268" s="2">
        <f t="shared" si="106"/>
        <v>0</v>
      </c>
      <c r="AF268" s="2">
        <f t="shared" si="106"/>
        <v>0</v>
      </c>
      <c r="AG268" s="2">
        <f t="shared" si="106"/>
        <v>0</v>
      </c>
      <c r="AH268" s="2">
        <f t="shared" si="106"/>
        <v>0</v>
      </c>
      <c r="AI268" s="2">
        <f t="shared" si="106"/>
        <v>0</v>
      </c>
      <c r="AJ268" s="2">
        <f t="shared" si="106"/>
        <v>0</v>
      </c>
      <c r="AK268" s="2">
        <f t="shared" si="106"/>
        <v>0</v>
      </c>
    </row>
    <row r="269" spans="4:38">
      <c r="E269" t="s">
        <v>311</v>
      </c>
      <c r="F269" t="s">
        <v>215</v>
      </c>
      <c r="G269" s="2">
        <f t="shared" si="106"/>
        <v>0</v>
      </c>
      <c r="H269" s="2">
        <f t="shared" si="106"/>
        <v>0</v>
      </c>
      <c r="I269" s="2">
        <f t="shared" si="106"/>
        <v>0</v>
      </c>
      <c r="J269" s="2">
        <f t="shared" si="106"/>
        <v>0</v>
      </c>
      <c r="K269" s="2">
        <f t="shared" si="106"/>
        <v>0</v>
      </c>
      <c r="L269" s="2">
        <f t="shared" si="106"/>
        <v>0</v>
      </c>
      <c r="M269" s="2">
        <f t="shared" si="106"/>
        <v>0</v>
      </c>
      <c r="N269" s="2">
        <f t="shared" si="106"/>
        <v>0</v>
      </c>
      <c r="O269" s="2">
        <f t="shared" si="106"/>
        <v>0</v>
      </c>
      <c r="P269" s="2">
        <f t="shared" si="106"/>
        <v>0</v>
      </c>
      <c r="Q269" s="2">
        <f t="shared" si="106"/>
        <v>0</v>
      </c>
      <c r="R269" s="2">
        <f t="shared" si="106"/>
        <v>0</v>
      </c>
      <c r="S269" s="2">
        <f t="shared" si="106"/>
        <v>0</v>
      </c>
      <c r="T269" s="2">
        <f t="shared" si="106"/>
        <v>0</v>
      </c>
      <c r="U269" s="2">
        <f t="shared" si="106"/>
        <v>0</v>
      </c>
      <c r="V269" s="2">
        <f t="shared" si="106"/>
        <v>0</v>
      </c>
      <c r="W269" s="2">
        <f t="shared" si="106"/>
        <v>0</v>
      </c>
      <c r="X269" s="2">
        <f t="shared" si="106"/>
        <v>0</v>
      </c>
      <c r="Y269" s="2">
        <f t="shared" si="106"/>
        <v>0</v>
      </c>
      <c r="Z269" s="2">
        <f t="shared" si="106"/>
        <v>0</v>
      </c>
      <c r="AA269" s="2">
        <f t="shared" si="106"/>
        <v>0</v>
      </c>
      <c r="AB269" s="2">
        <f t="shared" si="106"/>
        <v>0</v>
      </c>
      <c r="AC269" s="2">
        <f t="shared" si="106"/>
        <v>0</v>
      </c>
      <c r="AD269" s="2">
        <f t="shared" si="106"/>
        <v>0</v>
      </c>
      <c r="AE269" s="2">
        <f t="shared" si="106"/>
        <v>0</v>
      </c>
      <c r="AF269" s="2">
        <f t="shared" si="106"/>
        <v>0</v>
      </c>
      <c r="AG269" s="2">
        <f t="shared" si="106"/>
        <v>0</v>
      </c>
      <c r="AH269" s="2">
        <f t="shared" si="106"/>
        <v>0</v>
      </c>
      <c r="AI269" s="2">
        <f t="shared" si="106"/>
        <v>0</v>
      </c>
      <c r="AJ269" s="2">
        <f t="shared" si="106"/>
        <v>0</v>
      </c>
      <c r="AK269" s="2">
        <f t="shared" si="106"/>
        <v>0</v>
      </c>
    </row>
    <row r="270" spans="4:38">
      <c r="E270" t="s">
        <v>222</v>
      </c>
      <c r="F270" t="s">
        <v>215</v>
      </c>
      <c r="G270" s="2">
        <f t="shared" si="106"/>
        <v>0</v>
      </c>
      <c r="H270" s="2">
        <f t="shared" si="106"/>
        <v>0</v>
      </c>
      <c r="I270" s="2">
        <f t="shared" si="106"/>
        <v>0</v>
      </c>
      <c r="J270" s="2">
        <f t="shared" si="106"/>
        <v>0</v>
      </c>
      <c r="K270" s="2">
        <f t="shared" si="106"/>
        <v>0</v>
      </c>
      <c r="L270" s="2">
        <f t="shared" si="106"/>
        <v>0</v>
      </c>
      <c r="M270" s="2">
        <f t="shared" si="106"/>
        <v>0</v>
      </c>
      <c r="N270" s="2">
        <f t="shared" si="106"/>
        <v>0</v>
      </c>
      <c r="O270" s="2">
        <f t="shared" si="106"/>
        <v>0</v>
      </c>
      <c r="P270" s="2">
        <f t="shared" si="106"/>
        <v>0</v>
      </c>
      <c r="Q270" s="2">
        <f t="shared" si="106"/>
        <v>0</v>
      </c>
      <c r="R270" s="2">
        <f t="shared" si="106"/>
        <v>0</v>
      </c>
      <c r="S270" s="2">
        <f t="shared" si="106"/>
        <v>0</v>
      </c>
      <c r="T270" s="2">
        <f t="shared" si="106"/>
        <v>0</v>
      </c>
      <c r="U270" s="2">
        <f t="shared" si="106"/>
        <v>0</v>
      </c>
      <c r="V270" s="2">
        <f t="shared" si="106"/>
        <v>0</v>
      </c>
      <c r="W270" s="2">
        <f t="shared" si="106"/>
        <v>0</v>
      </c>
      <c r="X270" s="2">
        <f t="shared" si="106"/>
        <v>0</v>
      </c>
      <c r="Y270" s="2">
        <f t="shared" si="106"/>
        <v>0</v>
      </c>
      <c r="Z270" s="2">
        <f t="shared" si="106"/>
        <v>0</v>
      </c>
      <c r="AA270" s="2">
        <f t="shared" si="106"/>
        <v>0</v>
      </c>
      <c r="AB270" s="2">
        <f t="shared" si="106"/>
        <v>0</v>
      </c>
      <c r="AC270" s="2">
        <f t="shared" si="106"/>
        <v>0</v>
      </c>
      <c r="AD270" s="2">
        <f t="shared" si="106"/>
        <v>0</v>
      </c>
      <c r="AE270" s="2">
        <f t="shared" si="106"/>
        <v>0</v>
      </c>
      <c r="AF270" s="2">
        <f t="shared" si="106"/>
        <v>0</v>
      </c>
      <c r="AG270" s="2">
        <f t="shared" si="106"/>
        <v>0</v>
      </c>
      <c r="AH270" s="2">
        <f t="shared" si="106"/>
        <v>0</v>
      </c>
      <c r="AI270" s="2">
        <f t="shared" si="106"/>
        <v>0</v>
      </c>
      <c r="AJ270" s="2">
        <f t="shared" si="106"/>
        <v>0</v>
      </c>
      <c r="AK270" s="2">
        <f t="shared" si="106"/>
        <v>0</v>
      </c>
    </row>
    <row r="271" spans="4:38">
      <c r="E271" t="s">
        <v>305</v>
      </c>
      <c r="F271" t="s">
        <v>215</v>
      </c>
      <c r="G271" s="2">
        <f t="shared" si="106"/>
        <v>0</v>
      </c>
      <c r="H271" s="2">
        <f t="shared" si="106"/>
        <v>155807.95870991104</v>
      </c>
      <c r="I271" s="2">
        <f t="shared" si="106"/>
        <v>335526.16980831238</v>
      </c>
      <c r="J271" s="2">
        <f t="shared" si="106"/>
        <v>643422.77677110035</v>
      </c>
      <c r="K271" s="2">
        <f t="shared" si="106"/>
        <v>981118.62352920522</v>
      </c>
      <c r="L271" s="2">
        <f t="shared" si="106"/>
        <v>1350421.4551966079</v>
      </c>
      <c r="M271" s="2">
        <f t="shared" si="106"/>
        <v>1750155.9428204896</v>
      </c>
      <c r="N271" s="2">
        <f t="shared" si="106"/>
        <v>2180146.0147415292</v>
      </c>
      <c r="O271" s="2">
        <f t="shared" si="106"/>
        <v>2641727.9894706868</v>
      </c>
      <c r="P271" s="2">
        <f t="shared" si="106"/>
        <v>3136450.9812816866</v>
      </c>
      <c r="Q271" s="2">
        <f t="shared" si="106"/>
        <v>3665695.0395494588</v>
      </c>
      <c r="R271" s="2">
        <f t="shared" si="106"/>
        <v>4231136.9677540464</v>
      </c>
      <c r="S271" s="2">
        <f t="shared" si="106"/>
        <v>4809637.3605378261</v>
      </c>
      <c r="T271" s="2">
        <f t="shared" si="106"/>
        <v>5404462.9918658277</v>
      </c>
      <c r="U271" s="2">
        <f t="shared" si="106"/>
        <v>6013268.3665977595</v>
      </c>
      <c r="V271" s="2">
        <f t="shared" si="106"/>
        <v>7183017.4397293506</v>
      </c>
      <c r="W271" s="2">
        <f t="shared" si="106"/>
        <v>8389985.2835490257</v>
      </c>
      <c r="X271" s="2">
        <f t="shared" si="106"/>
        <v>9644478.0661182106</v>
      </c>
      <c r="Y271" s="2">
        <f t="shared" si="106"/>
        <v>10947959.562045254</v>
      </c>
      <c r="Z271" s="2">
        <f t="shared" si="106"/>
        <v>12301934.065974073</v>
      </c>
      <c r="AA271" s="2">
        <f t="shared" si="106"/>
        <v>13707947.448901042</v>
      </c>
      <c r="AB271" s="2">
        <f t="shared" si="106"/>
        <v>15167588.240987848</v>
      </c>
      <c r="AC271" s="2">
        <f t="shared" si="106"/>
        <v>16665987.250349836</v>
      </c>
      <c r="AD271" s="2">
        <f t="shared" si="106"/>
        <v>18203782.08920873</v>
      </c>
      <c r="AE271" s="2">
        <f t="shared" si="106"/>
        <v>19781612.77996815</v>
      </c>
      <c r="AF271" s="2">
        <f t="shared" si="106"/>
        <v>21400121.422433954</v>
      </c>
      <c r="AG271" s="2">
        <f t="shared" si="106"/>
        <v>23059951.842785686</v>
      </c>
      <c r="AH271" s="2">
        <f t="shared" si="106"/>
        <v>24780057.687244896</v>
      </c>
      <c r="AI271" s="2">
        <f t="shared" si="106"/>
        <v>26562238.53840873</v>
      </c>
      <c r="AJ271" s="2">
        <f t="shared" si="106"/>
        <v>28408342.979881365</v>
      </c>
      <c r="AK271" s="2">
        <f t="shared" si="106"/>
        <v>30320269.860700414</v>
      </c>
      <c r="AL271" s="2">
        <f t="shared" ref="AL271:AL277" si="107">IF(AF271=0,0,IF($G$15&gt;(AK271/AF271)^(1/5)-1+2%,AK271*(AK271/AF271)^(1/5)/($G$15-((AK271/AF271)^(1/5)-1)),AK271*(1+$G$14)/$G$16))</f>
        <v>1032911517.4463493</v>
      </c>
    </row>
    <row r="272" spans="4:38">
      <c r="E272" t="s">
        <v>282</v>
      </c>
      <c r="F272" t="s">
        <v>215</v>
      </c>
      <c r="G272" s="2">
        <f t="shared" si="106"/>
        <v>0</v>
      </c>
      <c r="H272" s="2">
        <f t="shared" si="106"/>
        <v>-88959.503775543722</v>
      </c>
      <c r="I272" s="2">
        <f t="shared" si="106"/>
        <v>-190841.23325668168</v>
      </c>
      <c r="J272" s="2">
        <f t="shared" si="106"/>
        <v>-364796.54750991846</v>
      </c>
      <c r="K272" s="2">
        <f t="shared" si="106"/>
        <v>-538689.46301118867</v>
      </c>
      <c r="L272" s="2">
        <f t="shared" si="106"/>
        <v>-740683.26179181563</v>
      </c>
      <c r="M272" s="2">
        <f t="shared" si="106"/>
        <v>-960448.32439873135</v>
      </c>
      <c r="N272" s="2">
        <f t="shared" si="106"/>
        <v>-1197101.8539550381</v>
      </c>
      <c r="O272" s="2">
        <f t="shared" si="106"/>
        <v>-1451421.5519687745</v>
      </c>
      <c r="P272" s="2">
        <f t="shared" si="106"/>
        <v>-1724221.1591046909</v>
      </c>
      <c r="Q272" s="2">
        <f t="shared" si="106"/>
        <v>-2016334.2999039646</v>
      </c>
      <c r="R272" s="2">
        <f t="shared" si="106"/>
        <v>-2328636.1401339332</v>
      </c>
      <c r="S272" s="2">
        <f t="shared" si="106"/>
        <v>-2648449.0639554565</v>
      </c>
      <c r="T272" s="2">
        <f t="shared" si="106"/>
        <v>-2975992.5497560576</v>
      </c>
      <c r="U272" s="2">
        <f t="shared" si="106"/>
        <v>-3311234.0459381188</v>
      </c>
      <c r="V272" s="2">
        <f t="shared" si="106"/>
        <v>-3955361.7848019265</v>
      </c>
      <c r="W272" s="2">
        <f t="shared" si="106"/>
        <v>-4619984.2119345842</v>
      </c>
      <c r="X272" s="2">
        <f t="shared" si="106"/>
        <v>-5310776.4664597176</v>
      </c>
      <c r="Y272" s="2">
        <f t="shared" si="106"/>
        <v>-6028544.5826374404</v>
      </c>
      <c r="Z272" s="2">
        <f t="shared" si="106"/>
        <v>-6774116.9072729172</v>
      </c>
      <c r="AA272" s="2">
        <f t="shared" si="106"/>
        <v>-7548344.6813821448</v>
      </c>
      <c r="AB272" s="2">
        <f t="shared" si="106"/>
        <v>-8352102.6364478506</v>
      </c>
      <c r="AC272" s="2">
        <f t="shared" si="106"/>
        <v>-9177202.9831677079</v>
      </c>
      <c r="AD272" s="2">
        <f t="shared" si="106"/>
        <v>-10023996.825661467</v>
      </c>
      <c r="AE272" s="2">
        <f t="shared" si="106"/>
        <v>-10892836.595226692</v>
      </c>
      <c r="AF272" s="2">
        <f t="shared" si="106"/>
        <v>-11784075.86709209</v>
      </c>
      <c r="AG272" s="2">
        <f t="shared" si="106"/>
        <v>-12698069.167122046</v>
      </c>
      <c r="AH272" s="2">
        <f t="shared" si="106"/>
        <v>-13645253.408295877</v>
      </c>
      <c r="AI272" s="2">
        <f t="shared" si="106"/>
        <v>-14626619.539096301</v>
      </c>
      <c r="AJ272" s="2">
        <f t="shared" si="106"/>
        <v>-15643185.490637286</v>
      </c>
      <c r="AK272" s="2">
        <f t="shared" si="106"/>
        <v>-16695996.872926254</v>
      </c>
      <c r="AL272" s="2">
        <f t="shared" si="107"/>
        <v>-568777505.75849855</v>
      </c>
    </row>
    <row r="273" spans="1:38">
      <c r="E273" t="s">
        <v>283</v>
      </c>
      <c r="F273" t="s">
        <v>215</v>
      </c>
      <c r="G273" s="2">
        <f t="shared" si="106"/>
        <v>0</v>
      </c>
      <c r="H273" s="2">
        <f t="shared" si="106"/>
        <v>-34569.79069504881</v>
      </c>
      <c r="I273" s="2">
        <f t="shared" si="106"/>
        <v>-74137.170655710666</v>
      </c>
      <c r="J273" s="2">
        <f t="shared" si="106"/>
        <v>-141675.89891604873</v>
      </c>
      <c r="K273" s="2">
        <f t="shared" si="106"/>
        <v>-215714.69860105516</v>
      </c>
      <c r="L273" s="2">
        <f t="shared" si="106"/>
        <v>-296574.40705733339</v>
      </c>
      <c r="M273" s="2">
        <f t="shared" si="106"/>
        <v>-384588.10026598995</v>
      </c>
      <c r="N273" s="2">
        <f t="shared" si="106"/>
        <v>-479374.45204729872</v>
      </c>
      <c r="O273" s="2">
        <f t="shared" si="106"/>
        <v>-581246.44435080572</v>
      </c>
      <c r="P273" s="2">
        <f t="shared" si="106"/>
        <v>-690528.63185639924</v>
      </c>
      <c r="Q273" s="2">
        <f t="shared" si="106"/>
        <v>-807557.51970279333</v>
      </c>
      <c r="R273" s="2">
        <f t="shared" si="106"/>
        <v>-932681.95260071009</v>
      </c>
      <c r="S273" s="2">
        <f t="shared" si="106"/>
        <v>-1060826.2248261862</v>
      </c>
      <c r="T273" s="2">
        <f t="shared" si="106"/>
        <v>-1192022.5254223242</v>
      </c>
      <c r="U273" s="2">
        <f t="shared" si="106"/>
        <v>-1326302.2348718843</v>
      </c>
      <c r="V273" s="2">
        <f t="shared" si="106"/>
        <v>-1584305.1569685629</v>
      </c>
      <c r="W273" s="2">
        <f t="shared" si="106"/>
        <v>-1850517.1486981544</v>
      </c>
      <c r="X273" s="2">
        <f t="shared" si="106"/>
        <v>-2127211.3655061661</v>
      </c>
      <c r="Y273" s="2">
        <f t="shared" si="106"/>
        <v>-2414710.6613575378</v>
      </c>
      <c r="Z273" s="2">
        <f t="shared" si="106"/>
        <v>-2713346.8274224782</v>
      </c>
      <c r="AA273" s="2">
        <f t="shared" si="106"/>
        <v>-3023460.8250604882</v>
      </c>
      <c r="AB273" s="2">
        <f t="shared" si="106"/>
        <v>-3345403.024648401</v>
      </c>
      <c r="AC273" s="2">
        <f t="shared" si="106"/>
        <v>-3675893.8382441741</v>
      </c>
      <c r="AD273" s="2">
        <f t="shared" si="106"/>
        <v>-4015073.8992709485</v>
      </c>
      <c r="AE273" s="2">
        <f t="shared" si="106"/>
        <v>-4363084.3727479009</v>
      </c>
      <c r="AF273" s="2">
        <f t="shared" si="106"/>
        <v>-4720066.8818914918</v>
      </c>
      <c r="AG273" s="2">
        <f t="shared" si="106"/>
        <v>-5086163.4306916893</v>
      </c>
      <c r="AH273" s="2">
        <f t="shared" si="106"/>
        <v>-5465554.4850465814</v>
      </c>
      <c r="AI273" s="2">
        <f t="shared" si="106"/>
        <v>-5858636.9656114448</v>
      </c>
      <c r="AJ273" s="2">
        <f t="shared" si="106"/>
        <v>-6265818.6008321242</v>
      </c>
      <c r="AK273" s="2">
        <f t="shared" si="106"/>
        <v>-6687518.2058302406</v>
      </c>
      <c r="AL273" s="2">
        <f t="shared" si="107"/>
        <v>-227821672.09162933</v>
      </c>
    </row>
    <row r="274" spans="1:38">
      <c r="E274" t="s">
        <v>290</v>
      </c>
      <c r="F274" t="s">
        <v>215</v>
      </c>
      <c r="G274" s="2">
        <f t="shared" si="106"/>
        <v>0</v>
      </c>
      <c r="H274" s="2">
        <f t="shared" si="106"/>
        <v>0</v>
      </c>
      <c r="I274" s="2">
        <f t="shared" si="106"/>
        <v>0</v>
      </c>
      <c r="J274" s="2">
        <f t="shared" si="106"/>
        <v>0</v>
      </c>
      <c r="K274" s="2">
        <f t="shared" si="106"/>
        <v>0</v>
      </c>
      <c r="L274" s="2">
        <f t="shared" si="106"/>
        <v>0</v>
      </c>
      <c r="M274" s="2">
        <f t="shared" si="106"/>
        <v>0</v>
      </c>
      <c r="N274" s="2">
        <f t="shared" si="106"/>
        <v>0</v>
      </c>
      <c r="O274" s="2">
        <f t="shared" si="106"/>
        <v>0</v>
      </c>
      <c r="P274" s="2">
        <f t="shared" si="106"/>
        <v>0</v>
      </c>
      <c r="Q274" s="2">
        <f t="shared" si="106"/>
        <v>0</v>
      </c>
      <c r="R274" s="2">
        <f t="shared" si="106"/>
        <v>0</v>
      </c>
      <c r="S274" s="2">
        <f t="shared" si="106"/>
        <v>0</v>
      </c>
      <c r="T274" s="2">
        <f t="shared" si="106"/>
        <v>0</v>
      </c>
      <c r="U274" s="2">
        <f t="shared" si="106"/>
        <v>0</v>
      </c>
      <c r="V274" s="2">
        <f t="shared" si="106"/>
        <v>0</v>
      </c>
      <c r="W274" s="2">
        <f t="shared" si="106"/>
        <v>0</v>
      </c>
      <c r="X274" s="2">
        <f t="shared" si="106"/>
        <v>0</v>
      </c>
      <c r="Y274" s="2">
        <f t="shared" si="106"/>
        <v>0</v>
      </c>
      <c r="Z274" s="2">
        <f t="shared" si="106"/>
        <v>0</v>
      </c>
      <c r="AA274" s="2">
        <f t="shared" si="106"/>
        <v>0</v>
      </c>
      <c r="AB274" s="2">
        <f t="shared" si="106"/>
        <v>0</v>
      </c>
      <c r="AC274" s="2">
        <f t="shared" si="106"/>
        <v>0</v>
      </c>
      <c r="AD274" s="2">
        <f t="shared" si="106"/>
        <v>0</v>
      </c>
      <c r="AE274" s="2">
        <f t="shared" si="106"/>
        <v>0</v>
      </c>
      <c r="AF274" s="2">
        <f t="shared" si="106"/>
        <v>0</v>
      </c>
      <c r="AG274" s="2">
        <f t="shared" si="106"/>
        <v>0</v>
      </c>
      <c r="AH274" s="2">
        <f t="shared" si="106"/>
        <v>0</v>
      </c>
      <c r="AI274" s="2">
        <f t="shared" si="106"/>
        <v>0</v>
      </c>
      <c r="AJ274" s="2">
        <f t="shared" si="106"/>
        <v>0</v>
      </c>
      <c r="AK274" s="2">
        <f t="shared" si="106"/>
        <v>0</v>
      </c>
      <c r="AL274" s="2">
        <f t="shared" si="107"/>
        <v>0</v>
      </c>
    </row>
    <row r="275" spans="1:38">
      <c r="E275" t="s">
        <v>295</v>
      </c>
      <c r="F275" t="s">
        <v>215</v>
      </c>
      <c r="G275" s="2">
        <f t="shared" si="106"/>
        <v>0</v>
      </c>
      <c r="H275" s="2">
        <f t="shared" si="106"/>
        <v>0</v>
      </c>
      <c r="I275" s="2">
        <f t="shared" si="106"/>
        <v>0</v>
      </c>
      <c r="J275" s="2">
        <f t="shared" si="106"/>
        <v>0</v>
      </c>
      <c r="K275" s="2">
        <f t="shared" si="106"/>
        <v>0</v>
      </c>
      <c r="L275" s="2">
        <f t="shared" si="106"/>
        <v>0</v>
      </c>
      <c r="M275" s="2">
        <f t="shared" si="106"/>
        <v>0</v>
      </c>
      <c r="N275" s="2">
        <f t="shared" si="106"/>
        <v>0</v>
      </c>
      <c r="O275" s="2">
        <f t="shared" si="106"/>
        <v>0</v>
      </c>
      <c r="P275" s="2">
        <f t="shared" si="106"/>
        <v>0</v>
      </c>
      <c r="Q275" s="2">
        <f t="shared" si="106"/>
        <v>0</v>
      </c>
      <c r="R275" s="2">
        <f t="shared" si="106"/>
        <v>0</v>
      </c>
      <c r="S275" s="2">
        <f t="shared" si="106"/>
        <v>0</v>
      </c>
      <c r="T275" s="2">
        <f t="shared" si="106"/>
        <v>0</v>
      </c>
      <c r="U275" s="2">
        <f t="shared" si="106"/>
        <v>0</v>
      </c>
      <c r="V275" s="2">
        <f t="shared" si="106"/>
        <v>0</v>
      </c>
      <c r="W275" s="2">
        <f t="shared" si="106"/>
        <v>0</v>
      </c>
      <c r="X275" s="2">
        <f t="shared" si="106"/>
        <v>0</v>
      </c>
      <c r="Y275" s="2">
        <f t="shared" si="106"/>
        <v>0</v>
      </c>
      <c r="Z275" s="2">
        <f t="shared" si="106"/>
        <v>0</v>
      </c>
      <c r="AA275" s="2">
        <f t="shared" si="106"/>
        <v>0</v>
      </c>
      <c r="AB275" s="2">
        <f t="shared" si="106"/>
        <v>0</v>
      </c>
      <c r="AC275" s="2">
        <f t="shared" si="106"/>
        <v>0</v>
      </c>
      <c r="AD275" s="2">
        <f t="shared" si="106"/>
        <v>0</v>
      </c>
      <c r="AE275" s="2">
        <f t="shared" si="106"/>
        <v>0</v>
      </c>
      <c r="AF275" s="2">
        <f t="shared" si="106"/>
        <v>0</v>
      </c>
      <c r="AG275" s="2">
        <f t="shared" si="106"/>
        <v>0</v>
      </c>
      <c r="AH275" s="2">
        <f t="shared" si="106"/>
        <v>0</v>
      </c>
      <c r="AI275" s="2">
        <f t="shared" si="106"/>
        <v>0</v>
      </c>
      <c r="AJ275" s="2">
        <f t="shared" si="106"/>
        <v>0</v>
      </c>
      <c r="AK275" s="2">
        <f t="shared" si="106"/>
        <v>0</v>
      </c>
      <c r="AL275" s="2">
        <f t="shared" si="107"/>
        <v>0</v>
      </c>
    </row>
    <row r="276" spans="1:38">
      <c r="E276" t="s">
        <v>312</v>
      </c>
      <c r="F276" t="s">
        <v>215</v>
      </c>
      <c r="G276" s="2">
        <f t="shared" ref="G276:AK276" ca="1" si="108">G265</f>
        <v>18227.300087084324</v>
      </c>
      <c r="H276" s="2">
        <f t="shared" si="108"/>
        <v>-230231.01958285543</v>
      </c>
      <c r="I276" s="2">
        <f t="shared" si="108"/>
        <v>-262326.29197729059</v>
      </c>
      <c r="J276" s="2">
        <f t="shared" si="108"/>
        <v>-393283.02540045377</v>
      </c>
      <c r="K276" s="2">
        <f t="shared" si="108"/>
        <v>-439773.56965744542</v>
      </c>
      <c r="L276" s="2">
        <f t="shared" si="108"/>
        <v>-444396.00525900233</v>
      </c>
      <c r="M276" s="2">
        <f t="shared" si="108"/>
        <v>-490206.19978469529</v>
      </c>
      <c r="N276" s="2">
        <f t="shared" si="108"/>
        <v>-535557.56985582563</v>
      </c>
      <c r="O276" s="2">
        <f t="shared" si="108"/>
        <v>-583357.26618178387</v>
      </c>
      <c r="P276" s="2">
        <f t="shared" si="108"/>
        <v>-633809.43430621154</v>
      </c>
      <c r="Q276" s="2">
        <f t="shared" si="108"/>
        <v>-686946.06935433589</v>
      </c>
      <c r="R276" s="2">
        <f t="shared" si="108"/>
        <v>-742967.39029158559</v>
      </c>
      <c r="S276" s="2">
        <f t="shared" si="108"/>
        <v>-778553.99941288761</v>
      </c>
      <c r="T276" s="2">
        <f t="shared" si="108"/>
        <v>-816463.02480372053</v>
      </c>
      <c r="U276" s="2">
        <f t="shared" si="108"/>
        <v>-855206.46325318713</v>
      </c>
      <c r="V276" s="2">
        <f t="shared" si="108"/>
        <v>-1413333.035826311</v>
      </c>
      <c r="W276" s="2">
        <f t="shared" si="108"/>
        <v>-1496881.5611867707</v>
      </c>
      <c r="X276" s="2">
        <f t="shared" si="108"/>
        <v>-1591954.4080813432</v>
      </c>
      <c r="Y276" s="2">
        <f t="shared" si="108"/>
        <v>-1690577.9767984862</v>
      </c>
      <c r="Z276" s="2">
        <f t="shared" si="108"/>
        <v>-1792859.470529265</v>
      </c>
      <c r="AA276" s="2">
        <f t="shared" si="108"/>
        <v>-1898909.0291304553</v>
      </c>
      <c r="AB276" s="2">
        <f t="shared" si="108"/>
        <v>-2008839.8051878726</v>
      </c>
      <c r="AC276" s="2">
        <f t="shared" si="108"/>
        <v>-2107120.0268199877</v>
      </c>
      <c r="AD276" s="2">
        <f t="shared" si="108"/>
        <v>-2207887.2850669096</v>
      </c>
      <c r="AE276" s="2">
        <f t="shared" si="108"/>
        <v>-2311178.4103059457</v>
      </c>
      <c r="AF276" s="2">
        <f t="shared" si="108"/>
        <v>-2417030.173051849</v>
      </c>
      <c r="AG276" s="2">
        <f t="shared" si="108"/>
        <v>-2525479.254491346</v>
      </c>
      <c r="AH276" s="2">
        <f t="shared" si="108"/>
        <v>-2653923.7445223709</v>
      </c>
      <c r="AI276" s="2">
        <f t="shared" si="108"/>
        <v>-2786846.8336461983</v>
      </c>
      <c r="AJ276" s="2">
        <f t="shared" si="108"/>
        <v>-2924379.9790046182</v>
      </c>
      <c r="AK276" s="2">
        <f t="shared" si="108"/>
        <v>-3066658.1838771952</v>
      </c>
      <c r="AL276" s="2">
        <f t="shared" si="107"/>
        <v>-104470922.34833711</v>
      </c>
    </row>
    <row r="277" spans="1:38">
      <c r="E277" t="s">
        <v>313</v>
      </c>
      <c r="F277" t="s">
        <v>215</v>
      </c>
      <c r="G277" s="2">
        <f ca="1">-$G$17*G276</f>
        <v>-9113.6500435421622</v>
      </c>
      <c r="H277" s="2">
        <f t="shared" ref="H277:AK277" si="109">-$G$17*H276</f>
        <v>115115.50979142771</v>
      </c>
      <c r="I277" s="2">
        <f t="shared" si="109"/>
        <v>131163.14598864529</v>
      </c>
      <c r="J277" s="2">
        <f t="shared" si="109"/>
        <v>196641.51270022689</v>
      </c>
      <c r="K277" s="2">
        <f t="shared" si="109"/>
        <v>219886.78482872271</v>
      </c>
      <c r="L277" s="2">
        <f t="shared" si="109"/>
        <v>222198.00262950116</v>
      </c>
      <c r="M277" s="2">
        <f t="shared" si="109"/>
        <v>245103.09989234764</v>
      </c>
      <c r="N277" s="2">
        <f t="shared" si="109"/>
        <v>267778.78492791281</v>
      </c>
      <c r="O277" s="2">
        <f t="shared" si="109"/>
        <v>291678.63309089193</v>
      </c>
      <c r="P277" s="2">
        <f t="shared" si="109"/>
        <v>316904.71715310577</v>
      </c>
      <c r="Q277" s="2">
        <f t="shared" si="109"/>
        <v>343473.03467716795</v>
      </c>
      <c r="R277" s="2">
        <f t="shared" si="109"/>
        <v>371483.69514579279</v>
      </c>
      <c r="S277" s="2">
        <f t="shared" si="109"/>
        <v>389276.99970644381</v>
      </c>
      <c r="T277" s="2">
        <f t="shared" si="109"/>
        <v>408231.51240186027</v>
      </c>
      <c r="U277" s="2">
        <f t="shared" si="109"/>
        <v>427603.23162659357</v>
      </c>
      <c r="V277" s="2">
        <f t="shared" si="109"/>
        <v>706666.51791315549</v>
      </c>
      <c r="W277" s="2">
        <f t="shared" si="109"/>
        <v>748440.78059338534</v>
      </c>
      <c r="X277" s="2">
        <f t="shared" si="109"/>
        <v>795977.20404067158</v>
      </c>
      <c r="Y277" s="2">
        <f t="shared" si="109"/>
        <v>845288.9883992431</v>
      </c>
      <c r="Z277" s="2">
        <f t="shared" si="109"/>
        <v>896429.7352646325</v>
      </c>
      <c r="AA277" s="2">
        <f t="shared" si="109"/>
        <v>949454.51456522767</v>
      </c>
      <c r="AB277" s="2">
        <f t="shared" si="109"/>
        <v>1004419.9025939363</v>
      </c>
      <c r="AC277" s="2">
        <f t="shared" si="109"/>
        <v>1053560.0134099938</v>
      </c>
      <c r="AD277" s="2">
        <f t="shared" si="109"/>
        <v>1103943.6425334548</v>
      </c>
      <c r="AE277" s="2">
        <f t="shared" si="109"/>
        <v>1155589.2051529728</v>
      </c>
      <c r="AF277" s="2">
        <f t="shared" si="109"/>
        <v>1208515.0865259245</v>
      </c>
      <c r="AG277" s="2">
        <f t="shared" si="109"/>
        <v>1262739.627245673</v>
      </c>
      <c r="AH277" s="2">
        <f t="shared" si="109"/>
        <v>1326961.8722611854</v>
      </c>
      <c r="AI277" s="2">
        <f t="shared" si="109"/>
        <v>1393423.4168230991</v>
      </c>
      <c r="AJ277" s="2">
        <f t="shared" si="109"/>
        <v>1462189.9895023091</v>
      </c>
      <c r="AK277" s="2">
        <f t="shared" si="109"/>
        <v>1533329.0919385976</v>
      </c>
      <c r="AL277" s="2">
        <f t="shared" si="107"/>
        <v>52235461.174168557</v>
      </c>
    </row>
    <row r="278" spans="1:38">
      <c r="E278" t="s">
        <v>314</v>
      </c>
      <c r="F278" t="s">
        <v>215</v>
      </c>
      <c r="G278" s="2">
        <f t="shared" ref="G278:AL278" ca="1" si="110">SUM(G268:G277)</f>
        <v>-4851499.7065122779</v>
      </c>
      <c r="H278" s="2">
        <f t="shared" si="110"/>
        <v>-82836.845552109226</v>
      </c>
      <c r="I278" s="2">
        <f t="shared" si="110"/>
        <v>-60615.380092725245</v>
      </c>
      <c r="J278" s="2">
        <f t="shared" si="110"/>
        <v>-59691.182355093712</v>
      </c>
      <c r="K278" s="2">
        <f t="shared" si="110"/>
        <v>6827.6770882386772</v>
      </c>
      <c r="L278" s="2">
        <f t="shared" si="110"/>
        <v>-10850196.275523219</v>
      </c>
      <c r="M278" s="2">
        <f t="shared" si="110"/>
        <v>160016.4182634207</v>
      </c>
      <c r="N278" s="2">
        <f t="shared" si="110"/>
        <v>235890.92381127959</v>
      </c>
      <c r="O278" s="2">
        <f t="shared" si="110"/>
        <v>317381.36006021459</v>
      </c>
      <c r="P278" s="2">
        <f t="shared" si="110"/>
        <v>404796.47316749068</v>
      </c>
      <c r="Q278" s="2">
        <f t="shared" si="110"/>
        <v>498330.18526553287</v>
      </c>
      <c r="R278" s="2">
        <f t="shared" si="110"/>
        <v>598335.17987361038</v>
      </c>
      <c r="S278" s="2">
        <f t="shared" si="110"/>
        <v>711085.07204973954</v>
      </c>
      <c r="T278" s="2">
        <f t="shared" si="110"/>
        <v>828216.40428558574</v>
      </c>
      <c r="U278" s="2">
        <f t="shared" si="110"/>
        <v>948128.85416116286</v>
      </c>
      <c r="V278" s="2">
        <f t="shared" si="110"/>
        <v>936683.9800457058</v>
      </c>
      <c r="W278" s="2">
        <f t="shared" si="110"/>
        <v>1171043.1423229016</v>
      </c>
      <c r="X278" s="2">
        <f t="shared" si="110"/>
        <v>1410513.0301116551</v>
      </c>
      <c r="Y278" s="2">
        <f t="shared" si="110"/>
        <v>1659415.3296510326</v>
      </c>
      <c r="Z278" s="2">
        <f t="shared" si="110"/>
        <v>1918040.5960140456</v>
      </c>
      <c r="AA278" s="2">
        <f t="shared" si="110"/>
        <v>2186687.4278931818</v>
      </c>
      <c r="AB278" s="2">
        <f t="shared" si="110"/>
        <v>2465662.6772976606</v>
      </c>
      <c r="AC278" s="2">
        <f t="shared" si="110"/>
        <v>2759330.4155279603</v>
      </c>
      <c r="AD278" s="2">
        <f t="shared" si="110"/>
        <v>3060767.7217428591</v>
      </c>
      <c r="AE278" s="2">
        <f t="shared" si="110"/>
        <v>3370102.6068405844</v>
      </c>
      <c r="AF278" s="2">
        <f t="shared" si="110"/>
        <v>3687463.5869244477</v>
      </c>
      <c r="AG278" s="2">
        <f t="shared" si="110"/>
        <v>4012979.6177262785</v>
      </c>
      <c r="AH278" s="2">
        <f t="shared" si="110"/>
        <v>4342287.921641252</v>
      </c>
      <c r="AI278" s="2">
        <f t="shared" si="110"/>
        <v>4683558.6168778846</v>
      </c>
      <c r="AJ278" s="2">
        <f t="shared" si="110"/>
        <v>5037148.8989096461</v>
      </c>
      <c r="AK278" s="2">
        <f t="shared" si="110"/>
        <v>5403425.6900053211</v>
      </c>
      <c r="AL278" s="2">
        <f t="shared" si="110"/>
        <v>184076878.42205283</v>
      </c>
    </row>
    <row r="279" spans="1:38">
      <c r="E279" t="s">
        <v>315</v>
      </c>
      <c r="F279" t="s">
        <v>215</v>
      </c>
      <c r="G279" s="50">
        <f ca="1">NPV($G$15,H278:AL278)+G278</f>
        <v>42182248.078608565</v>
      </c>
    </row>
    <row r="280" spans="1:38">
      <c r="E280" s="3" t="s">
        <v>317</v>
      </c>
      <c r="F280" s="3"/>
      <c r="G280" s="4" t="str">
        <f ca="1">IF(G279&gt;0,"N/A",IF(ABS(G279+G253)&gt;1,"Error","OK"))</f>
        <v>N/A</v>
      </c>
    </row>
    <row r="282" spans="1:38">
      <c r="C282" s="1" t="s">
        <v>319</v>
      </c>
      <c r="D282" s="1"/>
    </row>
    <row r="283" spans="1:38">
      <c r="A283" s="14">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#VALUE!</v>
      </c>
      <c r="H284" s="2" t="e">
        <f t="shared" ref="H284:AK284" ca="1" si="111">G284*(1+$G$14)</f>
        <v>#VALUE!</v>
      </c>
      <c r="I284" s="2" t="e">
        <f t="shared" ca="1" si="111"/>
        <v>#VALUE!</v>
      </c>
      <c r="J284" s="2" t="e">
        <f t="shared" ca="1" si="111"/>
        <v>#VALUE!</v>
      </c>
      <c r="K284" s="2" t="e">
        <f t="shared" ca="1" si="111"/>
        <v>#VALUE!</v>
      </c>
      <c r="L284" s="2" t="e">
        <f t="shared" ca="1" si="111"/>
        <v>#VALUE!</v>
      </c>
      <c r="M284" s="2" t="e">
        <f t="shared" ca="1" si="111"/>
        <v>#VALUE!</v>
      </c>
      <c r="N284" s="2" t="e">
        <f t="shared" ca="1" si="111"/>
        <v>#VALUE!</v>
      </c>
      <c r="O284" s="2" t="e">
        <f t="shared" ca="1" si="111"/>
        <v>#VALUE!</v>
      </c>
      <c r="P284" s="2" t="e">
        <f t="shared" ca="1" si="111"/>
        <v>#VALUE!</v>
      </c>
      <c r="Q284" s="2" t="e">
        <f t="shared" ca="1" si="111"/>
        <v>#VALUE!</v>
      </c>
      <c r="R284" s="2" t="e">
        <f t="shared" ca="1" si="111"/>
        <v>#VALUE!</v>
      </c>
      <c r="S284" s="2" t="e">
        <f t="shared" ca="1" si="111"/>
        <v>#VALUE!</v>
      </c>
      <c r="T284" s="2" t="e">
        <f t="shared" ca="1" si="111"/>
        <v>#VALUE!</v>
      </c>
      <c r="U284" s="2" t="e">
        <f t="shared" ca="1" si="111"/>
        <v>#VALUE!</v>
      </c>
      <c r="V284" s="2" t="e">
        <f t="shared" ca="1" si="111"/>
        <v>#VALUE!</v>
      </c>
      <c r="W284" s="2" t="e">
        <f t="shared" ca="1" si="111"/>
        <v>#VALUE!</v>
      </c>
      <c r="X284" s="2" t="e">
        <f t="shared" ca="1" si="111"/>
        <v>#VALUE!</v>
      </c>
      <c r="Y284" s="2" t="e">
        <f t="shared" ca="1" si="111"/>
        <v>#VALUE!</v>
      </c>
      <c r="Z284" s="2" t="e">
        <f t="shared" ca="1" si="111"/>
        <v>#VALUE!</v>
      </c>
      <c r="AA284" s="2" t="e">
        <f t="shared" ca="1" si="111"/>
        <v>#VALUE!</v>
      </c>
      <c r="AB284" s="2" t="e">
        <f t="shared" ca="1" si="111"/>
        <v>#VALUE!</v>
      </c>
      <c r="AC284" s="2" t="e">
        <f t="shared" ca="1" si="111"/>
        <v>#VALUE!</v>
      </c>
      <c r="AD284" s="2" t="e">
        <f t="shared" ca="1" si="111"/>
        <v>#VALUE!</v>
      </c>
      <c r="AE284" s="2" t="e">
        <f t="shared" ca="1" si="111"/>
        <v>#VALUE!</v>
      </c>
      <c r="AF284" s="2" t="e">
        <f t="shared" ca="1" si="111"/>
        <v>#VALUE!</v>
      </c>
      <c r="AG284" s="2" t="e">
        <f ca="1">AF284*(1+$G$14)</f>
        <v>#VALUE!</v>
      </c>
      <c r="AH284" s="2" t="e">
        <f t="shared" ca="1" si="111"/>
        <v>#VALUE!</v>
      </c>
      <c r="AI284" s="2" t="e">
        <f t="shared" ca="1" si="111"/>
        <v>#VALUE!</v>
      </c>
      <c r="AJ284" s="2" t="e">
        <f t="shared" ca="1" si="111"/>
        <v>#VALUE!</v>
      </c>
      <c r="AK284" s="2" t="e">
        <f t="shared" ca="1" si="111"/>
        <v>#VALUE!</v>
      </c>
    </row>
    <row r="285" spans="1:38">
      <c r="E285" t="s">
        <v>303</v>
      </c>
      <c r="F285" t="s">
        <v>215</v>
      </c>
      <c r="G285" s="2" t="e">
        <f ca="1">G283*G284</f>
        <v>#VALUE!</v>
      </c>
      <c r="H285" s="2" t="e">
        <f t="shared" ref="H285:AK285" ca="1" si="112">H283*H284</f>
        <v>#VALUE!</v>
      </c>
      <c r="I285" s="2" t="e">
        <f t="shared" ca="1" si="112"/>
        <v>#VALUE!</v>
      </c>
      <c r="J285" s="2" t="e">
        <f t="shared" ca="1" si="112"/>
        <v>#VALUE!</v>
      </c>
      <c r="K285" s="2" t="e">
        <f t="shared" ca="1" si="112"/>
        <v>#VALUE!</v>
      </c>
      <c r="L285" s="2" t="e">
        <f t="shared" ca="1" si="112"/>
        <v>#VALUE!</v>
      </c>
      <c r="M285" s="2" t="e">
        <f t="shared" ca="1" si="112"/>
        <v>#VALUE!</v>
      </c>
      <c r="N285" s="2" t="e">
        <f t="shared" ca="1" si="112"/>
        <v>#VALUE!</v>
      </c>
      <c r="O285" s="2" t="e">
        <f t="shared" ca="1" si="112"/>
        <v>#VALUE!</v>
      </c>
      <c r="P285" s="2" t="e">
        <f t="shared" ca="1" si="112"/>
        <v>#VALUE!</v>
      </c>
      <c r="Q285" s="2" t="e">
        <f t="shared" ca="1" si="112"/>
        <v>#VALUE!</v>
      </c>
      <c r="R285" s="2" t="e">
        <f t="shared" ca="1" si="112"/>
        <v>#VALUE!</v>
      </c>
      <c r="S285" s="2" t="e">
        <f t="shared" ca="1" si="112"/>
        <v>#VALUE!</v>
      </c>
      <c r="T285" s="2" t="e">
        <f t="shared" ca="1" si="112"/>
        <v>#VALUE!</v>
      </c>
      <c r="U285" s="2" t="e">
        <f t="shared" ca="1" si="112"/>
        <v>#VALUE!</v>
      </c>
      <c r="V285" s="2" t="e">
        <f t="shared" ca="1" si="112"/>
        <v>#VALUE!</v>
      </c>
      <c r="W285" s="2" t="e">
        <f t="shared" ca="1" si="112"/>
        <v>#VALUE!</v>
      </c>
      <c r="X285" s="2" t="e">
        <f t="shared" ca="1" si="112"/>
        <v>#VALUE!</v>
      </c>
      <c r="Y285" s="2" t="e">
        <f t="shared" ca="1" si="112"/>
        <v>#VALUE!</v>
      </c>
      <c r="Z285" s="2" t="e">
        <f t="shared" ca="1" si="112"/>
        <v>#VALUE!</v>
      </c>
      <c r="AA285" s="2" t="e">
        <f t="shared" ca="1" si="112"/>
        <v>#VALUE!</v>
      </c>
      <c r="AB285" s="2" t="e">
        <f t="shared" ca="1" si="112"/>
        <v>#VALUE!</v>
      </c>
      <c r="AC285" s="2" t="e">
        <f t="shared" ca="1" si="112"/>
        <v>#VALUE!</v>
      </c>
      <c r="AD285" s="2" t="e">
        <f t="shared" ca="1" si="112"/>
        <v>#VALUE!</v>
      </c>
      <c r="AE285" s="2" t="e">
        <f t="shared" ca="1" si="112"/>
        <v>#VALUE!</v>
      </c>
      <c r="AF285" s="2" t="e">
        <f t="shared" ca="1" si="112"/>
        <v>#VALUE!</v>
      </c>
      <c r="AG285" s="2" t="e">
        <f t="shared" ca="1" si="112"/>
        <v>#VALUE!</v>
      </c>
      <c r="AH285" s="2" t="e">
        <f t="shared" ca="1" si="112"/>
        <v>#VALUE!</v>
      </c>
      <c r="AI285" s="2" t="e">
        <f t="shared" ca="1" si="112"/>
        <v>#VALUE!</v>
      </c>
      <c r="AJ285" s="2" t="e">
        <f t="shared" ca="1" si="112"/>
        <v>#VALUE!</v>
      </c>
      <c r="AK285" s="2" t="e">
        <f t="shared" ca="1" si="112"/>
        <v>#VALUE!</v>
      </c>
    </row>
    <row r="287" spans="1:38">
      <c r="D287" t="s">
        <v>304</v>
      </c>
    </row>
    <row r="288" spans="1:38">
      <c r="E288" t="s">
        <v>219</v>
      </c>
      <c r="F288" t="s">
        <v>215</v>
      </c>
      <c r="G288" s="2">
        <f t="shared" ref="G288:AK293" si="113">G222</f>
        <v>0</v>
      </c>
      <c r="H288" s="2">
        <f t="shared" si="113"/>
        <v>805990.61737770215</v>
      </c>
      <c r="I288" s="2">
        <f t="shared" si="113"/>
        <v>885777.98180849024</v>
      </c>
      <c r="J288" s="2">
        <f t="shared" si="113"/>
        <v>1271795.3033955994</v>
      </c>
      <c r="K288" s="2">
        <f t="shared" si="113"/>
        <v>1353923.6989168711</v>
      </c>
      <c r="L288" s="2">
        <f t="shared" si="113"/>
        <v>1437617.2343278422</v>
      </c>
      <c r="M288" s="2">
        <f t="shared" si="113"/>
        <v>1517328.7604440604</v>
      </c>
      <c r="N288" s="2">
        <f t="shared" si="113"/>
        <v>1589822.5857529836</v>
      </c>
      <c r="O288" s="2">
        <f t="shared" si="113"/>
        <v>1664571.7695469332</v>
      </c>
      <c r="P288" s="2">
        <f t="shared" si="113"/>
        <v>1741877.940380289</v>
      </c>
      <c r="Q288" s="2">
        <f t="shared" si="113"/>
        <v>1821668.8886939399</v>
      </c>
      <c r="R288" s="2">
        <f t="shared" si="113"/>
        <v>1904193.3874174552</v>
      </c>
      <c r="S288" s="2">
        <f t="shared" si="113"/>
        <v>1916225.0340101419</v>
      </c>
      <c r="T288" s="2">
        <f t="shared" si="113"/>
        <v>1930635.5514413391</v>
      </c>
      <c r="U288" s="2">
        <f t="shared" si="113"/>
        <v>1944806.2553646429</v>
      </c>
      <c r="V288" s="2">
        <f t="shared" si="113"/>
        <v>3582389.6220461945</v>
      </c>
      <c r="W288" s="2">
        <f t="shared" si="113"/>
        <v>3630127.8801251985</v>
      </c>
      <c r="X288" s="2">
        <f t="shared" si="113"/>
        <v>3706360.5656078332</v>
      </c>
      <c r="Y288" s="2">
        <f t="shared" si="113"/>
        <v>3784194.1374855973</v>
      </c>
      <c r="Z288" s="2">
        <f t="shared" si="113"/>
        <v>3863662.2143727816</v>
      </c>
      <c r="AA288" s="2">
        <f t="shared" si="113"/>
        <v>3944799.1208746224</v>
      </c>
      <c r="AB288" s="2">
        <f t="shared" si="113"/>
        <v>4027639.9024129827</v>
      </c>
      <c r="AC288" s="2">
        <f t="shared" si="113"/>
        <v>4063223.0806484483</v>
      </c>
      <c r="AD288" s="2">
        <f t="shared" si="113"/>
        <v>4098524.5631728265</v>
      </c>
      <c r="AE288" s="2">
        <f t="shared" si="113"/>
        <v>4133516.8265846763</v>
      </c>
      <c r="AF288" s="2">
        <f t="shared" si="113"/>
        <v>4168171.3157274649</v>
      </c>
      <c r="AG288" s="2">
        <f t="shared" si="113"/>
        <v>4202458.4124937123</v>
      </c>
      <c r="AH288" s="2">
        <f t="shared" si="113"/>
        <v>4290710.0391560942</v>
      </c>
      <c r="AI288" s="2">
        <f t="shared" si="113"/>
        <v>4380814.9499783721</v>
      </c>
      <c r="AJ288" s="2">
        <f t="shared" si="113"/>
        <v>4472812.0639279019</v>
      </c>
      <c r="AK288" s="2">
        <f t="shared" si="113"/>
        <v>4566741.1172704035</v>
      </c>
    </row>
    <row r="289" spans="4:38">
      <c r="E289" t="s">
        <v>305</v>
      </c>
      <c r="F289" t="s">
        <v>215</v>
      </c>
      <c r="G289" s="2">
        <f t="shared" si="113"/>
        <v>0</v>
      </c>
      <c r="H289" s="2">
        <f t="shared" si="113"/>
        <v>155807.95870991104</v>
      </c>
      <c r="I289" s="2">
        <f t="shared" si="113"/>
        <v>335526.16980831238</v>
      </c>
      <c r="J289" s="2">
        <f t="shared" si="113"/>
        <v>643422.77677110035</v>
      </c>
      <c r="K289" s="2">
        <f t="shared" si="113"/>
        <v>981118.62352920522</v>
      </c>
      <c r="L289" s="2">
        <f t="shared" si="113"/>
        <v>1350421.4551966079</v>
      </c>
      <c r="M289" s="2">
        <f t="shared" si="113"/>
        <v>1750155.9428204896</v>
      </c>
      <c r="N289" s="2">
        <f t="shared" si="113"/>
        <v>2180146.0147415292</v>
      </c>
      <c r="O289" s="2">
        <f t="shared" si="113"/>
        <v>2641727.9894706868</v>
      </c>
      <c r="P289" s="2">
        <f t="shared" si="113"/>
        <v>3136450.9812816866</v>
      </c>
      <c r="Q289" s="2">
        <f t="shared" si="113"/>
        <v>3665695.0395494588</v>
      </c>
      <c r="R289" s="2">
        <f t="shared" si="113"/>
        <v>4231136.9677540464</v>
      </c>
      <c r="S289" s="2">
        <f t="shared" si="113"/>
        <v>4809637.3605378261</v>
      </c>
      <c r="T289" s="2">
        <f t="shared" si="113"/>
        <v>5404462.9918658277</v>
      </c>
      <c r="U289" s="2">
        <f t="shared" si="113"/>
        <v>6013268.3665977595</v>
      </c>
      <c r="V289" s="2">
        <f t="shared" si="113"/>
        <v>7183017.4397293506</v>
      </c>
      <c r="W289" s="2">
        <f t="shared" si="113"/>
        <v>8389985.2835490257</v>
      </c>
      <c r="X289" s="2">
        <f t="shared" si="113"/>
        <v>9644478.0661182106</v>
      </c>
      <c r="Y289" s="2">
        <f t="shared" si="113"/>
        <v>10947959.562045254</v>
      </c>
      <c r="Z289" s="2">
        <f t="shared" si="113"/>
        <v>12301934.065974073</v>
      </c>
      <c r="AA289" s="2">
        <f t="shared" si="113"/>
        <v>13707947.448901042</v>
      </c>
      <c r="AB289" s="2">
        <f t="shared" si="113"/>
        <v>15167588.240987848</v>
      </c>
      <c r="AC289" s="2">
        <f t="shared" si="113"/>
        <v>16665987.250349836</v>
      </c>
      <c r="AD289" s="2">
        <f t="shared" si="113"/>
        <v>18203782.08920873</v>
      </c>
      <c r="AE289" s="2">
        <f t="shared" si="113"/>
        <v>19781612.77996815</v>
      </c>
      <c r="AF289" s="2">
        <f t="shared" si="113"/>
        <v>21400121.422433954</v>
      </c>
      <c r="AG289" s="2">
        <f t="shared" si="113"/>
        <v>23059951.842785686</v>
      </c>
      <c r="AH289" s="2">
        <f t="shared" si="113"/>
        <v>24780057.687244896</v>
      </c>
      <c r="AI289" s="2">
        <f t="shared" si="113"/>
        <v>26562238.53840873</v>
      </c>
      <c r="AJ289" s="2">
        <f t="shared" si="113"/>
        <v>28408342.979881365</v>
      </c>
      <c r="AK289" s="2">
        <f t="shared" si="113"/>
        <v>30320269.860700414</v>
      </c>
    </row>
    <row r="290" spans="4:38">
      <c r="E290" t="s">
        <v>282</v>
      </c>
      <c r="F290" t="s">
        <v>215</v>
      </c>
      <c r="G290" s="2">
        <f t="shared" si="113"/>
        <v>0</v>
      </c>
      <c r="H290" s="2">
        <f t="shared" si="113"/>
        <v>-88959.503775543722</v>
      </c>
      <c r="I290" s="2">
        <f t="shared" si="113"/>
        <v>-190841.23325668168</v>
      </c>
      <c r="J290" s="2">
        <f t="shared" si="113"/>
        <v>-364796.54750991846</v>
      </c>
      <c r="K290" s="2">
        <f t="shared" si="113"/>
        <v>-538689.46301118867</v>
      </c>
      <c r="L290" s="2">
        <f t="shared" si="113"/>
        <v>-740683.26179181563</v>
      </c>
      <c r="M290" s="2">
        <f t="shared" si="113"/>
        <v>-960448.32439873135</v>
      </c>
      <c r="N290" s="2">
        <f t="shared" si="113"/>
        <v>-1197101.8539550381</v>
      </c>
      <c r="O290" s="2">
        <f t="shared" si="113"/>
        <v>-1451421.5519687745</v>
      </c>
      <c r="P290" s="2">
        <f t="shared" si="113"/>
        <v>-1724221.1591046909</v>
      </c>
      <c r="Q290" s="2">
        <f t="shared" si="113"/>
        <v>-2016334.2999039646</v>
      </c>
      <c r="R290" s="2">
        <f t="shared" si="113"/>
        <v>-2328636.1401339332</v>
      </c>
      <c r="S290" s="2">
        <f t="shared" si="113"/>
        <v>-2648449.0639554565</v>
      </c>
      <c r="T290" s="2">
        <f t="shared" si="113"/>
        <v>-2975992.5497560576</v>
      </c>
      <c r="U290" s="2">
        <f t="shared" si="113"/>
        <v>-3311234.0459381188</v>
      </c>
      <c r="V290" s="2">
        <f t="shared" si="113"/>
        <v>-3955361.7848019265</v>
      </c>
      <c r="W290" s="2">
        <f t="shared" si="113"/>
        <v>-4619984.2119345842</v>
      </c>
      <c r="X290" s="2">
        <f t="shared" si="113"/>
        <v>-5310776.4664597176</v>
      </c>
      <c r="Y290" s="2">
        <f t="shared" si="113"/>
        <v>-6028544.5826374404</v>
      </c>
      <c r="Z290" s="2">
        <f t="shared" si="113"/>
        <v>-6774116.9072729172</v>
      </c>
      <c r="AA290" s="2">
        <f t="shared" si="113"/>
        <v>-7548344.6813821448</v>
      </c>
      <c r="AB290" s="2">
        <f t="shared" si="113"/>
        <v>-8352102.6364478506</v>
      </c>
      <c r="AC290" s="2">
        <f t="shared" si="113"/>
        <v>-9177202.9831677079</v>
      </c>
      <c r="AD290" s="2">
        <f t="shared" si="113"/>
        <v>-10023996.825661467</v>
      </c>
      <c r="AE290" s="2">
        <f t="shared" si="113"/>
        <v>-10892836.595226692</v>
      </c>
      <c r="AF290" s="2">
        <f t="shared" si="113"/>
        <v>-11784075.86709209</v>
      </c>
      <c r="AG290" s="2">
        <f t="shared" si="113"/>
        <v>-12698069.167122046</v>
      </c>
      <c r="AH290" s="2">
        <f t="shared" si="113"/>
        <v>-13645253.408295877</v>
      </c>
      <c r="AI290" s="2">
        <f t="shared" si="113"/>
        <v>-14626619.539096301</v>
      </c>
      <c r="AJ290" s="2">
        <f t="shared" si="113"/>
        <v>-15643185.490637286</v>
      </c>
      <c r="AK290" s="2">
        <f t="shared" si="113"/>
        <v>-16695996.872926254</v>
      </c>
    </row>
    <row r="291" spans="4:38">
      <c r="E291" t="s">
        <v>283</v>
      </c>
      <c r="F291" t="s">
        <v>215</v>
      </c>
      <c r="G291" s="2">
        <f t="shared" si="113"/>
        <v>0</v>
      </c>
      <c r="H291" s="2">
        <f t="shared" si="113"/>
        <v>-34569.79069504881</v>
      </c>
      <c r="I291" s="2">
        <f t="shared" si="113"/>
        <v>-74137.170655710666</v>
      </c>
      <c r="J291" s="2">
        <f t="shared" si="113"/>
        <v>-141675.89891604873</v>
      </c>
      <c r="K291" s="2">
        <f t="shared" si="113"/>
        <v>-215714.69860105516</v>
      </c>
      <c r="L291" s="2">
        <f t="shared" si="113"/>
        <v>-296574.40705733339</v>
      </c>
      <c r="M291" s="2">
        <f t="shared" si="113"/>
        <v>-384588.10026598995</v>
      </c>
      <c r="N291" s="2">
        <f t="shared" si="113"/>
        <v>-479374.45204729872</v>
      </c>
      <c r="O291" s="2">
        <f t="shared" si="113"/>
        <v>-581246.44435080572</v>
      </c>
      <c r="P291" s="2">
        <f t="shared" si="113"/>
        <v>-690528.63185639924</v>
      </c>
      <c r="Q291" s="2">
        <f t="shared" si="113"/>
        <v>-807557.51970279333</v>
      </c>
      <c r="R291" s="2">
        <f t="shared" si="113"/>
        <v>-932681.95260071009</v>
      </c>
      <c r="S291" s="2">
        <f t="shared" si="113"/>
        <v>-1060826.2248261862</v>
      </c>
      <c r="T291" s="2">
        <f t="shared" si="113"/>
        <v>-1192022.5254223242</v>
      </c>
      <c r="U291" s="2">
        <f t="shared" si="113"/>
        <v>-1326302.2348718843</v>
      </c>
      <c r="V291" s="2">
        <f t="shared" si="113"/>
        <v>-1584305.1569685629</v>
      </c>
      <c r="W291" s="2">
        <f t="shared" si="113"/>
        <v>-1850517.1486981544</v>
      </c>
      <c r="X291" s="2">
        <f t="shared" si="113"/>
        <v>-2127211.3655061661</v>
      </c>
      <c r="Y291" s="2">
        <f t="shared" si="113"/>
        <v>-2414710.6613575378</v>
      </c>
      <c r="Z291" s="2">
        <f t="shared" si="113"/>
        <v>-2713346.8274224782</v>
      </c>
      <c r="AA291" s="2">
        <f t="shared" si="113"/>
        <v>-3023460.8250604882</v>
      </c>
      <c r="AB291" s="2">
        <f t="shared" si="113"/>
        <v>-3345403.024648401</v>
      </c>
      <c r="AC291" s="2">
        <f t="shared" si="113"/>
        <v>-3675893.8382441741</v>
      </c>
      <c r="AD291" s="2">
        <f t="shared" si="113"/>
        <v>-4015073.8992709485</v>
      </c>
      <c r="AE291" s="2">
        <f t="shared" si="113"/>
        <v>-4363084.3727479009</v>
      </c>
      <c r="AF291" s="2">
        <f t="shared" si="113"/>
        <v>-4720066.8818914918</v>
      </c>
      <c r="AG291" s="2">
        <f t="shared" si="113"/>
        <v>-5086163.4306916893</v>
      </c>
      <c r="AH291" s="2">
        <f t="shared" si="113"/>
        <v>-5465554.4850465814</v>
      </c>
      <c r="AI291" s="2">
        <f t="shared" si="113"/>
        <v>-5858636.9656114448</v>
      </c>
      <c r="AJ291" s="2">
        <f t="shared" si="113"/>
        <v>-6265818.6008321242</v>
      </c>
      <c r="AK291" s="2">
        <f t="shared" si="113"/>
        <v>-6687518.2058302406</v>
      </c>
    </row>
    <row r="292" spans="4:38">
      <c r="E292" t="s">
        <v>306</v>
      </c>
      <c r="F292" t="s">
        <v>215</v>
      </c>
      <c r="G292" s="2">
        <f t="shared" si="113"/>
        <v>-60757.666956947745</v>
      </c>
      <c r="H292" s="2">
        <f t="shared" si="113"/>
        <v>-70832.549674169015</v>
      </c>
      <c r="I292" s="2">
        <f t="shared" si="113"/>
        <v>-81904.774446775147</v>
      </c>
      <c r="J292" s="2">
        <f t="shared" si="113"/>
        <v>-97802.215739220148</v>
      </c>
      <c r="K292" s="2">
        <f t="shared" si="113"/>
        <v>-114726.26197568103</v>
      </c>
      <c r="L292" s="2">
        <f t="shared" si="113"/>
        <v>-269461.0031452938</v>
      </c>
      <c r="M292" s="2">
        <f t="shared" si="113"/>
        <v>-288427.6126508445</v>
      </c>
      <c r="N292" s="2">
        <f t="shared" si="113"/>
        <v>-308300.39497275685</v>
      </c>
      <c r="O292" s="2">
        <f t="shared" si="113"/>
        <v>-329107.5420920935</v>
      </c>
      <c r="P292" s="2">
        <f t="shared" si="113"/>
        <v>-350881.01634684711</v>
      </c>
      <c r="Q292" s="2">
        <f t="shared" si="113"/>
        <v>-373651.87745552137</v>
      </c>
      <c r="R292" s="2">
        <f t="shared" si="113"/>
        <v>-397454.2947982396</v>
      </c>
      <c r="S292" s="2">
        <f t="shared" si="113"/>
        <v>-421407.10772336635</v>
      </c>
      <c r="T292" s="2">
        <f t="shared" si="113"/>
        <v>-445540.0521163831</v>
      </c>
      <c r="U292" s="2">
        <f t="shared" si="113"/>
        <v>-469850.13030844112</v>
      </c>
      <c r="V292" s="2">
        <f t="shared" si="113"/>
        <v>-514630.00058401853</v>
      </c>
      <c r="W292" s="2">
        <f t="shared" si="113"/>
        <v>-560006.59908558358</v>
      </c>
      <c r="X292" s="2">
        <f t="shared" si="113"/>
        <v>-606336.10615568142</v>
      </c>
      <c r="Y292" s="2">
        <f t="shared" si="113"/>
        <v>-653638.53287425137</v>
      </c>
      <c r="Z292" s="2">
        <f t="shared" si="113"/>
        <v>-701934.31055391114</v>
      </c>
      <c r="AA292" s="2">
        <f t="shared" si="113"/>
        <v>-751244.299564844</v>
      </c>
      <c r="AB292" s="2">
        <f t="shared" si="113"/>
        <v>-801589.7983450063</v>
      </c>
      <c r="AC292" s="2">
        <f t="shared" si="113"/>
        <v>-852380.08685311186</v>
      </c>
      <c r="AD292" s="2">
        <f t="shared" si="113"/>
        <v>-903611.64389277203</v>
      </c>
      <c r="AE292" s="2">
        <f t="shared" si="113"/>
        <v>-955280.60422508046</v>
      </c>
      <c r="AF292" s="2">
        <f t="shared" si="113"/>
        <v>-1007382.7456716739</v>
      </c>
      <c r="AG292" s="2">
        <f t="shared" si="113"/>
        <v>-1059913.4758278453</v>
      </c>
      <c r="AH292" s="2">
        <f t="shared" si="113"/>
        <v>-1113547.3513172965</v>
      </c>
      <c r="AI292" s="2">
        <f t="shared" si="113"/>
        <v>-1168307.5381920261</v>
      </c>
      <c r="AJ292" s="2">
        <f t="shared" si="113"/>
        <v>-1224217.688991125</v>
      </c>
      <c r="AK292" s="2">
        <f t="shared" si="113"/>
        <v>-1281301.952957005</v>
      </c>
    </row>
    <row r="293" spans="4:38">
      <c r="E293" t="s">
        <v>290</v>
      </c>
      <c r="F293" t="s">
        <v>215</v>
      </c>
      <c r="G293" s="2">
        <f t="shared" si="113"/>
        <v>0</v>
      </c>
      <c r="H293" s="2">
        <f t="shared" si="113"/>
        <v>0</v>
      </c>
      <c r="I293" s="2">
        <f t="shared" si="113"/>
        <v>0</v>
      </c>
      <c r="J293" s="2">
        <f t="shared" si="113"/>
        <v>0</v>
      </c>
      <c r="K293" s="2">
        <f t="shared" si="113"/>
        <v>0</v>
      </c>
      <c r="L293" s="2">
        <f t="shared" si="113"/>
        <v>0</v>
      </c>
      <c r="M293" s="2">
        <f t="shared" si="113"/>
        <v>0</v>
      </c>
      <c r="N293" s="2">
        <f t="shared" si="113"/>
        <v>0</v>
      </c>
      <c r="O293" s="2">
        <f t="shared" si="113"/>
        <v>0</v>
      </c>
      <c r="P293" s="2">
        <f t="shared" si="113"/>
        <v>0</v>
      </c>
      <c r="Q293" s="2">
        <f t="shared" si="113"/>
        <v>0</v>
      </c>
      <c r="R293" s="2">
        <f t="shared" si="113"/>
        <v>0</v>
      </c>
      <c r="S293" s="2">
        <f t="shared" si="113"/>
        <v>0</v>
      </c>
      <c r="T293" s="2">
        <f t="shared" si="113"/>
        <v>0</v>
      </c>
      <c r="U293" s="2">
        <f t="shared" si="113"/>
        <v>0</v>
      </c>
      <c r="V293" s="2">
        <f t="shared" si="113"/>
        <v>0</v>
      </c>
      <c r="W293" s="2">
        <f t="shared" si="113"/>
        <v>0</v>
      </c>
      <c r="X293" s="2">
        <f t="shared" si="113"/>
        <v>0</v>
      </c>
      <c r="Y293" s="2">
        <f t="shared" si="113"/>
        <v>0</v>
      </c>
      <c r="Z293" s="2">
        <f t="shared" si="113"/>
        <v>0</v>
      </c>
      <c r="AA293" s="2">
        <f t="shared" si="113"/>
        <v>0</v>
      </c>
      <c r="AB293" s="2">
        <f t="shared" si="113"/>
        <v>0</v>
      </c>
      <c r="AC293" s="2">
        <f t="shared" si="113"/>
        <v>0</v>
      </c>
      <c r="AD293" s="2">
        <f t="shared" si="113"/>
        <v>0</v>
      </c>
      <c r="AE293" s="2">
        <f t="shared" si="113"/>
        <v>0</v>
      </c>
      <c r="AF293" s="2">
        <f t="shared" si="113"/>
        <v>0</v>
      </c>
      <c r="AG293" s="2">
        <f t="shared" si="113"/>
        <v>0</v>
      </c>
      <c r="AH293" s="2">
        <f t="shared" si="113"/>
        <v>0</v>
      </c>
      <c r="AI293" s="2">
        <f t="shared" si="113"/>
        <v>0</v>
      </c>
      <c r="AJ293" s="2">
        <f t="shared" si="113"/>
        <v>0</v>
      </c>
      <c r="AK293" s="2">
        <f t="shared" si="113"/>
        <v>0</v>
      </c>
    </row>
    <row r="294" spans="4:38">
      <c r="E294" t="s">
        <v>307</v>
      </c>
      <c r="F294" t="s">
        <v>215</v>
      </c>
      <c r="G294" s="2" t="e">
        <f t="shared" ref="G294:AK294" ca="1" si="114">G285</f>
        <v>#VALUE!</v>
      </c>
      <c r="H294" s="2" t="e">
        <f t="shared" ca="1" si="114"/>
        <v>#VALUE!</v>
      </c>
      <c r="I294" s="2" t="e">
        <f t="shared" ca="1" si="114"/>
        <v>#VALUE!</v>
      </c>
      <c r="J294" s="2" t="e">
        <f t="shared" ca="1" si="114"/>
        <v>#VALUE!</v>
      </c>
      <c r="K294" s="2" t="e">
        <f t="shared" ca="1" si="114"/>
        <v>#VALUE!</v>
      </c>
      <c r="L294" s="2" t="e">
        <f t="shared" ca="1" si="114"/>
        <v>#VALUE!</v>
      </c>
      <c r="M294" s="2" t="e">
        <f t="shared" ca="1" si="114"/>
        <v>#VALUE!</v>
      </c>
      <c r="N294" s="2" t="e">
        <f t="shared" ca="1" si="114"/>
        <v>#VALUE!</v>
      </c>
      <c r="O294" s="2" t="e">
        <f t="shared" ca="1" si="114"/>
        <v>#VALUE!</v>
      </c>
      <c r="P294" s="2" t="e">
        <f t="shared" ca="1" si="114"/>
        <v>#VALUE!</v>
      </c>
      <c r="Q294" s="2" t="e">
        <f t="shared" ca="1" si="114"/>
        <v>#VALUE!</v>
      </c>
      <c r="R294" s="2" t="e">
        <f t="shared" ca="1" si="114"/>
        <v>#VALUE!</v>
      </c>
      <c r="S294" s="2" t="e">
        <f t="shared" ca="1" si="114"/>
        <v>#VALUE!</v>
      </c>
      <c r="T294" s="2" t="e">
        <f t="shared" ca="1" si="114"/>
        <v>#VALUE!</v>
      </c>
      <c r="U294" s="2" t="e">
        <f t="shared" ca="1" si="114"/>
        <v>#VALUE!</v>
      </c>
      <c r="V294" s="2" t="e">
        <f t="shared" ca="1" si="114"/>
        <v>#VALUE!</v>
      </c>
      <c r="W294" s="2" t="e">
        <f t="shared" ca="1" si="114"/>
        <v>#VALUE!</v>
      </c>
      <c r="X294" s="2" t="e">
        <f t="shared" ca="1" si="114"/>
        <v>#VALUE!</v>
      </c>
      <c r="Y294" s="2" t="e">
        <f t="shared" ca="1" si="114"/>
        <v>#VALUE!</v>
      </c>
      <c r="Z294" s="2" t="e">
        <f t="shared" ca="1" si="114"/>
        <v>#VALUE!</v>
      </c>
      <c r="AA294" s="2" t="e">
        <f t="shared" ca="1" si="114"/>
        <v>#VALUE!</v>
      </c>
      <c r="AB294" s="2" t="e">
        <f t="shared" ca="1" si="114"/>
        <v>#VALUE!</v>
      </c>
      <c r="AC294" s="2" t="e">
        <f t="shared" ca="1" si="114"/>
        <v>#VALUE!</v>
      </c>
      <c r="AD294" s="2" t="e">
        <f t="shared" ca="1" si="114"/>
        <v>#VALUE!</v>
      </c>
      <c r="AE294" s="2" t="e">
        <f t="shared" ca="1" si="114"/>
        <v>#VALUE!</v>
      </c>
      <c r="AF294" s="2" t="e">
        <f t="shared" ca="1" si="114"/>
        <v>#VALUE!</v>
      </c>
      <c r="AG294" s="2" t="e">
        <f t="shared" ca="1" si="114"/>
        <v>#VALUE!</v>
      </c>
      <c r="AH294" s="2" t="e">
        <f t="shared" ca="1" si="114"/>
        <v>#VALUE!</v>
      </c>
      <c r="AI294" s="2" t="e">
        <f t="shared" ca="1" si="114"/>
        <v>#VALUE!</v>
      </c>
      <c r="AJ294" s="2" t="e">
        <f t="shared" ca="1" si="114"/>
        <v>#VALUE!</v>
      </c>
      <c r="AK294" s="2" t="e">
        <f t="shared" ca="1" si="114"/>
        <v>#VALUE!</v>
      </c>
    </row>
    <row r="296" spans="4:38">
      <c r="E296" t="s">
        <v>308</v>
      </c>
      <c r="F296" t="s">
        <v>215</v>
      </c>
      <c r="G296" s="2" t="e">
        <f t="shared" ref="G296:AK296" ca="1" si="115">SUM(G288:G294)</f>
        <v>#VALUE!</v>
      </c>
      <c r="H296" s="2" t="e">
        <f t="shared" ca="1" si="115"/>
        <v>#VALUE!</v>
      </c>
      <c r="I296" s="2" t="e">
        <f t="shared" ca="1" si="115"/>
        <v>#VALUE!</v>
      </c>
      <c r="J296" s="2" t="e">
        <f t="shared" ca="1" si="115"/>
        <v>#VALUE!</v>
      </c>
      <c r="K296" s="2" t="e">
        <f t="shared" ca="1" si="115"/>
        <v>#VALUE!</v>
      </c>
      <c r="L296" s="2" t="e">
        <f t="shared" ca="1" si="115"/>
        <v>#VALUE!</v>
      </c>
      <c r="M296" s="2" t="e">
        <f t="shared" ca="1" si="115"/>
        <v>#VALUE!</v>
      </c>
      <c r="N296" s="2" t="e">
        <f t="shared" ca="1" si="115"/>
        <v>#VALUE!</v>
      </c>
      <c r="O296" s="2" t="e">
        <f t="shared" ca="1" si="115"/>
        <v>#VALUE!</v>
      </c>
      <c r="P296" s="2" t="e">
        <f t="shared" ca="1" si="115"/>
        <v>#VALUE!</v>
      </c>
      <c r="Q296" s="2" t="e">
        <f t="shared" ca="1" si="115"/>
        <v>#VALUE!</v>
      </c>
      <c r="R296" s="2" t="e">
        <f t="shared" ca="1" si="115"/>
        <v>#VALUE!</v>
      </c>
      <c r="S296" s="2" t="e">
        <f t="shared" ca="1" si="115"/>
        <v>#VALUE!</v>
      </c>
      <c r="T296" s="2" t="e">
        <f t="shared" ca="1" si="115"/>
        <v>#VALUE!</v>
      </c>
      <c r="U296" s="2" t="e">
        <f t="shared" ca="1" si="115"/>
        <v>#VALUE!</v>
      </c>
      <c r="V296" s="2" t="e">
        <f t="shared" ca="1" si="115"/>
        <v>#VALUE!</v>
      </c>
      <c r="W296" s="2" t="e">
        <f t="shared" ca="1" si="115"/>
        <v>#VALUE!</v>
      </c>
      <c r="X296" s="2" t="e">
        <f t="shared" ca="1" si="115"/>
        <v>#VALUE!</v>
      </c>
      <c r="Y296" s="2" t="e">
        <f t="shared" ca="1" si="115"/>
        <v>#VALUE!</v>
      </c>
      <c r="Z296" s="2" t="e">
        <f t="shared" ca="1" si="115"/>
        <v>#VALUE!</v>
      </c>
      <c r="AA296" s="2" t="e">
        <f t="shared" ca="1" si="115"/>
        <v>#VALUE!</v>
      </c>
      <c r="AB296" s="2" t="e">
        <f t="shared" ca="1" si="115"/>
        <v>#VALUE!</v>
      </c>
      <c r="AC296" s="2" t="e">
        <f t="shared" ca="1" si="115"/>
        <v>#VALUE!</v>
      </c>
      <c r="AD296" s="2" t="e">
        <f t="shared" ca="1" si="115"/>
        <v>#VALUE!</v>
      </c>
      <c r="AE296" s="2" t="e">
        <f t="shared" ca="1" si="115"/>
        <v>#VALUE!</v>
      </c>
      <c r="AF296" s="2" t="e">
        <f t="shared" ca="1" si="115"/>
        <v>#VALUE!</v>
      </c>
      <c r="AG296" s="2" t="e">
        <f t="shared" ca="1" si="115"/>
        <v>#VALUE!</v>
      </c>
      <c r="AH296" s="2" t="e">
        <f t="shared" ca="1" si="115"/>
        <v>#VALUE!</v>
      </c>
      <c r="AI296" s="2" t="e">
        <f t="shared" ca="1" si="115"/>
        <v>#VALUE!</v>
      </c>
      <c r="AJ296" s="2" t="e">
        <f t="shared" ca="1" si="115"/>
        <v>#VALUE!</v>
      </c>
      <c r="AK296" s="2" t="e">
        <f t="shared" ca="1" si="115"/>
        <v>#VALUE!</v>
      </c>
    </row>
    <row r="297" spans="4:38">
      <c r="E297" t="s">
        <v>309</v>
      </c>
      <c r="F297" t="s">
        <v>215</v>
      </c>
      <c r="G297" s="2" t="e">
        <f t="shared" ref="G297:AK297" ca="1" si="116">-G296*G$18</f>
        <v>#VALUE!</v>
      </c>
      <c r="H297" s="2" t="e">
        <f t="shared" ca="1" si="116"/>
        <v>#VALUE!</v>
      </c>
      <c r="I297" s="2" t="e">
        <f t="shared" ca="1" si="116"/>
        <v>#VALUE!</v>
      </c>
      <c r="J297" s="2" t="e">
        <f t="shared" ca="1" si="116"/>
        <v>#VALUE!</v>
      </c>
      <c r="K297" s="2" t="e">
        <f t="shared" ca="1" si="116"/>
        <v>#VALUE!</v>
      </c>
      <c r="L297" s="2" t="e">
        <f t="shared" ca="1" si="116"/>
        <v>#VALUE!</v>
      </c>
      <c r="M297" s="2" t="e">
        <f t="shared" ca="1" si="116"/>
        <v>#VALUE!</v>
      </c>
      <c r="N297" s="2" t="e">
        <f t="shared" ca="1" si="116"/>
        <v>#VALUE!</v>
      </c>
      <c r="O297" s="2" t="e">
        <f t="shared" ca="1" si="116"/>
        <v>#VALUE!</v>
      </c>
      <c r="P297" s="2" t="e">
        <f t="shared" ca="1" si="116"/>
        <v>#VALUE!</v>
      </c>
      <c r="Q297" s="2" t="e">
        <f t="shared" ca="1" si="116"/>
        <v>#VALUE!</v>
      </c>
      <c r="R297" s="2" t="e">
        <f t="shared" ca="1" si="116"/>
        <v>#VALUE!</v>
      </c>
      <c r="S297" s="2" t="e">
        <f t="shared" ca="1" si="116"/>
        <v>#VALUE!</v>
      </c>
      <c r="T297" s="2" t="e">
        <f t="shared" ca="1" si="116"/>
        <v>#VALUE!</v>
      </c>
      <c r="U297" s="2" t="e">
        <f t="shared" ca="1" si="116"/>
        <v>#VALUE!</v>
      </c>
      <c r="V297" s="2" t="e">
        <f t="shared" ca="1" si="116"/>
        <v>#VALUE!</v>
      </c>
      <c r="W297" s="2" t="e">
        <f t="shared" ca="1" si="116"/>
        <v>#VALUE!</v>
      </c>
      <c r="X297" s="2" t="e">
        <f t="shared" ca="1" si="116"/>
        <v>#VALUE!</v>
      </c>
      <c r="Y297" s="2" t="e">
        <f t="shared" ca="1" si="116"/>
        <v>#VALUE!</v>
      </c>
      <c r="Z297" s="2" t="e">
        <f t="shared" ca="1" si="116"/>
        <v>#VALUE!</v>
      </c>
      <c r="AA297" s="2" t="e">
        <f t="shared" ca="1" si="116"/>
        <v>#VALUE!</v>
      </c>
      <c r="AB297" s="2" t="e">
        <f t="shared" ca="1" si="116"/>
        <v>#VALUE!</v>
      </c>
      <c r="AC297" s="2" t="e">
        <f t="shared" ca="1" si="116"/>
        <v>#VALUE!</v>
      </c>
      <c r="AD297" s="2" t="e">
        <f t="shared" ca="1" si="116"/>
        <v>#VALUE!</v>
      </c>
      <c r="AE297" s="2" t="e">
        <f t="shared" ca="1" si="116"/>
        <v>#VALUE!</v>
      </c>
      <c r="AF297" s="2" t="e">
        <f t="shared" ca="1" si="116"/>
        <v>#VALUE!</v>
      </c>
      <c r="AG297" s="2" t="e">
        <f t="shared" ca="1" si="116"/>
        <v>#VALUE!</v>
      </c>
      <c r="AH297" s="2" t="e">
        <f t="shared" ca="1" si="116"/>
        <v>#VALUE!</v>
      </c>
      <c r="AI297" s="2" t="e">
        <f t="shared" ca="1" si="116"/>
        <v>#VALUE!</v>
      </c>
      <c r="AJ297" s="2" t="e">
        <f t="shared" ca="1" si="116"/>
        <v>#VALUE!</v>
      </c>
      <c r="AK297" s="2" t="e">
        <f t="shared" ca="1" si="116"/>
        <v>#VALUE!</v>
      </c>
    </row>
    <row r="299" spans="4:38">
      <c r="D299" t="s">
        <v>310</v>
      </c>
    </row>
    <row r="300" spans="4:38">
      <c r="E300" t="s">
        <v>214</v>
      </c>
      <c r="F300" t="s">
        <v>215</v>
      </c>
      <c r="G300" s="2">
        <f t="shared" ref="G300:AK307" si="117">G234</f>
        <v>-4860613.3565558195</v>
      </c>
      <c r="H300" s="2">
        <f t="shared" si="117"/>
        <v>0</v>
      </c>
      <c r="I300" s="2">
        <f t="shared" si="117"/>
        <v>0</v>
      </c>
      <c r="J300" s="2">
        <f t="shared" si="117"/>
        <v>0</v>
      </c>
      <c r="K300" s="2">
        <f t="shared" si="117"/>
        <v>0</v>
      </c>
      <c r="L300" s="2">
        <f t="shared" si="117"/>
        <v>-10941162.059241178</v>
      </c>
      <c r="M300" s="2">
        <f t="shared" si="117"/>
        <v>0</v>
      </c>
      <c r="N300" s="2">
        <f t="shared" si="117"/>
        <v>0</v>
      </c>
      <c r="O300" s="2">
        <f t="shared" si="117"/>
        <v>0</v>
      </c>
      <c r="P300" s="2">
        <f t="shared" si="117"/>
        <v>0</v>
      </c>
      <c r="Q300" s="2">
        <f t="shared" si="117"/>
        <v>0</v>
      </c>
      <c r="R300" s="2">
        <f t="shared" si="117"/>
        <v>0</v>
      </c>
      <c r="S300" s="2">
        <f t="shared" si="117"/>
        <v>0</v>
      </c>
      <c r="T300" s="2">
        <f t="shared" si="117"/>
        <v>0</v>
      </c>
      <c r="U300" s="2">
        <f t="shared" si="117"/>
        <v>0</v>
      </c>
      <c r="V300" s="2">
        <f t="shared" si="117"/>
        <v>0</v>
      </c>
      <c r="W300" s="2">
        <f t="shared" si="117"/>
        <v>0</v>
      </c>
      <c r="X300" s="2">
        <f t="shared" si="117"/>
        <v>0</v>
      </c>
      <c r="Y300" s="2">
        <f t="shared" si="117"/>
        <v>0</v>
      </c>
      <c r="Z300" s="2">
        <f t="shared" si="117"/>
        <v>0</v>
      </c>
      <c r="AA300" s="2">
        <f t="shared" si="117"/>
        <v>0</v>
      </c>
      <c r="AB300" s="2">
        <f t="shared" si="117"/>
        <v>0</v>
      </c>
      <c r="AC300" s="2">
        <f t="shared" si="117"/>
        <v>0</v>
      </c>
      <c r="AD300" s="2">
        <f t="shared" si="117"/>
        <v>0</v>
      </c>
      <c r="AE300" s="2">
        <f t="shared" si="117"/>
        <v>0</v>
      </c>
      <c r="AF300" s="2">
        <f t="shared" si="117"/>
        <v>0</v>
      </c>
      <c r="AG300" s="2">
        <f t="shared" si="117"/>
        <v>0</v>
      </c>
      <c r="AH300" s="2">
        <f t="shared" si="117"/>
        <v>0</v>
      </c>
      <c r="AI300" s="2">
        <f t="shared" si="117"/>
        <v>0</v>
      </c>
      <c r="AJ300" s="2">
        <f t="shared" si="117"/>
        <v>0</v>
      </c>
      <c r="AK300" s="2">
        <f t="shared" si="117"/>
        <v>0</v>
      </c>
    </row>
    <row r="301" spans="4:38">
      <c r="E301" t="s">
        <v>311</v>
      </c>
      <c r="F301" t="s">
        <v>215</v>
      </c>
      <c r="G301" s="2">
        <f t="shared" si="117"/>
        <v>0</v>
      </c>
      <c r="H301" s="2">
        <f t="shared" si="117"/>
        <v>0</v>
      </c>
      <c r="I301" s="2">
        <f t="shared" si="117"/>
        <v>0</v>
      </c>
      <c r="J301" s="2">
        <f t="shared" si="117"/>
        <v>0</v>
      </c>
      <c r="K301" s="2">
        <f t="shared" si="117"/>
        <v>0</v>
      </c>
      <c r="L301" s="2">
        <f t="shared" si="117"/>
        <v>0</v>
      </c>
      <c r="M301" s="2">
        <f t="shared" si="117"/>
        <v>0</v>
      </c>
      <c r="N301" s="2">
        <f t="shared" si="117"/>
        <v>0</v>
      </c>
      <c r="O301" s="2">
        <f t="shared" si="117"/>
        <v>0</v>
      </c>
      <c r="P301" s="2">
        <f t="shared" si="117"/>
        <v>0</v>
      </c>
      <c r="Q301" s="2">
        <f t="shared" si="117"/>
        <v>0</v>
      </c>
      <c r="R301" s="2">
        <f t="shared" si="117"/>
        <v>0</v>
      </c>
      <c r="S301" s="2">
        <f t="shared" si="117"/>
        <v>0</v>
      </c>
      <c r="T301" s="2">
        <f t="shared" si="117"/>
        <v>0</v>
      </c>
      <c r="U301" s="2">
        <f t="shared" si="117"/>
        <v>0</v>
      </c>
      <c r="V301" s="2">
        <f t="shared" si="117"/>
        <v>0</v>
      </c>
      <c r="W301" s="2">
        <f t="shared" si="117"/>
        <v>0</v>
      </c>
      <c r="X301" s="2">
        <f t="shared" si="117"/>
        <v>0</v>
      </c>
      <c r="Y301" s="2">
        <f t="shared" si="117"/>
        <v>0</v>
      </c>
      <c r="Z301" s="2">
        <f t="shared" si="117"/>
        <v>0</v>
      </c>
      <c r="AA301" s="2">
        <f t="shared" si="117"/>
        <v>0</v>
      </c>
      <c r="AB301" s="2">
        <f t="shared" si="117"/>
        <v>0</v>
      </c>
      <c r="AC301" s="2">
        <f t="shared" si="117"/>
        <v>0</v>
      </c>
      <c r="AD301" s="2">
        <f t="shared" si="117"/>
        <v>0</v>
      </c>
      <c r="AE301" s="2">
        <f t="shared" si="117"/>
        <v>0</v>
      </c>
      <c r="AF301" s="2">
        <f t="shared" si="117"/>
        <v>0</v>
      </c>
      <c r="AG301" s="2">
        <f t="shared" si="117"/>
        <v>0</v>
      </c>
      <c r="AH301" s="2">
        <f t="shared" si="117"/>
        <v>0</v>
      </c>
      <c r="AI301" s="2">
        <f t="shared" si="117"/>
        <v>0</v>
      </c>
      <c r="AJ301" s="2">
        <f t="shared" si="117"/>
        <v>0</v>
      </c>
      <c r="AK301" s="2">
        <f t="shared" si="117"/>
        <v>0</v>
      </c>
    </row>
    <row r="302" spans="4:38">
      <c r="E302" t="s">
        <v>222</v>
      </c>
      <c r="F302" t="s">
        <v>215</v>
      </c>
      <c r="G302" s="2">
        <f t="shared" si="117"/>
        <v>0</v>
      </c>
      <c r="H302" s="2">
        <f t="shared" si="117"/>
        <v>0</v>
      </c>
      <c r="I302" s="2">
        <f t="shared" si="117"/>
        <v>0</v>
      </c>
      <c r="J302" s="2">
        <f t="shared" si="117"/>
        <v>0</v>
      </c>
      <c r="K302" s="2">
        <f t="shared" si="117"/>
        <v>0</v>
      </c>
      <c r="L302" s="2">
        <f t="shared" si="117"/>
        <v>0</v>
      </c>
      <c r="M302" s="2">
        <f t="shared" si="117"/>
        <v>0</v>
      </c>
      <c r="N302" s="2">
        <f t="shared" si="117"/>
        <v>0</v>
      </c>
      <c r="O302" s="2">
        <f t="shared" si="117"/>
        <v>0</v>
      </c>
      <c r="P302" s="2">
        <f t="shared" si="117"/>
        <v>0</v>
      </c>
      <c r="Q302" s="2">
        <f t="shared" si="117"/>
        <v>0</v>
      </c>
      <c r="R302" s="2">
        <f t="shared" si="117"/>
        <v>0</v>
      </c>
      <c r="S302" s="2">
        <f t="shared" si="117"/>
        <v>0</v>
      </c>
      <c r="T302" s="2">
        <f t="shared" si="117"/>
        <v>0</v>
      </c>
      <c r="U302" s="2">
        <f t="shared" si="117"/>
        <v>0</v>
      </c>
      <c r="V302" s="2">
        <f t="shared" si="117"/>
        <v>0</v>
      </c>
      <c r="W302" s="2">
        <f t="shared" si="117"/>
        <v>0</v>
      </c>
      <c r="X302" s="2">
        <f t="shared" si="117"/>
        <v>0</v>
      </c>
      <c r="Y302" s="2">
        <f t="shared" si="117"/>
        <v>0</v>
      </c>
      <c r="Z302" s="2">
        <f t="shared" si="117"/>
        <v>0</v>
      </c>
      <c r="AA302" s="2">
        <f t="shared" si="117"/>
        <v>0</v>
      </c>
      <c r="AB302" s="2">
        <f t="shared" si="117"/>
        <v>0</v>
      </c>
      <c r="AC302" s="2">
        <f t="shared" si="117"/>
        <v>0</v>
      </c>
      <c r="AD302" s="2">
        <f t="shared" si="117"/>
        <v>0</v>
      </c>
      <c r="AE302" s="2">
        <f t="shared" si="117"/>
        <v>0</v>
      </c>
      <c r="AF302" s="2">
        <f t="shared" si="117"/>
        <v>0</v>
      </c>
      <c r="AG302" s="2">
        <f t="shared" si="117"/>
        <v>0</v>
      </c>
      <c r="AH302" s="2">
        <f t="shared" si="117"/>
        <v>0</v>
      </c>
      <c r="AI302" s="2">
        <f t="shared" si="117"/>
        <v>0</v>
      </c>
      <c r="AJ302" s="2">
        <f t="shared" si="117"/>
        <v>0</v>
      </c>
      <c r="AK302" s="2">
        <f t="shared" si="117"/>
        <v>0</v>
      </c>
    </row>
    <row r="303" spans="4:38">
      <c r="E303" t="s">
        <v>305</v>
      </c>
      <c r="F303" t="s">
        <v>215</v>
      </c>
      <c r="G303" s="2">
        <f t="shared" si="117"/>
        <v>0</v>
      </c>
      <c r="H303" s="2">
        <f t="shared" si="117"/>
        <v>155807.95870991104</v>
      </c>
      <c r="I303" s="2">
        <f t="shared" si="117"/>
        <v>335526.16980831238</v>
      </c>
      <c r="J303" s="2">
        <f t="shared" si="117"/>
        <v>643422.77677110035</v>
      </c>
      <c r="K303" s="2">
        <f t="shared" si="117"/>
        <v>981118.62352920522</v>
      </c>
      <c r="L303" s="2">
        <f t="shared" si="117"/>
        <v>1350421.4551966079</v>
      </c>
      <c r="M303" s="2">
        <f t="shared" si="117"/>
        <v>1750155.9428204896</v>
      </c>
      <c r="N303" s="2">
        <f t="shared" si="117"/>
        <v>2180146.0147415292</v>
      </c>
      <c r="O303" s="2">
        <f t="shared" si="117"/>
        <v>2641727.9894706868</v>
      </c>
      <c r="P303" s="2">
        <f t="shared" si="117"/>
        <v>3136450.9812816866</v>
      </c>
      <c r="Q303" s="2">
        <f t="shared" si="117"/>
        <v>3665695.0395494588</v>
      </c>
      <c r="R303" s="2">
        <f t="shared" si="117"/>
        <v>4231136.9677540464</v>
      </c>
      <c r="S303" s="2">
        <f t="shared" si="117"/>
        <v>4809637.3605378261</v>
      </c>
      <c r="T303" s="2">
        <f t="shared" si="117"/>
        <v>5404462.9918658277</v>
      </c>
      <c r="U303" s="2">
        <f t="shared" si="117"/>
        <v>6013268.3665977595</v>
      </c>
      <c r="V303" s="2">
        <f t="shared" si="117"/>
        <v>7183017.4397293506</v>
      </c>
      <c r="W303" s="2">
        <f t="shared" si="117"/>
        <v>8389985.2835490257</v>
      </c>
      <c r="X303" s="2">
        <f t="shared" si="117"/>
        <v>9644478.0661182106</v>
      </c>
      <c r="Y303" s="2">
        <f t="shared" si="117"/>
        <v>10947959.562045254</v>
      </c>
      <c r="Z303" s="2">
        <f t="shared" si="117"/>
        <v>12301934.065974073</v>
      </c>
      <c r="AA303" s="2">
        <f t="shared" si="117"/>
        <v>13707947.448901042</v>
      </c>
      <c r="AB303" s="2">
        <f t="shared" si="117"/>
        <v>15167588.240987848</v>
      </c>
      <c r="AC303" s="2">
        <f t="shared" si="117"/>
        <v>16665987.250349836</v>
      </c>
      <c r="AD303" s="2">
        <f t="shared" si="117"/>
        <v>18203782.08920873</v>
      </c>
      <c r="AE303" s="2">
        <f t="shared" si="117"/>
        <v>19781612.77996815</v>
      </c>
      <c r="AF303" s="2">
        <f t="shared" si="117"/>
        <v>21400121.422433954</v>
      </c>
      <c r="AG303" s="2">
        <f t="shared" si="117"/>
        <v>23059951.842785686</v>
      </c>
      <c r="AH303" s="2">
        <f t="shared" si="117"/>
        <v>24780057.687244896</v>
      </c>
      <c r="AI303" s="2">
        <f t="shared" si="117"/>
        <v>26562238.53840873</v>
      </c>
      <c r="AJ303" s="2">
        <f t="shared" si="117"/>
        <v>28408342.979881365</v>
      </c>
      <c r="AK303" s="2">
        <f t="shared" si="117"/>
        <v>30320269.860700414</v>
      </c>
      <c r="AL303" s="2">
        <f t="shared" ref="AL303:AL309" si="118">IF(AF303=0,0,IF($G$15&gt;(AK303/AF303)^(1/5)-1+2%,AK303*(AK303/AF303)^(1/5)/($G$15-((AK303/AF303)^(1/5)-1)),AK303*(1+$G$14)/$G$16))</f>
        <v>1032911517.4463493</v>
      </c>
    </row>
    <row r="304" spans="4:38">
      <c r="E304" t="s">
        <v>282</v>
      </c>
      <c r="F304" t="s">
        <v>215</v>
      </c>
      <c r="G304" s="2">
        <f t="shared" si="117"/>
        <v>0</v>
      </c>
      <c r="H304" s="2">
        <f t="shared" si="117"/>
        <v>-88959.503775543722</v>
      </c>
      <c r="I304" s="2">
        <f t="shared" si="117"/>
        <v>-190841.23325668168</v>
      </c>
      <c r="J304" s="2">
        <f t="shared" si="117"/>
        <v>-364796.54750991846</v>
      </c>
      <c r="K304" s="2">
        <f t="shared" si="117"/>
        <v>-538689.46301118867</v>
      </c>
      <c r="L304" s="2">
        <f t="shared" si="117"/>
        <v>-740683.26179181563</v>
      </c>
      <c r="M304" s="2">
        <f t="shared" si="117"/>
        <v>-960448.32439873135</v>
      </c>
      <c r="N304" s="2">
        <f t="shared" si="117"/>
        <v>-1197101.8539550381</v>
      </c>
      <c r="O304" s="2">
        <f t="shared" si="117"/>
        <v>-1451421.5519687745</v>
      </c>
      <c r="P304" s="2">
        <f t="shared" si="117"/>
        <v>-1724221.1591046909</v>
      </c>
      <c r="Q304" s="2">
        <f t="shared" si="117"/>
        <v>-2016334.2999039646</v>
      </c>
      <c r="R304" s="2">
        <f t="shared" si="117"/>
        <v>-2328636.1401339332</v>
      </c>
      <c r="S304" s="2">
        <f t="shared" si="117"/>
        <v>-2648449.0639554565</v>
      </c>
      <c r="T304" s="2">
        <f t="shared" si="117"/>
        <v>-2975992.5497560576</v>
      </c>
      <c r="U304" s="2">
        <f t="shared" si="117"/>
        <v>-3311234.0459381188</v>
      </c>
      <c r="V304" s="2">
        <f t="shared" si="117"/>
        <v>-3955361.7848019265</v>
      </c>
      <c r="W304" s="2">
        <f t="shared" si="117"/>
        <v>-4619984.2119345842</v>
      </c>
      <c r="X304" s="2">
        <f t="shared" si="117"/>
        <v>-5310776.4664597176</v>
      </c>
      <c r="Y304" s="2">
        <f t="shared" si="117"/>
        <v>-6028544.5826374404</v>
      </c>
      <c r="Z304" s="2">
        <f t="shared" si="117"/>
        <v>-6774116.9072729172</v>
      </c>
      <c r="AA304" s="2">
        <f t="shared" si="117"/>
        <v>-7548344.6813821448</v>
      </c>
      <c r="AB304" s="2">
        <f t="shared" si="117"/>
        <v>-8352102.6364478506</v>
      </c>
      <c r="AC304" s="2">
        <f t="shared" si="117"/>
        <v>-9177202.9831677079</v>
      </c>
      <c r="AD304" s="2">
        <f t="shared" si="117"/>
        <v>-10023996.825661467</v>
      </c>
      <c r="AE304" s="2">
        <f t="shared" si="117"/>
        <v>-10892836.595226692</v>
      </c>
      <c r="AF304" s="2">
        <f t="shared" si="117"/>
        <v>-11784075.86709209</v>
      </c>
      <c r="AG304" s="2">
        <f t="shared" si="117"/>
        <v>-12698069.167122046</v>
      </c>
      <c r="AH304" s="2">
        <f t="shared" si="117"/>
        <v>-13645253.408295877</v>
      </c>
      <c r="AI304" s="2">
        <f t="shared" si="117"/>
        <v>-14626619.539096301</v>
      </c>
      <c r="AJ304" s="2">
        <f t="shared" si="117"/>
        <v>-15643185.490637286</v>
      </c>
      <c r="AK304" s="2">
        <f t="shared" si="117"/>
        <v>-16695996.872926254</v>
      </c>
      <c r="AL304" s="2">
        <f t="shared" si="118"/>
        <v>-568777505.75849855</v>
      </c>
    </row>
    <row r="305" spans="1:38">
      <c r="E305" t="s">
        <v>283</v>
      </c>
      <c r="F305" t="s">
        <v>215</v>
      </c>
      <c r="G305" s="2">
        <f t="shared" si="117"/>
        <v>0</v>
      </c>
      <c r="H305" s="2">
        <f t="shared" si="117"/>
        <v>-34569.79069504881</v>
      </c>
      <c r="I305" s="2">
        <f t="shared" si="117"/>
        <v>-74137.170655710666</v>
      </c>
      <c r="J305" s="2">
        <f t="shared" si="117"/>
        <v>-141675.89891604873</v>
      </c>
      <c r="K305" s="2">
        <f t="shared" si="117"/>
        <v>-215714.69860105516</v>
      </c>
      <c r="L305" s="2">
        <f t="shared" si="117"/>
        <v>-296574.40705733339</v>
      </c>
      <c r="M305" s="2">
        <f t="shared" si="117"/>
        <v>-384588.10026598995</v>
      </c>
      <c r="N305" s="2">
        <f t="shared" si="117"/>
        <v>-479374.45204729872</v>
      </c>
      <c r="O305" s="2">
        <f t="shared" si="117"/>
        <v>-581246.44435080572</v>
      </c>
      <c r="P305" s="2">
        <f t="shared" si="117"/>
        <v>-690528.63185639924</v>
      </c>
      <c r="Q305" s="2">
        <f t="shared" si="117"/>
        <v>-807557.51970279333</v>
      </c>
      <c r="R305" s="2">
        <f t="shared" si="117"/>
        <v>-932681.95260071009</v>
      </c>
      <c r="S305" s="2">
        <f t="shared" si="117"/>
        <v>-1060826.2248261862</v>
      </c>
      <c r="T305" s="2">
        <f t="shared" si="117"/>
        <v>-1192022.5254223242</v>
      </c>
      <c r="U305" s="2">
        <f t="shared" si="117"/>
        <v>-1326302.2348718843</v>
      </c>
      <c r="V305" s="2">
        <f t="shared" si="117"/>
        <v>-1584305.1569685629</v>
      </c>
      <c r="W305" s="2">
        <f t="shared" si="117"/>
        <v>-1850517.1486981544</v>
      </c>
      <c r="X305" s="2">
        <f t="shared" si="117"/>
        <v>-2127211.3655061661</v>
      </c>
      <c r="Y305" s="2">
        <f t="shared" si="117"/>
        <v>-2414710.6613575378</v>
      </c>
      <c r="Z305" s="2">
        <f t="shared" si="117"/>
        <v>-2713346.8274224782</v>
      </c>
      <c r="AA305" s="2">
        <f t="shared" si="117"/>
        <v>-3023460.8250604882</v>
      </c>
      <c r="AB305" s="2">
        <f t="shared" si="117"/>
        <v>-3345403.024648401</v>
      </c>
      <c r="AC305" s="2">
        <f t="shared" si="117"/>
        <v>-3675893.8382441741</v>
      </c>
      <c r="AD305" s="2">
        <f t="shared" si="117"/>
        <v>-4015073.8992709485</v>
      </c>
      <c r="AE305" s="2">
        <f t="shared" si="117"/>
        <v>-4363084.3727479009</v>
      </c>
      <c r="AF305" s="2">
        <f t="shared" si="117"/>
        <v>-4720066.8818914918</v>
      </c>
      <c r="AG305" s="2">
        <f t="shared" si="117"/>
        <v>-5086163.4306916893</v>
      </c>
      <c r="AH305" s="2">
        <f t="shared" si="117"/>
        <v>-5465554.4850465814</v>
      </c>
      <c r="AI305" s="2">
        <f t="shared" si="117"/>
        <v>-5858636.9656114448</v>
      </c>
      <c r="AJ305" s="2">
        <f t="shared" si="117"/>
        <v>-6265818.6008321242</v>
      </c>
      <c r="AK305" s="2">
        <f t="shared" si="117"/>
        <v>-6687518.2058302406</v>
      </c>
      <c r="AL305" s="2">
        <f t="shared" si="118"/>
        <v>-227821672.09162933</v>
      </c>
    </row>
    <row r="306" spans="1:38">
      <c r="E306" t="s">
        <v>290</v>
      </c>
      <c r="F306" t="s">
        <v>215</v>
      </c>
      <c r="G306" s="2">
        <f t="shared" si="117"/>
        <v>0</v>
      </c>
      <c r="H306" s="2">
        <f t="shared" si="117"/>
        <v>0</v>
      </c>
      <c r="I306" s="2">
        <f t="shared" si="117"/>
        <v>0</v>
      </c>
      <c r="J306" s="2">
        <f t="shared" si="117"/>
        <v>0</v>
      </c>
      <c r="K306" s="2">
        <f t="shared" si="117"/>
        <v>0</v>
      </c>
      <c r="L306" s="2">
        <f t="shared" si="117"/>
        <v>0</v>
      </c>
      <c r="M306" s="2">
        <f t="shared" si="117"/>
        <v>0</v>
      </c>
      <c r="N306" s="2">
        <f t="shared" si="117"/>
        <v>0</v>
      </c>
      <c r="O306" s="2">
        <f t="shared" si="117"/>
        <v>0</v>
      </c>
      <c r="P306" s="2">
        <f t="shared" si="117"/>
        <v>0</v>
      </c>
      <c r="Q306" s="2">
        <f t="shared" si="117"/>
        <v>0</v>
      </c>
      <c r="R306" s="2">
        <f t="shared" si="117"/>
        <v>0</v>
      </c>
      <c r="S306" s="2">
        <f t="shared" si="117"/>
        <v>0</v>
      </c>
      <c r="T306" s="2">
        <f t="shared" si="117"/>
        <v>0</v>
      </c>
      <c r="U306" s="2">
        <f t="shared" si="117"/>
        <v>0</v>
      </c>
      <c r="V306" s="2">
        <f t="shared" si="117"/>
        <v>0</v>
      </c>
      <c r="W306" s="2">
        <f t="shared" si="117"/>
        <v>0</v>
      </c>
      <c r="X306" s="2">
        <f t="shared" si="117"/>
        <v>0</v>
      </c>
      <c r="Y306" s="2">
        <f t="shared" si="117"/>
        <v>0</v>
      </c>
      <c r="Z306" s="2">
        <f t="shared" si="117"/>
        <v>0</v>
      </c>
      <c r="AA306" s="2">
        <f t="shared" si="117"/>
        <v>0</v>
      </c>
      <c r="AB306" s="2">
        <f t="shared" si="117"/>
        <v>0</v>
      </c>
      <c r="AC306" s="2">
        <f t="shared" si="117"/>
        <v>0</v>
      </c>
      <c r="AD306" s="2">
        <f t="shared" si="117"/>
        <v>0</v>
      </c>
      <c r="AE306" s="2">
        <f t="shared" si="117"/>
        <v>0</v>
      </c>
      <c r="AF306" s="2">
        <f t="shared" si="117"/>
        <v>0</v>
      </c>
      <c r="AG306" s="2">
        <f t="shared" si="117"/>
        <v>0</v>
      </c>
      <c r="AH306" s="2">
        <f t="shared" si="117"/>
        <v>0</v>
      </c>
      <c r="AI306" s="2">
        <f t="shared" si="117"/>
        <v>0</v>
      </c>
      <c r="AJ306" s="2">
        <f t="shared" si="117"/>
        <v>0</v>
      </c>
      <c r="AK306" s="2">
        <f t="shared" si="117"/>
        <v>0</v>
      </c>
      <c r="AL306" s="2">
        <f t="shared" si="118"/>
        <v>0</v>
      </c>
    </row>
    <row r="307" spans="1:38">
      <c r="E307" t="s">
        <v>295</v>
      </c>
      <c r="F307" t="s">
        <v>215</v>
      </c>
      <c r="G307" s="2">
        <f t="shared" si="117"/>
        <v>0</v>
      </c>
      <c r="H307" s="2">
        <f t="shared" si="117"/>
        <v>0</v>
      </c>
      <c r="I307" s="2">
        <f t="shared" si="117"/>
        <v>0</v>
      </c>
      <c r="J307" s="2">
        <f t="shared" si="117"/>
        <v>0</v>
      </c>
      <c r="K307" s="2">
        <f t="shared" si="117"/>
        <v>0</v>
      </c>
      <c r="L307" s="2">
        <f t="shared" si="117"/>
        <v>0</v>
      </c>
      <c r="M307" s="2">
        <f t="shared" si="117"/>
        <v>0</v>
      </c>
      <c r="N307" s="2">
        <f t="shared" si="117"/>
        <v>0</v>
      </c>
      <c r="O307" s="2">
        <f t="shared" si="117"/>
        <v>0</v>
      </c>
      <c r="P307" s="2">
        <f t="shared" si="117"/>
        <v>0</v>
      </c>
      <c r="Q307" s="2">
        <f t="shared" si="117"/>
        <v>0</v>
      </c>
      <c r="R307" s="2">
        <f t="shared" si="117"/>
        <v>0</v>
      </c>
      <c r="S307" s="2">
        <f t="shared" si="117"/>
        <v>0</v>
      </c>
      <c r="T307" s="2">
        <f t="shared" si="117"/>
        <v>0</v>
      </c>
      <c r="U307" s="2">
        <f t="shared" si="117"/>
        <v>0</v>
      </c>
      <c r="V307" s="2">
        <f t="shared" si="117"/>
        <v>0</v>
      </c>
      <c r="W307" s="2">
        <f t="shared" si="117"/>
        <v>0</v>
      </c>
      <c r="X307" s="2">
        <f t="shared" si="117"/>
        <v>0</v>
      </c>
      <c r="Y307" s="2">
        <f t="shared" si="117"/>
        <v>0</v>
      </c>
      <c r="Z307" s="2">
        <f t="shared" si="117"/>
        <v>0</v>
      </c>
      <c r="AA307" s="2">
        <f t="shared" si="117"/>
        <v>0</v>
      </c>
      <c r="AB307" s="2">
        <f t="shared" si="117"/>
        <v>0</v>
      </c>
      <c r="AC307" s="2">
        <f t="shared" si="117"/>
        <v>0</v>
      </c>
      <c r="AD307" s="2">
        <f t="shared" si="117"/>
        <v>0</v>
      </c>
      <c r="AE307" s="2">
        <f t="shared" si="117"/>
        <v>0</v>
      </c>
      <c r="AF307" s="2">
        <f t="shared" si="117"/>
        <v>0</v>
      </c>
      <c r="AG307" s="2">
        <f t="shared" si="117"/>
        <v>0</v>
      </c>
      <c r="AH307" s="2">
        <f t="shared" si="117"/>
        <v>0</v>
      </c>
      <c r="AI307" s="2">
        <f t="shared" si="117"/>
        <v>0</v>
      </c>
      <c r="AJ307" s="2">
        <f t="shared" si="117"/>
        <v>0</v>
      </c>
      <c r="AK307" s="2">
        <f t="shared" si="117"/>
        <v>0</v>
      </c>
      <c r="AL307" s="2">
        <f t="shared" si="118"/>
        <v>0</v>
      </c>
    </row>
    <row r="308" spans="1:38">
      <c r="E308" t="s">
        <v>312</v>
      </c>
      <c r="F308" t="s">
        <v>215</v>
      </c>
      <c r="G308" s="2" t="e">
        <f t="shared" ref="G308:AK308" ca="1" si="119">G297</f>
        <v>#VALUE!</v>
      </c>
      <c r="H308" s="2" t="e">
        <f t="shared" ca="1" si="119"/>
        <v>#VALUE!</v>
      </c>
      <c r="I308" s="2" t="e">
        <f t="shared" ca="1" si="119"/>
        <v>#VALUE!</v>
      </c>
      <c r="J308" s="2" t="e">
        <f t="shared" ca="1" si="119"/>
        <v>#VALUE!</v>
      </c>
      <c r="K308" s="2" t="e">
        <f t="shared" ca="1" si="119"/>
        <v>#VALUE!</v>
      </c>
      <c r="L308" s="2" t="e">
        <f t="shared" ca="1" si="119"/>
        <v>#VALUE!</v>
      </c>
      <c r="M308" s="2" t="e">
        <f t="shared" ca="1" si="119"/>
        <v>#VALUE!</v>
      </c>
      <c r="N308" s="2" t="e">
        <f t="shared" ca="1" si="119"/>
        <v>#VALUE!</v>
      </c>
      <c r="O308" s="2" t="e">
        <f t="shared" ca="1" si="119"/>
        <v>#VALUE!</v>
      </c>
      <c r="P308" s="2" t="e">
        <f t="shared" ca="1" si="119"/>
        <v>#VALUE!</v>
      </c>
      <c r="Q308" s="2" t="e">
        <f t="shared" ca="1" si="119"/>
        <v>#VALUE!</v>
      </c>
      <c r="R308" s="2" t="e">
        <f t="shared" ca="1" si="119"/>
        <v>#VALUE!</v>
      </c>
      <c r="S308" s="2" t="e">
        <f t="shared" ca="1" si="119"/>
        <v>#VALUE!</v>
      </c>
      <c r="T308" s="2" t="e">
        <f t="shared" ca="1" si="119"/>
        <v>#VALUE!</v>
      </c>
      <c r="U308" s="2" t="e">
        <f t="shared" ca="1" si="119"/>
        <v>#VALUE!</v>
      </c>
      <c r="V308" s="2" t="e">
        <f t="shared" ca="1" si="119"/>
        <v>#VALUE!</v>
      </c>
      <c r="W308" s="2" t="e">
        <f t="shared" ca="1" si="119"/>
        <v>#VALUE!</v>
      </c>
      <c r="X308" s="2" t="e">
        <f t="shared" ca="1" si="119"/>
        <v>#VALUE!</v>
      </c>
      <c r="Y308" s="2" t="e">
        <f t="shared" ca="1" si="119"/>
        <v>#VALUE!</v>
      </c>
      <c r="Z308" s="2" t="e">
        <f t="shared" ca="1" si="119"/>
        <v>#VALUE!</v>
      </c>
      <c r="AA308" s="2" t="e">
        <f t="shared" ca="1" si="119"/>
        <v>#VALUE!</v>
      </c>
      <c r="AB308" s="2" t="e">
        <f t="shared" ca="1" si="119"/>
        <v>#VALUE!</v>
      </c>
      <c r="AC308" s="2" t="e">
        <f t="shared" ca="1" si="119"/>
        <v>#VALUE!</v>
      </c>
      <c r="AD308" s="2" t="e">
        <f t="shared" ca="1" si="119"/>
        <v>#VALUE!</v>
      </c>
      <c r="AE308" s="2" t="e">
        <f t="shared" ca="1" si="119"/>
        <v>#VALUE!</v>
      </c>
      <c r="AF308" s="2" t="e">
        <f t="shared" ca="1" si="119"/>
        <v>#VALUE!</v>
      </c>
      <c r="AG308" s="2" t="e">
        <f t="shared" ca="1" si="119"/>
        <v>#VALUE!</v>
      </c>
      <c r="AH308" s="2" t="e">
        <f t="shared" ca="1" si="119"/>
        <v>#VALUE!</v>
      </c>
      <c r="AI308" s="2" t="e">
        <f t="shared" ca="1" si="119"/>
        <v>#VALUE!</v>
      </c>
      <c r="AJ308" s="2" t="e">
        <f t="shared" ca="1" si="119"/>
        <v>#VALUE!</v>
      </c>
      <c r="AK308" s="2" t="e">
        <f t="shared" ca="1" si="119"/>
        <v>#VALUE!</v>
      </c>
      <c r="AL308" s="2" t="e">
        <f t="shared" ca="1" si="118"/>
        <v>#VALUE!</v>
      </c>
    </row>
    <row r="309" spans="1:38">
      <c r="E309" t="s">
        <v>313</v>
      </c>
      <c r="F309" t="s">
        <v>215</v>
      </c>
      <c r="G309" s="2" t="e">
        <f ca="1">-$G$17*G308</f>
        <v>#VALUE!</v>
      </c>
      <c r="H309" s="2" t="e">
        <f t="shared" ref="H309:AK309" ca="1" si="120">-$G$17*H308</f>
        <v>#VALUE!</v>
      </c>
      <c r="I309" s="2" t="e">
        <f t="shared" ca="1" si="120"/>
        <v>#VALUE!</v>
      </c>
      <c r="J309" s="2" t="e">
        <f t="shared" ca="1" si="120"/>
        <v>#VALUE!</v>
      </c>
      <c r="K309" s="2" t="e">
        <f t="shared" ca="1" si="120"/>
        <v>#VALUE!</v>
      </c>
      <c r="L309" s="2" t="e">
        <f t="shared" ca="1" si="120"/>
        <v>#VALUE!</v>
      </c>
      <c r="M309" s="2" t="e">
        <f t="shared" ca="1" si="120"/>
        <v>#VALUE!</v>
      </c>
      <c r="N309" s="2" t="e">
        <f t="shared" ca="1" si="120"/>
        <v>#VALUE!</v>
      </c>
      <c r="O309" s="2" t="e">
        <f t="shared" ca="1" si="120"/>
        <v>#VALUE!</v>
      </c>
      <c r="P309" s="2" t="e">
        <f t="shared" ca="1" si="120"/>
        <v>#VALUE!</v>
      </c>
      <c r="Q309" s="2" t="e">
        <f t="shared" ca="1" si="120"/>
        <v>#VALUE!</v>
      </c>
      <c r="R309" s="2" t="e">
        <f t="shared" ca="1" si="120"/>
        <v>#VALUE!</v>
      </c>
      <c r="S309" s="2" t="e">
        <f t="shared" ca="1" si="120"/>
        <v>#VALUE!</v>
      </c>
      <c r="T309" s="2" t="e">
        <f t="shared" ca="1" si="120"/>
        <v>#VALUE!</v>
      </c>
      <c r="U309" s="2" t="e">
        <f t="shared" ca="1" si="120"/>
        <v>#VALUE!</v>
      </c>
      <c r="V309" s="2" t="e">
        <f t="shared" ca="1" si="120"/>
        <v>#VALUE!</v>
      </c>
      <c r="W309" s="2" t="e">
        <f t="shared" ca="1" si="120"/>
        <v>#VALUE!</v>
      </c>
      <c r="X309" s="2" t="e">
        <f t="shared" ca="1" si="120"/>
        <v>#VALUE!</v>
      </c>
      <c r="Y309" s="2" t="e">
        <f t="shared" ca="1" si="120"/>
        <v>#VALUE!</v>
      </c>
      <c r="Z309" s="2" t="e">
        <f t="shared" ca="1" si="120"/>
        <v>#VALUE!</v>
      </c>
      <c r="AA309" s="2" t="e">
        <f t="shared" ca="1" si="120"/>
        <v>#VALUE!</v>
      </c>
      <c r="AB309" s="2" t="e">
        <f t="shared" ca="1" si="120"/>
        <v>#VALUE!</v>
      </c>
      <c r="AC309" s="2" t="e">
        <f t="shared" ca="1" si="120"/>
        <v>#VALUE!</v>
      </c>
      <c r="AD309" s="2" t="e">
        <f t="shared" ca="1" si="120"/>
        <v>#VALUE!</v>
      </c>
      <c r="AE309" s="2" t="e">
        <f t="shared" ca="1" si="120"/>
        <v>#VALUE!</v>
      </c>
      <c r="AF309" s="2" t="e">
        <f t="shared" ca="1" si="120"/>
        <v>#VALUE!</v>
      </c>
      <c r="AG309" s="2" t="e">
        <f t="shared" ca="1" si="120"/>
        <v>#VALUE!</v>
      </c>
      <c r="AH309" s="2" t="e">
        <f t="shared" ca="1" si="120"/>
        <v>#VALUE!</v>
      </c>
      <c r="AI309" s="2" t="e">
        <f t="shared" ca="1" si="120"/>
        <v>#VALUE!</v>
      </c>
      <c r="AJ309" s="2" t="e">
        <f t="shared" ca="1" si="120"/>
        <v>#VALUE!</v>
      </c>
      <c r="AK309" s="2" t="e">
        <f t="shared" ca="1" si="120"/>
        <v>#VALUE!</v>
      </c>
      <c r="AL309" s="2" t="e">
        <f t="shared" ca="1" si="118"/>
        <v>#VALUE!</v>
      </c>
    </row>
    <row r="310" spans="1:38">
      <c r="E310" t="s">
        <v>314</v>
      </c>
      <c r="F310" t="s">
        <v>215</v>
      </c>
      <c r="G310" s="2" t="e">
        <f t="shared" ref="G310:AL310" ca="1" si="121">SUM(G300:G309)</f>
        <v>#VALUE!</v>
      </c>
      <c r="H310" s="2" t="e">
        <f t="shared" ca="1" si="121"/>
        <v>#VALUE!</v>
      </c>
      <c r="I310" s="2" t="e">
        <f t="shared" ca="1" si="121"/>
        <v>#VALUE!</v>
      </c>
      <c r="J310" s="2" t="e">
        <f t="shared" ca="1" si="121"/>
        <v>#VALUE!</v>
      </c>
      <c r="K310" s="2" t="e">
        <f t="shared" ca="1" si="121"/>
        <v>#VALUE!</v>
      </c>
      <c r="L310" s="2" t="e">
        <f t="shared" ca="1" si="121"/>
        <v>#VALUE!</v>
      </c>
      <c r="M310" s="2" t="e">
        <f t="shared" ca="1" si="121"/>
        <v>#VALUE!</v>
      </c>
      <c r="N310" s="2" t="e">
        <f t="shared" ca="1" si="121"/>
        <v>#VALUE!</v>
      </c>
      <c r="O310" s="2" t="e">
        <f t="shared" ca="1" si="121"/>
        <v>#VALUE!</v>
      </c>
      <c r="P310" s="2" t="e">
        <f t="shared" ca="1" si="121"/>
        <v>#VALUE!</v>
      </c>
      <c r="Q310" s="2" t="e">
        <f t="shared" ca="1" si="121"/>
        <v>#VALUE!</v>
      </c>
      <c r="R310" s="2" t="e">
        <f t="shared" ca="1" si="121"/>
        <v>#VALUE!</v>
      </c>
      <c r="S310" s="2" t="e">
        <f t="shared" ca="1" si="121"/>
        <v>#VALUE!</v>
      </c>
      <c r="T310" s="2" t="e">
        <f t="shared" ca="1" si="121"/>
        <v>#VALUE!</v>
      </c>
      <c r="U310" s="2" t="e">
        <f t="shared" ca="1" si="121"/>
        <v>#VALUE!</v>
      </c>
      <c r="V310" s="2" t="e">
        <f t="shared" ca="1" si="121"/>
        <v>#VALUE!</v>
      </c>
      <c r="W310" s="2" t="e">
        <f t="shared" ca="1" si="121"/>
        <v>#VALUE!</v>
      </c>
      <c r="X310" s="2" t="e">
        <f t="shared" ca="1" si="121"/>
        <v>#VALUE!</v>
      </c>
      <c r="Y310" s="2" t="e">
        <f t="shared" ca="1" si="121"/>
        <v>#VALUE!</v>
      </c>
      <c r="Z310" s="2" t="e">
        <f t="shared" ca="1" si="121"/>
        <v>#VALUE!</v>
      </c>
      <c r="AA310" s="2" t="e">
        <f t="shared" ca="1" si="121"/>
        <v>#VALUE!</v>
      </c>
      <c r="AB310" s="2" t="e">
        <f t="shared" ca="1" si="121"/>
        <v>#VALUE!</v>
      </c>
      <c r="AC310" s="2" t="e">
        <f t="shared" ca="1" si="121"/>
        <v>#VALUE!</v>
      </c>
      <c r="AD310" s="2" t="e">
        <f t="shared" ca="1" si="121"/>
        <v>#VALUE!</v>
      </c>
      <c r="AE310" s="2" t="e">
        <f t="shared" ca="1" si="121"/>
        <v>#VALUE!</v>
      </c>
      <c r="AF310" s="2" t="e">
        <f t="shared" ca="1" si="121"/>
        <v>#VALUE!</v>
      </c>
      <c r="AG310" s="2" t="e">
        <f t="shared" ca="1" si="121"/>
        <v>#VALUE!</v>
      </c>
      <c r="AH310" s="2" t="e">
        <f t="shared" ca="1" si="121"/>
        <v>#VALUE!</v>
      </c>
      <c r="AI310" s="2" t="e">
        <f t="shared" ca="1" si="121"/>
        <v>#VALUE!</v>
      </c>
      <c r="AJ310" s="2" t="e">
        <f t="shared" ca="1" si="121"/>
        <v>#VALUE!</v>
      </c>
      <c r="AK310" s="2" t="e">
        <f t="shared" ca="1" si="121"/>
        <v>#VALUE!</v>
      </c>
      <c r="AL310" s="2" t="e">
        <f t="shared" ca="1" si="121"/>
        <v>#VALUE!</v>
      </c>
    </row>
    <row r="311" spans="1:38">
      <c r="E311" t="s">
        <v>315</v>
      </c>
      <c r="F311" t="s">
        <v>215</v>
      </c>
      <c r="G311" s="50" t="e">
        <f ca="1">NPV($G$15,H310:AL310)+G310</f>
        <v>#VALUE!</v>
      </c>
    </row>
    <row r="313" spans="1:38">
      <c r="E313" t="s">
        <v>307</v>
      </c>
      <c r="F313" t="s">
        <v>215</v>
      </c>
      <c r="G313" s="2" t="e">
        <f t="shared" ref="G313:AK313" ca="1" si="122">G285</f>
        <v>#VALUE!</v>
      </c>
      <c r="H313" s="2" t="e">
        <f t="shared" ca="1" si="122"/>
        <v>#VALUE!</v>
      </c>
      <c r="I313" s="2" t="e">
        <f t="shared" ca="1" si="122"/>
        <v>#VALUE!</v>
      </c>
      <c r="J313" s="2" t="e">
        <f t="shared" ca="1" si="122"/>
        <v>#VALUE!</v>
      </c>
      <c r="K313" s="2" t="e">
        <f t="shared" ca="1" si="122"/>
        <v>#VALUE!</v>
      </c>
      <c r="L313" s="2" t="e">
        <f t="shared" ca="1" si="122"/>
        <v>#VALUE!</v>
      </c>
      <c r="M313" s="2" t="e">
        <f t="shared" ca="1" si="122"/>
        <v>#VALUE!</v>
      </c>
      <c r="N313" s="2" t="e">
        <f t="shared" ca="1" si="122"/>
        <v>#VALUE!</v>
      </c>
      <c r="O313" s="2" t="e">
        <f t="shared" ca="1" si="122"/>
        <v>#VALUE!</v>
      </c>
      <c r="P313" s="2" t="e">
        <f t="shared" ca="1" si="122"/>
        <v>#VALUE!</v>
      </c>
      <c r="Q313" s="2" t="e">
        <f t="shared" ca="1" si="122"/>
        <v>#VALUE!</v>
      </c>
      <c r="R313" s="2" t="e">
        <f t="shared" ca="1" si="122"/>
        <v>#VALUE!</v>
      </c>
      <c r="S313" s="2" t="e">
        <f t="shared" ca="1" si="122"/>
        <v>#VALUE!</v>
      </c>
      <c r="T313" s="2" t="e">
        <f t="shared" ca="1" si="122"/>
        <v>#VALUE!</v>
      </c>
      <c r="U313" s="2" t="e">
        <f t="shared" ca="1" si="122"/>
        <v>#VALUE!</v>
      </c>
      <c r="V313" s="2" t="e">
        <f t="shared" ca="1" si="122"/>
        <v>#VALUE!</v>
      </c>
      <c r="W313" s="2" t="e">
        <f t="shared" ca="1" si="122"/>
        <v>#VALUE!</v>
      </c>
      <c r="X313" s="2" t="e">
        <f t="shared" ca="1" si="122"/>
        <v>#VALUE!</v>
      </c>
      <c r="Y313" s="2" t="e">
        <f t="shared" ca="1" si="122"/>
        <v>#VALUE!</v>
      </c>
      <c r="Z313" s="2" t="e">
        <f t="shared" ca="1" si="122"/>
        <v>#VALUE!</v>
      </c>
      <c r="AA313" s="2" t="e">
        <f t="shared" ca="1" si="122"/>
        <v>#VALUE!</v>
      </c>
      <c r="AB313" s="2" t="e">
        <f t="shared" ca="1" si="122"/>
        <v>#VALUE!</v>
      </c>
      <c r="AC313" s="2" t="e">
        <f t="shared" ca="1" si="122"/>
        <v>#VALUE!</v>
      </c>
      <c r="AD313" s="2" t="e">
        <f t="shared" ca="1" si="122"/>
        <v>#VALUE!</v>
      </c>
      <c r="AE313" s="2" t="e">
        <f t="shared" ca="1" si="122"/>
        <v>#VALUE!</v>
      </c>
      <c r="AF313" s="2" t="e">
        <f t="shared" ca="1" si="122"/>
        <v>#VALUE!</v>
      </c>
      <c r="AG313" s="2" t="e">
        <f t="shared" ca="1" si="122"/>
        <v>#VALUE!</v>
      </c>
      <c r="AH313" s="2" t="e">
        <f t="shared" ca="1" si="122"/>
        <v>#VALUE!</v>
      </c>
      <c r="AI313" s="2" t="e">
        <f t="shared" ca="1" si="122"/>
        <v>#VALUE!</v>
      </c>
      <c r="AJ313" s="2" t="e">
        <f t="shared" ca="1" si="122"/>
        <v>#VALUE!</v>
      </c>
      <c r="AK313" s="2" t="e">
        <f t="shared" ca="1" si="122"/>
        <v>#VALUE!</v>
      </c>
    </row>
    <row r="314" spans="1:38">
      <c r="E314" t="s">
        <v>316</v>
      </c>
      <c r="F314" t="s">
        <v>215</v>
      </c>
      <c r="G314" s="2" t="e">
        <f ca="1">NPV($G$15,H313:AK313)+G313</f>
        <v>#VALUE!</v>
      </c>
    </row>
    <row r="315" spans="1:38">
      <c r="E315" s="3" t="s">
        <v>317</v>
      </c>
      <c r="F315" s="3"/>
      <c r="G315" s="4" t="e">
        <f ca="1">IF(G311&gt;0,"N/A",IF(ABS(G311+G314)&gt;1,"Error","OK"))</f>
        <v>#VALUE!</v>
      </c>
    </row>
    <row r="318" spans="1:38">
      <c r="C318" s="1" t="s">
        <v>324</v>
      </c>
    </row>
    <row r="319" spans="1:38">
      <c r="E319" t="s">
        <v>325</v>
      </c>
      <c r="F319" t="s">
        <v>326</v>
      </c>
    </row>
    <row r="320" spans="1:38">
      <c r="A320" s="14">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8067B49B-44A6-4530-9CCB-4FCE0290BC63}">
      <formula1>$E$320:$E$322</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N322"/>
  <sheetViews>
    <sheetView workbookViewId="0">
      <pane xSplit="5" ySplit="2" topLeftCell="F21" activePane="bottomRight" state="frozenSplit"/>
      <selection pane="bottomRight" activeCell="F30" sqref="F30"/>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38" max="38" width="20.125" customWidth="1"/>
  </cols>
  <sheetData>
    <row r="2" spans="1:38">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8">
      <c r="A4" s="14">
        <f>'Notes &amp; Assumptions'!A14</f>
        <v>1</v>
      </c>
      <c r="C4" s="1" t="s">
        <v>197</v>
      </c>
      <c r="F4" t="s">
        <v>198</v>
      </c>
      <c r="G4" s="206" t="s">
        <v>330</v>
      </c>
      <c r="H4" s="206"/>
    </row>
    <row r="6" spans="1:38">
      <c r="C6" s="1" t="s">
        <v>200</v>
      </c>
      <c r="G6" t="s">
        <v>201</v>
      </c>
      <c r="H6" s="26">
        <f>'Key Assumptions'!C32</f>
        <v>1596.2533936651585</v>
      </c>
    </row>
    <row r="7" spans="1:38">
      <c r="A7" s="14">
        <f>'Notes &amp; Assumptions'!A15</f>
        <v>2</v>
      </c>
      <c r="E7" s="10" t="s">
        <v>202</v>
      </c>
      <c r="F7" t="s">
        <v>203</v>
      </c>
      <c r="G7" s="10">
        <v>80</v>
      </c>
    </row>
    <row r="8" spans="1:38">
      <c r="A8" s="14">
        <f>'Notes &amp; Assumptions'!A16</f>
        <v>3</v>
      </c>
      <c r="E8" s="10" t="s">
        <v>204</v>
      </c>
      <c r="F8" t="s">
        <v>203</v>
      </c>
      <c r="G8" s="10">
        <v>30</v>
      </c>
    </row>
    <row r="9" spans="1:38">
      <c r="A9" s="14">
        <f>'Notes &amp; Assumptions'!A17</f>
        <v>4</v>
      </c>
      <c r="E9" s="10" t="s">
        <v>205</v>
      </c>
      <c r="F9" t="s">
        <v>203</v>
      </c>
      <c r="G9" s="10">
        <v>40</v>
      </c>
    </row>
    <row r="10" spans="1:38">
      <c r="A10" s="14">
        <f>'Notes &amp; Assumptions'!A18</f>
        <v>5</v>
      </c>
      <c r="E10" t="s">
        <v>206</v>
      </c>
      <c r="F10" t="s">
        <v>203</v>
      </c>
      <c r="G10" s="10">
        <v>5</v>
      </c>
    </row>
    <row r="12" spans="1:38">
      <c r="H12" s="24">
        <f>G14</f>
        <v>2.1000000000000001E-2</v>
      </c>
    </row>
    <row r="13" spans="1:38">
      <c r="C13" s="1" t="s">
        <v>207</v>
      </c>
      <c r="G13">
        <v>179.5</v>
      </c>
    </row>
    <row r="14" spans="1:38">
      <c r="A14" s="14">
        <f>'Notes &amp; Assumptions'!A19</f>
        <v>6</v>
      </c>
      <c r="E14" t="s">
        <v>208</v>
      </c>
      <c r="F14" t="s">
        <v>209</v>
      </c>
      <c r="G14" s="17">
        <f>'Key Assumptions'!$C$2</f>
        <v>2.1000000000000001E-2</v>
      </c>
      <c r="H14" s="25">
        <f>G13*(1+$H$12)</f>
        <v>183.26949999999999</v>
      </c>
      <c r="I14" s="25">
        <f>H14*(1+$H$12)</f>
        <v>187.11815949999999</v>
      </c>
      <c r="J14" s="25">
        <f t="shared" ref="J14:AF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ref="AG14:AL14" si="1">AF14*(1+$H$12)</f>
        <v>308.12983201627429</v>
      </c>
      <c r="AH14" s="25">
        <f t="shared" si="1"/>
        <v>314.600558488616</v>
      </c>
      <c r="AI14" s="25">
        <f t="shared" si="1"/>
        <v>321.20717021687693</v>
      </c>
      <c r="AJ14" s="25">
        <f t="shared" si="1"/>
        <v>327.95252079143131</v>
      </c>
      <c r="AK14" s="25">
        <f t="shared" si="1"/>
        <v>334.83952372805135</v>
      </c>
      <c r="AL14" s="25">
        <f t="shared" si="1"/>
        <v>341.87115372634037</v>
      </c>
    </row>
    <row r="15" spans="1:38">
      <c r="A15" s="14">
        <f>'Notes &amp; Assumptions'!A20</f>
        <v>7</v>
      </c>
      <c r="E15" t="s">
        <v>210</v>
      </c>
      <c r="F15" t="s">
        <v>209</v>
      </c>
      <c r="G15" s="17">
        <f>'Key Assumptions'!$C$3</f>
        <v>5.16E-2</v>
      </c>
    </row>
    <row r="16" spans="1:38">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f>'Notes &amp; Assumptions'!A23</f>
        <v>10</v>
      </c>
      <c r="C20" s="1" t="s">
        <v>214</v>
      </c>
      <c r="D20" s="1"/>
      <c r="M20" s="2"/>
    </row>
    <row r="21" spans="1:37">
      <c r="E21" s="2" t="str">
        <f>E7</f>
        <v>Pipes</v>
      </c>
      <c r="F21" t="s">
        <v>215</v>
      </c>
      <c r="G21" s="10">
        <f>IF('Key Assumptions'!C7="yes",SUM('NCC data'!B9:F9),0)+IF('Key Assumptions'!C8="yes",SUM('NCC data'!G9:K9),0)</f>
        <v>43955687.438133262</v>
      </c>
      <c r="H21" s="60">
        <f>'NCC data'!L9*(1+$G14)^H2</f>
        <v>19271770.939440817</v>
      </c>
      <c r="I21" s="60">
        <f>'NCC data'!M9*(1+$G14)^I2</f>
        <v>7521172.0649462193</v>
      </c>
      <c r="J21" s="60">
        <f>'NCC data'!N9*(1+$G14)^J2</f>
        <v>6827304.2024630718</v>
      </c>
      <c r="K21" s="60">
        <f>'NCC data'!O9*(1+$G14)^K2</f>
        <v>6827299.1527261492</v>
      </c>
      <c r="L21" s="60">
        <f>'NCC data'!P9*(1+$G14)^L2</f>
        <v>2472156.6674586628</v>
      </c>
      <c r="M21" s="60">
        <f>'NCC data'!Q9*(1+$G14)^M2</f>
        <v>448464.5648823941</v>
      </c>
      <c r="N21" s="60">
        <f>'NCC data'!R9*(1+$G14)^N2</f>
        <v>10802622.376765439</v>
      </c>
      <c r="O21" s="60">
        <f>'NCC data'!S9*(1+$G14)^O2</f>
        <v>3519360.7410159772</v>
      </c>
      <c r="P21" s="60">
        <f>'NCC data'!T9*(1+$G14)^P2</f>
        <v>1432275.0854728892</v>
      </c>
      <c r="Q21" s="60">
        <f>'NCC data'!U9*(1+$G14)^Q2</f>
        <v>0</v>
      </c>
      <c r="R21" s="60">
        <f>'NCC data'!V9*(1+$G14)^R2</f>
        <v>0</v>
      </c>
      <c r="S21" s="60">
        <f>'NCC data'!W9*(1+$G14)^S2</f>
        <v>0</v>
      </c>
      <c r="T21" s="60">
        <f>'NCC data'!X9*(1+$G14)^T2</f>
        <v>0</v>
      </c>
      <c r="U21" s="60">
        <f>'NCC data'!Y9*(1+$G14)^U2</f>
        <v>0</v>
      </c>
      <c r="V21" s="60">
        <f>'NCC data'!Z9*(1+$G14)^V2</f>
        <v>0</v>
      </c>
      <c r="W21" s="60">
        <f>'NCC data'!AA9*(1+$G14)^W2</f>
        <v>0</v>
      </c>
      <c r="X21" s="60">
        <f>'NCC data'!AB9*(1+$G14)^X2</f>
        <v>0</v>
      </c>
      <c r="Y21" s="60">
        <f>'NCC data'!AC9*(1+$G14)^Y2</f>
        <v>0</v>
      </c>
      <c r="Z21" s="60">
        <f>'NCC data'!AD9*(1+$G14)^Z2</f>
        <v>0</v>
      </c>
      <c r="AA21" s="60">
        <f>'NCC data'!AE9*(1+$G14)^AA2</f>
        <v>0</v>
      </c>
      <c r="AB21" s="10"/>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43955687.438133262</v>
      </c>
      <c r="H26" s="2">
        <f t="shared" ref="H26:AK26" si="2">SUM(H21:H25)</f>
        <v>19271770.939440817</v>
      </c>
      <c r="I26" s="2">
        <f t="shared" si="2"/>
        <v>7521172.0649462193</v>
      </c>
      <c r="J26" s="2">
        <f t="shared" si="2"/>
        <v>6827304.2024630718</v>
      </c>
      <c r="K26" s="2">
        <f t="shared" si="2"/>
        <v>6827299.1527261492</v>
      </c>
      <c r="L26" s="2">
        <f t="shared" si="2"/>
        <v>2472156.6674586628</v>
      </c>
      <c r="M26" s="2">
        <f t="shared" si="2"/>
        <v>448464.5648823941</v>
      </c>
      <c r="N26" s="2">
        <f t="shared" si="2"/>
        <v>10802622.376765439</v>
      </c>
      <c r="O26" s="2">
        <f t="shared" si="2"/>
        <v>3519360.7410159772</v>
      </c>
      <c r="P26" s="2">
        <f t="shared" si="2"/>
        <v>1432275.0854728892</v>
      </c>
      <c r="Q26" s="2">
        <f t="shared" si="2"/>
        <v>0</v>
      </c>
      <c r="R26" s="2">
        <f t="shared" si="2"/>
        <v>0</v>
      </c>
      <c r="S26" s="2">
        <f t="shared" si="2"/>
        <v>0</v>
      </c>
      <c r="T26" s="2">
        <f t="shared" si="2"/>
        <v>0</v>
      </c>
      <c r="U26" s="2">
        <f t="shared" si="2"/>
        <v>0</v>
      </c>
      <c r="V26" s="2">
        <f t="shared" si="2"/>
        <v>0</v>
      </c>
      <c r="W26" s="2">
        <f t="shared" si="2"/>
        <v>0</v>
      </c>
      <c r="X26" s="2">
        <f t="shared" si="2"/>
        <v>0</v>
      </c>
      <c r="Y26" s="2">
        <f t="shared" si="2"/>
        <v>0</v>
      </c>
      <c r="Z26" s="2">
        <f t="shared" si="2"/>
        <v>0</v>
      </c>
      <c r="AA26" s="2">
        <f t="shared" si="2"/>
        <v>0</v>
      </c>
      <c r="AB26" s="2">
        <f t="shared" si="2"/>
        <v>0</v>
      </c>
      <c r="AC26" s="2">
        <f t="shared" si="2"/>
        <v>0</v>
      </c>
      <c r="AD26" s="2">
        <f t="shared" si="2"/>
        <v>0</v>
      </c>
      <c r="AE26" s="2">
        <f t="shared" si="2"/>
        <v>0</v>
      </c>
      <c r="AF26" s="2">
        <f t="shared" si="2"/>
        <v>0</v>
      </c>
      <c r="AG26" s="2">
        <f t="shared" si="2"/>
        <v>0</v>
      </c>
      <c r="AH26" s="2">
        <f t="shared" si="2"/>
        <v>0</v>
      </c>
      <c r="AI26" s="2">
        <f t="shared" si="2"/>
        <v>0</v>
      </c>
      <c r="AJ26" s="2">
        <f t="shared" si="2"/>
        <v>0</v>
      </c>
      <c r="AK26" s="2">
        <f t="shared" si="2"/>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549446.09297666582</v>
      </c>
      <c r="H29" s="2">
        <f t="shared" ref="G29:AK32" si="3">H21/$G7+IF((H$2-$G7+1)&gt;0,-INDEX($G21:$AK21,1,(H$2-$G7+1))/$G7,0)</f>
        <v>240897.1367430102</v>
      </c>
      <c r="I29" s="2">
        <f t="shared" si="3"/>
        <v>94014.650811827742</v>
      </c>
      <c r="J29" s="2">
        <f t="shared" si="3"/>
        <v>85341.302530788395</v>
      </c>
      <c r="K29" s="2">
        <f t="shared" si="3"/>
        <v>85341.239409076865</v>
      </c>
      <c r="L29" s="2">
        <f t="shared" si="3"/>
        <v>30901.958343233284</v>
      </c>
      <c r="M29" s="2">
        <f t="shared" si="3"/>
        <v>5605.8070610299264</v>
      </c>
      <c r="N29" s="2">
        <f t="shared" si="3"/>
        <v>135032.77970956799</v>
      </c>
      <c r="O29" s="2">
        <f t="shared" si="3"/>
        <v>43992.009262699714</v>
      </c>
      <c r="P29" s="2">
        <f t="shared" si="3"/>
        <v>17903.438568411115</v>
      </c>
      <c r="Q29" s="2">
        <f t="shared" si="3"/>
        <v>0</v>
      </c>
      <c r="R29" s="2">
        <f t="shared" si="3"/>
        <v>0</v>
      </c>
      <c r="S29" s="2">
        <f t="shared" si="3"/>
        <v>0</v>
      </c>
      <c r="T29" s="2">
        <f t="shared" si="3"/>
        <v>0</v>
      </c>
      <c r="U29" s="2">
        <f t="shared" si="3"/>
        <v>0</v>
      </c>
      <c r="V29" s="2">
        <f t="shared" si="3"/>
        <v>0</v>
      </c>
      <c r="W29" s="2">
        <f t="shared" si="3"/>
        <v>0</v>
      </c>
      <c r="X29" s="2">
        <f t="shared" si="3"/>
        <v>0</v>
      </c>
      <c r="Y29" s="2">
        <f t="shared" si="3"/>
        <v>0</v>
      </c>
      <c r="Z29" s="2">
        <f t="shared" si="3"/>
        <v>0</v>
      </c>
      <c r="AA29" s="2">
        <f t="shared" si="3"/>
        <v>0</v>
      </c>
      <c r="AB29" s="2">
        <f t="shared" si="3"/>
        <v>0</v>
      </c>
      <c r="AC29" s="2">
        <f t="shared" si="3"/>
        <v>0</v>
      </c>
      <c r="AD29" s="2">
        <f t="shared" si="3"/>
        <v>0</v>
      </c>
      <c r="AE29" s="2">
        <f t="shared" si="3"/>
        <v>0</v>
      </c>
      <c r="AF29" s="2">
        <f t="shared" si="3"/>
        <v>0</v>
      </c>
      <c r="AG29" s="2">
        <f t="shared" si="3"/>
        <v>0</v>
      </c>
      <c r="AH29" s="2">
        <f t="shared" si="3"/>
        <v>0</v>
      </c>
      <c r="AI29" s="2">
        <f t="shared" si="3"/>
        <v>0</v>
      </c>
      <c r="AJ29" s="2">
        <f t="shared" si="3"/>
        <v>0</v>
      </c>
      <c r="AK29" s="2">
        <f t="shared" si="3"/>
        <v>0</v>
      </c>
    </row>
    <row r="30" spans="1:37">
      <c r="E30" s="2" t="str">
        <f>E22</f>
        <v>Pumps</v>
      </c>
      <c r="F30" t="s">
        <v>215</v>
      </c>
      <c r="G30" s="2">
        <f t="shared" si="3"/>
        <v>0</v>
      </c>
      <c r="H30" s="2">
        <f t="shared" si="3"/>
        <v>0</v>
      </c>
      <c r="I30" s="2">
        <f t="shared" si="3"/>
        <v>0</v>
      </c>
      <c r="J30" s="2">
        <f t="shared" si="3"/>
        <v>0</v>
      </c>
      <c r="K30" s="2">
        <f t="shared" si="3"/>
        <v>0</v>
      </c>
      <c r="L30" s="2">
        <f t="shared" si="3"/>
        <v>0</v>
      </c>
      <c r="M30" s="2">
        <f t="shared" si="3"/>
        <v>0</v>
      </c>
      <c r="N30" s="2">
        <f t="shared" si="3"/>
        <v>0</v>
      </c>
      <c r="O30" s="2">
        <f t="shared" si="3"/>
        <v>0</v>
      </c>
      <c r="P30" s="2">
        <f t="shared" si="3"/>
        <v>0</v>
      </c>
      <c r="Q30" s="2">
        <f t="shared" si="3"/>
        <v>0</v>
      </c>
      <c r="R30" s="2">
        <f t="shared" si="3"/>
        <v>0</v>
      </c>
      <c r="S30" s="2">
        <f t="shared" si="3"/>
        <v>0</v>
      </c>
      <c r="T30" s="2">
        <f t="shared" si="3"/>
        <v>0</v>
      </c>
      <c r="U30" s="2">
        <f t="shared" si="3"/>
        <v>0</v>
      </c>
      <c r="V30" s="2">
        <f t="shared" si="3"/>
        <v>0</v>
      </c>
      <c r="W30" s="2">
        <f t="shared" si="3"/>
        <v>0</v>
      </c>
      <c r="X30" s="2">
        <f t="shared" si="3"/>
        <v>0</v>
      </c>
      <c r="Y30" s="2">
        <f t="shared" si="3"/>
        <v>0</v>
      </c>
      <c r="Z30" s="2">
        <f t="shared" si="3"/>
        <v>0</v>
      </c>
      <c r="AA30" s="2">
        <f t="shared" si="3"/>
        <v>0</v>
      </c>
      <c r="AB30" s="2">
        <f t="shared" si="3"/>
        <v>0</v>
      </c>
      <c r="AC30" s="2">
        <f t="shared" si="3"/>
        <v>0</v>
      </c>
      <c r="AD30" s="2">
        <f t="shared" si="3"/>
        <v>0</v>
      </c>
      <c r="AE30" s="2">
        <f t="shared" si="3"/>
        <v>0</v>
      </c>
      <c r="AF30" s="2">
        <f t="shared" si="3"/>
        <v>0</v>
      </c>
      <c r="AG30" s="2">
        <f t="shared" si="3"/>
        <v>0</v>
      </c>
      <c r="AH30" s="2">
        <f t="shared" si="3"/>
        <v>0</v>
      </c>
      <c r="AI30" s="2">
        <f t="shared" si="3"/>
        <v>0</v>
      </c>
      <c r="AJ30" s="2">
        <f t="shared" si="3"/>
        <v>0</v>
      </c>
      <c r="AK30" s="2">
        <f t="shared" si="3"/>
        <v>0</v>
      </c>
    </row>
    <row r="31" spans="1:37">
      <c r="E31" s="2" t="str">
        <f>E23</f>
        <v>Valves and Meters</v>
      </c>
      <c r="F31" t="s">
        <v>215</v>
      </c>
      <c r="G31" s="2">
        <f t="shared" si="3"/>
        <v>0</v>
      </c>
      <c r="H31" s="2">
        <f t="shared" si="3"/>
        <v>0</v>
      </c>
      <c r="I31" s="2">
        <f t="shared" si="3"/>
        <v>0</v>
      </c>
      <c r="J31" s="2">
        <f t="shared" si="3"/>
        <v>0</v>
      </c>
      <c r="K31" s="2">
        <f t="shared" si="3"/>
        <v>0</v>
      </c>
      <c r="L31" s="2">
        <f t="shared" si="3"/>
        <v>0</v>
      </c>
      <c r="M31" s="2">
        <f t="shared" si="3"/>
        <v>0</v>
      </c>
      <c r="N31" s="2">
        <f t="shared" si="3"/>
        <v>0</v>
      </c>
      <c r="O31" s="2">
        <f t="shared" si="3"/>
        <v>0</v>
      </c>
      <c r="P31" s="2">
        <f t="shared" si="3"/>
        <v>0</v>
      </c>
      <c r="Q31" s="2">
        <f t="shared" si="3"/>
        <v>0</v>
      </c>
      <c r="R31" s="2">
        <f t="shared" si="3"/>
        <v>0</v>
      </c>
      <c r="S31" s="2">
        <f t="shared" si="3"/>
        <v>0</v>
      </c>
      <c r="T31" s="2">
        <f t="shared" si="3"/>
        <v>0</v>
      </c>
      <c r="U31" s="2">
        <f t="shared" si="3"/>
        <v>0</v>
      </c>
      <c r="V31" s="2">
        <f t="shared" si="3"/>
        <v>0</v>
      </c>
      <c r="W31" s="2">
        <f t="shared" si="3"/>
        <v>0</v>
      </c>
      <c r="X31" s="2">
        <f t="shared" si="3"/>
        <v>0</v>
      </c>
      <c r="Y31" s="2">
        <f t="shared" si="3"/>
        <v>0</v>
      </c>
      <c r="Z31" s="2">
        <f t="shared" si="3"/>
        <v>0</v>
      </c>
      <c r="AA31" s="2">
        <f t="shared" si="3"/>
        <v>0</v>
      </c>
      <c r="AB31" s="2">
        <f t="shared" si="3"/>
        <v>0</v>
      </c>
      <c r="AC31" s="2">
        <f t="shared" si="3"/>
        <v>0</v>
      </c>
      <c r="AD31" s="2">
        <f t="shared" si="3"/>
        <v>0</v>
      </c>
      <c r="AE31" s="2">
        <f t="shared" si="3"/>
        <v>0</v>
      </c>
      <c r="AF31" s="2">
        <f t="shared" si="3"/>
        <v>0</v>
      </c>
      <c r="AG31" s="2">
        <f t="shared" si="3"/>
        <v>0</v>
      </c>
      <c r="AH31" s="2">
        <f t="shared" si="3"/>
        <v>0</v>
      </c>
      <c r="AI31" s="2">
        <f t="shared" si="3"/>
        <v>0</v>
      </c>
      <c r="AJ31" s="2">
        <f t="shared" si="3"/>
        <v>0</v>
      </c>
      <c r="AK31" s="2">
        <f t="shared" si="3"/>
        <v>0</v>
      </c>
    </row>
    <row r="32" spans="1:37">
      <c r="E32" s="2" t="str">
        <f>E24</f>
        <v>Temporary Assets</v>
      </c>
      <c r="F32" t="s">
        <v>215</v>
      </c>
      <c r="G32" s="2">
        <f t="shared" si="3"/>
        <v>0</v>
      </c>
      <c r="H32" s="2">
        <f t="shared" si="3"/>
        <v>0</v>
      </c>
      <c r="I32" s="2">
        <f t="shared" si="3"/>
        <v>0</v>
      </c>
      <c r="J32" s="2">
        <f t="shared" si="3"/>
        <v>0</v>
      </c>
      <c r="K32" s="2">
        <f t="shared" si="3"/>
        <v>0</v>
      </c>
      <c r="L32" s="2">
        <f t="shared" si="3"/>
        <v>0</v>
      </c>
      <c r="M32" s="2">
        <f t="shared" si="3"/>
        <v>0</v>
      </c>
      <c r="N32" s="2">
        <f t="shared" si="3"/>
        <v>0</v>
      </c>
      <c r="O32" s="2">
        <f t="shared" si="3"/>
        <v>0</v>
      </c>
      <c r="P32" s="2">
        <f t="shared" si="3"/>
        <v>0</v>
      </c>
      <c r="Q32" s="2">
        <f t="shared" si="3"/>
        <v>0</v>
      </c>
      <c r="R32" s="2">
        <f t="shared" si="3"/>
        <v>0</v>
      </c>
      <c r="S32" s="2">
        <f t="shared" si="3"/>
        <v>0</v>
      </c>
      <c r="T32" s="2">
        <f t="shared" si="3"/>
        <v>0</v>
      </c>
      <c r="U32" s="2">
        <f t="shared" si="3"/>
        <v>0</v>
      </c>
      <c r="V32" s="2">
        <f t="shared" si="3"/>
        <v>0</v>
      </c>
      <c r="W32" s="2">
        <f t="shared" si="3"/>
        <v>0</v>
      </c>
      <c r="X32" s="2">
        <f t="shared" si="3"/>
        <v>0</v>
      </c>
      <c r="Y32" s="2">
        <f t="shared" si="3"/>
        <v>0</v>
      </c>
      <c r="Z32" s="2">
        <f t="shared" si="3"/>
        <v>0</v>
      </c>
      <c r="AA32" s="2">
        <f t="shared" si="3"/>
        <v>0</v>
      </c>
      <c r="AB32" s="2">
        <f t="shared" si="3"/>
        <v>0</v>
      </c>
      <c r="AC32" s="2">
        <f t="shared" si="3"/>
        <v>0</v>
      </c>
      <c r="AD32" s="2">
        <f t="shared" si="3"/>
        <v>0</v>
      </c>
      <c r="AE32" s="2">
        <f t="shared" si="3"/>
        <v>0</v>
      </c>
      <c r="AF32" s="2">
        <f t="shared" si="3"/>
        <v>0</v>
      </c>
      <c r="AG32" s="2">
        <f t="shared" si="3"/>
        <v>0</v>
      </c>
      <c r="AH32" s="2">
        <f t="shared" si="3"/>
        <v>0</v>
      </c>
      <c r="AI32" s="2">
        <f t="shared" si="3"/>
        <v>0</v>
      </c>
      <c r="AJ32" s="2">
        <f t="shared" si="3"/>
        <v>0</v>
      </c>
      <c r="AK32" s="2">
        <f t="shared" si="3"/>
        <v>0</v>
      </c>
    </row>
    <row r="33" spans="1:37">
      <c r="G33" s="2"/>
      <c r="H33" s="2"/>
      <c r="I33" s="2"/>
      <c r="J33" s="2"/>
      <c r="K33" s="2"/>
      <c r="L33" s="2"/>
      <c r="M33" s="2"/>
      <c r="N33" s="2"/>
      <c r="O33" s="2"/>
      <c r="P33" s="2"/>
      <c r="Q33" s="2"/>
    </row>
    <row r="34" spans="1:37">
      <c r="D34" t="s">
        <v>218</v>
      </c>
      <c r="F34" t="s">
        <v>215</v>
      </c>
      <c r="G34" s="2">
        <f>SUM($G$29:G32)</f>
        <v>549446.09297666582</v>
      </c>
      <c r="H34" s="2">
        <f>SUM($G$29:H32)</f>
        <v>790343.22971967608</v>
      </c>
      <c r="I34" s="2">
        <f>SUM($G$29:I32)</f>
        <v>884357.88053150382</v>
      </c>
      <c r="J34" s="2">
        <f>SUM($G$29:J32)</f>
        <v>969699.18306229217</v>
      </c>
      <c r="K34" s="2">
        <f>SUM($G$29:K32)</f>
        <v>1055040.4224713692</v>
      </c>
      <c r="L34" s="2">
        <f>SUM($G$29:L32)</f>
        <v>1085942.3808146024</v>
      </c>
      <c r="M34" s="2">
        <f>SUM($G$29:M32)</f>
        <v>1091548.1878756322</v>
      </c>
      <c r="N34" s="2">
        <f>SUM($G$29:N32)</f>
        <v>1226580.9675852002</v>
      </c>
      <c r="O34" s="2">
        <f>SUM($G$29:O32)</f>
        <v>1270572.9768478998</v>
      </c>
      <c r="P34" s="2">
        <f>SUM($G$29:P32)</f>
        <v>1288476.415416311</v>
      </c>
      <c r="Q34" s="2">
        <f>SUM($G$29:Q32)</f>
        <v>1288476.415416311</v>
      </c>
      <c r="R34" s="2">
        <f>SUM($G$29:R32)</f>
        <v>1288476.415416311</v>
      </c>
      <c r="S34" s="2">
        <f>SUM($G$29:S32)</f>
        <v>1288476.415416311</v>
      </c>
      <c r="T34" s="2">
        <f>SUM($G$29:T32)</f>
        <v>1288476.415416311</v>
      </c>
      <c r="U34" s="2">
        <f>SUM($G$29:U32)</f>
        <v>1288476.415416311</v>
      </c>
      <c r="V34" s="2">
        <f>SUM($G$29:V32)</f>
        <v>1288476.415416311</v>
      </c>
      <c r="W34" s="2">
        <f>SUM($G$29:W32)</f>
        <v>1288476.415416311</v>
      </c>
      <c r="X34" s="2">
        <f>SUM($G$29:X32)</f>
        <v>1288476.415416311</v>
      </c>
      <c r="Y34" s="2">
        <f>SUM($G$29:Y32)</f>
        <v>1288476.415416311</v>
      </c>
      <c r="Z34" s="2">
        <f>SUM($G$29:Z32)</f>
        <v>1288476.415416311</v>
      </c>
      <c r="AA34" s="2">
        <f>SUM($G$29:AA32)</f>
        <v>1288476.415416311</v>
      </c>
      <c r="AB34" s="2">
        <f>SUM($G$29:AB32)</f>
        <v>1288476.415416311</v>
      </c>
      <c r="AC34" s="2">
        <f>SUM($G$29:AC32)</f>
        <v>1288476.415416311</v>
      </c>
      <c r="AD34" s="2">
        <f>SUM($G$29:AD32)</f>
        <v>1288476.415416311</v>
      </c>
      <c r="AE34" s="2">
        <f>SUM($G$29:AE32)</f>
        <v>1288476.415416311</v>
      </c>
      <c r="AF34" s="2">
        <f>SUM($G$29:AF32)</f>
        <v>1288476.415416311</v>
      </c>
      <c r="AG34" s="2">
        <f>SUM($G$29:AG32)</f>
        <v>1288476.415416311</v>
      </c>
      <c r="AH34" s="2">
        <f>SUM($G$29:AH32)</f>
        <v>1288476.415416311</v>
      </c>
      <c r="AI34" s="2">
        <f>SUM($G$29:AI32)</f>
        <v>1288476.415416311</v>
      </c>
      <c r="AJ34" s="2">
        <f>SUM($G$29:AJ32)</f>
        <v>1288476.415416311</v>
      </c>
      <c r="AK34" s="2">
        <f>SUM($G$29:AK32)</f>
        <v>1288476.415416311</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4318716.8437923715</v>
      </c>
      <c r="I37" s="10">
        <f>((I90+I116)*($H$6))*(I14/$G$13)</f>
        <v>4409409.8975120112</v>
      </c>
      <c r="J37" s="10">
        <f t="shared" ref="J37:AK37" si="4">((J90+J116)*($H$6))*(J14/$G$13)</f>
        <v>4502007.5053597633</v>
      </c>
      <c r="K37" s="10">
        <f t="shared" si="4"/>
        <v>4596549.662972318</v>
      </c>
      <c r="L37" s="10">
        <f t="shared" si="4"/>
        <v>4693077.2058947366</v>
      </c>
      <c r="M37" s="10">
        <f t="shared" si="4"/>
        <v>7994388.3892504368</v>
      </c>
      <c r="N37" s="10">
        <f t="shared" si="4"/>
        <v>8162270.5454246951</v>
      </c>
      <c r="O37" s="10">
        <f t="shared" si="4"/>
        <v>8333678.2268786123</v>
      </c>
      <c r="P37" s="10">
        <f t="shared" si="4"/>
        <v>8508685.4696430638</v>
      </c>
      <c r="Q37" s="10">
        <f t="shared" si="4"/>
        <v>8687367.8645055667</v>
      </c>
      <c r="R37" s="10">
        <f t="shared" si="4"/>
        <v>3911537.9399447045</v>
      </c>
      <c r="S37" s="10">
        <f t="shared" si="4"/>
        <v>3993680.2366835428</v>
      </c>
      <c r="T37" s="10">
        <f t="shared" si="4"/>
        <v>4077547.5216538967</v>
      </c>
      <c r="U37" s="10">
        <f t="shared" si="4"/>
        <v>4163176.0196086285</v>
      </c>
      <c r="V37" s="10">
        <f t="shared" si="4"/>
        <v>4250602.7160204099</v>
      </c>
      <c r="W37" s="10">
        <f t="shared" si="4"/>
        <v>4339865.3730568374</v>
      </c>
      <c r="X37" s="10">
        <f t="shared" si="4"/>
        <v>4431002.5458910307</v>
      </c>
      <c r="Y37" s="10">
        <f t="shared" si="4"/>
        <v>848260.04987901379</v>
      </c>
      <c r="Z37" s="10">
        <f t="shared" si="4"/>
        <v>866073.51092647307</v>
      </c>
      <c r="AA37" s="10">
        <f t="shared" si="4"/>
        <v>884261.05465592875</v>
      </c>
      <c r="AB37" s="10">
        <f t="shared" si="4"/>
        <v>902830.53680370317</v>
      </c>
      <c r="AC37" s="10">
        <f t="shared" si="4"/>
        <v>921789.9780765808</v>
      </c>
      <c r="AD37" s="10">
        <f t="shared" si="4"/>
        <v>941147.5676161889</v>
      </c>
      <c r="AE37" s="10">
        <f t="shared" si="4"/>
        <v>960911.66653612873</v>
      </c>
      <c r="AF37" s="10">
        <f t="shared" si="4"/>
        <v>981090.8115333874</v>
      </c>
      <c r="AG37" s="10">
        <f t="shared" si="4"/>
        <v>1001693.7185755884</v>
      </c>
      <c r="AH37" s="10">
        <f t="shared" si="4"/>
        <v>1022729.2866656756</v>
      </c>
      <c r="AI37" s="10">
        <f t="shared" si="4"/>
        <v>1044206.6016856547</v>
      </c>
      <c r="AJ37" s="10">
        <f t="shared" si="4"/>
        <v>1066134.9403210534</v>
      </c>
      <c r="AK37" s="10">
        <f t="shared" si="4"/>
        <v>1088523.7740677954</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5">SUM(H37:H41)</f>
        <v>4318716.8437923715</v>
      </c>
      <c r="I42" s="2">
        <f t="shared" si="5"/>
        <v>4409409.8975120112</v>
      </c>
      <c r="J42" s="2">
        <f t="shared" si="5"/>
        <v>4502007.5053597633</v>
      </c>
      <c r="K42" s="2">
        <f t="shared" si="5"/>
        <v>4596549.662972318</v>
      </c>
      <c r="L42" s="2">
        <f t="shared" si="5"/>
        <v>4693077.2058947366</v>
      </c>
      <c r="M42" s="2">
        <f t="shared" si="5"/>
        <v>7994388.3892504368</v>
      </c>
      <c r="N42" s="2">
        <f t="shared" si="5"/>
        <v>8162270.5454246951</v>
      </c>
      <c r="O42" s="2">
        <f t="shared" si="5"/>
        <v>8333678.2268786123</v>
      </c>
      <c r="P42" s="2">
        <f t="shared" si="5"/>
        <v>8508685.4696430638</v>
      </c>
      <c r="Q42" s="2">
        <f t="shared" si="5"/>
        <v>8687367.8645055667</v>
      </c>
      <c r="R42" s="2">
        <f t="shared" si="5"/>
        <v>3911537.9399447045</v>
      </c>
      <c r="S42" s="2">
        <f t="shared" si="5"/>
        <v>3993680.2366835428</v>
      </c>
      <c r="T42" s="2">
        <f t="shared" si="5"/>
        <v>4077547.5216538967</v>
      </c>
      <c r="U42" s="2">
        <f t="shared" si="5"/>
        <v>4163176.0196086285</v>
      </c>
      <c r="V42" s="2">
        <f t="shared" si="5"/>
        <v>4250602.7160204099</v>
      </c>
      <c r="W42" s="2">
        <f t="shared" si="5"/>
        <v>4339865.3730568374</v>
      </c>
      <c r="X42" s="2">
        <f t="shared" si="5"/>
        <v>4431002.5458910307</v>
      </c>
      <c r="Y42" s="2">
        <f t="shared" si="5"/>
        <v>848260.04987901379</v>
      </c>
      <c r="Z42" s="2">
        <f t="shared" si="5"/>
        <v>866073.51092647307</v>
      </c>
      <c r="AA42" s="2">
        <f t="shared" si="5"/>
        <v>884261.05465592875</v>
      </c>
      <c r="AB42" s="2">
        <f t="shared" si="5"/>
        <v>902830.53680370317</v>
      </c>
      <c r="AC42" s="2">
        <f t="shared" si="5"/>
        <v>921789.9780765808</v>
      </c>
      <c r="AD42" s="2">
        <f t="shared" si="5"/>
        <v>941147.5676161889</v>
      </c>
      <c r="AE42" s="2">
        <f t="shared" si="5"/>
        <v>960911.66653612873</v>
      </c>
      <c r="AF42" s="2">
        <f t="shared" si="5"/>
        <v>981090.8115333874</v>
      </c>
      <c r="AG42" s="2">
        <f t="shared" si="5"/>
        <v>1001693.7185755884</v>
      </c>
      <c r="AH42" s="2">
        <f t="shared" si="5"/>
        <v>1022729.2866656756</v>
      </c>
      <c r="AI42" s="2">
        <f t="shared" si="5"/>
        <v>1044206.6016856547</v>
      </c>
      <c r="AJ42" s="2">
        <f t="shared" si="5"/>
        <v>1066134.9403210534</v>
      </c>
      <c r="AK42" s="2">
        <f t="shared" si="5"/>
        <v>1088523.7740677954</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6">G37/$G7+IF((G$2-$G7+1)&gt;0,-INDEX($G37:$AK37,1,(G$2-$G7+1))/$G7,0)</f>
        <v>0</v>
      </c>
      <c r="H45" s="2">
        <f t="shared" si="6"/>
        <v>53983.96054740464</v>
      </c>
      <c r="I45" s="2">
        <f t="shared" si="6"/>
        <v>55117.62371890014</v>
      </c>
      <c r="J45" s="2">
        <f t="shared" si="6"/>
        <v>56275.09381699704</v>
      </c>
      <c r="K45" s="2">
        <f t="shared" si="6"/>
        <v>57456.870787153974</v>
      </c>
      <c r="L45" s="2">
        <f t="shared" si="6"/>
        <v>58663.465073684209</v>
      </c>
      <c r="M45" s="2">
        <f t="shared" si="6"/>
        <v>99929.854865630463</v>
      </c>
      <c r="N45" s="2">
        <f t="shared" si="6"/>
        <v>102028.38181780869</v>
      </c>
      <c r="O45" s="2">
        <f t="shared" si="6"/>
        <v>104170.97783598266</v>
      </c>
      <c r="P45" s="2">
        <f t="shared" si="6"/>
        <v>106358.5683705383</v>
      </c>
      <c r="Q45" s="2">
        <f t="shared" si="6"/>
        <v>108592.09830631959</v>
      </c>
      <c r="R45" s="2">
        <f t="shared" si="6"/>
        <v>48894.224249308805</v>
      </c>
      <c r="S45" s="2">
        <f t="shared" si="6"/>
        <v>49921.002958544283</v>
      </c>
      <c r="T45" s="2">
        <f t="shared" si="6"/>
        <v>50969.344020673707</v>
      </c>
      <c r="U45" s="2">
        <f t="shared" si="6"/>
        <v>52039.700245107859</v>
      </c>
      <c r="V45" s="2">
        <f t="shared" si="6"/>
        <v>53132.533950255121</v>
      </c>
      <c r="W45" s="2">
        <f t="shared" si="6"/>
        <v>54248.317163210464</v>
      </c>
      <c r="X45" s="2">
        <f t="shared" si="6"/>
        <v>55387.531823637881</v>
      </c>
      <c r="Y45" s="2">
        <f t="shared" si="6"/>
        <v>10603.250623487673</v>
      </c>
      <c r="Z45" s="2">
        <f t="shared" si="6"/>
        <v>10825.918886580914</v>
      </c>
      <c r="AA45" s="2">
        <f t="shared" si="6"/>
        <v>11053.263183199109</v>
      </c>
      <c r="AB45" s="2">
        <f t="shared" si="6"/>
        <v>11285.381710046289</v>
      </c>
      <c r="AC45" s="2">
        <f t="shared" si="6"/>
        <v>11522.374725957259</v>
      </c>
      <c r="AD45" s="2">
        <f t="shared" si="6"/>
        <v>11764.344595202361</v>
      </c>
      <c r="AE45" s="2">
        <f t="shared" si="6"/>
        <v>12011.395831701609</v>
      </c>
      <c r="AF45" s="2">
        <f t="shared" si="6"/>
        <v>12263.635144167343</v>
      </c>
      <c r="AG45" s="2">
        <f t="shared" si="6"/>
        <v>12521.171482194855</v>
      </c>
      <c r="AH45" s="2">
        <f t="shared" si="6"/>
        <v>12784.116083320945</v>
      </c>
      <c r="AI45" s="2">
        <f t="shared" si="6"/>
        <v>13052.582521070684</v>
      </c>
      <c r="AJ45" s="2">
        <f t="shared" si="6"/>
        <v>13326.686754013168</v>
      </c>
      <c r="AK45" s="2">
        <f t="shared" si="6"/>
        <v>13606.547175847441</v>
      </c>
    </row>
    <row r="46" spans="1:37">
      <c r="E46" s="2" t="str">
        <f>E38</f>
        <v>Pumps</v>
      </c>
      <c r="F46" t="s">
        <v>215</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c r="AB46" s="2">
        <f t="shared" si="6"/>
        <v>0</v>
      </c>
      <c r="AC46" s="2">
        <f t="shared" si="6"/>
        <v>0</v>
      </c>
      <c r="AD46" s="2">
        <f t="shared" si="6"/>
        <v>0</v>
      </c>
      <c r="AE46" s="2">
        <f t="shared" si="6"/>
        <v>0</v>
      </c>
      <c r="AF46" s="2">
        <f t="shared" si="6"/>
        <v>0</v>
      </c>
      <c r="AG46" s="2">
        <f t="shared" si="6"/>
        <v>0</v>
      </c>
      <c r="AH46" s="2">
        <f t="shared" si="6"/>
        <v>0</v>
      </c>
      <c r="AI46" s="2">
        <f t="shared" si="6"/>
        <v>0</v>
      </c>
      <c r="AJ46" s="2">
        <f t="shared" si="6"/>
        <v>0</v>
      </c>
      <c r="AK46" s="2">
        <f t="shared" si="6"/>
        <v>0</v>
      </c>
    </row>
    <row r="47" spans="1:37">
      <c r="E47" s="2" t="str">
        <f>E39</f>
        <v>Valves and Meters</v>
      </c>
      <c r="F47" t="s">
        <v>215</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c r="AB47" s="2">
        <f t="shared" si="6"/>
        <v>0</v>
      </c>
      <c r="AC47" s="2">
        <f t="shared" si="6"/>
        <v>0</v>
      </c>
      <c r="AD47" s="2">
        <f t="shared" si="6"/>
        <v>0</v>
      </c>
      <c r="AE47" s="2">
        <f t="shared" si="6"/>
        <v>0</v>
      </c>
      <c r="AF47" s="2">
        <f t="shared" si="6"/>
        <v>0</v>
      </c>
      <c r="AG47" s="2">
        <f t="shared" si="6"/>
        <v>0</v>
      </c>
      <c r="AH47" s="2">
        <f t="shared" si="6"/>
        <v>0</v>
      </c>
      <c r="AI47" s="2">
        <f t="shared" si="6"/>
        <v>0</v>
      </c>
      <c r="AJ47" s="2">
        <f t="shared" si="6"/>
        <v>0</v>
      </c>
      <c r="AK47" s="2">
        <f t="shared" si="6"/>
        <v>0</v>
      </c>
    </row>
    <row r="48" spans="1:37">
      <c r="E48" s="2" t="str">
        <f>E40</f>
        <v>Temporary Assets</v>
      </c>
      <c r="F48" t="s">
        <v>215</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c r="AB48" s="2">
        <f t="shared" si="6"/>
        <v>0</v>
      </c>
      <c r="AC48" s="2">
        <f t="shared" si="6"/>
        <v>0</v>
      </c>
      <c r="AD48" s="2">
        <f t="shared" si="6"/>
        <v>0</v>
      </c>
      <c r="AE48" s="2">
        <f t="shared" si="6"/>
        <v>0</v>
      </c>
      <c r="AF48" s="2">
        <f t="shared" si="6"/>
        <v>0</v>
      </c>
      <c r="AG48" s="2">
        <f t="shared" si="6"/>
        <v>0</v>
      </c>
      <c r="AH48" s="2">
        <f t="shared" si="6"/>
        <v>0</v>
      </c>
      <c r="AI48" s="2">
        <f t="shared" si="6"/>
        <v>0</v>
      </c>
      <c r="AJ48" s="2">
        <f t="shared" si="6"/>
        <v>0</v>
      </c>
      <c r="AK48" s="2">
        <f t="shared" si="6"/>
        <v>0</v>
      </c>
    </row>
    <row r="49" spans="1:37">
      <c r="G49" s="2"/>
      <c r="H49" s="2"/>
      <c r="I49" s="2"/>
      <c r="J49" s="2"/>
      <c r="K49" s="2"/>
      <c r="L49" s="2"/>
      <c r="M49" s="2"/>
      <c r="N49" s="2"/>
      <c r="O49" s="2"/>
      <c r="P49" s="2"/>
      <c r="Q49" s="2"/>
    </row>
    <row r="50" spans="1:37">
      <c r="D50" t="s">
        <v>221</v>
      </c>
      <c r="F50" t="s">
        <v>215</v>
      </c>
      <c r="G50" s="2">
        <f>SUM($G$45:G48)</f>
        <v>0</v>
      </c>
      <c r="H50" s="2">
        <f>SUM($G$45:H48)</f>
        <v>53983.96054740464</v>
      </c>
      <c r="I50" s="2">
        <f>SUM($G$45:I48)</f>
        <v>109101.58426630478</v>
      </c>
      <c r="J50" s="2">
        <f>SUM($G$45:J48)</f>
        <v>165376.67808330181</v>
      </c>
      <c r="K50" s="2">
        <f>SUM($G$45:K48)</f>
        <v>222833.54887045579</v>
      </c>
      <c r="L50" s="2">
        <f>SUM($G$45:L48)</f>
        <v>281497.01394414</v>
      </c>
      <c r="M50" s="2">
        <f>SUM($G$45:M48)</f>
        <v>381426.86880977044</v>
      </c>
      <c r="N50" s="2">
        <f>SUM($G$45:N48)</f>
        <v>483455.25062757917</v>
      </c>
      <c r="O50" s="2">
        <f>SUM($G$45:O48)</f>
        <v>587626.22846356186</v>
      </c>
      <c r="P50" s="2">
        <f>SUM($G$45:P48)</f>
        <v>693984.79683410015</v>
      </c>
      <c r="Q50" s="2">
        <f>SUM($G$45:Q48)</f>
        <v>802576.89514041971</v>
      </c>
      <c r="R50" s="2">
        <f>SUM($G$45:R48)</f>
        <v>851471.11938972853</v>
      </c>
      <c r="S50" s="2">
        <f>SUM($G$45:S48)</f>
        <v>901392.12234827282</v>
      </c>
      <c r="T50" s="2">
        <f>SUM($G$45:T48)</f>
        <v>952361.46636894648</v>
      </c>
      <c r="U50" s="2">
        <f>SUM($G$45:U48)</f>
        <v>1004401.1666140544</v>
      </c>
      <c r="V50" s="2">
        <f>SUM($G$45:V48)</f>
        <v>1057533.7005643095</v>
      </c>
      <c r="W50" s="2">
        <f>SUM($G$45:W48)</f>
        <v>1111782.0177275199</v>
      </c>
      <c r="X50" s="2">
        <f>SUM($G$45:X48)</f>
        <v>1167169.5495511577</v>
      </c>
      <c r="Y50" s="2">
        <f>SUM($G$45:Y48)</f>
        <v>1177772.8001746454</v>
      </c>
      <c r="Z50" s="2">
        <f>SUM($G$45:Z48)</f>
        <v>1188598.7190612264</v>
      </c>
      <c r="AA50" s="2">
        <f>SUM($G$45:AA48)</f>
        <v>1199651.9822444255</v>
      </c>
      <c r="AB50" s="2">
        <f>SUM($G$45:AB48)</f>
        <v>1210937.3639544717</v>
      </c>
      <c r="AC50" s="2">
        <f>SUM($G$45:AC48)</f>
        <v>1222459.7386804288</v>
      </c>
      <c r="AD50" s="2">
        <f>SUM($G$45:AD48)</f>
        <v>1234224.0832756311</v>
      </c>
      <c r="AE50" s="2">
        <f>SUM($G$45:AE48)</f>
        <v>1246235.4791073326</v>
      </c>
      <c r="AF50" s="2">
        <f>SUM($G$45:AF48)</f>
        <v>1258499.1142515</v>
      </c>
      <c r="AG50" s="2">
        <f>SUM($G$45:AG48)</f>
        <v>1271020.2857336949</v>
      </c>
      <c r="AH50" s="2">
        <f>SUM($G$45:AH48)</f>
        <v>1283804.4018170158</v>
      </c>
      <c r="AI50" s="2">
        <f>SUM($G$45:AI48)</f>
        <v>1296856.9843380866</v>
      </c>
      <c r="AJ50" s="2">
        <f>SUM($G$45:AJ48)</f>
        <v>1310183.6710920997</v>
      </c>
      <c r="AK50" s="2">
        <f>SUM($G$45:AK48)</f>
        <v>1323790.2182679472</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c r="AB61" s="2">
        <f t="shared" si="7"/>
        <v>0</v>
      </c>
      <c r="AC61" s="2">
        <f t="shared" si="7"/>
        <v>0</v>
      </c>
      <c r="AD61" s="2">
        <f t="shared" si="7"/>
        <v>0</v>
      </c>
      <c r="AE61" s="2">
        <f t="shared" si="7"/>
        <v>0</v>
      </c>
      <c r="AF61" s="2">
        <f t="shared" si="7"/>
        <v>0</v>
      </c>
      <c r="AG61" s="2">
        <f t="shared" si="7"/>
        <v>0</v>
      </c>
      <c r="AH61" s="2">
        <f t="shared" si="7"/>
        <v>0</v>
      </c>
      <c r="AI61" s="2">
        <f t="shared" si="7"/>
        <v>0</v>
      </c>
      <c r="AJ61" s="2">
        <f t="shared" si="7"/>
        <v>0</v>
      </c>
      <c r="AK61" s="2">
        <f t="shared" si="7"/>
        <v>0</v>
      </c>
    </row>
    <row r="63" spans="1:37">
      <c r="D63" t="s">
        <v>225</v>
      </c>
      <c r="G63" s="2"/>
      <c r="H63" s="2"/>
      <c r="I63" s="2"/>
      <c r="J63" s="2"/>
      <c r="K63" s="2"/>
      <c r="L63" s="2"/>
      <c r="M63" s="2"/>
      <c r="N63" s="2"/>
      <c r="O63" s="2"/>
      <c r="P63" s="2"/>
      <c r="Q63" s="2"/>
    </row>
    <row r="64" spans="1:37">
      <c r="E64" s="2" t="str">
        <f>E57</f>
        <v>Pipes</v>
      </c>
      <c r="F64" t="s">
        <v>215</v>
      </c>
      <c r="G64" s="2">
        <f t="shared" ref="G64:AK66" si="8">G57/$G7+IF((G$2-$G7+1)&gt;0,-INDEX($G57:$AK57,1,(G$2-$G7+1))/$G7,0)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c r="AB64" s="2">
        <f t="shared" si="8"/>
        <v>0</v>
      </c>
      <c r="AC64" s="2">
        <f t="shared" si="8"/>
        <v>0</v>
      </c>
      <c r="AD64" s="2">
        <f t="shared" si="8"/>
        <v>0</v>
      </c>
      <c r="AE64" s="2">
        <f t="shared" si="8"/>
        <v>0</v>
      </c>
      <c r="AF64" s="2">
        <f t="shared" si="8"/>
        <v>0</v>
      </c>
      <c r="AG64" s="2">
        <f t="shared" si="8"/>
        <v>0</v>
      </c>
      <c r="AH64" s="2">
        <f t="shared" si="8"/>
        <v>0</v>
      </c>
      <c r="AI64" s="2">
        <f t="shared" si="8"/>
        <v>0</v>
      </c>
      <c r="AJ64" s="2">
        <f t="shared" si="8"/>
        <v>0</v>
      </c>
      <c r="AK64" s="2">
        <f t="shared" si="8"/>
        <v>0</v>
      </c>
    </row>
    <row r="65" spans="1:37">
      <c r="E65" s="2" t="str">
        <f>E58</f>
        <v>Pumps</v>
      </c>
      <c r="F65" t="s">
        <v>215</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c r="AB65" s="2">
        <f t="shared" si="8"/>
        <v>0</v>
      </c>
      <c r="AC65" s="2">
        <f t="shared" si="8"/>
        <v>0</v>
      </c>
      <c r="AD65" s="2">
        <f t="shared" si="8"/>
        <v>0</v>
      </c>
      <c r="AE65" s="2">
        <f t="shared" si="8"/>
        <v>0</v>
      </c>
      <c r="AF65" s="2">
        <f t="shared" si="8"/>
        <v>0</v>
      </c>
      <c r="AG65" s="2">
        <f t="shared" si="8"/>
        <v>0</v>
      </c>
      <c r="AH65" s="2">
        <f t="shared" si="8"/>
        <v>0</v>
      </c>
      <c r="AI65" s="2">
        <f t="shared" si="8"/>
        <v>0</v>
      </c>
      <c r="AJ65" s="2">
        <f t="shared" si="8"/>
        <v>0</v>
      </c>
      <c r="AK65" s="2">
        <f t="shared" si="8"/>
        <v>0</v>
      </c>
    </row>
    <row r="66" spans="1:37">
      <c r="E66" s="2" t="str">
        <f>E59</f>
        <v>Valves and Meters</v>
      </c>
      <c r="F66" t="s">
        <v>215</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c r="AB66" s="2">
        <f t="shared" si="8"/>
        <v>0</v>
      </c>
      <c r="AC66" s="2">
        <f t="shared" si="8"/>
        <v>0</v>
      </c>
      <c r="AD66" s="2">
        <f t="shared" si="8"/>
        <v>0</v>
      </c>
      <c r="AE66" s="2">
        <f t="shared" si="8"/>
        <v>0</v>
      </c>
      <c r="AF66" s="2">
        <f t="shared" si="8"/>
        <v>0</v>
      </c>
      <c r="AG66" s="2">
        <f t="shared" si="8"/>
        <v>0</v>
      </c>
      <c r="AH66" s="2">
        <f t="shared" si="8"/>
        <v>0</v>
      </c>
      <c r="AI66" s="2">
        <f t="shared" si="8"/>
        <v>0</v>
      </c>
      <c r="AJ66" s="2">
        <f t="shared" si="8"/>
        <v>0</v>
      </c>
      <c r="AK66" s="2">
        <f t="shared" si="8"/>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c r="AB75" s="2">
        <f t="shared" si="9"/>
        <v>0</v>
      </c>
      <c r="AC75" s="2">
        <f t="shared" si="9"/>
        <v>0</v>
      </c>
      <c r="AD75" s="2">
        <f t="shared" si="9"/>
        <v>0</v>
      </c>
      <c r="AE75" s="2">
        <f t="shared" si="9"/>
        <v>0</v>
      </c>
      <c r="AF75" s="2">
        <f t="shared" si="9"/>
        <v>0</v>
      </c>
      <c r="AG75" s="2">
        <f t="shared" si="9"/>
        <v>0</v>
      </c>
      <c r="AH75" s="2">
        <f t="shared" si="9"/>
        <v>0</v>
      </c>
      <c r="AI75" s="2">
        <f t="shared" si="9"/>
        <v>0</v>
      </c>
      <c r="AJ75" s="2">
        <f t="shared" si="9"/>
        <v>0</v>
      </c>
      <c r="AK75" s="2">
        <f t="shared" si="9"/>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10">G71/$G7+IF((G$2-$G7+1)&gt;0,-INDEX($G71:$AK71,1,(G$2-$G7+1))/$G7,0)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c r="AB78" s="2">
        <f t="shared" si="10"/>
        <v>0</v>
      </c>
      <c r="AC78" s="2">
        <f t="shared" si="10"/>
        <v>0</v>
      </c>
      <c r="AD78" s="2">
        <f t="shared" si="10"/>
        <v>0</v>
      </c>
      <c r="AE78" s="2">
        <f t="shared" si="10"/>
        <v>0</v>
      </c>
      <c r="AF78" s="2">
        <f t="shared" si="10"/>
        <v>0</v>
      </c>
      <c r="AG78" s="2">
        <f t="shared" si="10"/>
        <v>0</v>
      </c>
      <c r="AH78" s="2">
        <f t="shared" si="10"/>
        <v>0</v>
      </c>
      <c r="AI78" s="2">
        <f t="shared" si="10"/>
        <v>0</v>
      </c>
      <c r="AJ78" s="2">
        <f t="shared" si="10"/>
        <v>0</v>
      </c>
      <c r="AK78" s="2">
        <f t="shared" si="10"/>
        <v>0</v>
      </c>
    </row>
    <row r="79" spans="1:37">
      <c r="E79" s="2" t="str">
        <f>E72</f>
        <v>Pumps</v>
      </c>
      <c r="F79" t="s">
        <v>215</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c r="AB79" s="2">
        <f t="shared" si="10"/>
        <v>0</v>
      </c>
      <c r="AC79" s="2">
        <f t="shared" si="10"/>
        <v>0</v>
      </c>
      <c r="AD79" s="2">
        <f t="shared" si="10"/>
        <v>0</v>
      </c>
      <c r="AE79" s="2">
        <f t="shared" si="10"/>
        <v>0</v>
      </c>
      <c r="AF79" s="2">
        <f t="shared" si="10"/>
        <v>0</v>
      </c>
      <c r="AG79" s="2">
        <f t="shared" si="10"/>
        <v>0</v>
      </c>
      <c r="AH79" s="2">
        <f t="shared" si="10"/>
        <v>0</v>
      </c>
      <c r="AI79" s="2">
        <f t="shared" si="10"/>
        <v>0</v>
      </c>
      <c r="AJ79" s="2">
        <f t="shared" si="10"/>
        <v>0</v>
      </c>
      <c r="AK79" s="2">
        <f t="shared" si="10"/>
        <v>0</v>
      </c>
    </row>
    <row r="80" spans="1:37">
      <c r="E80" s="2" t="str">
        <f>E73</f>
        <v>Valves and Meters</v>
      </c>
      <c r="F80" t="s">
        <v>215</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c r="AB80" s="2">
        <f t="shared" si="10"/>
        <v>0</v>
      </c>
      <c r="AC80" s="2">
        <f t="shared" si="10"/>
        <v>0</v>
      </c>
      <c r="AD80" s="2">
        <f t="shared" si="10"/>
        <v>0</v>
      </c>
      <c r="AE80" s="2">
        <f t="shared" si="10"/>
        <v>0</v>
      </c>
      <c r="AF80" s="2">
        <f t="shared" si="10"/>
        <v>0</v>
      </c>
      <c r="AG80" s="2">
        <f t="shared" si="10"/>
        <v>0</v>
      </c>
      <c r="AH80" s="2">
        <f t="shared" si="10"/>
        <v>0</v>
      </c>
      <c r="AI80" s="2">
        <f t="shared" si="10"/>
        <v>0</v>
      </c>
      <c r="AJ80" s="2">
        <f t="shared" si="10"/>
        <v>0</v>
      </c>
      <c r="AK80" s="2">
        <f t="shared" si="10"/>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1">G61-G75</f>
        <v>0</v>
      </c>
      <c r="H84" s="2">
        <f t="shared" si="11"/>
        <v>0</v>
      </c>
      <c r="I84" s="2">
        <f t="shared" si="11"/>
        <v>0</v>
      </c>
      <c r="J84" s="2">
        <f t="shared" si="11"/>
        <v>0</v>
      </c>
      <c r="K84" s="2">
        <f t="shared" si="11"/>
        <v>0</v>
      </c>
      <c r="L84" s="2">
        <f t="shared" si="11"/>
        <v>0</v>
      </c>
      <c r="M84" s="2">
        <f t="shared" si="11"/>
        <v>0</v>
      </c>
      <c r="N84" s="2">
        <f t="shared" si="11"/>
        <v>0</v>
      </c>
      <c r="O84" s="2">
        <f t="shared" si="11"/>
        <v>0</v>
      </c>
      <c r="P84" s="2">
        <f t="shared" si="11"/>
        <v>0</v>
      </c>
      <c r="Q84" s="2">
        <f t="shared" si="11"/>
        <v>0</v>
      </c>
      <c r="R84" s="2">
        <f t="shared" si="11"/>
        <v>0</v>
      </c>
      <c r="S84" s="2">
        <f t="shared" si="11"/>
        <v>0</v>
      </c>
      <c r="T84" s="2">
        <f t="shared" si="11"/>
        <v>0</v>
      </c>
      <c r="U84" s="2">
        <f t="shared" si="11"/>
        <v>0</v>
      </c>
      <c r="V84" s="2">
        <f t="shared" si="11"/>
        <v>0</v>
      </c>
      <c r="W84" s="2">
        <f t="shared" si="11"/>
        <v>0</v>
      </c>
      <c r="X84" s="2">
        <f t="shared" si="11"/>
        <v>0</v>
      </c>
      <c r="Y84" s="2">
        <f t="shared" si="11"/>
        <v>0</v>
      </c>
      <c r="Z84" s="2">
        <f t="shared" si="11"/>
        <v>0</v>
      </c>
      <c r="AA84" s="2">
        <f t="shared" si="11"/>
        <v>0</v>
      </c>
      <c r="AB84" s="2">
        <f t="shared" si="11"/>
        <v>0</v>
      </c>
      <c r="AC84" s="2">
        <f t="shared" si="11"/>
        <v>0</v>
      </c>
      <c r="AD84" s="2">
        <f t="shared" si="11"/>
        <v>0</v>
      </c>
      <c r="AE84" s="2">
        <f t="shared" si="11"/>
        <v>0</v>
      </c>
      <c r="AF84" s="2">
        <f t="shared" si="11"/>
        <v>0</v>
      </c>
      <c r="AG84" s="2">
        <f t="shared" si="11"/>
        <v>0</v>
      </c>
      <c r="AH84" s="2">
        <f t="shared" si="11"/>
        <v>0</v>
      </c>
      <c r="AI84" s="2">
        <f t="shared" si="11"/>
        <v>0</v>
      </c>
      <c r="AJ84" s="2">
        <f t="shared" si="11"/>
        <v>0</v>
      </c>
      <c r="AK84" s="2">
        <f t="shared" si="11"/>
        <v>0</v>
      </c>
    </row>
    <row r="85" spans="1:37">
      <c r="D85" t="s">
        <v>229</v>
      </c>
      <c r="F85" t="s">
        <v>215</v>
      </c>
      <c r="G85" s="2">
        <f t="shared" ref="G85:AK85" si="12">-G68+G82</f>
        <v>0</v>
      </c>
      <c r="H85" s="2">
        <f t="shared" si="12"/>
        <v>0</v>
      </c>
      <c r="I85" s="2">
        <f t="shared" si="12"/>
        <v>0</v>
      </c>
      <c r="J85" s="2">
        <f t="shared" si="12"/>
        <v>0</v>
      </c>
      <c r="K85" s="2">
        <f t="shared" si="12"/>
        <v>0</v>
      </c>
      <c r="L85" s="2">
        <f t="shared" si="12"/>
        <v>0</v>
      </c>
      <c r="M85" s="2">
        <f t="shared" si="12"/>
        <v>0</v>
      </c>
      <c r="N85" s="2">
        <f t="shared" si="12"/>
        <v>0</v>
      </c>
      <c r="O85" s="2">
        <f t="shared" si="12"/>
        <v>0</v>
      </c>
      <c r="P85" s="2">
        <f t="shared" si="12"/>
        <v>0</v>
      </c>
      <c r="Q85" s="2">
        <f t="shared" si="12"/>
        <v>0</v>
      </c>
      <c r="R85" s="2">
        <f t="shared" si="12"/>
        <v>0</v>
      </c>
      <c r="S85" s="2">
        <f t="shared" si="12"/>
        <v>0</v>
      </c>
      <c r="T85" s="2">
        <f t="shared" si="12"/>
        <v>0</v>
      </c>
      <c r="U85" s="2">
        <f t="shared" si="12"/>
        <v>0</v>
      </c>
      <c r="V85" s="2">
        <f t="shared" si="12"/>
        <v>0</v>
      </c>
      <c r="W85" s="2">
        <f t="shared" si="12"/>
        <v>0</v>
      </c>
      <c r="X85" s="2">
        <f t="shared" si="12"/>
        <v>0</v>
      </c>
      <c r="Y85" s="2">
        <f t="shared" si="12"/>
        <v>0</v>
      </c>
      <c r="Z85" s="2">
        <f t="shared" si="12"/>
        <v>0</v>
      </c>
      <c r="AA85" s="2">
        <f t="shared" si="12"/>
        <v>0</v>
      </c>
      <c r="AB85" s="2">
        <f t="shared" si="12"/>
        <v>0</v>
      </c>
      <c r="AC85" s="2">
        <f t="shared" si="12"/>
        <v>0</v>
      </c>
      <c r="AD85" s="2">
        <f t="shared" si="12"/>
        <v>0</v>
      </c>
      <c r="AE85" s="2">
        <f t="shared" si="12"/>
        <v>0</v>
      </c>
      <c r="AF85" s="2">
        <f t="shared" si="12"/>
        <v>0</v>
      </c>
      <c r="AG85" s="2">
        <f t="shared" si="12"/>
        <v>0</v>
      </c>
      <c r="AH85" s="2">
        <f t="shared" si="12"/>
        <v>0</v>
      </c>
      <c r="AI85" s="2">
        <f t="shared" si="12"/>
        <v>0</v>
      </c>
      <c r="AJ85" s="2">
        <f t="shared" si="12"/>
        <v>0</v>
      </c>
      <c r="AK85" s="2">
        <f t="shared" si="12"/>
        <v>0</v>
      </c>
    </row>
    <row r="87" spans="1:37">
      <c r="C87" s="1" t="str">
        <f>"Incremental "&amp;G4&amp;" Service Revenue"</f>
        <v>Incremental Recycled Water Service Revenue</v>
      </c>
      <c r="D87" s="1"/>
    </row>
    <row r="88" spans="1:37">
      <c r="C88" s="1"/>
      <c r="D88" s="1"/>
    </row>
    <row r="89" spans="1:37">
      <c r="C89" s="1"/>
      <c r="D89" t="s">
        <v>230</v>
      </c>
    </row>
    <row r="90" spans="1:37">
      <c r="A90" s="14">
        <f>'Notes &amp; Assumptions'!A28</f>
        <v>15</v>
      </c>
      <c r="C90" s="1"/>
      <c r="D90" s="1"/>
      <c r="E90" t="s">
        <v>231</v>
      </c>
      <c r="F90" t="s">
        <v>232</v>
      </c>
      <c r="H90" s="10">
        <f>'NCC data'!L20</f>
        <v>2649.8857812824936</v>
      </c>
      <c r="I90" s="10">
        <f>'NCC data'!M20</f>
        <v>2649.8857812824936</v>
      </c>
      <c r="J90" s="10">
        <f>'NCC data'!N20</f>
        <v>2649.8857812824936</v>
      </c>
      <c r="K90" s="10">
        <f>'NCC data'!O20</f>
        <v>2649.8857812824936</v>
      </c>
      <c r="L90" s="10">
        <f>'NCC data'!P20</f>
        <v>2649.8857812824936</v>
      </c>
      <c r="M90" s="10">
        <f>'NCC data'!Q20</f>
        <v>4421.0859445396345</v>
      </c>
      <c r="N90" s="10">
        <f>'NCC data'!R20</f>
        <v>4421.0859445396345</v>
      </c>
      <c r="O90" s="10">
        <f>'NCC data'!S20</f>
        <v>4421.0859445396345</v>
      </c>
      <c r="P90" s="10">
        <f>'NCC data'!T20</f>
        <v>4421.0859445396345</v>
      </c>
      <c r="Q90" s="10">
        <f>'NCC data'!U20</f>
        <v>4421.0859445396345</v>
      </c>
      <c r="R90" s="10">
        <f>'NCC data'!V20</f>
        <v>1949.6764705882349</v>
      </c>
      <c r="S90" s="10">
        <f>'NCC data'!W20</f>
        <v>1949.6764705882349</v>
      </c>
      <c r="T90" s="10">
        <f>'NCC data'!X20</f>
        <v>1949.6764705882349</v>
      </c>
      <c r="U90" s="10">
        <f>'NCC data'!Y20</f>
        <v>1949.6764705882349</v>
      </c>
      <c r="V90" s="10">
        <f>'NCC data'!Z20</f>
        <v>1949.6764705882349</v>
      </c>
      <c r="W90" s="10">
        <f>'NCC data'!AA20</f>
        <v>1949.6764705882349</v>
      </c>
      <c r="X90" s="10">
        <f>'NCC data'!AB20</f>
        <v>1949.6764705882349</v>
      </c>
      <c r="Y90" s="10">
        <f>'NCC data'!AC20</f>
        <v>365.56433823529392</v>
      </c>
      <c r="Z90" s="10">
        <f>'NCC data'!AD20</f>
        <v>365.56433823529392</v>
      </c>
      <c r="AA90" s="10">
        <f>'NCC data'!AE20</f>
        <v>365.56433823529392</v>
      </c>
      <c r="AB90" s="10">
        <f>'NCC data'!AF20</f>
        <v>365.56433823529392</v>
      </c>
      <c r="AC90" s="10">
        <f>'NCC data'!AG20</f>
        <v>365.56433823529392</v>
      </c>
      <c r="AD90" s="10">
        <f>'NCC data'!AH20</f>
        <v>365.56433823529392</v>
      </c>
      <c r="AE90" s="10">
        <f>'NCC data'!AI20</f>
        <v>365.56433823529392</v>
      </c>
      <c r="AF90" s="10">
        <f>'NCC data'!AJ20</f>
        <v>365.56433823529392</v>
      </c>
      <c r="AG90" s="10">
        <f>'NCC data'!AK20</f>
        <v>365.56433823529392</v>
      </c>
      <c r="AH90" s="10">
        <f>'NCC data'!AL20</f>
        <v>365.56433823529392</v>
      </c>
      <c r="AI90" s="10">
        <f>'NCC data'!AM20</f>
        <v>365.56433823529392</v>
      </c>
      <c r="AJ90" s="10">
        <f>'NCC data'!AN20</f>
        <v>365.56433823529392</v>
      </c>
      <c r="AK90" s="10">
        <f>'NCC data'!AO20</f>
        <v>365.56433823529392</v>
      </c>
    </row>
    <row r="91" spans="1:37">
      <c r="C91" s="1"/>
      <c r="D91" s="1"/>
      <c r="E91" t="s">
        <v>233</v>
      </c>
      <c r="F91" t="s">
        <v>232</v>
      </c>
      <c r="G91" s="47">
        <f>IF('Key Assumptions'!C6="yes",SUM('NCC data'!B20:K20),0)</f>
        <v>0</v>
      </c>
      <c r="H91" s="2">
        <f>G91+H90</f>
        <v>2649.8857812824936</v>
      </c>
      <c r="I91" s="2">
        <f t="shared" ref="I91:AK91" si="13">H91+I90</f>
        <v>5299.7715625649871</v>
      </c>
      <c r="J91" s="2">
        <f t="shared" si="13"/>
        <v>7949.6573438474807</v>
      </c>
      <c r="K91" s="2">
        <f t="shared" si="13"/>
        <v>10599.543125129974</v>
      </c>
      <c r="L91" s="2">
        <f t="shared" si="13"/>
        <v>13249.428906412468</v>
      </c>
      <c r="M91" s="2">
        <f t="shared" si="13"/>
        <v>17670.514850952102</v>
      </c>
      <c r="N91" s="2">
        <f t="shared" si="13"/>
        <v>22091.600795491737</v>
      </c>
      <c r="O91" s="2">
        <f t="shared" si="13"/>
        <v>26512.686740031371</v>
      </c>
      <c r="P91" s="2">
        <f t="shared" si="13"/>
        <v>30933.772684571006</v>
      </c>
      <c r="Q91" s="2">
        <f t="shared" si="13"/>
        <v>35354.85862911064</v>
      </c>
      <c r="R91" s="2">
        <f t="shared" si="13"/>
        <v>37304.535099698878</v>
      </c>
      <c r="S91" s="2">
        <f t="shared" si="13"/>
        <v>39254.211570287116</v>
      </c>
      <c r="T91" s="2">
        <f t="shared" si="13"/>
        <v>41203.888040875354</v>
      </c>
      <c r="U91" s="2">
        <f t="shared" si="13"/>
        <v>43153.564511463592</v>
      </c>
      <c r="V91" s="2">
        <f t="shared" si="13"/>
        <v>45103.24098205183</v>
      </c>
      <c r="W91" s="2">
        <f t="shared" si="13"/>
        <v>47052.917452640067</v>
      </c>
      <c r="X91" s="2">
        <f t="shared" si="13"/>
        <v>49002.593923228305</v>
      </c>
      <c r="Y91" s="2">
        <f t="shared" si="13"/>
        <v>49368.158261463599</v>
      </c>
      <c r="Z91" s="2">
        <f t="shared" si="13"/>
        <v>49733.722599698893</v>
      </c>
      <c r="AA91" s="2">
        <f t="shared" si="13"/>
        <v>50099.286937934186</v>
      </c>
      <c r="AB91" s="2">
        <f t="shared" si="13"/>
        <v>50464.85127616948</v>
      </c>
      <c r="AC91" s="2">
        <f t="shared" si="13"/>
        <v>50830.415614404774</v>
      </c>
      <c r="AD91" s="2">
        <f t="shared" si="13"/>
        <v>51195.979952640067</v>
      </c>
      <c r="AE91" s="2">
        <f t="shared" si="13"/>
        <v>51561.544290875361</v>
      </c>
      <c r="AF91" s="2">
        <f t="shared" si="13"/>
        <v>51927.108629110655</v>
      </c>
      <c r="AG91" s="2">
        <f>AF91+AG90</f>
        <v>52292.672967345949</v>
      </c>
      <c r="AH91" s="2">
        <f t="shared" si="13"/>
        <v>52658.237305581242</v>
      </c>
      <c r="AI91" s="2">
        <f t="shared" si="13"/>
        <v>53023.801643816536</v>
      </c>
      <c r="AJ91" s="2">
        <f t="shared" si="13"/>
        <v>53389.36598205183</v>
      </c>
      <c r="AK91" s="2">
        <f t="shared" si="13"/>
        <v>53754.930320287123</v>
      </c>
    </row>
    <row r="92" spans="1:37">
      <c r="A92" s="14">
        <f>'Notes &amp; Assumptions'!A29</f>
        <v>16</v>
      </c>
      <c r="C92" s="1"/>
      <c r="D92" s="1"/>
      <c r="E92" t="s">
        <v>234</v>
      </c>
      <c r="F92" t="s">
        <v>232</v>
      </c>
      <c r="G92" s="10">
        <v>1</v>
      </c>
    </row>
    <row r="93" spans="1:37">
      <c r="C93" s="1"/>
      <c r="D93" s="1"/>
      <c r="E93" t="s">
        <v>235</v>
      </c>
      <c r="F93" t="s">
        <v>232</v>
      </c>
      <c r="H93">
        <f>H90*$G92</f>
        <v>2649.8857812824936</v>
      </c>
      <c r="I93">
        <f t="shared" ref="I93:AK93" si="14">I90*$G92</f>
        <v>2649.8857812824936</v>
      </c>
      <c r="J93">
        <f t="shared" si="14"/>
        <v>2649.8857812824936</v>
      </c>
      <c r="K93">
        <f t="shared" si="14"/>
        <v>2649.8857812824936</v>
      </c>
      <c r="L93">
        <f t="shared" si="14"/>
        <v>2649.8857812824936</v>
      </c>
      <c r="M93">
        <f t="shared" si="14"/>
        <v>4421.0859445396345</v>
      </c>
      <c r="N93">
        <f t="shared" si="14"/>
        <v>4421.0859445396345</v>
      </c>
      <c r="O93">
        <f t="shared" si="14"/>
        <v>4421.0859445396345</v>
      </c>
      <c r="P93">
        <f t="shared" si="14"/>
        <v>4421.0859445396345</v>
      </c>
      <c r="Q93">
        <f t="shared" si="14"/>
        <v>4421.0859445396345</v>
      </c>
      <c r="R93">
        <f t="shared" si="14"/>
        <v>1949.6764705882349</v>
      </c>
      <c r="S93">
        <f t="shared" si="14"/>
        <v>1949.6764705882349</v>
      </c>
      <c r="T93">
        <f t="shared" si="14"/>
        <v>1949.6764705882349</v>
      </c>
      <c r="U93">
        <f t="shared" si="14"/>
        <v>1949.6764705882349</v>
      </c>
      <c r="V93">
        <f t="shared" si="14"/>
        <v>1949.6764705882349</v>
      </c>
      <c r="W93">
        <f t="shared" si="14"/>
        <v>1949.6764705882349</v>
      </c>
      <c r="X93">
        <f t="shared" si="14"/>
        <v>1949.6764705882349</v>
      </c>
      <c r="Y93">
        <f t="shared" si="14"/>
        <v>365.56433823529392</v>
      </c>
      <c r="Z93">
        <f t="shared" si="14"/>
        <v>365.56433823529392</v>
      </c>
      <c r="AA93">
        <f t="shared" si="14"/>
        <v>365.56433823529392</v>
      </c>
      <c r="AB93">
        <f t="shared" si="14"/>
        <v>365.56433823529392</v>
      </c>
      <c r="AC93">
        <f t="shared" si="14"/>
        <v>365.56433823529392</v>
      </c>
      <c r="AD93">
        <f t="shared" si="14"/>
        <v>365.56433823529392</v>
      </c>
      <c r="AE93">
        <f t="shared" si="14"/>
        <v>365.56433823529392</v>
      </c>
      <c r="AF93">
        <f t="shared" si="14"/>
        <v>365.56433823529392</v>
      </c>
      <c r="AG93">
        <f t="shared" si="14"/>
        <v>365.56433823529392</v>
      </c>
      <c r="AH93">
        <f t="shared" si="14"/>
        <v>365.56433823529392</v>
      </c>
      <c r="AI93">
        <f t="shared" si="14"/>
        <v>365.56433823529392</v>
      </c>
      <c r="AJ93">
        <f t="shared" si="14"/>
        <v>365.56433823529392</v>
      </c>
      <c r="AK93">
        <f t="shared" si="14"/>
        <v>365.56433823529392</v>
      </c>
    </row>
    <row r="94" spans="1:37">
      <c r="C94" s="1"/>
      <c r="D94" s="1"/>
      <c r="E94" t="s">
        <v>236</v>
      </c>
      <c r="F94" t="s">
        <v>232</v>
      </c>
      <c r="H94">
        <f>H91*$G92</f>
        <v>2649.8857812824936</v>
      </c>
      <c r="I94">
        <f t="shared" ref="I94:AK94" si="15">I91*$G92</f>
        <v>5299.7715625649871</v>
      </c>
      <c r="J94">
        <f t="shared" si="15"/>
        <v>7949.6573438474807</v>
      </c>
      <c r="K94">
        <f t="shared" si="15"/>
        <v>10599.543125129974</v>
      </c>
      <c r="L94">
        <f t="shared" si="15"/>
        <v>13249.428906412468</v>
      </c>
      <c r="M94">
        <f t="shared" si="15"/>
        <v>17670.514850952102</v>
      </c>
      <c r="N94">
        <f t="shared" si="15"/>
        <v>22091.600795491737</v>
      </c>
      <c r="O94">
        <f t="shared" si="15"/>
        <v>26512.686740031371</v>
      </c>
      <c r="P94">
        <f t="shared" si="15"/>
        <v>30933.772684571006</v>
      </c>
      <c r="Q94">
        <f t="shared" si="15"/>
        <v>35354.85862911064</v>
      </c>
      <c r="R94">
        <f t="shared" si="15"/>
        <v>37304.535099698878</v>
      </c>
      <c r="S94">
        <f t="shared" si="15"/>
        <v>39254.211570287116</v>
      </c>
      <c r="T94">
        <f t="shared" si="15"/>
        <v>41203.888040875354</v>
      </c>
      <c r="U94">
        <f t="shared" si="15"/>
        <v>43153.564511463592</v>
      </c>
      <c r="V94">
        <f t="shared" si="15"/>
        <v>45103.24098205183</v>
      </c>
      <c r="W94">
        <f t="shared" si="15"/>
        <v>47052.917452640067</v>
      </c>
      <c r="X94">
        <f t="shared" si="15"/>
        <v>49002.593923228305</v>
      </c>
      <c r="Y94">
        <f t="shared" si="15"/>
        <v>49368.158261463599</v>
      </c>
      <c r="Z94">
        <f t="shared" si="15"/>
        <v>49733.722599698893</v>
      </c>
      <c r="AA94">
        <f t="shared" si="15"/>
        <v>50099.286937934186</v>
      </c>
      <c r="AB94">
        <f t="shared" si="15"/>
        <v>50464.85127616948</v>
      </c>
      <c r="AC94">
        <f t="shared" si="15"/>
        <v>50830.415614404774</v>
      </c>
      <c r="AD94">
        <f t="shared" si="15"/>
        <v>51195.979952640067</v>
      </c>
      <c r="AE94">
        <f t="shared" si="15"/>
        <v>51561.544290875361</v>
      </c>
      <c r="AF94">
        <f t="shared" si="15"/>
        <v>51927.108629110655</v>
      </c>
      <c r="AG94">
        <f t="shared" si="15"/>
        <v>52292.672967345949</v>
      </c>
      <c r="AH94">
        <f t="shared" si="15"/>
        <v>52658.237305581242</v>
      </c>
      <c r="AI94">
        <f t="shared" si="15"/>
        <v>53023.801643816536</v>
      </c>
      <c r="AJ94">
        <f t="shared" si="15"/>
        <v>53389.36598205183</v>
      </c>
      <c r="AK94">
        <f t="shared" si="15"/>
        <v>53754.930320287123</v>
      </c>
    </row>
    <row r="95" spans="1:37">
      <c r="A95" s="14">
        <f>'Notes &amp; Assumptions'!A30</f>
        <v>17</v>
      </c>
      <c r="C95" s="1"/>
      <c r="D95" s="1"/>
      <c r="E95" t="s">
        <v>262</v>
      </c>
      <c r="F95" t="s">
        <v>238</v>
      </c>
      <c r="H95" s="10">
        <f>'Demand data'!E13</f>
        <v>36.08</v>
      </c>
      <c r="I95" s="10">
        <f>H95</f>
        <v>36.08</v>
      </c>
      <c r="J95" s="10">
        <f t="shared" ref="J95:AK95" si="16">I95</f>
        <v>36.08</v>
      </c>
      <c r="K95" s="10">
        <f t="shared" si="16"/>
        <v>36.08</v>
      </c>
      <c r="L95" s="10">
        <f t="shared" si="16"/>
        <v>36.08</v>
      </c>
      <c r="M95" s="10">
        <f t="shared" si="16"/>
        <v>36.08</v>
      </c>
      <c r="N95" s="10">
        <f t="shared" si="16"/>
        <v>36.08</v>
      </c>
      <c r="O95" s="10">
        <f t="shared" si="16"/>
        <v>36.08</v>
      </c>
      <c r="P95" s="10">
        <f t="shared" si="16"/>
        <v>36.08</v>
      </c>
      <c r="Q95" s="10">
        <f t="shared" si="16"/>
        <v>36.08</v>
      </c>
      <c r="R95" s="10">
        <f t="shared" si="16"/>
        <v>36.08</v>
      </c>
      <c r="S95" s="10">
        <f t="shared" si="16"/>
        <v>36.08</v>
      </c>
      <c r="T95" s="10">
        <f t="shared" si="16"/>
        <v>36.08</v>
      </c>
      <c r="U95" s="10">
        <f t="shared" si="16"/>
        <v>36.08</v>
      </c>
      <c r="V95" s="10">
        <f t="shared" si="16"/>
        <v>36.08</v>
      </c>
      <c r="W95" s="10">
        <f t="shared" si="16"/>
        <v>36.08</v>
      </c>
      <c r="X95" s="10">
        <f t="shared" si="16"/>
        <v>36.08</v>
      </c>
      <c r="Y95" s="10">
        <f t="shared" si="16"/>
        <v>36.08</v>
      </c>
      <c r="Z95" s="10">
        <f t="shared" si="16"/>
        <v>36.08</v>
      </c>
      <c r="AA95" s="10">
        <f t="shared" si="16"/>
        <v>36.08</v>
      </c>
      <c r="AB95" s="10">
        <f t="shared" si="16"/>
        <v>36.08</v>
      </c>
      <c r="AC95" s="10">
        <f t="shared" si="16"/>
        <v>36.08</v>
      </c>
      <c r="AD95" s="10">
        <f t="shared" si="16"/>
        <v>36.08</v>
      </c>
      <c r="AE95" s="10">
        <f t="shared" si="16"/>
        <v>36.08</v>
      </c>
      <c r="AF95" s="10">
        <f t="shared" si="16"/>
        <v>36.08</v>
      </c>
      <c r="AG95" s="10">
        <f t="shared" si="16"/>
        <v>36.08</v>
      </c>
      <c r="AH95" s="10">
        <f t="shared" si="16"/>
        <v>36.08</v>
      </c>
      <c r="AI95" s="10">
        <f t="shared" si="16"/>
        <v>36.08</v>
      </c>
      <c r="AJ95" s="10">
        <f t="shared" si="16"/>
        <v>36.08</v>
      </c>
      <c r="AK95" s="10">
        <f t="shared" si="16"/>
        <v>36.08</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95607.878988672368</v>
      </c>
      <c r="I98" s="2">
        <f>I91*I95</f>
        <v>191215.75797734474</v>
      </c>
      <c r="J98" s="2">
        <f t="shared" ref="J98:AK98" si="17">J91*J95</f>
        <v>286823.63696601707</v>
      </c>
      <c r="K98" s="2">
        <f t="shared" si="17"/>
        <v>382431.51595468947</v>
      </c>
      <c r="L98" s="2">
        <f t="shared" si="17"/>
        <v>478039.39494336181</v>
      </c>
      <c r="M98" s="2">
        <f t="shared" si="17"/>
        <v>637552.17582235183</v>
      </c>
      <c r="N98" s="2">
        <f t="shared" si="17"/>
        <v>797064.95670134178</v>
      </c>
      <c r="O98" s="2">
        <f t="shared" si="17"/>
        <v>956577.73758033186</v>
      </c>
      <c r="P98" s="2">
        <f t="shared" si="17"/>
        <v>1116090.5184593219</v>
      </c>
      <c r="Q98" s="2">
        <f t="shared" si="17"/>
        <v>1275603.2993383119</v>
      </c>
      <c r="R98" s="2">
        <f t="shared" si="17"/>
        <v>1345947.6263971354</v>
      </c>
      <c r="S98" s="2">
        <f t="shared" si="17"/>
        <v>1416291.953455959</v>
      </c>
      <c r="T98" s="2">
        <f t="shared" si="17"/>
        <v>1486636.2805147828</v>
      </c>
      <c r="U98" s="2">
        <f t="shared" si="17"/>
        <v>1556980.6075736063</v>
      </c>
      <c r="V98" s="2">
        <f t="shared" si="17"/>
        <v>1627324.9346324299</v>
      </c>
      <c r="W98" s="2">
        <f t="shared" si="17"/>
        <v>1697669.2616912536</v>
      </c>
      <c r="X98" s="2">
        <f t="shared" si="17"/>
        <v>1768013.5887500772</v>
      </c>
      <c r="Y98" s="2">
        <f t="shared" si="17"/>
        <v>1781203.1500736065</v>
      </c>
      <c r="Z98" s="2">
        <f t="shared" si="17"/>
        <v>1794392.7113971359</v>
      </c>
      <c r="AA98" s="2">
        <f t="shared" si="17"/>
        <v>1807582.2727206654</v>
      </c>
      <c r="AB98" s="2">
        <f t="shared" si="17"/>
        <v>1820771.8340441948</v>
      </c>
      <c r="AC98" s="2">
        <f t="shared" si="17"/>
        <v>1833961.3953677241</v>
      </c>
      <c r="AD98" s="2">
        <f t="shared" si="17"/>
        <v>1847150.9566912535</v>
      </c>
      <c r="AE98" s="2">
        <f t="shared" si="17"/>
        <v>1860340.518014783</v>
      </c>
      <c r="AF98" s="2">
        <f t="shared" si="17"/>
        <v>1873530.0793383124</v>
      </c>
      <c r="AG98" s="2">
        <f t="shared" si="17"/>
        <v>1886719.6406618417</v>
      </c>
      <c r="AH98" s="2">
        <f t="shared" si="17"/>
        <v>1899909.2019853711</v>
      </c>
      <c r="AI98" s="2">
        <f t="shared" si="17"/>
        <v>1913098.7633089006</v>
      </c>
      <c r="AJ98" s="2">
        <f t="shared" si="17"/>
        <v>1926288.32463243</v>
      </c>
      <c r="AK98" s="2">
        <f t="shared" si="17"/>
        <v>1939477.8859559593</v>
      </c>
    </row>
    <row r="99" spans="1:37">
      <c r="C99" s="1"/>
      <c r="D99" s="1"/>
      <c r="E99" t="s">
        <v>243</v>
      </c>
      <c r="F99" t="s">
        <v>242</v>
      </c>
      <c r="H99" s="2">
        <f>H91*H96</f>
        <v>0</v>
      </c>
      <c r="I99" s="2">
        <f t="shared" ref="I99:AK99" si="18">I91*I96</f>
        <v>0</v>
      </c>
      <c r="J99" s="2">
        <f>J91*J96</f>
        <v>0</v>
      </c>
      <c r="K99" s="2">
        <f t="shared" si="18"/>
        <v>0</v>
      </c>
      <c r="L99" s="2">
        <f t="shared" si="18"/>
        <v>0</v>
      </c>
      <c r="M99" s="2">
        <f t="shared" si="18"/>
        <v>0</v>
      </c>
      <c r="N99" s="2">
        <f t="shared" si="18"/>
        <v>0</v>
      </c>
      <c r="O99" s="2">
        <f t="shared" si="18"/>
        <v>0</v>
      </c>
      <c r="P99" s="2">
        <f t="shared" si="18"/>
        <v>0</v>
      </c>
      <c r="Q99" s="2">
        <f t="shared" si="18"/>
        <v>0</v>
      </c>
      <c r="R99" s="2">
        <f t="shared" si="18"/>
        <v>0</v>
      </c>
      <c r="S99" s="2">
        <f t="shared" si="18"/>
        <v>0</v>
      </c>
      <c r="T99" s="2">
        <f t="shared" si="18"/>
        <v>0</v>
      </c>
      <c r="U99" s="2">
        <f t="shared" si="18"/>
        <v>0</v>
      </c>
      <c r="V99" s="2">
        <f t="shared" si="18"/>
        <v>0</v>
      </c>
      <c r="W99" s="2">
        <f t="shared" si="18"/>
        <v>0</v>
      </c>
      <c r="X99" s="2">
        <f t="shared" si="18"/>
        <v>0</v>
      </c>
      <c r="Y99" s="2">
        <f t="shared" si="18"/>
        <v>0</v>
      </c>
      <c r="Z99" s="2">
        <f t="shared" si="18"/>
        <v>0</v>
      </c>
      <c r="AA99" s="2">
        <f t="shared" si="18"/>
        <v>0</v>
      </c>
      <c r="AB99" s="2">
        <f t="shared" si="18"/>
        <v>0</v>
      </c>
      <c r="AC99" s="2">
        <f t="shared" si="18"/>
        <v>0</v>
      </c>
      <c r="AD99" s="2">
        <f t="shared" si="18"/>
        <v>0</v>
      </c>
      <c r="AE99" s="2">
        <f t="shared" si="18"/>
        <v>0</v>
      </c>
      <c r="AF99" s="2">
        <f t="shared" si="18"/>
        <v>0</v>
      </c>
      <c r="AG99" s="2">
        <f t="shared" si="18"/>
        <v>0</v>
      </c>
      <c r="AH99" s="2">
        <f t="shared" si="18"/>
        <v>0</v>
      </c>
      <c r="AI99" s="2">
        <f t="shared" si="18"/>
        <v>0</v>
      </c>
      <c r="AJ99" s="2">
        <f t="shared" si="18"/>
        <v>0</v>
      </c>
      <c r="AK99" s="2">
        <f t="shared" si="18"/>
        <v>0</v>
      </c>
    </row>
    <row r="100" spans="1:37">
      <c r="C100" s="1"/>
      <c r="D100" s="1"/>
      <c r="E100" t="s">
        <v>244</v>
      </c>
      <c r="F100" t="s">
        <v>242</v>
      </c>
      <c r="H100" s="2">
        <f>H91*H97</f>
        <v>0</v>
      </c>
      <c r="I100" s="2">
        <f t="shared" ref="I100:AK100" si="19">I91*I97</f>
        <v>0</v>
      </c>
      <c r="J100" s="2">
        <f t="shared" si="19"/>
        <v>0</v>
      </c>
      <c r="K100" s="2">
        <f t="shared" si="19"/>
        <v>0</v>
      </c>
      <c r="L100" s="2">
        <f t="shared" si="19"/>
        <v>0</v>
      </c>
      <c r="M100" s="2">
        <f t="shared" si="19"/>
        <v>0</v>
      </c>
      <c r="N100" s="2">
        <f t="shared" si="19"/>
        <v>0</v>
      </c>
      <c r="O100" s="2">
        <f t="shared" si="19"/>
        <v>0</v>
      </c>
      <c r="P100" s="2">
        <f t="shared" si="19"/>
        <v>0</v>
      </c>
      <c r="Q100" s="2">
        <f t="shared" si="19"/>
        <v>0</v>
      </c>
      <c r="R100" s="2">
        <f t="shared" si="19"/>
        <v>0</v>
      </c>
      <c r="S100" s="2">
        <f t="shared" si="19"/>
        <v>0</v>
      </c>
      <c r="T100" s="2">
        <f t="shared" si="19"/>
        <v>0</v>
      </c>
      <c r="U100" s="2">
        <f t="shared" si="19"/>
        <v>0</v>
      </c>
      <c r="V100" s="2">
        <f t="shared" si="19"/>
        <v>0</v>
      </c>
      <c r="W100" s="2">
        <f t="shared" si="19"/>
        <v>0</v>
      </c>
      <c r="X100" s="2">
        <f t="shared" si="19"/>
        <v>0</v>
      </c>
      <c r="Y100" s="2">
        <f t="shared" si="19"/>
        <v>0</v>
      </c>
      <c r="Z100" s="2">
        <f t="shared" si="19"/>
        <v>0</v>
      </c>
      <c r="AA100" s="2">
        <f t="shared" si="19"/>
        <v>0</v>
      </c>
      <c r="AB100" s="2">
        <f t="shared" si="19"/>
        <v>0</v>
      </c>
      <c r="AC100" s="2">
        <f t="shared" si="19"/>
        <v>0</v>
      </c>
      <c r="AD100" s="2">
        <f t="shared" si="19"/>
        <v>0</v>
      </c>
      <c r="AE100" s="2">
        <f t="shared" si="19"/>
        <v>0</v>
      </c>
      <c r="AF100" s="2">
        <f t="shared" si="19"/>
        <v>0</v>
      </c>
      <c r="AG100" s="2">
        <f t="shared" si="19"/>
        <v>0</v>
      </c>
      <c r="AH100" s="2">
        <f t="shared" si="19"/>
        <v>0</v>
      </c>
      <c r="AI100" s="2">
        <f t="shared" si="19"/>
        <v>0</v>
      </c>
      <c r="AJ100" s="2">
        <f t="shared" si="19"/>
        <v>0</v>
      </c>
      <c r="AK100" s="2">
        <f t="shared" si="19"/>
        <v>0</v>
      </c>
    </row>
    <row r="101" spans="1:37">
      <c r="A101" s="14">
        <f>'Notes &amp; Assumptions'!A31</f>
        <v>18</v>
      </c>
      <c r="C101" s="1"/>
      <c r="D101" s="1"/>
      <c r="E101" t="s">
        <v>245</v>
      </c>
      <c r="F101" t="s">
        <v>209</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v>0</v>
      </c>
      <c r="H102" s="2">
        <f>G102*(1+$G$14)*(1+H101)</f>
        <v>0</v>
      </c>
      <c r="I102" s="2">
        <f>H102*(1+$G$14)*(1+I101)</f>
        <v>0</v>
      </c>
      <c r="J102" s="2">
        <f t="shared" ref="J102:AK102" si="20">I102*(1+$G$14)*(1+J101)</f>
        <v>0</v>
      </c>
      <c r="K102" s="2">
        <f t="shared" si="20"/>
        <v>0</v>
      </c>
      <c r="L102" s="2">
        <f t="shared" si="20"/>
        <v>0</v>
      </c>
      <c r="M102" s="2">
        <f t="shared" si="20"/>
        <v>0</v>
      </c>
      <c r="N102" s="2">
        <f t="shared" si="20"/>
        <v>0</v>
      </c>
      <c r="O102" s="2">
        <f t="shared" si="20"/>
        <v>0</v>
      </c>
      <c r="P102" s="2">
        <f t="shared" si="20"/>
        <v>0</v>
      </c>
      <c r="Q102" s="2">
        <f t="shared" si="20"/>
        <v>0</v>
      </c>
      <c r="R102" s="2">
        <f t="shared" si="20"/>
        <v>0</v>
      </c>
      <c r="S102" s="2">
        <f t="shared" si="20"/>
        <v>0</v>
      </c>
      <c r="T102" s="2">
        <f t="shared" si="20"/>
        <v>0</v>
      </c>
      <c r="U102" s="2">
        <f t="shared" si="20"/>
        <v>0</v>
      </c>
      <c r="V102" s="2">
        <f t="shared" si="20"/>
        <v>0</v>
      </c>
      <c r="W102" s="2">
        <f t="shared" si="20"/>
        <v>0</v>
      </c>
      <c r="X102" s="2">
        <f t="shared" si="20"/>
        <v>0</v>
      </c>
      <c r="Y102" s="2">
        <f t="shared" si="20"/>
        <v>0</v>
      </c>
      <c r="Z102" s="2">
        <f t="shared" si="20"/>
        <v>0</v>
      </c>
      <c r="AA102" s="2">
        <f t="shared" si="20"/>
        <v>0</v>
      </c>
      <c r="AB102" s="2">
        <f t="shared" si="20"/>
        <v>0</v>
      </c>
      <c r="AC102" s="2">
        <f t="shared" si="20"/>
        <v>0</v>
      </c>
      <c r="AD102" s="2">
        <f t="shared" si="20"/>
        <v>0</v>
      </c>
      <c r="AE102" s="2">
        <f t="shared" si="20"/>
        <v>0</v>
      </c>
      <c r="AF102" s="2">
        <f t="shared" si="20"/>
        <v>0</v>
      </c>
      <c r="AG102" s="2">
        <f>AF102*(1+$G$14)*(1+AG101)</f>
        <v>0</v>
      </c>
      <c r="AH102" s="2">
        <f t="shared" si="20"/>
        <v>0</v>
      </c>
      <c r="AI102" s="2">
        <f t="shared" si="20"/>
        <v>0</v>
      </c>
      <c r="AJ102" s="2">
        <f t="shared" si="20"/>
        <v>0</v>
      </c>
      <c r="AK102" s="2">
        <f t="shared" si="20"/>
        <v>0</v>
      </c>
    </row>
    <row r="103" spans="1:37">
      <c r="C103" s="1"/>
      <c r="D103" s="1"/>
      <c r="E103" t="s">
        <v>248</v>
      </c>
      <c r="F103" t="s">
        <v>249</v>
      </c>
      <c r="G103" s="20">
        <f>'Pricing data'!D25</f>
        <v>2.1513</v>
      </c>
      <c r="H103" s="21">
        <f>G103*(1+$G$14)*(1+H101)</f>
        <v>2.1964772999999997</v>
      </c>
      <c r="I103" s="21">
        <f>H103*(1+$G$14)*(1+I101)</f>
        <v>2.2426033232999996</v>
      </c>
      <c r="J103" s="21">
        <f t="shared" ref="J103:AK103" si="21">I103*(1+$G$14)*(1+J101)</f>
        <v>2.2896979930892996</v>
      </c>
      <c r="K103" s="21">
        <f t="shared" si="21"/>
        <v>2.3377816509441747</v>
      </c>
      <c r="L103" s="21">
        <f t="shared" si="21"/>
        <v>2.3868750656140021</v>
      </c>
      <c r="M103" s="21">
        <f t="shared" si="21"/>
        <v>2.4369994419918961</v>
      </c>
      <c r="N103" s="21">
        <f t="shared" si="21"/>
        <v>2.4881764302737257</v>
      </c>
      <c r="O103" s="21">
        <f t="shared" si="21"/>
        <v>2.5404281353094738</v>
      </c>
      <c r="P103" s="21">
        <f t="shared" si="21"/>
        <v>2.5937771261509726</v>
      </c>
      <c r="Q103" s="21">
        <f t="shared" si="21"/>
        <v>2.6482464458001429</v>
      </c>
      <c r="R103" s="21">
        <f t="shared" si="21"/>
        <v>2.7038596211619454</v>
      </c>
      <c r="S103" s="21">
        <f t="shared" si="21"/>
        <v>2.7606406732063462</v>
      </c>
      <c r="T103" s="21">
        <f t="shared" si="21"/>
        <v>2.8186141273436793</v>
      </c>
      <c r="U103" s="21">
        <f t="shared" si="21"/>
        <v>2.8778050240178965</v>
      </c>
      <c r="V103" s="21">
        <f t="shared" si="21"/>
        <v>2.9382389295222722</v>
      </c>
      <c r="W103" s="21">
        <f t="shared" si="21"/>
        <v>2.9999419470422395</v>
      </c>
      <c r="X103" s="21">
        <f t="shared" si="21"/>
        <v>3.0629407279301262</v>
      </c>
      <c r="Y103" s="21">
        <f t="shared" si="21"/>
        <v>3.1272624832166587</v>
      </c>
      <c r="Z103" s="21">
        <f t="shared" si="21"/>
        <v>3.1929349953642081</v>
      </c>
      <c r="AA103" s="21">
        <f t="shared" si="21"/>
        <v>3.2599866302668561</v>
      </c>
      <c r="AB103" s="21">
        <f t="shared" si="21"/>
        <v>3.3284463495024599</v>
      </c>
      <c r="AC103" s="21">
        <f t="shared" si="21"/>
        <v>3.3983437228420112</v>
      </c>
      <c r="AD103" s="21">
        <f t="shared" si="21"/>
        <v>3.4697089410216932</v>
      </c>
      <c r="AE103" s="21">
        <f t="shared" si="21"/>
        <v>3.5425728287831486</v>
      </c>
      <c r="AF103" s="21">
        <f t="shared" si="21"/>
        <v>3.6169668581875944</v>
      </c>
      <c r="AG103" s="21">
        <f>AF103*(1+$G$14)*(1+AG101)</f>
        <v>3.6929231622095338</v>
      </c>
      <c r="AH103" s="21">
        <f t="shared" si="21"/>
        <v>3.7704745486159337</v>
      </c>
      <c r="AI103" s="21">
        <f t="shared" si="21"/>
        <v>3.8496545141368679</v>
      </c>
      <c r="AJ103" s="21">
        <f t="shared" si="21"/>
        <v>3.9304972589337419</v>
      </c>
      <c r="AK103" s="21">
        <f t="shared" si="21"/>
        <v>4.0130377013713501</v>
      </c>
    </row>
    <row r="104" spans="1:37">
      <c r="C104" s="1"/>
      <c r="D104" s="1"/>
      <c r="E104" t="s">
        <v>250</v>
      </c>
      <c r="F104" t="s">
        <v>249</v>
      </c>
      <c r="G104" s="20">
        <v>0</v>
      </c>
      <c r="H104" s="21">
        <f>G104*(1+$G$14)*(1+H101)</f>
        <v>0</v>
      </c>
      <c r="I104" s="21">
        <f t="shared" ref="I104:AK104" si="22">H104*(1+$G$14)*(1+I101)</f>
        <v>0</v>
      </c>
      <c r="J104" s="21">
        <f t="shared" si="22"/>
        <v>0</v>
      </c>
      <c r="K104" s="21">
        <f t="shared" si="22"/>
        <v>0</v>
      </c>
      <c r="L104" s="21">
        <f t="shared" si="22"/>
        <v>0</v>
      </c>
      <c r="M104" s="21">
        <f t="shared" si="22"/>
        <v>0</v>
      </c>
      <c r="N104" s="21">
        <f t="shared" si="22"/>
        <v>0</v>
      </c>
      <c r="O104" s="21">
        <f t="shared" si="22"/>
        <v>0</v>
      </c>
      <c r="P104" s="21">
        <f t="shared" si="22"/>
        <v>0</v>
      </c>
      <c r="Q104" s="21">
        <f t="shared" si="22"/>
        <v>0</v>
      </c>
      <c r="R104" s="21">
        <f t="shared" si="22"/>
        <v>0</v>
      </c>
      <c r="S104" s="21">
        <f t="shared" si="22"/>
        <v>0</v>
      </c>
      <c r="T104" s="21">
        <f t="shared" si="22"/>
        <v>0</v>
      </c>
      <c r="U104" s="21">
        <f t="shared" si="22"/>
        <v>0</v>
      </c>
      <c r="V104" s="21">
        <f t="shared" si="22"/>
        <v>0</v>
      </c>
      <c r="W104" s="21">
        <f t="shared" si="22"/>
        <v>0</v>
      </c>
      <c r="X104" s="21">
        <f t="shared" si="22"/>
        <v>0</v>
      </c>
      <c r="Y104" s="21">
        <f t="shared" si="22"/>
        <v>0</v>
      </c>
      <c r="Z104" s="21">
        <f t="shared" si="22"/>
        <v>0</v>
      </c>
      <c r="AA104" s="21">
        <f t="shared" si="22"/>
        <v>0</v>
      </c>
      <c r="AB104" s="21">
        <f t="shared" si="22"/>
        <v>0</v>
      </c>
      <c r="AC104" s="21">
        <f t="shared" si="22"/>
        <v>0</v>
      </c>
      <c r="AD104" s="21">
        <f t="shared" si="22"/>
        <v>0</v>
      </c>
      <c r="AE104" s="21">
        <f t="shared" si="22"/>
        <v>0</v>
      </c>
      <c r="AF104" s="21">
        <f t="shared" si="22"/>
        <v>0</v>
      </c>
      <c r="AG104" s="21">
        <f>AF104*(1+$G$14)*(1+AG101)</f>
        <v>0</v>
      </c>
      <c r="AH104" s="21">
        <f t="shared" si="22"/>
        <v>0</v>
      </c>
      <c r="AI104" s="21">
        <f t="shared" si="22"/>
        <v>0</v>
      </c>
      <c r="AJ104" s="21">
        <f t="shared" si="22"/>
        <v>0</v>
      </c>
      <c r="AK104" s="21">
        <f t="shared" si="22"/>
        <v>0</v>
      </c>
    </row>
    <row r="105" spans="1:37">
      <c r="C105" s="1"/>
      <c r="D105" s="1"/>
      <c r="E105" t="s">
        <v>251</v>
      </c>
      <c r="F105" t="s">
        <v>249</v>
      </c>
      <c r="G105" s="20">
        <v>0</v>
      </c>
      <c r="H105" s="21">
        <f>G105*(1+$G$14)*(1+H101)</f>
        <v>0</v>
      </c>
      <c r="I105" s="21">
        <f t="shared" ref="I105:AK105" si="23">H105*(1+$G$14)*(1+I101)</f>
        <v>0</v>
      </c>
      <c r="J105" s="21">
        <f t="shared" si="23"/>
        <v>0</v>
      </c>
      <c r="K105" s="21">
        <f t="shared" si="23"/>
        <v>0</v>
      </c>
      <c r="L105" s="21">
        <f t="shared" si="23"/>
        <v>0</v>
      </c>
      <c r="M105" s="21">
        <f t="shared" si="23"/>
        <v>0</v>
      </c>
      <c r="N105" s="21">
        <f t="shared" si="23"/>
        <v>0</v>
      </c>
      <c r="O105" s="21">
        <f t="shared" si="23"/>
        <v>0</v>
      </c>
      <c r="P105" s="21">
        <f t="shared" si="23"/>
        <v>0</v>
      </c>
      <c r="Q105" s="21">
        <f t="shared" si="23"/>
        <v>0</v>
      </c>
      <c r="R105" s="21">
        <f t="shared" si="23"/>
        <v>0</v>
      </c>
      <c r="S105" s="21">
        <f t="shared" si="23"/>
        <v>0</v>
      </c>
      <c r="T105" s="21">
        <f t="shared" si="23"/>
        <v>0</v>
      </c>
      <c r="U105" s="21">
        <f t="shared" si="23"/>
        <v>0</v>
      </c>
      <c r="V105" s="21">
        <f t="shared" si="23"/>
        <v>0</v>
      </c>
      <c r="W105" s="21">
        <f t="shared" si="23"/>
        <v>0</v>
      </c>
      <c r="X105" s="21">
        <f t="shared" si="23"/>
        <v>0</v>
      </c>
      <c r="Y105" s="21">
        <f t="shared" si="23"/>
        <v>0</v>
      </c>
      <c r="Z105" s="21">
        <f t="shared" si="23"/>
        <v>0</v>
      </c>
      <c r="AA105" s="21">
        <f t="shared" si="23"/>
        <v>0</v>
      </c>
      <c r="AB105" s="21">
        <f t="shared" si="23"/>
        <v>0</v>
      </c>
      <c r="AC105" s="21">
        <f t="shared" si="23"/>
        <v>0</v>
      </c>
      <c r="AD105" s="21">
        <f t="shared" si="23"/>
        <v>0</v>
      </c>
      <c r="AE105" s="21">
        <f t="shared" si="23"/>
        <v>0</v>
      </c>
      <c r="AF105" s="21">
        <f t="shared" si="23"/>
        <v>0</v>
      </c>
      <c r="AG105" s="21">
        <f>AF105*(1+$G$14)*(1+AG101)</f>
        <v>0</v>
      </c>
      <c r="AH105" s="21">
        <f t="shared" si="23"/>
        <v>0</v>
      </c>
      <c r="AI105" s="21">
        <f t="shared" si="23"/>
        <v>0</v>
      </c>
      <c r="AJ105" s="21">
        <f t="shared" si="23"/>
        <v>0</v>
      </c>
      <c r="AK105" s="21">
        <f t="shared" si="23"/>
        <v>0</v>
      </c>
    </row>
    <row r="106" spans="1:37">
      <c r="C106" s="1"/>
      <c r="D106" s="1"/>
    </row>
    <row r="107" spans="1:37">
      <c r="C107" s="1"/>
      <c r="D107" s="1"/>
      <c r="E107" t="s">
        <v>252</v>
      </c>
      <c r="F107" t="s">
        <v>253</v>
      </c>
      <c r="H107" s="2">
        <f>SUM(H98:H100)/1000</f>
        <v>95.607878988672368</v>
      </c>
      <c r="I107" s="2">
        <f t="shared" ref="I107:AK107" si="24">SUM(I98:I100)/1000</f>
        <v>191.21575797734474</v>
      </c>
      <c r="J107" s="2">
        <f t="shared" si="24"/>
        <v>286.82363696601709</v>
      </c>
      <c r="K107" s="2">
        <f t="shared" si="24"/>
        <v>382.43151595468947</v>
      </c>
      <c r="L107" s="2">
        <f t="shared" si="24"/>
        <v>478.0393949433618</v>
      </c>
      <c r="M107" s="2">
        <f t="shared" si="24"/>
        <v>637.55217582235184</v>
      </c>
      <c r="N107" s="2">
        <f t="shared" si="24"/>
        <v>797.06495670134177</v>
      </c>
      <c r="O107" s="2">
        <f t="shared" si="24"/>
        <v>956.57773758033181</v>
      </c>
      <c r="P107" s="2">
        <f t="shared" si="24"/>
        <v>1116.0905184593219</v>
      </c>
      <c r="Q107" s="2">
        <f t="shared" si="24"/>
        <v>1275.6032993383119</v>
      </c>
      <c r="R107" s="2">
        <f t="shared" si="24"/>
        <v>1345.9476263971355</v>
      </c>
      <c r="S107" s="2">
        <f t="shared" si="24"/>
        <v>1416.2919534559589</v>
      </c>
      <c r="T107" s="2">
        <f t="shared" si="24"/>
        <v>1486.6362805147828</v>
      </c>
      <c r="U107" s="2">
        <f t="shared" si="24"/>
        <v>1556.9806075736062</v>
      </c>
      <c r="V107" s="2">
        <f t="shared" si="24"/>
        <v>1627.3249346324299</v>
      </c>
      <c r="W107" s="2">
        <f t="shared" si="24"/>
        <v>1697.6692616912537</v>
      </c>
      <c r="X107" s="2">
        <f t="shared" si="24"/>
        <v>1768.0135887500771</v>
      </c>
      <c r="Y107" s="2">
        <f t="shared" si="24"/>
        <v>1781.2031500736066</v>
      </c>
      <c r="Z107" s="2">
        <f t="shared" si="24"/>
        <v>1794.3927113971358</v>
      </c>
      <c r="AA107" s="2">
        <f t="shared" si="24"/>
        <v>1807.5822727206655</v>
      </c>
      <c r="AB107" s="2">
        <f t="shared" si="24"/>
        <v>1820.7718340441947</v>
      </c>
      <c r="AC107" s="2">
        <f t="shared" si="24"/>
        <v>1833.9613953677242</v>
      </c>
      <c r="AD107" s="2">
        <f t="shared" si="24"/>
        <v>1847.1509566912534</v>
      </c>
      <c r="AE107" s="2">
        <f t="shared" si="24"/>
        <v>1860.3405180147831</v>
      </c>
      <c r="AF107" s="2">
        <f t="shared" si="24"/>
        <v>1873.5300793383124</v>
      </c>
      <c r="AG107" s="2">
        <f t="shared" si="24"/>
        <v>1886.7196406618418</v>
      </c>
      <c r="AH107" s="2">
        <f t="shared" si="24"/>
        <v>1899.9092019853711</v>
      </c>
      <c r="AI107" s="2">
        <f t="shared" si="24"/>
        <v>1913.0987633089007</v>
      </c>
      <c r="AJ107" s="2">
        <f t="shared" si="24"/>
        <v>1926.28832463243</v>
      </c>
      <c r="AK107" s="2">
        <f t="shared" si="24"/>
        <v>1939.4778859559594</v>
      </c>
    </row>
    <row r="108" spans="1:37">
      <c r="C108" s="1"/>
      <c r="D108" s="1"/>
      <c r="E108" t="s">
        <v>254</v>
      </c>
      <c r="F108" t="s">
        <v>215</v>
      </c>
      <c r="H108" s="2">
        <f>H91*H102+H98*H103+H99*H104+H100*H105</f>
        <v>210000.53589976579</v>
      </c>
      <c r="I108" s="2">
        <f t="shared" ref="I108:AK108" si="25">I91*I102+I98*I103+I99*I104+I100*I105</f>
        <v>428821.09430732171</v>
      </c>
      <c r="J108" s="2">
        <f t="shared" si="25"/>
        <v>656739.50593166309</v>
      </c>
      <c r="K108" s="2">
        <f t="shared" si="25"/>
        <v>894041.38074163743</v>
      </c>
      <c r="L108" s="2">
        <f t="shared" si="25"/>
        <v>1141020.3121715146</v>
      </c>
      <c r="M108" s="2">
        <f t="shared" si="25"/>
        <v>1553714.2967197907</v>
      </c>
      <c r="N108" s="2">
        <f t="shared" si="25"/>
        <v>1983238.2386614264</v>
      </c>
      <c r="O108" s="2">
        <f t="shared" si="25"/>
        <v>2430116.9981597573</v>
      </c>
      <c r="P108" s="2">
        <f t="shared" si="25"/>
        <v>2894890.0574937691</v>
      </c>
      <c r="Q108" s="2">
        <f t="shared" si="25"/>
        <v>3378111.9037236203</v>
      </c>
      <c r="R108" s="2">
        <f t="shared" si="25"/>
        <v>3639253.4392139781</v>
      </c>
      <c r="S108" s="2">
        <f t="shared" si="25"/>
        <v>3909873.1718453895</v>
      </c>
      <c r="T108" s="2">
        <f t="shared" si="25"/>
        <v>4190254.0224806275</v>
      </c>
      <c r="U108" s="2">
        <f t="shared" si="25"/>
        <v>4480686.6147737615</v>
      </c>
      <c r="V108" s="2">
        <f t="shared" si="25"/>
        <v>4781469.473919292</v>
      </c>
      <c r="W108" s="2">
        <f t="shared" si="25"/>
        <v>5092909.2303518206</v>
      </c>
      <c r="X108" s="2">
        <f t="shared" si="25"/>
        <v>5415320.8285165159</v>
      </c>
      <c r="Y108" s="2">
        <f t="shared" si="25"/>
        <v>5570289.7862125216</v>
      </c>
      <c r="Z108" s="2">
        <f t="shared" si="25"/>
        <v>5729379.2836463824</v>
      </c>
      <c r="AA108" s="2">
        <f t="shared" si="25"/>
        <v>5892694.0421767477</v>
      </c>
      <c r="AB108" s="2">
        <f t="shared" si="25"/>
        <v>6060341.3643012987</v>
      </c>
      <c r="AC108" s="2">
        <f t="shared" si="25"/>
        <v>6232431.1958824815</v>
      </c>
      <c r="AD108" s="2">
        <f t="shared" si="25"/>
        <v>6409076.1898484165</v>
      </c>
      <c r="AE108" s="2">
        <f t="shared" si="25"/>
        <v>6590391.7714035381</v>
      </c>
      <c r="AF108" s="2">
        <f t="shared" si="25"/>
        <v>6776496.2047842499</v>
      </c>
      <c r="AG108" s="2">
        <f t="shared" si="25"/>
        <v>6967510.6615957636</v>
      </c>
      <c r="AH108" s="2">
        <f t="shared" si="25"/>
        <v>7163559.2907670503</v>
      </c>
      <c r="AI108" s="2">
        <f t="shared" si="25"/>
        <v>7364769.2901617689</v>
      </c>
      <c r="AJ108" s="2">
        <f t="shared" si="25"/>
        <v>7571270.9798838357</v>
      </c>
      <c r="AK108" s="2">
        <f t="shared" si="25"/>
        <v>7783197.8773172684</v>
      </c>
    </row>
    <row r="109" spans="1:37">
      <c r="C109" s="1"/>
      <c r="D109" s="1"/>
    </row>
    <row r="110" spans="1:37">
      <c r="C110" s="1"/>
      <c r="D110" t="s">
        <v>255</v>
      </c>
    </row>
    <row r="111" spans="1:37">
      <c r="A111" s="14">
        <f>'Notes &amp; Assumptions'!A33</f>
        <v>20</v>
      </c>
      <c r="C111" s="1"/>
      <c r="D111" s="1"/>
      <c r="E111" t="s">
        <v>231</v>
      </c>
      <c r="F111" t="s">
        <v>232</v>
      </c>
      <c r="H111" s="10">
        <v>0</v>
      </c>
      <c r="I111" s="10">
        <v>0</v>
      </c>
      <c r="J111" s="10">
        <v>0</v>
      </c>
      <c r="K111" s="10">
        <v>0</v>
      </c>
      <c r="L111" s="10">
        <v>0</v>
      </c>
      <c r="M111" s="10">
        <v>0</v>
      </c>
      <c r="N111" s="10">
        <v>0</v>
      </c>
      <c r="O111" s="10">
        <v>0</v>
      </c>
      <c r="P111" s="10">
        <v>0</v>
      </c>
      <c r="Q111" s="10">
        <v>0</v>
      </c>
      <c r="R111" s="10">
        <v>0</v>
      </c>
      <c r="S111" s="10">
        <v>0</v>
      </c>
      <c r="T111" s="10">
        <v>0</v>
      </c>
      <c r="U111" s="10">
        <v>0</v>
      </c>
      <c r="V111" s="10">
        <v>0</v>
      </c>
      <c r="W111" s="10">
        <v>0</v>
      </c>
      <c r="X111" s="10">
        <v>0</v>
      </c>
      <c r="Y111" s="10">
        <v>0</v>
      </c>
      <c r="Z111" s="10">
        <v>0</v>
      </c>
      <c r="AA111" s="10">
        <v>0</v>
      </c>
      <c r="AB111" s="10">
        <v>0</v>
      </c>
      <c r="AC111" s="10">
        <v>0</v>
      </c>
      <c r="AD111" s="10">
        <v>0</v>
      </c>
      <c r="AE111" s="10">
        <v>0</v>
      </c>
      <c r="AF111" s="10">
        <v>0</v>
      </c>
      <c r="AG111" s="10">
        <v>0</v>
      </c>
      <c r="AH111" s="10">
        <v>0</v>
      </c>
      <c r="AI111" s="10">
        <v>0</v>
      </c>
      <c r="AJ111" s="10">
        <v>0</v>
      </c>
      <c r="AK111" s="10">
        <v>0</v>
      </c>
    </row>
    <row r="112" spans="1:37">
      <c r="C112" s="1"/>
      <c r="D112" s="1"/>
      <c r="E112" t="s">
        <v>233</v>
      </c>
      <c r="F112" t="s">
        <v>232</v>
      </c>
      <c r="H112" s="2">
        <f>G112+H111</f>
        <v>0</v>
      </c>
      <c r="I112" s="2">
        <f t="shared" ref="I112:AK112" si="26">H112+I111</f>
        <v>0</v>
      </c>
      <c r="J112" s="2">
        <f t="shared" si="26"/>
        <v>0</v>
      </c>
      <c r="K112" s="2">
        <f t="shared" si="26"/>
        <v>0</v>
      </c>
      <c r="L112" s="2">
        <f t="shared" si="26"/>
        <v>0</v>
      </c>
      <c r="M112" s="2">
        <f t="shared" si="26"/>
        <v>0</v>
      </c>
      <c r="N112" s="2">
        <f t="shared" si="26"/>
        <v>0</v>
      </c>
      <c r="O112" s="2">
        <f t="shared" si="26"/>
        <v>0</v>
      </c>
      <c r="P112" s="2">
        <f t="shared" si="26"/>
        <v>0</v>
      </c>
      <c r="Q112" s="2">
        <f t="shared" si="26"/>
        <v>0</v>
      </c>
      <c r="R112" s="2">
        <f t="shared" si="26"/>
        <v>0</v>
      </c>
      <c r="S112" s="2">
        <f t="shared" si="26"/>
        <v>0</v>
      </c>
      <c r="T112" s="2">
        <f t="shared" si="26"/>
        <v>0</v>
      </c>
      <c r="U112" s="2">
        <f t="shared" si="26"/>
        <v>0</v>
      </c>
      <c r="V112" s="2">
        <f t="shared" si="26"/>
        <v>0</v>
      </c>
      <c r="W112" s="2">
        <f t="shared" si="26"/>
        <v>0</v>
      </c>
      <c r="X112" s="2">
        <f t="shared" si="26"/>
        <v>0</v>
      </c>
      <c r="Y112" s="2">
        <f t="shared" si="26"/>
        <v>0</v>
      </c>
      <c r="Z112" s="2">
        <f t="shared" si="26"/>
        <v>0</v>
      </c>
      <c r="AA112" s="2">
        <f t="shared" si="26"/>
        <v>0</v>
      </c>
      <c r="AB112" s="2">
        <f t="shared" si="26"/>
        <v>0</v>
      </c>
      <c r="AC112" s="2">
        <f t="shared" si="26"/>
        <v>0</v>
      </c>
      <c r="AD112" s="2">
        <f t="shared" si="26"/>
        <v>0</v>
      </c>
      <c r="AE112" s="2">
        <f t="shared" si="26"/>
        <v>0</v>
      </c>
      <c r="AF112" s="2">
        <f t="shared" si="26"/>
        <v>0</v>
      </c>
      <c r="AG112" s="2">
        <f>AF112+AG111</f>
        <v>0</v>
      </c>
      <c r="AH112" s="2">
        <f t="shared" si="26"/>
        <v>0</v>
      </c>
      <c r="AI112" s="2">
        <f t="shared" si="26"/>
        <v>0</v>
      </c>
      <c r="AJ112" s="2">
        <f t="shared" si="26"/>
        <v>0</v>
      </c>
      <c r="AK112" s="2">
        <f t="shared" si="26"/>
        <v>0</v>
      </c>
    </row>
    <row r="113" spans="1:37">
      <c r="A113" s="14">
        <f>'Notes &amp; Assumptions'!A34</f>
        <v>21</v>
      </c>
      <c r="C113" s="1"/>
      <c r="D113" s="1"/>
      <c r="E113" t="s">
        <v>234</v>
      </c>
      <c r="F113" t="s">
        <v>232</v>
      </c>
      <c r="G113" s="10">
        <v>0</v>
      </c>
    </row>
    <row r="114" spans="1:37">
      <c r="C114" s="1"/>
      <c r="D114" s="1"/>
      <c r="E114" t="s">
        <v>235</v>
      </c>
      <c r="F114" t="s">
        <v>232</v>
      </c>
      <c r="H114">
        <f>H111*$G113</f>
        <v>0</v>
      </c>
      <c r="I114">
        <f t="shared" ref="I114:AK114" si="27">I111*$G113</f>
        <v>0</v>
      </c>
      <c r="J114">
        <f t="shared" si="27"/>
        <v>0</v>
      </c>
      <c r="K114">
        <f t="shared" si="27"/>
        <v>0</v>
      </c>
      <c r="L114">
        <f t="shared" si="27"/>
        <v>0</v>
      </c>
      <c r="M114">
        <f t="shared" si="27"/>
        <v>0</v>
      </c>
      <c r="N114">
        <f t="shared" si="27"/>
        <v>0</v>
      </c>
      <c r="O114">
        <f t="shared" si="27"/>
        <v>0</v>
      </c>
      <c r="P114">
        <f t="shared" si="27"/>
        <v>0</v>
      </c>
      <c r="Q114">
        <f t="shared" si="27"/>
        <v>0</v>
      </c>
      <c r="R114">
        <f t="shared" si="27"/>
        <v>0</v>
      </c>
      <c r="S114">
        <f t="shared" si="27"/>
        <v>0</v>
      </c>
      <c r="T114">
        <f t="shared" si="27"/>
        <v>0</v>
      </c>
      <c r="U114">
        <f t="shared" si="27"/>
        <v>0</v>
      </c>
      <c r="V114">
        <f t="shared" si="27"/>
        <v>0</v>
      </c>
      <c r="W114">
        <f t="shared" si="27"/>
        <v>0</v>
      </c>
      <c r="X114">
        <f t="shared" si="27"/>
        <v>0</v>
      </c>
      <c r="Y114">
        <f t="shared" si="27"/>
        <v>0</v>
      </c>
      <c r="Z114">
        <f t="shared" si="27"/>
        <v>0</v>
      </c>
      <c r="AA114">
        <f t="shared" si="27"/>
        <v>0</v>
      </c>
      <c r="AB114">
        <f t="shared" si="27"/>
        <v>0</v>
      </c>
      <c r="AC114">
        <f t="shared" si="27"/>
        <v>0</v>
      </c>
      <c r="AD114">
        <f t="shared" si="27"/>
        <v>0</v>
      </c>
      <c r="AE114">
        <f t="shared" si="27"/>
        <v>0</v>
      </c>
      <c r="AF114">
        <f t="shared" si="27"/>
        <v>0</v>
      </c>
      <c r="AG114">
        <f t="shared" si="27"/>
        <v>0</v>
      </c>
      <c r="AH114">
        <f t="shared" si="27"/>
        <v>0</v>
      </c>
      <c r="AI114">
        <f t="shared" si="27"/>
        <v>0</v>
      </c>
      <c r="AJ114">
        <f t="shared" si="27"/>
        <v>0</v>
      </c>
      <c r="AK114">
        <f t="shared" si="27"/>
        <v>0</v>
      </c>
    </row>
    <row r="115" spans="1:37">
      <c r="C115" s="1"/>
      <c r="D115" s="1"/>
      <c r="E115" t="s">
        <v>236</v>
      </c>
      <c r="F115" t="s">
        <v>232</v>
      </c>
      <c r="H115">
        <f>H112*$G113</f>
        <v>0</v>
      </c>
      <c r="I115">
        <f t="shared" ref="I115:AK115" si="28">I112*$G113</f>
        <v>0</v>
      </c>
      <c r="J115">
        <f t="shared" si="28"/>
        <v>0</v>
      </c>
      <c r="K115">
        <f t="shared" si="28"/>
        <v>0</v>
      </c>
      <c r="L115">
        <f t="shared" si="28"/>
        <v>0</v>
      </c>
      <c r="M115">
        <f t="shared" si="28"/>
        <v>0</v>
      </c>
      <c r="N115">
        <f t="shared" si="28"/>
        <v>0</v>
      </c>
      <c r="O115">
        <f t="shared" si="28"/>
        <v>0</v>
      </c>
      <c r="P115">
        <f t="shared" si="28"/>
        <v>0</v>
      </c>
      <c r="Q115">
        <f t="shared" si="28"/>
        <v>0</v>
      </c>
      <c r="R115">
        <f t="shared" si="28"/>
        <v>0</v>
      </c>
      <c r="S115">
        <f t="shared" si="28"/>
        <v>0</v>
      </c>
      <c r="T115">
        <f t="shared" si="28"/>
        <v>0</v>
      </c>
      <c r="U115">
        <f t="shared" si="28"/>
        <v>0</v>
      </c>
      <c r="V115">
        <f t="shared" si="28"/>
        <v>0</v>
      </c>
      <c r="W115">
        <f t="shared" si="28"/>
        <v>0</v>
      </c>
      <c r="X115">
        <f t="shared" si="28"/>
        <v>0</v>
      </c>
      <c r="Y115">
        <f t="shared" si="28"/>
        <v>0</v>
      </c>
      <c r="Z115">
        <f t="shared" si="28"/>
        <v>0</v>
      </c>
      <c r="AA115">
        <f t="shared" si="28"/>
        <v>0</v>
      </c>
      <c r="AB115">
        <f t="shared" si="28"/>
        <v>0</v>
      </c>
      <c r="AC115">
        <f t="shared" si="28"/>
        <v>0</v>
      </c>
      <c r="AD115">
        <f t="shared" si="28"/>
        <v>0</v>
      </c>
      <c r="AE115">
        <f t="shared" si="28"/>
        <v>0</v>
      </c>
      <c r="AF115">
        <f t="shared" si="28"/>
        <v>0</v>
      </c>
      <c r="AG115">
        <f t="shared" si="28"/>
        <v>0</v>
      </c>
      <c r="AH115">
        <f t="shared" si="28"/>
        <v>0</v>
      </c>
      <c r="AI115">
        <f t="shared" si="28"/>
        <v>0</v>
      </c>
      <c r="AJ115">
        <f t="shared" si="28"/>
        <v>0</v>
      </c>
      <c r="AK115">
        <f t="shared" si="28"/>
        <v>0</v>
      </c>
    </row>
    <row r="116" spans="1:37">
      <c r="A116" s="14">
        <f>'Notes &amp; Assumptions'!A35</f>
        <v>22</v>
      </c>
      <c r="C116" s="1"/>
      <c r="D116" s="1"/>
      <c r="E116" t="s">
        <v>262</v>
      </c>
      <c r="F116" t="s">
        <v>238</v>
      </c>
      <c r="H116" s="10">
        <v>0</v>
      </c>
      <c r="I116" s="10">
        <v>0</v>
      </c>
      <c r="J116" s="10">
        <v>0</v>
      </c>
      <c r="K116" s="10">
        <v>0</v>
      </c>
      <c r="L116" s="10">
        <v>0</v>
      </c>
      <c r="M116" s="10">
        <v>0</v>
      </c>
      <c r="N116" s="10">
        <v>0</v>
      </c>
      <c r="O116" s="10">
        <v>0</v>
      </c>
      <c r="P116" s="10">
        <v>0</v>
      </c>
      <c r="Q116" s="10">
        <v>0</v>
      </c>
      <c r="R116" s="10">
        <v>0</v>
      </c>
      <c r="S116" s="10">
        <v>0</v>
      </c>
      <c r="T116" s="10">
        <v>0</v>
      </c>
      <c r="U116" s="10">
        <v>0</v>
      </c>
      <c r="V116" s="10">
        <v>0</v>
      </c>
      <c r="W116" s="10">
        <v>0</v>
      </c>
      <c r="X116" s="10">
        <v>0</v>
      </c>
      <c r="Y116" s="10">
        <v>0</v>
      </c>
      <c r="Z116" s="10">
        <v>0</v>
      </c>
      <c r="AA116" s="10">
        <v>0</v>
      </c>
      <c r="AB116" s="10">
        <v>0</v>
      </c>
      <c r="AC116" s="10">
        <v>0</v>
      </c>
      <c r="AD116" s="10">
        <v>0</v>
      </c>
      <c r="AE116" s="10">
        <v>0</v>
      </c>
      <c r="AF116" s="10">
        <v>0</v>
      </c>
      <c r="AG116" s="10">
        <v>0</v>
      </c>
      <c r="AH116" s="10">
        <v>0</v>
      </c>
      <c r="AI116" s="10">
        <v>0</v>
      </c>
      <c r="AJ116" s="10">
        <v>0</v>
      </c>
      <c r="AK116" s="10">
        <v>0</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0</v>
      </c>
      <c r="I119" s="2">
        <f t="shared" ref="I119:AK119" si="29">I112*I116</f>
        <v>0</v>
      </c>
      <c r="J119" s="2">
        <f t="shared" si="29"/>
        <v>0</v>
      </c>
      <c r="K119" s="2">
        <f t="shared" si="29"/>
        <v>0</v>
      </c>
      <c r="L119" s="2">
        <f t="shared" si="29"/>
        <v>0</v>
      </c>
      <c r="M119" s="2">
        <f t="shared" si="29"/>
        <v>0</v>
      </c>
      <c r="N119" s="2">
        <f t="shared" si="29"/>
        <v>0</v>
      </c>
      <c r="O119" s="2">
        <f t="shared" si="29"/>
        <v>0</v>
      </c>
      <c r="P119" s="2">
        <f t="shared" si="29"/>
        <v>0</v>
      </c>
      <c r="Q119" s="2">
        <f t="shared" si="29"/>
        <v>0</v>
      </c>
      <c r="R119" s="2">
        <f t="shared" si="29"/>
        <v>0</v>
      </c>
      <c r="S119" s="2">
        <f t="shared" si="29"/>
        <v>0</v>
      </c>
      <c r="T119" s="2">
        <f t="shared" si="29"/>
        <v>0</v>
      </c>
      <c r="U119" s="2">
        <f t="shared" si="29"/>
        <v>0</v>
      </c>
      <c r="V119" s="2">
        <f t="shared" si="29"/>
        <v>0</v>
      </c>
      <c r="W119" s="2">
        <f t="shared" si="29"/>
        <v>0</v>
      </c>
      <c r="X119" s="2">
        <f t="shared" si="29"/>
        <v>0</v>
      </c>
      <c r="Y119" s="2">
        <f t="shared" si="29"/>
        <v>0</v>
      </c>
      <c r="Z119" s="2">
        <f t="shared" si="29"/>
        <v>0</v>
      </c>
      <c r="AA119" s="2">
        <f t="shared" si="29"/>
        <v>0</v>
      </c>
      <c r="AB119" s="2">
        <f t="shared" si="29"/>
        <v>0</v>
      </c>
      <c r="AC119" s="2">
        <f t="shared" si="29"/>
        <v>0</v>
      </c>
      <c r="AD119" s="2">
        <f t="shared" si="29"/>
        <v>0</v>
      </c>
      <c r="AE119" s="2">
        <f t="shared" si="29"/>
        <v>0</v>
      </c>
      <c r="AF119" s="2">
        <f t="shared" si="29"/>
        <v>0</v>
      </c>
      <c r="AG119" s="2">
        <f t="shared" si="29"/>
        <v>0</v>
      </c>
      <c r="AH119" s="2">
        <f t="shared" si="29"/>
        <v>0</v>
      </c>
      <c r="AI119" s="2">
        <f t="shared" si="29"/>
        <v>0</v>
      </c>
      <c r="AJ119" s="2">
        <f t="shared" si="29"/>
        <v>0</v>
      </c>
      <c r="AK119" s="2">
        <f t="shared" si="29"/>
        <v>0</v>
      </c>
    </row>
    <row r="120" spans="1:37">
      <c r="C120" s="1"/>
      <c r="D120" s="1"/>
      <c r="E120" t="s">
        <v>243</v>
      </c>
      <c r="F120" t="s">
        <v>242</v>
      </c>
      <c r="H120" s="2">
        <f>H112*H117</f>
        <v>0</v>
      </c>
      <c r="I120" s="2">
        <f t="shared" ref="I120:AK120" si="30">I112*I117</f>
        <v>0</v>
      </c>
      <c r="J120" s="2">
        <f t="shared" si="30"/>
        <v>0</v>
      </c>
      <c r="K120" s="2">
        <f t="shared" si="30"/>
        <v>0</v>
      </c>
      <c r="L120" s="2">
        <f t="shared" si="30"/>
        <v>0</v>
      </c>
      <c r="M120" s="2">
        <f t="shared" si="30"/>
        <v>0</v>
      </c>
      <c r="N120" s="2">
        <f t="shared" si="30"/>
        <v>0</v>
      </c>
      <c r="O120" s="2">
        <f t="shared" si="30"/>
        <v>0</v>
      </c>
      <c r="P120" s="2">
        <f t="shared" si="30"/>
        <v>0</v>
      </c>
      <c r="Q120" s="2">
        <f t="shared" si="30"/>
        <v>0</v>
      </c>
      <c r="R120" s="2">
        <f t="shared" si="30"/>
        <v>0</v>
      </c>
      <c r="S120" s="2">
        <f t="shared" si="30"/>
        <v>0</v>
      </c>
      <c r="T120" s="2">
        <f t="shared" si="30"/>
        <v>0</v>
      </c>
      <c r="U120" s="2">
        <f t="shared" si="30"/>
        <v>0</v>
      </c>
      <c r="V120" s="2">
        <f t="shared" si="30"/>
        <v>0</v>
      </c>
      <c r="W120" s="2">
        <f t="shared" si="30"/>
        <v>0</v>
      </c>
      <c r="X120" s="2">
        <f t="shared" si="30"/>
        <v>0</v>
      </c>
      <c r="Y120" s="2">
        <f t="shared" si="30"/>
        <v>0</v>
      </c>
      <c r="Z120" s="2">
        <f t="shared" si="30"/>
        <v>0</v>
      </c>
      <c r="AA120" s="2">
        <f t="shared" si="30"/>
        <v>0</v>
      </c>
      <c r="AB120" s="2">
        <f t="shared" si="30"/>
        <v>0</v>
      </c>
      <c r="AC120" s="2">
        <f t="shared" si="30"/>
        <v>0</v>
      </c>
      <c r="AD120" s="2">
        <f t="shared" si="30"/>
        <v>0</v>
      </c>
      <c r="AE120" s="2">
        <f t="shared" si="30"/>
        <v>0</v>
      </c>
      <c r="AF120" s="2">
        <f t="shared" si="30"/>
        <v>0</v>
      </c>
      <c r="AG120" s="2">
        <f t="shared" si="30"/>
        <v>0</v>
      </c>
      <c r="AH120" s="2">
        <f t="shared" si="30"/>
        <v>0</v>
      </c>
      <c r="AI120" s="2">
        <f t="shared" si="30"/>
        <v>0</v>
      </c>
      <c r="AJ120" s="2">
        <f t="shared" si="30"/>
        <v>0</v>
      </c>
      <c r="AK120" s="2">
        <f t="shared" si="30"/>
        <v>0</v>
      </c>
    </row>
    <row r="121" spans="1:37">
      <c r="C121" s="1"/>
      <c r="D121" s="1"/>
      <c r="E121" t="s">
        <v>244</v>
      </c>
      <c r="F121" t="s">
        <v>242</v>
      </c>
      <c r="H121" s="2">
        <f>H112*H118</f>
        <v>0</v>
      </c>
      <c r="I121" s="2">
        <f t="shared" ref="I121:AK121" si="31">I112*I118</f>
        <v>0</v>
      </c>
      <c r="J121" s="2">
        <f t="shared" si="31"/>
        <v>0</v>
      </c>
      <c r="K121" s="2">
        <f t="shared" si="31"/>
        <v>0</v>
      </c>
      <c r="L121" s="2">
        <f t="shared" si="31"/>
        <v>0</v>
      </c>
      <c r="M121" s="2">
        <f t="shared" si="31"/>
        <v>0</v>
      </c>
      <c r="N121" s="2">
        <f t="shared" si="31"/>
        <v>0</v>
      </c>
      <c r="O121" s="2">
        <f t="shared" si="31"/>
        <v>0</v>
      </c>
      <c r="P121" s="2">
        <f t="shared" si="31"/>
        <v>0</v>
      </c>
      <c r="Q121" s="2">
        <f t="shared" si="31"/>
        <v>0</v>
      </c>
      <c r="R121" s="2">
        <f t="shared" si="31"/>
        <v>0</v>
      </c>
      <c r="S121" s="2">
        <f t="shared" si="31"/>
        <v>0</v>
      </c>
      <c r="T121" s="2">
        <f t="shared" si="31"/>
        <v>0</v>
      </c>
      <c r="U121" s="2">
        <f t="shared" si="31"/>
        <v>0</v>
      </c>
      <c r="V121" s="2">
        <f t="shared" si="31"/>
        <v>0</v>
      </c>
      <c r="W121" s="2">
        <f t="shared" si="31"/>
        <v>0</v>
      </c>
      <c r="X121" s="2">
        <f t="shared" si="31"/>
        <v>0</v>
      </c>
      <c r="Y121" s="2">
        <f t="shared" si="31"/>
        <v>0</v>
      </c>
      <c r="Z121" s="2">
        <f t="shared" si="31"/>
        <v>0</v>
      </c>
      <c r="AA121" s="2">
        <f t="shared" si="31"/>
        <v>0</v>
      </c>
      <c r="AB121" s="2">
        <f t="shared" si="31"/>
        <v>0</v>
      </c>
      <c r="AC121" s="2">
        <f t="shared" si="31"/>
        <v>0</v>
      </c>
      <c r="AD121" s="2">
        <f t="shared" si="31"/>
        <v>0</v>
      </c>
      <c r="AE121" s="2">
        <f t="shared" si="31"/>
        <v>0</v>
      </c>
      <c r="AF121" s="2">
        <f t="shared" si="31"/>
        <v>0</v>
      </c>
      <c r="AG121" s="2">
        <f t="shared" si="31"/>
        <v>0</v>
      </c>
      <c r="AH121" s="2">
        <f t="shared" si="31"/>
        <v>0</v>
      </c>
      <c r="AI121" s="2">
        <f t="shared" si="31"/>
        <v>0</v>
      </c>
      <c r="AJ121" s="2">
        <f t="shared" si="31"/>
        <v>0</v>
      </c>
      <c r="AK121" s="2">
        <f t="shared" si="31"/>
        <v>0</v>
      </c>
    </row>
    <row r="122" spans="1:37">
      <c r="A122" s="14">
        <f>'Notes &amp; Assumptions'!A36</f>
        <v>23</v>
      </c>
      <c r="C122" s="1"/>
      <c r="D122" s="1"/>
      <c r="E122" t="s">
        <v>245</v>
      </c>
      <c r="F122" t="s">
        <v>209</v>
      </c>
      <c r="H122" s="11"/>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v>0</v>
      </c>
      <c r="H123" s="2">
        <f>G123*(1+$G$14)*(1+H122)</f>
        <v>0</v>
      </c>
      <c r="I123" s="2">
        <f t="shared" ref="I123:AK123" si="32">H123*(1+$G$14)*(1+I122)</f>
        <v>0</v>
      </c>
      <c r="J123" s="2">
        <f t="shared" si="32"/>
        <v>0</v>
      </c>
      <c r="K123" s="2">
        <f t="shared" si="32"/>
        <v>0</v>
      </c>
      <c r="L123" s="2">
        <f t="shared" si="32"/>
        <v>0</v>
      </c>
      <c r="M123" s="2">
        <f t="shared" si="32"/>
        <v>0</v>
      </c>
      <c r="N123" s="2">
        <f t="shared" si="32"/>
        <v>0</v>
      </c>
      <c r="O123" s="2">
        <f t="shared" si="32"/>
        <v>0</v>
      </c>
      <c r="P123" s="2">
        <f t="shared" si="32"/>
        <v>0</v>
      </c>
      <c r="Q123" s="2">
        <f t="shared" si="32"/>
        <v>0</v>
      </c>
      <c r="R123" s="2">
        <f t="shared" si="32"/>
        <v>0</v>
      </c>
      <c r="S123" s="2">
        <f t="shared" si="32"/>
        <v>0</v>
      </c>
      <c r="T123" s="2">
        <f t="shared" si="32"/>
        <v>0</v>
      </c>
      <c r="U123" s="2">
        <f t="shared" si="32"/>
        <v>0</v>
      </c>
      <c r="V123" s="2">
        <f t="shared" si="32"/>
        <v>0</v>
      </c>
      <c r="W123" s="2">
        <f t="shared" si="32"/>
        <v>0</v>
      </c>
      <c r="X123" s="2">
        <f t="shared" si="32"/>
        <v>0</v>
      </c>
      <c r="Y123" s="2">
        <f t="shared" si="32"/>
        <v>0</v>
      </c>
      <c r="Z123" s="2">
        <f t="shared" si="32"/>
        <v>0</v>
      </c>
      <c r="AA123" s="2">
        <f t="shared" si="32"/>
        <v>0</v>
      </c>
      <c r="AB123" s="2">
        <f t="shared" si="32"/>
        <v>0</v>
      </c>
      <c r="AC123" s="2">
        <f t="shared" si="32"/>
        <v>0</v>
      </c>
      <c r="AD123" s="2">
        <f t="shared" si="32"/>
        <v>0</v>
      </c>
      <c r="AE123" s="2">
        <f t="shared" si="32"/>
        <v>0</v>
      </c>
      <c r="AF123" s="2">
        <f t="shared" si="32"/>
        <v>0</v>
      </c>
      <c r="AG123" s="2">
        <f>AF123*(1+$G$14)*(1+AG122)</f>
        <v>0</v>
      </c>
      <c r="AH123" s="2">
        <f t="shared" si="32"/>
        <v>0</v>
      </c>
      <c r="AI123" s="2">
        <f t="shared" si="32"/>
        <v>0</v>
      </c>
      <c r="AJ123" s="2">
        <f t="shared" si="32"/>
        <v>0</v>
      </c>
      <c r="AK123" s="2">
        <f t="shared" si="32"/>
        <v>0</v>
      </c>
    </row>
    <row r="124" spans="1:37">
      <c r="C124" s="1"/>
      <c r="D124" s="1"/>
      <c r="E124" t="s">
        <v>248</v>
      </c>
      <c r="F124" t="s">
        <v>249</v>
      </c>
      <c r="G124" s="20">
        <v>0</v>
      </c>
      <c r="H124" s="21">
        <f>G124*(1+$G$14)*(1+H122)</f>
        <v>0</v>
      </c>
      <c r="I124" s="21">
        <f t="shared" ref="I124:AK124" si="33">H124*(1+$G$14)*(1+I122)</f>
        <v>0</v>
      </c>
      <c r="J124" s="21">
        <f t="shared" si="33"/>
        <v>0</v>
      </c>
      <c r="K124" s="21">
        <f t="shared" si="33"/>
        <v>0</v>
      </c>
      <c r="L124" s="21">
        <f t="shared" si="33"/>
        <v>0</v>
      </c>
      <c r="M124" s="21">
        <f t="shared" si="33"/>
        <v>0</v>
      </c>
      <c r="N124" s="21">
        <f t="shared" si="33"/>
        <v>0</v>
      </c>
      <c r="O124" s="21">
        <f t="shared" si="33"/>
        <v>0</v>
      </c>
      <c r="P124" s="21">
        <f t="shared" si="33"/>
        <v>0</v>
      </c>
      <c r="Q124" s="21">
        <f t="shared" si="33"/>
        <v>0</v>
      </c>
      <c r="R124" s="21">
        <f t="shared" si="33"/>
        <v>0</v>
      </c>
      <c r="S124" s="21">
        <f t="shared" si="33"/>
        <v>0</v>
      </c>
      <c r="T124" s="21">
        <f t="shared" si="33"/>
        <v>0</v>
      </c>
      <c r="U124" s="21">
        <f t="shared" si="33"/>
        <v>0</v>
      </c>
      <c r="V124" s="21">
        <f t="shared" si="33"/>
        <v>0</v>
      </c>
      <c r="W124" s="21">
        <f t="shared" si="33"/>
        <v>0</v>
      </c>
      <c r="X124" s="21">
        <f t="shared" si="33"/>
        <v>0</v>
      </c>
      <c r="Y124" s="21">
        <f t="shared" si="33"/>
        <v>0</v>
      </c>
      <c r="Z124" s="21">
        <f t="shared" si="33"/>
        <v>0</v>
      </c>
      <c r="AA124" s="21">
        <f t="shared" si="33"/>
        <v>0</v>
      </c>
      <c r="AB124" s="21">
        <f t="shared" si="33"/>
        <v>0</v>
      </c>
      <c r="AC124" s="21">
        <f t="shared" si="33"/>
        <v>0</v>
      </c>
      <c r="AD124" s="21">
        <f t="shared" si="33"/>
        <v>0</v>
      </c>
      <c r="AE124" s="21">
        <f t="shared" si="33"/>
        <v>0</v>
      </c>
      <c r="AF124" s="21">
        <f t="shared" si="33"/>
        <v>0</v>
      </c>
      <c r="AG124" s="21">
        <f>AF124*(1+$G$14)*(1+AG122)</f>
        <v>0</v>
      </c>
      <c r="AH124" s="21">
        <f t="shared" si="33"/>
        <v>0</v>
      </c>
      <c r="AI124" s="21">
        <f t="shared" si="33"/>
        <v>0</v>
      </c>
      <c r="AJ124" s="21">
        <f t="shared" si="33"/>
        <v>0</v>
      </c>
      <c r="AK124" s="21">
        <f t="shared" si="33"/>
        <v>0</v>
      </c>
    </row>
    <row r="125" spans="1:37">
      <c r="C125" s="1"/>
      <c r="D125" s="1"/>
      <c r="E125" t="s">
        <v>250</v>
      </c>
      <c r="F125" t="s">
        <v>249</v>
      </c>
      <c r="G125" s="20"/>
      <c r="H125" s="21">
        <f>G125*(1+$G$14)*(1+H122)</f>
        <v>0</v>
      </c>
      <c r="I125" s="21">
        <f t="shared" ref="I125:AK125" si="34">H125*(1+$G$14)*(1+I122)</f>
        <v>0</v>
      </c>
      <c r="J125" s="21">
        <f t="shared" si="34"/>
        <v>0</v>
      </c>
      <c r="K125" s="21">
        <f t="shared" si="34"/>
        <v>0</v>
      </c>
      <c r="L125" s="21">
        <f t="shared" si="34"/>
        <v>0</v>
      </c>
      <c r="M125" s="21">
        <f t="shared" si="34"/>
        <v>0</v>
      </c>
      <c r="N125" s="21">
        <f t="shared" si="34"/>
        <v>0</v>
      </c>
      <c r="O125" s="21">
        <f t="shared" si="34"/>
        <v>0</v>
      </c>
      <c r="P125" s="21">
        <f t="shared" si="34"/>
        <v>0</v>
      </c>
      <c r="Q125" s="21">
        <f t="shared" si="34"/>
        <v>0</v>
      </c>
      <c r="R125" s="21">
        <f t="shared" si="34"/>
        <v>0</v>
      </c>
      <c r="S125" s="21">
        <f t="shared" si="34"/>
        <v>0</v>
      </c>
      <c r="T125" s="21">
        <f t="shared" si="34"/>
        <v>0</v>
      </c>
      <c r="U125" s="21">
        <f t="shared" si="34"/>
        <v>0</v>
      </c>
      <c r="V125" s="21">
        <f t="shared" si="34"/>
        <v>0</v>
      </c>
      <c r="W125" s="21">
        <f t="shared" si="34"/>
        <v>0</v>
      </c>
      <c r="X125" s="21">
        <f t="shared" si="34"/>
        <v>0</v>
      </c>
      <c r="Y125" s="21">
        <f t="shared" si="34"/>
        <v>0</v>
      </c>
      <c r="Z125" s="21">
        <f t="shared" si="34"/>
        <v>0</v>
      </c>
      <c r="AA125" s="21">
        <f t="shared" si="34"/>
        <v>0</v>
      </c>
      <c r="AB125" s="21">
        <f t="shared" si="34"/>
        <v>0</v>
      </c>
      <c r="AC125" s="21">
        <f t="shared" si="34"/>
        <v>0</v>
      </c>
      <c r="AD125" s="21">
        <f t="shared" si="34"/>
        <v>0</v>
      </c>
      <c r="AE125" s="21">
        <f t="shared" si="34"/>
        <v>0</v>
      </c>
      <c r="AF125" s="21">
        <f t="shared" si="34"/>
        <v>0</v>
      </c>
      <c r="AG125" s="21">
        <f>AF125*(1+$G$14)*(1+AG122)</f>
        <v>0</v>
      </c>
      <c r="AH125" s="21">
        <f t="shared" si="34"/>
        <v>0</v>
      </c>
      <c r="AI125" s="21">
        <f t="shared" si="34"/>
        <v>0</v>
      </c>
      <c r="AJ125" s="21">
        <f t="shared" si="34"/>
        <v>0</v>
      </c>
      <c r="AK125" s="21">
        <f t="shared" si="34"/>
        <v>0</v>
      </c>
    </row>
    <row r="126" spans="1:37">
      <c r="C126" s="1"/>
      <c r="D126" s="1"/>
      <c r="E126" t="s">
        <v>251</v>
      </c>
      <c r="F126" t="s">
        <v>249</v>
      </c>
      <c r="G126" s="20"/>
      <c r="H126" s="21">
        <f>G126*(1+$G$14)*(1+H122)</f>
        <v>0</v>
      </c>
      <c r="I126" s="21">
        <f t="shared" ref="I126:AK126" si="35">H126*(1+$G$14)*(1+I122)</f>
        <v>0</v>
      </c>
      <c r="J126" s="21">
        <f t="shared" si="35"/>
        <v>0</v>
      </c>
      <c r="K126" s="21">
        <f t="shared" si="35"/>
        <v>0</v>
      </c>
      <c r="L126" s="21">
        <f t="shared" si="35"/>
        <v>0</v>
      </c>
      <c r="M126" s="21">
        <f t="shared" si="35"/>
        <v>0</v>
      </c>
      <c r="N126" s="21">
        <f t="shared" si="35"/>
        <v>0</v>
      </c>
      <c r="O126" s="21">
        <f t="shared" si="35"/>
        <v>0</v>
      </c>
      <c r="P126" s="21">
        <f t="shared" si="35"/>
        <v>0</v>
      </c>
      <c r="Q126" s="21">
        <f t="shared" si="35"/>
        <v>0</v>
      </c>
      <c r="R126" s="21">
        <f t="shared" si="35"/>
        <v>0</v>
      </c>
      <c r="S126" s="21">
        <f t="shared" si="35"/>
        <v>0</v>
      </c>
      <c r="T126" s="21">
        <f t="shared" si="35"/>
        <v>0</v>
      </c>
      <c r="U126" s="21">
        <f t="shared" si="35"/>
        <v>0</v>
      </c>
      <c r="V126" s="21">
        <f t="shared" si="35"/>
        <v>0</v>
      </c>
      <c r="W126" s="21">
        <f t="shared" si="35"/>
        <v>0</v>
      </c>
      <c r="X126" s="21">
        <f t="shared" si="35"/>
        <v>0</v>
      </c>
      <c r="Y126" s="21">
        <f t="shared" si="35"/>
        <v>0</v>
      </c>
      <c r="Z126" s="21">
        <f t="shared" si="35"/>
        <v>0</v>
      </c>
      <c r="AA126" s="21">
        <f t="shared" si="35"/>
        <v>0</v>
      </c>
      <c r="AB126" s="21">
        <f t="shared" si="35"/>
        <v>0</v>
      </c>
      <c r="AC126" s="21">
        <f t="shared" si="35"/>
        <v>0</v>
      </c>
      <c r="AD126" s="21">
        <f t="shared" si="35"/>
        <v>0</v>
      </c>
      <c r="AE126" s="21">
        <f t="shared" si="35"/>
        <v>0</v>
      </c>
      <c r="AF126" s="21">
        <f t="shared" si="35"/>
        <v>0</v>
      </c>
      <c r="AG126" s="21">
        <f>AF126*(1+$G$14)*(1+AG122)</f>
        <v>0</v>
      </c>
      <c r="AH126" s="21">
        <f t="shared" si="35"/>
        <v>0</v>
      </c>
      <c r="AI126" s="21">
        <f t="shared" si="35"/>
        <v>0</v>
      </c>
      <c r="AJ126" s="21">
        <f t="shared" si="35"/>
        <v>0</v>
      </c>
      <c r="AK126" s="21">
        <f t="shared" si="35"/>
        <v>0</v>
      </c>
    </row>
    <row r="127" spans="1:37">
      <c r="C127" s="1"/>
      <c r="D127" s="1"/>
    </row>
    <row r="128" spans="1:37">
      <c r="C128" s="1"/>
      <c r="D128" s="1"/>
      <c r="E128" t="s">
        <v>259</v>
      </c>
      <c r="F128" t="s">
        <v>253</v>
      </c>
      <c r="H128" s="2">
        <f>SUM(H119:H121)/1000</f>
        <v>0</v>
      </c>
      <c r="I128" s="2">
        <f t="shared" ref="I128:AK128" si="36">SUM(I119:I121)/1000</f>
        <v>0</v>
      </c>
      <c r="J128" s="2">
        <f t="shared" si="36"/>
        <v>0</v>
      </c>
      <c r="K128" s="2">
        <f t="shared" si="36"/>
        <v>0</v>
      </c>
      <c r="L128" s="2">
        <f t="shared" si="36"/>
        <v>0</v>
      </c>
      <c r="M128" s="2">
        <f t="shared" si="36"/>
        <v>0</v>
      </c>
      <c r="N128" s="2">
        <f t="shared" si="36"/>
        <v>0</v>
      </c>
      <c r="O128" s="2">
        <f t="shared" si="36"/>
        <v>0</v>
      </c>
      <c r="P128" s="2">
        <f t="shared" si="36"/>
        <v>0</v>
      </c>
      <c r="Q128" s="2">
        <f t="shared" si="36"/>
        <v>0</v>
      </c>
      <c r="R128" s="2">
        <f t="shared" si="36"/>
        <v>0</v>
      </c>
      <c r="S128" s="2">
        <f t="shared" si="36"/>
        <v>0</v>
      </c>
      <c r="T128" s="2">
        <f t="shared" si="36"/>
        <v>0</v>
      </c>
      <c r="U128" s="2">
        <f t="shared" si="36"/>
        <v>0</v>
      </c>
      <c r="V128" s="2">
        <f t="shared" si="36"/>
        <v>0</v>
      </c>
      <c r="W128" s="2">
        <f t="shared" si="36"/>
        <v>0</v>
      </c>
      <c r="X128" s="2">
        <f t="shared" si="36"/>
        <v>0</v>
      </c>
      <c r="Y128" s="2">
        <f t="shared" si="36"/>
        <v>0</v>
      </c>
      <c r="Z128" s="2">
        <f t="shared" si="36"/>
        <v>0</v>
      </c>
      <c r="AA128" s="2">
        <f t="shared" si="36"/>
        <v>0</v>
      </c>
      <c r="AB128" s="2">
        <f t="shared" si="36"/>
        <v>0</v>
      </c>
      <c r="AC128" s="2">
        <f t="shared" si="36"/>
        <v>0</v>
      </c>
      <c r="AD128" s="2">
        <f t="shared" si="36"/>
        <v>0</v>
      </c>
      <c r="AE128" s="2">
        <f t="shared" si="36"/>
        <v>0</v>
      </c>
      <c r="AF128" s="2">
        <f t="shared" si="36"/>
        <v>0</v>
      </c>
      <c r="AG128" s="2">
        <f t="shared" si="36"/>
        <v>0</v>
      </c>
      <c r="AH128" s="2">
        <f t="shared" si="36"/>
        <v>0</v>
      </c>
      <c r="AI128" s="2">
        <f t="shared" si="36"/>
        <v>0</v>
      </c>
      <c r="AJ128" s="2">
        <f t="shared" si="36"/>
        <v>0</v>
      </c>
      <c r="AK128" s="2">
        <f t="shared" si="36"/>
        <v>0</v>
      </c>
    </row>
    <row r="129" spans="1:37">
      <c r="C129" s="1"/>
      <c r="D129" s="1"/>
      <c r="E129" t="s">
        <v>260</v>
      </c>
      <c r="F129" t="s">
        <v>215</v>
      </c>
      <c r="H129" s="2">
        <f>H112*H123+H119*H124+H120*H125+H121*H126</f>
        <v>0</v>
      </c>
      <c r="I129" s="2">
        <f t="shared" ref="I129:AK129" si="37">I112*I123+I119*I124+I120*I125+I121*I126</f>
        <v>0</v>
      </c>
      <c r="J129" s="2">
        <f t="shared" si="37"/>
        <v>0</v>
      </c>
      <c r="K129" s="2">
        <f t="shared" si="37"/>
        <v>0</v>
      </c>
      <c r="L129" s="2">
        <f t="shared" si="37"/>
        <v>0</v>
      </c>
      <c r="M129" s="2">
        <f t="shared" si="37"/>
        <v>0</v>
      </c>
      <c r="N129" s="2">
        <f t="shared" si="37"/>
        <v>0</v>
      </c>
      <c r="O129" s="2">
        <f t="shared" si="37"/>
        <v>0</v>
      </c>
      <c r="P129" s="2">
        <f t="shared" si="37"/>
        <v>0</v>
      </c>
      <c r="Q129" s="2">
        <f t="shared" si="37"/>
        <v>0</v>
      </c>
      <c r="R129" s="2">
        <f t="shared" si="37"/>
        <v>0</v>
      </c>
      <c r="S129" s="2">
        <f t="shared" si="37"/>
        <v>0</v>
      </c>
      <c r="T129" s="2">
        <f t="shared" si="37"/>
        <v>0</v>
      </c>
      <c r="U129" s="2">
        <f t="shared" si="37"/>
        <v>0</v>
      </c>
      <c r="V129" s="2">
        <f t="shared" si="37"/>
        <v>0</v>
      </c>
      <c r="W129" s="2">
        <f t="shared" si="37"/>
        <v>0</v>
      </c>
      <c r="X129" s="2">
        <f t="shared" si="37"/>
        <v>0</v>
      </c>
      <c r="Y129" s="2">
        <f t="shared" si="37"/>
        <v>0</v>
      </c>
      <c r="Z129" s="2">
        <f t="shared" si="37"/>
        <v>0</v>
      </c>
      <c r="AA129" s="2">
        <f t="shared" si="37"/>
        <v>0</v>
      </c>
      <c r="AB129" s="2">
        <f t="shared" si="37"/>
        <v>0</v>
      </c>
      <c r="AC129" s="2">
        <f t="shared" si="37"/>
        <v>0</v>
      </c>
      <c r="AD129" s="2">
        <f t="shared" si="37"/>
        <v>0</v>
      </c>
      <c r="AE129" s="2">
        <f t="shared" si="37"/>
        <v>0</v>
      </c>
      <c r="AF129" s="2">
        <f t="shared" si="37"/>
        <v>0</v>
      </c>
      <c r="AG129" s="2">
        <f t="shared" si="37"/>
        <v>0</v>
      </c>
      <c r="AH129" s="2">
        <f t="shared" si="37"/>
        <v>0</v>
      </c>
      <c r="AI129" s="2">
        <f t="shared" si="37"/>
        <v>0</v>
      </c>
      <c r="AJ129" s="2">
        <f t="shared" si="37"/>
        <v>0</v>
      </c>
      <c r="AK129" s="2">
        <f t="shared" si="37"/>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8">H133+I132</f>
        <v>0</v>
      </c>
      <c r="J133" s="2">
        <f t="shared" si="38"/>
        <v>0</v>
      </c>
      <c r="K133" s="2">
        <f t="shared" si="38"/>
        <v>0</v>
      </c>
      <c r="L133" s="2">
        <f t="shared" si="38"/>
        <v>0</v>
      </c>
      <c r="M133" s="2">
        <f t="shared" si="38"/>
        <v>0</v>
      </c>
      <c r="N133" s="2">
        <f t="shared" si="38"/>
        <v>0</v>
      </c>
      <c r="O133" s="2">
        <f t="shared" si="38"/>
        <v>0</v>
      </c>
      <c r="P133" s="2">
        <f t="shared" si="38"/>
        <v>0</v>
      </c>
      <c r="Q133" s="2">
        <f t="shared" si="38"/>
        <v>0</v>
      </c>
      <c r="R133" s="2">
        <f t="shared" si="38"/>
        <v>0</v>
      </c>
      <c r="S133" s="2">
        <f t="shared" si="38"/>
        <v>0</v>
      </c>
      <c r="T133" s="2">
        <f t="shared" si="38"/>
        <v>0</v>
      </c>
      <c r="U133" s="2">
        <f t="shared" si="38"/>
        <v>0</v>
      </c>
      <c r="V133" s="2">
        <f t="shared" si="38"/>
        <v>0</v>
      </c>
      <c r="W133" s="2">
        <f t="shared" si="38"/>
        <v>0</v>
      </c>
      <c r="X133" s="2">
        <f t="shared" si="38"/>
        <v>0</v>
      </c>
      <c r="Y133" s="2">
        <f t="shared" si="38"/>
        <v>0</v>
      </c>
      <c r="Z133" s="2">
        <f t="shared" si="38"/>
        <v>0</v>
      </c>
      <c r="AA133" s="2">
        <f t="shared" si="38"/>
        <v>0</v>
      </c>
      <c r="AB133" s="2">
        <f t="shared" si="38"/>
        <v>0</v>
      </c>
      <c r="AC133" s="2">
        <f t="shared" si="38"/>
        <v>0</v>
      </c>
      <c r="AD133" s="2">
        <f t="shared" si="38"/>
        <v>0</v>
      </c>
      <c r="AE133" s="2">
        <f t="shared" si="38"/>
        <v>0</v>
      </c>
      <c r="AF133" s="2">
        <f t="shared" si="38"/>
        <v>0</v>
      </c>
      <c r="AG133" s="2">
        <f>AF133+AG132</f>
        <v>0</v>
      </c>
      <c r="AH133" s="2">
        <f t="shared" si="38"/>
        <v>0</v>
      </c>
      <c r="AI133" s="2">
        <f t="shared" si="38"/>
        <v>0</v>
      </c>
      <c r="AJ133" s="2">
        <f t="shared" si="38"/>
        <v>0</v>
      </c>
      <c r="AK133" s="2">
        <f t="shared" si="38"/>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9">I132*$G134</f>
        <v>0</v>
      </c>
      <c r="J135">
        <f t="shared" si="39"/>
        <v>0</v>
      </c>
      <c r="K135">
        <f t="shared" si="39"/>
        <v>0</v>
      </c>
      <c r="L135">
        <f t="shared" si="39"/>
        <v>0</v>
      </c>
      <c r="M135">
        <f t="shared" si="39"/>
        <v>0</v>
      </c>
      <c r="N135">
        <f t="shared" si="39"/>
        <v>0</v>
      </c>
      <c r="O135">
        <f t="shared" si="39"/>
        <v>0</v>
      </c>
      <c r="P135">
        <f t="shared" si="39"/>
        <v>0</v>
      </c>
      <c r="Q135">
        <f t="shared" si="39"/>
        <v>0</v>
      </c>
      <c r="R135">
        <f t="shared" si="39"/>
        <v>0</v>
      </c>
      <c r="S135">
        <f t="shared" si="39"/>
        <v>0</v>
      </c>
      <c r="T135">
        <f t="shared" si="39"/>
        <v>0</v>
      </c>
      <c r="U135">
        <f t="shared" si="39"/>
        <v>0</v>
      </c>
      <c r="V135">
        <f t="shared" si="39"/>
        <v>0</v>
      </c>
      <c r="W135">
        <f t="shared" si="39"/>
        <v>0</v>
      </c>
      <c r="X135">
        <f t="shared" si="39"/>
        <v>0</v>
      </c>
      <c r="Y135">
        <f t="shared" si="39"/>
        <v>0</v>
      </c>
      <c r="Z135">
        <f t="shared" si="39"/>
        <v>0</v>
      </c>
      <c r="AA135">
        <f t="shared" si="39"/>
        <v>0</v>
      </c>
      <c r="AB135">
        <f t="shared" si="39"/>
        <v>0</v>
      </c>
      <c r="AC135">
        <f t="shared" si="39"/>
        <v>0</v>
      </c>
      <c r="AD135">
        <f t="shared" si="39"/>
        <v>0</v>
      </c>
      <c r="AE135">
        <f t="shared" si="39"/>
        <v>0</v>
      </c>
      <c r="AF135">
        <f t="shared" si="39"/>
        <v>0</v>
      </c>
      <c r="AG135">
        <f t="shared" si="39"/>
        <v>0</v>
      </c>
      <c r="AH135">
        <f t="shared" si="39"/>
        <v>0</v>
      </c>
      <c r="AI135">
        <f t="shared" si="39"/>
        <v>0</v>
      </c>
      <c r="AJ135">
        <f t="shared" si="39"/>
        <v>0</v>
      </c>
      <c r="AK135">
        <f t="shared" si="39"/>
        <v>0</v>
      </c>
    </row>
    <row r="136" spans="1:37">
      <c r="C136" s="1"/>
      <c r="D136" s="1"/>
      <c r="E136" t="s">
        <v>236</v>
      </c>
      <c r="F136" t="s">
        <v>232</v>
      </c>
      <c r="H136">
        <f>H133*$G134</f>
        <v>0</v>
      </c>
      <c r="I136">
        <f t="shared" ref="I136:AK136" si="40">I133*$G134</f>
        <v>0</v>
      </c>
      <c r="J136">
        <f t="shared" si="40"/>
        <v>0</v>
      </c>
      <c r="K136">
        <f t="shared" si="40"/>
        <v>0</v>
      </c>
      <c r="L136">
        <f t="shared" si="40"/>
        <v>0</v>
      </c>
      <c r="M136">
        <f t="shared" si="40"/>
        <v>0</v>
      </c>
      <c r="N136">
        <f t="shared" si="40"/>
        <v>0</v>
      </c>
      <c r="O136">
        <f t="shared" si="40"/>
        <v>0</v>
      </c>
      <c r="P136">
        <f t="shared" si="40"/>
        <v>0</v>
      </c>
      <c r="Q136">
        <f t="shared" si="40"/>
        <v>0</v>
      </c>
      <c r="R136">
        <f t="shared" si="40"/>
        <v>0</v>
      </c>
      <c r="S136">
        <f t="shared" si="40"/>
        <v>0</v>
      </c>
      <c r="T136">
        <f t="shared" si="40"/>
        <v>0</v>
      </c>
      <c r="U136">
        <f t="shared" si="40"/>
        <v>0</v>
      </c>
      <c r="V136">
        <f t="shared" si="40"/>
        <v>0</v>
      </c>
      <c r="W136">
        <f t="shared" si="40"/>
        <v>0</v>
      </c>
      <c r="X136">
        <f t="shared" si="40"/>
        <v>0</v>
      </c>
      <c r="Y136">
        <f t="shared" si="40"/>
        <v>0</v>
      </c>
      <c r="Z136">
        <f t="shared" si="40"/>
        <v>0</v>
      </c>
      <c r="AA136">
        <f t="shared" si="40"/>
        <v>0</v>
      </c>
      <c r="AB136">
        <f t="shared" si="40"/>
        <v>0</v>
      </c>
      <c r="AC136">
        <f t="shared" si="40"/>
        <v>0</v>
      </c>
      <c r="AD136">
        <f t="shared" si="40"/>
        <v>0</v>
      </c>
      <c r="AE136">
        <f t="shared" si="40"/>
        <v>0</v>
      </c>
      <c r="AF136">
        <f t="shared" si="40"/>
        <v>0</v>
      </c>
      <c r="AG136">
        <f t="shared" si="40"/>
        <v>0</v>
      </c>
      <c r="AH136">
        <f t="shared" si="40"/>
        <v>0</v>
      </c>
      <c r="AI136">
        <f t="shared" si="40"/>
        <v>0</v>
      </c>
      <c r="AJ136">
        <f t="shared" si="40"/>
        <v>0</v>
      </c>
      <c r="AK136">
        <f t="shared" si="40"/>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1">I133*I137</f>
        <v>0</v>
      </c>
      <c r="J140" s="2">
        <f t="shared" si="41"/>
        <v>0</v>
      </c>
      <c r="K140" s="2">
        <f t="shared" si="41"/>
        <v>0</v>
      </c>
      <c r="L140" s="2">
        <f t="shared" si="41"/>
        <v>0</v>
      </c>
      <c r="M140" s="2">
        <f t="shared" si="41"/>
        <v>0</v>
      </c>
      <c r="N140" s="2">
        <f t="shared" si="41"/>
        <v>0</v>
      </c>
      <c r="O140" s="2">
        <f t="shared" si="41"/>
        <v>0</v>
      </c>
      <c r="P140" s="2">
        <f t="shared" si="41"/>
        <v>0</v>
      </c>
      <c r="Q140" s="2">
        <f t="shared" si="41"/>
        <v>0</v>
      </c>
      <c r="R140" s="2">
        <f t="shared" si="41"/>
        <v>0</v>
      </c>
      <c r="S140" s="2">
        <f t="shared" si="41"/>
        <v>0</v>
      </c>
      <c r="T140" s="2">
        <f t="shared" si="41"/>
        <v>0</v>
      </c>
      <c r="U140" s="2">
        <f t="shared" si="41"/>
        <v>0</v>
      </c>
      <c r="V140" s="2">
        <f t="shared" si="41"/>
        <v>0</v>
      </c>
      <c r="W140" s="2">
        <f t="shared" si="41"/>
        <v>0</v>
      </c>
      <c r="X140" s="2">
        <f t="shared" si="41"/>
        <v>0</v>
      </c>
      <c r="Y140" s="2">
        <f t="shared" si="41"/>
        <v>0</v>
      </c>
      <c r="Z140" s="2">
        <f t="shared" si="41"/>
        <v>0</v>
      </c>
      <c r="AA140" s="2">
        <f t="shared" si="41"/>
        <v>0</v>
      </c>
      <c r="AB140" s="2">
        <f t="shared" si="41"/>
        <v>0</v>
      </c>
      <c r="AC140" s="2">
        <f t="shared" si="41"/>
        <v>0</v>
      </c>
      <c r="AD140" s="2">
        <f t="shared" si="41"/>
        <v>0</v>
      </c>
      <c r="AE140" s="2">
        <f t="shared" si="41"/>
        <v>0</v>
      </c>
      <c r="AF140" s="2">
        <f t="shared" si="41"/>
        <v>0</v>
      </c>
      <c r="AG140" s="2">
        <f t="shared" si="41"/>
        <v>0</v>
      </c>
      <c r="AH140" s="2">
        <f t="shared" si="41"/>
        <v>0</v>
      </c>
      <c r="AI140" s="2">
        <f t="shared" si="41"/>
        <v>0</v>
      </c>
      <c r="AJ140" s="2">
        <f t="shared" si="41"/>
        <v>0</v>
      </c>
      <c r="AK140" s="2">
        <f t="shared" si="41"/>
        <v>0</v>
      </c>
    </row>
    <row r="141" spans="1:37">
      <c r="C141" s="1"/>
      <c r="D141" s="1"/>
      <c r="E141" t="s">
        <v>243</v>
      </c>
      <c r="F141" t="s">
        <v>242</v>
      </c>
      <c r="H141" s="2">
        <f>H133*H138</f>
        <v>0</v>
      </c>
      <c r="I141" s="2">
        <f t="shared" ref="I141:AK141" si="42">I133*I138</f>
        <v>0</v>
      </c>
      <c r="J141" s="2">
        <f t="shared" si="42"/>
        <v>0</v>
      </c>
      <c r="K141" s="2">
        <f t="shared" si="42"/>
        <v>0</v>
      </c>
      <c r="L141" s="2">
        <f t="shared" si="42"/>
        <v>0</v>
      </c>
      <c r="M141" s="2">
        <f t="shared" si="42"/>
        <v>0</v>
      </c>
      <c r="N141" s="2">
        <f t="shared" si="42"/>
        <v>0</v>
      </c>
      <c r="O141" s="2">
        <f t="shared" si="42"/>
        <v>0</v>
      </c>
      <c r="P141" s="2">
        <f t="shared" si="42"/>
        <v>0</v>
      </c>
      <c r="Q141" s="2">
        <f t="shared" si="42"/>
        <v>0</v>
      </c>
      <c r="R141" s="2">
        <f t="shared" si="42"/>
        <v>0</v>
      </c>
      <c r="S141" s="2">
        <f t="shared" si="42"/>
        <v>0</v>
      </c>
      <c r="T141" s="2">
        <f t="shared" si="42"/>
        <v>0</v>
      </c>
      <c r="U141" s="2">
        <f t="shared" si="42"/>
        <v>0</v>
      </c>
      <c r="V141" s="2">
        <f t="shared" si="42"/>
        <v>0</v>
      </c>
      <c r="W141" s="2">
        <f t="shared" si="42"/>
        <v>0</v>
      </c>
      <c r="X141" s="2">
        <f t="shared" si="42"/>
        <v>0</v>
      </c>
      <c r="Y141" s="2">
        <f t="shared" si="42"/>
        <v>0</v>
      </c>
      <c r="Z141" s="2">
        <f t="shared" si="42"/>
        <v>0</v>
      </c>
      <c r="AA141" s="2">
        <f t="shared" si="42"/>
        <v>0</v>
      </c>
      <c r="AB141" s="2">
        <f t="shared" si="42"/>
        <v>0</v>
      </c>
      <c r="AC141" s="2">
        <f t="shared" si="42"/>
        <v>0</v>
      </c>
      <c r="AD141" s="2">
        <f t="shared" si="42"/>
        <v>0</v>
      </c>
      <c r="AE141" s="2">
        <f t="shared" si="42"/>
        <v>0</v>
      </c>
      <c r="AF141" s="2">
        <f t="shared" si="42"/>
        <v>0</v>
      </c>
      <c r="AG141" s="2">
        <f t="shared" si="42"/>
        <v>0</v>
      </c>
      <c r="AH141" s="2">
        <f t="shared" si="42"/>
        <v>0</v>
      </c>
      <c r="AI141" s="2">
        <f t="shared" si="42"/>
        <v>0</v>
      </c>
      <c r="AJ141" s="2">
        <f t="shared" si="42"/>
        <v>0</v>
      </c>
      <c r="AK141" s="2">
        <f t="shared" si="42"/>
        <v>0</v>
      </c>
    </row>
    <row r="142" spans="1:37">
      <c r="C142" s="1"/>
      <c r="D142" s="1"/>
      <c r="E142" t="s">
        <v>244</v>
      </c>
      <c r="F142" t="s">
        <v>242</v>
      </c>
      <c r="H142" s="2">
        <f>H133*H139</f>
        <v>0</v>
      </c>
      <c r="I142" s="2">
        <f t="shared" ref="I142:AK142" si="43">I133*I139</f>
        <v>0</v>
      </c>
      <c r="J142" s="2">
        <f t="shared" si="43"/>
        <v>0</v>
      </c>
      <c r="K142" s="2">
        <f t="shared" si="43"/>
        <v>0</v>
      </c>
      <c r="L142" s="2">
        <f t="shared" si="43"/>
        <v>0</v>
      </c>
      <c r="M142" s="2">
        <f t="shared" si="43"/>
        <v>0</v>
      </c>
      <c r="N142" s="2">
        <f t="shared" si="43"/>
        <v>0</v>
      </c>
      <c r="O142" s="2">
        <f t="shared" si="43"/>
        <v>0</v>
      </c>
      <c r="P142" s="2">
        <f t="shared" si="43"/>
        <v>0</v>
      </c>
      <c r="Q142" s="2">
        <f t="shared" si="43"/>
        <v>0</v>
      </c>
      <c r="R142" s="2">
        <f t="shared" si="43"/>
        <v>0</v>
      </c>
      <c r="S142" s="2">
        <f t="shared" si="43"/>
        <v>0</v>
      </c>
      <c r="T142" s="2">
        <f t="shared" si="43"/>
        <v>0</v>
      </c>
      <c r="U142" s="2">
        <f t="shared" si="43"/>
        <v>0</v>
      </c>
      <c r="V142" s="2">
        <f t="shared" si="43"/>
        <v>0</v>
      </c>
      <c r="W142" s="2">
        <f t="shared" si="43"/>
        <v>0</v>
      </c>
      <c r="X142" s="2">
        <f t="shared" si="43"/>
        <v>0</v>
      </c>
      <c r="Y142" s="2">
        <f t="shared" si="43"/>
        <v>0</v>
      </c>
      <c r="Z142" s="2">
        <f t="shared" si="43"/>
        <v>0</v>
      </c>
      <c r="AA142" s="2">
        <f t="shared" si="43"/>
        <v>0</v>
      </c>
      <c r="AB142" s="2">
        <f t="shared" si="43"/>
        <v>0</v>
      </c>
      <c r="AC142" s="2">
        <f t="shared" si="43"/>
        <v>0</v>
      </c>
      <c r="AD142" s="2">
        <f t="shared" si="43"/>
        <v>0</v>
      </c>
      <c r="AE142" s="2">
        <f t="shared" si="43"/>
        <v>0</v>
      </c>
      <c r="AF142" s="2">
        <f t="shared" si="43"/>
        <v>0</v>
      </c>
      <c r="AG142" s="2">
        <f t="shared" si="43"/>
        <v>0</v>
      </c>
      <c r="AH142" s="2">
        <f t="shared" si="43"/>
        <v>0</v>
      </c>
      <c r="AI142" s="2">
        <f t="shared" si="43"/>
        <v>0</v>
      </c>
      <c r="AJ142" s="2">
        <f t="shared" si="43"/>
        <v>0</v>
      </c>
      <c r="AK142" s="2">
        <f t="shared" si="43"/>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4">H144*(1+$G$14)*(1+I143)</f>
        <v>0</v>
      </c>
      <c r="J144" s="2">
        <f t="shared" si="44"/>
        <v>0</v>
      </c>
      <c r="K144" s="2">
        <f t="shared" si="44"/>
        <v>0</v>
      </c>
      <c r="L144" s="2">
        <f t="shared" si="44"/>
        <v>0</v>
      </c>
      <c r="M144" s="2">
        <f t="shared" si="44"/>
        <v>0</v>
      </c>
      <c r="N144" s="2">
        <f t="shared" si="44"/>
        <v>0</v>
      </c>
      <c r="O144" s="2">
        <f t="shared" si="44"/>
        <v>0</v>
      </c>
      <c r="P144" s="2">
        <f t="shared" si="44"/>
        <v>0</v>
      </c>
      <c r="Q144" s="2">
        <f t="shared" si="44"/>
        <v>0</v>
      </c>
      <c r="R144" s="2">
        <f t="shared" si="44"/>
        <v>0</v>
      </c>
      <c r="S144" s="2">
        <f t="shared" si="44"/>
        <v>0</v>
      </c>
      <c r="T144" s="2">
        <f t="shared" si="44"/>
        <v>0</v>
      </c>
      <c r="U144" s="2">
        <f t="shared" si="44"/>
        <v>0</v>
      </c>
      <c r="V144" s="2">
        <f t="shared" si="44"/>
        <v>0</v>
      </c>
      <c r="W144" s="2">
        <f t="shared" si="44"/>
        <v>0</v>
      </c>
      <c r="X144" s="2">
        <f t="shared" si="44"/>
        <v>0</v>
      </c>
      <c r="Y144" s="2">
        <f t="shared" si="44"/>
        <v>0</v>
      </c>
      <c r="Z144" s="2">
        <f t="shared" si="44"/>
        <v>0</v>
      </c>
      <c r="AA144" s="2">
        <f t="shared" si="44"/>
        <v>0</v>
      </c>
      <c r="AB144" s="2">
        <f t="shared" si="44"/>
        <v>0</v>
      </c>
      <c r="AC144" s="2">
        <f t="shared" si="44"/>
        <v>0</v>
      </c>
      <c r="AD144" s="2">
        <f t="shared" si="44"/>
        <v>0</v>
      </c>
      <c r="AE144" s="2">
        <f t="shared" si="44"/>
        <v>0</v>
      </c>
      <c r="AF144" s="2">
        <f t="shared" si="44"/>
        <v>0</v>
      </c>
      <c r="AG144" s="2">
        <f>AF144*(1+$G$14)*(1+AG143)</f>
        <v>0</v>
      </c>
      <c r="AH144" s="2">
        <f t="shared" si="44"/>
        <v>0</v>
      </c>
      <c r="AI144" s="2">
        <f t="shared" si="44"/>
        <v>0</v>
      </c>
      <c r="AJ144" s="2">
        <f t="shared" si="44"/>
        <v>0</v>
      </c>
      <c r="AK144" s="2">
        <f t="shared" si="44"/>
        <v>0</v>
      </c>
    </row>
    <row r="145" spans="1:37">
      <c r="C145" s="1"/>
      <c r="D145" s="1"/>
      <c r="E145" t="s">
        <v>248</v>
      </c>
      <c r="F145" t="s">
        <v>249</v>
      </c>
      <c r="G145" s="20"/>
      <c r="H145" s="21">
        <f>G145*(1+$G$14)*(1+H143)</f>
        <v>0</v>
      </c>
      <c r="I145" s="21">
        <f t="shared" ref="I145:AK145" si="45">H145*(1+$G$14)*(1+I143)</f>
        <v>0</v>
      </c>
      <c r="J145" s="21">
        <f t="shared" si="45"/>
        <v>0</v>
      </c>
      <c r="K145" s="21">
        <f t="shared" si="45"/>
        <v>0</v>
      </c>
      <c r="L145" s="21">
        <f t="shared" si="45"/>
        <v>0</v>
      </c>
      <c r="M145" s="21">
        <f t="shared" si="45"/>
        <v>0</v>
      </c>
      <c r="N145" s="21">
        <f t="shared" si="45"/>
        <v>0</v>
      </c>
      <c r="O145" s="21">
        <f t="shared" si="45"/>
        <v>0</v>
      </c>
      <c r="P145" s="21">
        <f t="shared" si="45"/>
        <v>0</v>
      </c>
      <c r="Q145" s="21">
        <f t="shared" si="45"/>
        <v>0</v>
      </c>
      <c r="R145" s="21">
        <f t="shared" si="45"/>
        <v>0</v>
      </c>
      <c r="S145" s="21">
        <f t="shared" si="45"/>
        <v>0</v>
      </c>
      <c r="T145" s="21">
        <f t="shared" si="45"/>
        <v>0</v>
      </c>
      <c r="U145" s="21">
        <f t="shared" si="45"/>
        <v>0</v>
      </c>
      <c r="V145" s="21">
        <f t="shared" si="45"/>
        <v>0</v>
      </c>
      <c r="W145" s="21">
        <f t="shared" si="45"/>
        <v>0</v>
      </c>
      <c r="X145" s="21">
        <f t="shared" si="45"/>
        <v>0</v>
      </c>
      <c r="Y145" s="21">
        <f t="shared" si="45"/>
        <v>0</v>
      </c>
      <c r="Z145" s="21">
        <f t="shared" si="45"/>
        <v>0</v>
      </c>
      <c r="AA145" s="21">
        <f t="shared" si="45"/>
        <v>0</v>
      </c>
      <c r="AB145" s="21">
        <f t="shared" si="45"/>
        <v>0</v>
      </c>
      <c r="AC145" s="21">
        <f t="shared" si="45"/>
        <v>0</v>
      </c>
      <c r="AD145" s="21">
        <f t="shared" si="45"/>
        <v>0</v>
      </c>
      <c r="AE145" s="21">
        <f t="shared" si="45"/>
        <v>0</v>
      </c>
      <c r="AF145" s="21">
        <f t="shared" si="45"/>
        <v>0</v>
      </c>
      <c r="AG145" s="21">
        <f>AF145*(1+$G$14)*(1+AG143)</f>
        <v>0</v>
      </c>
      <c r="AH145" s="21">
        <f t="shared" si="45"/>
        <v>0</v>
      </c>
      <c r="AI145" s="21">
        <f t="shared" si="45"/>
        <v>0</v>
      </c>
      <c r="AJ145" s="21">
        <f t="shared" si="45"/>
        <v>0</v>
      </c>
      <c r="AK145" s="21">
        <f t="shared" si="45"/>
        <v>0</v>
      </c>
    </row>
    <row r="146" spans="1:37">
      <c r="C146" s="1"/>
      <c r="D146" s="1"/>
      <c r="E146" t="s">
        <v>250</v>
      </c>
      <c r="F146" t="s">
        <v>249</v>
      </c>
      <c r="G146" s="20"/>
      <c r="H146" s="21">
        <f>G146*(1+$G$14)*(1+H143)</f>
        <v>0</v>
      </c>
      <c r="I146" s="21">
        <f t="shared" ref="I146:AK146" si="46">H146*(1+$G$14)*(1+I143)</f>
        <v>0</v>
      </c>
      <c r="J146" s="21">
        <f t="shared" si="46"/>
        <v>0</v>
      </c>
      <c r="K146" s="21">
        <f t="shared" si="46"/>
        <v>0</v>
      </c>
      <c r="L146" s="21">
        <f t="shared" si="46"/>
        <v>0</v>
      </c>
      <c r="M146" s="21">
        <f t="shared" si="46"/>
        <v>0</v>
      </c>
      <c r="N146" s="21">
        <f t="shared" si="46"/>
        <v>0</v>
      </c>
      <c r="O146" s="21">
        <f t="shared" si="46"/>
        <v>0</v>
      </c>
      <c r="P146" s="21">
        <f t="shared" si="46"/>
        <v>0</v>
      </c>
      <c r="Q146" s="21">
        <f t="shared" si="46"/>
        <v>0</v>
      </c>
      <c r="R146" s="21">
        <f t="shared" si="46"/>
        <v>0</v>
      </c>
      <c r="S146" s="21">
        <f t="shared" si="46"/>
        <v>0</v>
      </c>
      <c r="T146" s="21">
        <f t="shared" si="46"/>
        <v>0</v>
      </c>
      <c r="U146" s="21">
        <f t="shared" si="46"/>
        <v>0</v>
      </c>
      <c r="V146" s="21">
        <f t="shared" si="46"/>
        <v>0</v>
      </c>
      <c r="W146" s="21">
        <f t="shared" si="46"/>
        <v>0</v>
      </c>
      <c r="X146" s="21">
        <f t="shared" si="46"/>
        <v>0</v>
      </c>
      <c r="Y146" s="21">
        <f t="shared" si="46"/>
        <v>0</v>
      </c>
      <c r="Z146" s="21">
        <f t="shared" si="46"/>
        <v>0</v>
      </c>
      <c r="AA146" s="21">
        <f t="shared" si="46"/>
        <v>0</v>
      </c>
      <c r="AB146" s="21">
        <f t="shared" si="46"/>
        <v>0</v>
      </c>
      <c r="AC146" s="21">
        <f t="shared" si="46"/>
        <v>0</v>
      </c>
      <c r="AD146" s="21">
        <f t="shared" si="46"/>
        <v>0</v>
      </c>
      <c r="AE146" s="21">
        <f t="shared" si="46"/>
        <v>0</v>
      </c>
      <c r="AF146" s="21">
        <f t="shared" si="46"/>
        <v>0</v>
      </c>
      <c r="AG146" s="21">
        <f>AF146*(1+$G$14)*(1+AG143)</f>
        <v>0</v>
      </c>
      <c r="AH146" s="21">
        <f t="shared" si="46"/>
        <v>0</v>
      </c>
      <c r="AI146" s="21">
        <f t="shared" si="46"/>
        <v>0</v>
      </c>
      <c r="AJ146" s="21">
        <f t="shared" si="46"/>
        <v>0</v>
      </c>
      <c r="AK146" s="21">
        <f t="shared" si="46"/>
        <v>0</v>
      </c>
    </row>
    <row r="147" spans="1:37">
      <c r="C147" s="1"/>
      <c r="D147" s="1"/>
      <c r="E147" t="s">
        <v>251</v>
      </c>
      <c r="F147" t="s">
        <v>249</v>
      </c>
      <c r="G147" s="20"/>
      <c r="H147" s="21">
        <f>G147*(1+$G$14)*(1+H143)</f>
        <v>0</v>
      </c>
      <c r="I147" s="21">
        <f t="shared" ref="I147:AK147" si="47">H147*(1+$G$14)*(1+I143)</f>
        <v>0</v>
      </c>
      <c r="J147" s="21">
        <f t="shared" si="47"/>
        <v>0</v>
      </c>
      <c r="K147" s="21">
        <f t="shared" si="47"/>
        <v>0</v>
      </c>
      <c r="L147" s="21">
        <f t="shared" si="47"/>
        <v>0</v>
      </c>
      <c r="M147" s="21">
        <f t="shared" si="47"/>
        <v>0</v>
      </c>
      <c r="N147" s="21">
        <f t="shared" si="47"/>
        <v>0</v>
      </c>
      <c r="O147" s="21">
        <f t="shared" si="47"/>
        <v>0</v>
      </c>
      <c r="P147" s="21">
        <f t="shared" si="47"/>
        <v>0</v>
      </c>
      <c r="Q147" s="21">
        <f t="shared" si="47"/>
        <v>0</v>
      </c>
      <c r="R147" s="21">
        <f t="shared" si="47"/>
        <v>0</v>
      </c>
      <c r="S147" s="21">
        <f t="shared" si="47"/>
        <v>0</v>
      </c>
      <c r="T147" s="21">
        <f t="shared" si="47"/>
        <v>0</v>
      </c>
      <c r="U147" s="21">
        <f t="shared" si="47"/>
        <v>0</v>
      </c>
      <c r="V147" s="21">
        <f t="shared" si="47"/>
        <v>0</v>
      </c>
      <c r="W147" s="21">
        <f t="shared" si="47"/>
        <v>0</v>
      </c>
      <c r="X147" s="21">
        <f t="shared" si="47"/>
        <v>0</v>
      </c>
      <c r="Y147" s="21">
        <f t="shared" si="47"/>
        <v>0</v>
      </c>
      <c r="Z147" s="21">
        <f t="shared" si="47"/>
        <v>0</v>
      </c>
      <c r="AA147" s="21">
        <f t="shared" si="47"/>
        <v>0</v>
      </c>
      <c r="AB147" s="21">
        <f t="shared" si="47"/>
        <v>0</v>
      </c>
      <c r="AC147" s="21">
        <f t="shared" si="47"/>
        <v>0</v>
      </c>
      <c r="AD147" s="21">
        <f t="shared" si="47"/>
        <v>0</v>
      </c>
      <c r="AE147" s="21">
        <f t="shared" si="47"/>
        <v>0</v>
      </c>
      <c r="AF147" s="21">
        <f t="shared" si="47"/>
        <v>0</v>
      </c>
      <c r="AG147" s="21">
        <f>AF147*(1+$G$14)*(1+AG143)</f>
        <v>0</v>
      </c>
      <c r="AH147" s="21">
        <f t="shared" si="47"/>
        <v>0</v>
      </c>
      <c r="AI147" s="21">
        <f t="shared" si="47"/>
        <v>0</v>
      </c>
      <c r="AJ147" s="21">
        <f t="shared" si="47"/>
        <v>0</v>
      </c>
      <c r="AK147" s="21">
        <f t="shared" si="47"/>
        <v>0</v>
      </c>
    </row>
    <row r="148" spans="1:37">
      <c r="C148" s="1"/>
      <c r="D148" s="1"/>
    </row>
    <row r="149" spans="1:37">
      <c r="C149" s="1"/>
      <c r="D149" s="1"/>
      <c r="E149" t="s">
        <v>263</v>
      </c>
      <c r="F149" t="s">
        <v>253</v>
      </c>
      <c r="H149" s="2">
        <f>SUM(H140:H142)/1000</f>
        <v>0</v>
      </c>
      <c r="I149" s="2">
        <f t="shared" ref="I149:AK149" si="48">SUM(I140:I142)/1000</f>
        <v>0</v>
      </c>
      <c r="J149" s="2">
        <f t="shared" si="48"/>
        <v>0</v>
      </c>
      <c r="K149" s="2">
        <f t="shared" si="48"/>
        <v>0</v>
      </c>
      <c r="L149" s="2">
        <f t="shared" si="48"/>
        <v>0</v>
      </c>
      <c r="M149" s="2">
        <f t="shared" si="48"/>
        <v>0</v>
      </c>
      <c r="N149" s="2">
        <f t="shared" si="48"/>
        <v>0</v>
      </c>
      <c r="O149" s="2">
        <f t="shared" si="48"/>
        <v>0</v>
      </c>
      <c r="P149" s="2">
        <f t="shared" si="48"/>
        <v>0</v>
      </c>
      <c r="Q149" s="2">
        <f t="shared" si="48"/>
        <v>0</v>
      </c>
      <c r="R149" s="2">
        <f t="shared" si="48"/>
        <v>0</v>
      </c>
      <c r="S149" s="2">
        <f t="shared" si="48"/>
        <v>0</v>
      </c>
      <c r="T149" s="2">
        <f t="shared" si="48"/>
        <v>0</v>
      </c>
      <c r="U149" s="2">
        <f t="shared" si="48"/>
        <v>0</v>
      </c>
      <c r="V149" s="2">
        <f t="shared" si="48"/>
        <v>0</v>
      </c>
      <c r="W149" s="2">
        <f t="shared" si="48"/>
        <v>0</v>
      </c>
      <c r="X149" s="2">
        <f t="shared" si="48"/>
        <v>0</v>
      </c>
      <c r="Y149" s="2">
        <f t="shared" si="48"/>
        <v>0</v>
      </c>
      <c r="Z149" s="2">
        <f t="shared" si="48"/>
        <v>0</v>
      </c>
      <c r="AA149" s="2">
        <f t="shared" si="48"/>
        <v>0</v>
      </c>
      <c r="AB149" s="2">
        <f t="shared" si="48"/>
        <v>0</v>
      </c>
      <c r="AC149" s="2">
        <f t="shared" si="48"/>
        <v>0</v>
      </c>
      <c r="AD149" s="2">
        <f t="shared" si="48"/>
        <v>0</v>
      </c>
      <c r="AE149" s="2">
        <f t="shared" si="48"/>
        <v>0</v>
      </c>
      <c r="AF149" s="2">
        <f t="shared" si="48"/>
        <v>0</v>
      </c>
      <c r="AG149" s="2">
        <f t="shared" si="48"/>
        <v>0</v>
      </c>
      <c r="AH149" s="2">
        <f t="shared" si="48"/>
        <v>0</v>
      </c>
      <c r="AI149" s="2">
        <f t="shared" si="48"/>
        <v>0</v>
      </c>
      <c r="AJ149" s="2">
        <f t="shared" si="48"/>
        <v>0</v>
      </c>
      <c r="AK149" s="2">
        <f t="shared" si="48"/>
        <v>0</v>
      </c>
    </row>
    <row r="150" spans="1:37">
      <c r="C150" s="1"/>
      <c r="D150" s="1"/>
      <c r="E150" t="s">
        <v>264</v>
      </c>
      <c r="F150" t="s">
        <v>215</v>
      </c>
      <c r="H150" s="2">
        <f>H133*H144+H140*H145+H141*H146+H142*H147</f>
        <v>0</v>
      </c>
      <c r="I150" s="2">
        <f t="shared" ref="I150:AK150" si="49">I133*I144+I140*I145+I141*I146+I142*I147</f>
        <v>0</v>
      </c>
      <c r="J150" s="2">
        <f t="shared" si="49"/>
        <v>0</v>
      </c>
      <c r="K150" s="2">
        <f t="shared" si="49"/>
        <v>0</v>
      </c>
      <c r="L150" s="2">
        <f t="shared" si="49"/>
        <v>0</v>
      </c>
      <c r="M150" s="2">
        <f t="shared" si="49"/>
        <v>0</v>
      </c>
      <c r="N150" s="2">
        <f t="shared" si="49"/>
        <v>0</v>
      </c>
      <c r="O150" s="2">
        <f t="shared" si="49"/>
        <v>0</v>
      </c>
      <c r="P150" s="2">
        <f t="shared" si="49"/>
        <v>0</v>
      </c>
      <c r="Q150" s="2">
        <f t="shared" si="49"/>
        <v>0</v>
      </c>
      <c r="R150" s="2">
        <f t="shared" si="49"/>
        <v>0</v>
      </c>
      <c r="S150" s="2">
        <f t="shared" si="49"/>
        <v>0</v>
      </c>
      <c r="T150" s="2">
        <f t="shared" si="49"/>
        <v>0</v>
      </c>
      <c r="U150" s="2">
        <f t="shared" si="49"/>
        <v>0</v>
      </c>
      <c r="V150" s="2">
        <f t="shared" si="49"/>
        <v>0</v>
      </c>
      <c r="W150" s="2">
        <f t="shared" si="49"/>
        <v>0</v>
      </c>
      <c r="X150" s="2">
        <f t="shared" si="49"/>
        <v>0</v>
      </c>
      <c r="Y150" s="2">
        <f t="shared" si="49"/>
        <v>0</v>
      </c>
      <c r="Z150" s="2">
        <f t="shared" si="49"/>
        <v>0</v>
      </c>
      <c r="AA150" s="2">
        <f t="shared" si="49"/>
        <v>0</v>
      </c>
      <c r="AB150" s="2">
        <f t="shared" si="49"/>
        <v>0</v>
      </c>
      <c r="AC150" s="2">
        <f t="shared" si="49"/>
        <v>0</v>
      </c>
      <c r="AD150" s="2">
        <f t="shared" si="49"/>
        <v>0</v>
      </c>
      <c r="AE150" s="2">
        <f t="shared" si="49"/>
        <v>0</v>
      </c>
      <c r="AF150" s="2">
        <f t="shared" si="49"/>
        <v>0</v>
      </c>
      <c r="AG150" s="2">
        <f t="shared" si="49"/>
        <v>0</v>
      </c>
      <c r="AH150" s="2">
        <f t="shared" si="49"/>
        <v>0</v>
      </c>
      <c r="AI150" s="2">
        <f t="shared" si="49"/>
        <v>0</v>
      </c>
      <c r="AJ150" s="2">
        <f t="shared" si="49"/>
        <v>0</v>
      </c>
      <c r="AK150" s="2">
        <f t="shared" si="49"/>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0">H154+I153</f>
        <v>0</v>
      </c>
      <c r="J154" s="2">
        <f t="shared" si="50"/>
        <v>0</v>
      </c>
      <c r="K154" s="2">
        <f t="shared" si="50"/>
        <v>0</v>
      </c>
      <c r="L154" s="2">
        <f t="shared" si="50"/>
        <v>0</v>
      </c>
      <c r="M154" s="2">
        <f t="shared" si="50"/>
        <v>0</v>
      </c>
      <c r="N154" s="2">
        <f t="shared" si="50"/>
        <v>0</v>
      </c>
      <c r="O154" s="2">
        <f t="shared" si="50"/>
        <v>0</v>
      </c>
      <c r="P154" s="2">
        <f t="shared" si="50"/>
        <v>0</v>
      </c>
      <c r="Q154" s="2">
        <f t="shared" si="50"/>
        <v>0</v>
      </c>
      <c r="R154" s="2">
        <f t="shared" si="50"/>
        <v>0</v>
      </c>
      <c r="S154" s="2">
        <f t="shared" si="50"/>
        <v>0</v>
      </c>
      <c r="T154" s="2">
        <f t="shared" si="50"/>
        <v>0</v>
      </c>
      <c r="U154" s="2">
        <f t="shared" si="50"/>
        <v>0</v>
      </c>
      <c r="V154" s="2">
        <f t="shared" si="50"/>
        <v>0</v>
      </c>
      <c r="W154" s="2">
        <f t="shared" si="50"/>
        <v>0</v>
      </c>
      <c r="X154" s="2">
        <f t="shared" si="50"/>
        <v>0</v>
      </c>
      <c r="Y154" s="2">
        <f t="shared" si="50"/>
        <v>0</v>
      </c>
      <c r="Z154" s="2">
        <f t="shared" si="50"/>
        <v>0</v>
      </c>
      <c r="AA154" s="2">
        <f t="shared" si="50"/>
        <v>0</v>
      </c>
      <c r="AB154" s="2">
        <f t="shared" si="50"/>
        <v>0</v>
      </c>
      <c r="AC154" s="2">
        <f t="shared" si="50"/>
        <v>0</v>
      </c>
      <c r="AD154" s="2">
        <f t="shared" si="50"/>
        <v>0</v>
      </c>
      <c r="AE154" s="2">
        <f t="shared" si="50"/>
        <v>0</v>
      </c>
      <c r="AF154" s="2">
        <f t="shared" si="50"/>
        <v>0</v>
      </c>
      <c r="AG154" s="2">
        <f>AF154+AG153</f>
        <v>0</v>
      </c>
      <c r="AH154" s="2">
        <f t="shared" si="50"/>
        <v>0</v>
      </c>
      <c r="AI154" s="2">
        <f t="shared" si="50"/>
        <v>0</v>
      </c>
      <c r="AJ154" s="2">
        <f t="shared" si="50"/>
        <v>0</v>
      </c>
      <c r="AK154" s="2">
        <f t="shared" si="50"/>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1">I153*$G155</f>
        <v>0</v>
      </c>
      <c r="J156">
        <f t="shared" si="51"/>
        <v>0</v>
      </c>
      <c r="K156">
        <f t="shared" si="51"/>
        <v>0</v>
      </c>
      <c r="L156">
        <f t="shared" si="51"/>
        <v>0</v>
      </c>
      <c r="M156">
        <f t="shared" si="51"/>
        <v>0</v>
      </c>
      <c r="N156">
        <f t="shared" si="51"/>
        <v>0</v>
      </c>
      <c r="O156">
        <f t="shared" si="51"/>
        <v>0</v>
      </c>
      <c r="P156">
        <f t="shared" si="51"/>
        <v>0</v>
      </c>
      <c r="Q156">
        <f t="shared" si="51"/>
        <v>0</v>
      </c>
      <c r="R156">
        <f t="shared" si="51"/>
        <v>0</v>
      </c>
      <c r="S156">
        <f t="shared" si="51"/>
        <v>0</v>
      </c>
      <c r="T156">
        <f t="shared" si="51"/>
        <v>0</v>
      </c>
      <c r="U156">
        <f t="shared" si="51"/>
        <v>0</v>
      </c>
      <c r="V156">
        <f t="shared" si="51"/>
        <v>0</v>
      </c>
      <c r="W156">
        <f t="shared" si="51"/>
        <v>0</v>
      </c>
      <c r="X156">
        <f t="shared" si="51"/>
        <v>0</v>
      </c>
      <c r="Y156">
        <f t="shared" si="51"/>
        <v>0</v>
      </c>
      <c r="Z156">
        <f t="shared" si="51"/>
        <v>0</v>
      </c>
      <c r="AA156">
        <f t="shared" si="51"/>
        <v>0</v>
      </c>
      <c r="AB156">
        <f t="shared" si="51"/>
        <v>0</v>
      </c>
      <c r="AC156">
        <f t="shared" si="51"/>
        <v>0</v>
      </c>
      <c r="AD156">
        <f t="shared" si="51"/>
        <v>0</v>
      </c>
      <c r="AE156">
        <f t="shared" si="51"/>
        <v>0</v>
      </c>
      <c r="AF156">
        <f t="shared" si="51"/>
        <v>0</v>
      </c>
      <c r="AG156">
        <f t="shared" si="51"/>
        <v>0</v>
      </c>
      <c r="AH156">
        <f t="shared" si="51"/>
        <v>0</v>
      </c>
      <c r="AI156">
        <f t="shared" si="51"/>
        <v>0</v>
      </c>
      <c r="AJ156">
        <f t="shared" si="51"/>
        <v>0</v>
      </c>
      <c r="AK156">
        <f t="shared" si="51"/>
        <v>0</v>
      </c>
    </row>
    <row r="157" spans="1:37">
      <c r="C157" s="1"/>
      <c r="D157" s="1"/>
      <c r="E157" t="s">
        <v>236</v>
      </c>
      <c r="F157" t="s">
        <v>232</v>
      </c>
      <c r="H157">
        <f>H154*$G155</f>
        <v>0</v>
      </c>
      <c r="I157">
        <f t="shared" ref="I157:AK157" si="52">I154*$G155</f>
        <v>0</v>
      </c>
      <c r="J157">
        <f t="shared" si="52"/>
        <v>0</v>
      </c>
      <c r="K157">
        <f t="shared" si="52"/>
        <v>0</v>
      </c>
      <c r="L157">
        <f t="shared" si="52"/>
        <v>0</v>
      </c>
      <c r="M157">
        <f t="shared" si="52"/>
        <v>0</v>
      </c>
      <c r="N157">
        <f t="shared" si="52"/>
        <v>0</v>
      </c>
      <c r="O157">
        <f t="shared" si="52"/>
        <v>0</v>
      </c>
      <c r="P157">
        <f t="shared" si="52"/>
        <v>0</v>
      </c>
      <c r="Q157">
        <f t="shared" si="52"/>
        <v>0</v>
      </c>
      <c r="R157">
        <f t="shared" si="52"/>
        <v>0</v>
      </c>
      <c r="S157">
        <f t="shared" si="52"/>
        <v>0</v>
      </c>
      <c r="T157">
        <f t="shared" si="52"/>
        <v>0</v>
      </c>
      <c r="U157">
        <f t="shared" si="52"/>
        <v>0</v>
      </c>
      <c r="V157">
        <f t="shared" si="52"/>
        <v>0</v>
      </c>
      <c r="W157">
        <f t="shared" si="52"/>
        <v>0</v>
      </c>
      <c r="X157">
        <f t="shared" si="52"/>
        <v>0</v>
      </c>
      <c r="Y157">
        <f t="shared" si="52"/>
        <v>0</v>
      </c>
      <c r="Z157">
        <f t="shared" si="52"/>
        <v>0</v>
      </c>
      <c r="AA157">
        <f t="shared" si="52"/>
        <v>0</v>
      </c>
      <c r="AB157">
        <f t="shared" si="52"/>
        <v>0</v>
      </c>
      <c r="AC157">
        <f t="shared" si="52"/>
        <v>0</v>
      </c>
      <c r="AD157">
        <f t="shared" si="52"/>
        <v>0</v>
      </c>
      <c r="AE157">
        <f t="shared" si="52"/>
        <v>0</v>
      </c>
      <c r="AF157">
        <f t="shared" si="52"/>
        <v>0</v>
      </c>
      <c r="AG157">
        <f t="shared" si="52"/>
        <v>0</v>
      </c>
      <c r="AH157">
        <f t="shared" si="52"/>
        <v>0</v>
      </c>
      <c r="AI157">
        <f t="shared" si="52"/>
        <v>0</v>
      </c>
      <c r="AJ157">
        <f t="shared" si="52"/>
        <v>0</v>
      </c>
      <c r="AK157">
        <f t="shared" si="52"/>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3">I154*I158</f>
        <v>0</v>
      </c>
      <c r="J161" s="2">
        <f t="shared" si="53"/>
        <v>0</v>
      </c>
      <c r="K161" s="2">
        <f t="shared" si="53"/>
        <v>0</v>
      </c>
      <c r="L161" s="2">
        <f t="shared" si="53"/>
        <v>0</v>
      </c>
      <c r="M161" s="2">
        <f t="shared" si="53"/>
        <v>0</v>
      </c>
      <c r="N161" s="2">
        <f t="shared" si="53"/>
        <v>0</v>
      </c>
      <c r="O161" s="2">
        <f t="shared" si="53"/>
        <v>0</v>
      </c>
      <c r="P161" s="2">
        <f t="shared" si="53"/>
        <v>0</v>
      </c>
      <c r="Q161" s="2">
        <f t="shared" si="53"/>
        <v>0</v>
      </c>
      <c r="R161" s="2">
        <f t="shared" si="53"/>
        <v>0</v>
      </c>
      <c r="S161" s="2">
        <f t="shared" si="53"/>
        <v>0</v>
      </c>
      <c r="T161" s="2">
        <f t="shared" si="53"/>
        <v>0</v>
      </c>
      <c r="U161" s="2">
        <f t="shared" si="53"/>
        <v>0</v>
      </c>
      <c r="V161" s="2">
        <f t="shared" si="53"/>
        <v>0</v>
      </c>
      <c r="W161" s="2">
        <f t="shared" si="53"/>
        <v>0</v>
      </c>
      <c r="X161" s="2">
        <f t="shared" si="53"/>
        <v>0</v>
      </c>
      <c r="Y161" s="2">
        <f t="shared" si="53"/>
        <v>0</v>
      </c>
      <c r="Z161" s="2">
        <f t="shared" si="53"/>
        <v>0</v>
      </c>
      <c r="AA161" s="2">
        <f t="shared" si="53"/>
        <v>0</v>
      </c>
      <c r="AB161" s="2">
        <f t="shared" si="53"/>
        <v>0</v>
      </c>
      <c r="AC161" s="2">
        <f t="shared" si="53"/>
        <v>0</v>
      </c>
      <c r="AD161" s="2">
        <f t="shared" si="53"/>
        <v>0</v>
      </c>
      <c r="AE161" s="2">
        <f t="shared" si="53"/>
        <v>0</v>
      </c>
      <c r="AF161" s="2">
        <f t="shared" si="53"/>
        <v>0</v>
      </c>
      <c r="AG161" s="2">
        <f t="shared" si="53"/>
        <v>0</v>
      </c>
      <c r="AH161" s="2">
        <f t="shared" si="53"/>
        <v>0</v>
      </c>
      <c r="AI161" s="2">
        <f t="shared" si="53"/>
        <v>0</v>
      </c>
      <c r="AJ161" s="2">
        <f t="shared" si="53"/>
        <v>0</v>
      </c>
      <c r="AK161" s="2">
        <f t="shared" si="53"/>
        <v>0</v>
      </c>
    </row>
    <row r="162" spans="1:37">
      <c r="C162" s="1"/>
      <c r="D162" s="1"/>
      <c r="E162" t="s">
        <v>243</v>
      </c>
      <c r="F162" t="s">
        <v>242</v>
      </c>
      <c r="H162" s="2">
        <f>H154*H159</f>
        <v>0</v>
      </c>
      <c r="I162" s="2">
        <f t="shared" ref="I162:AK162" si="54">I154*I159</f>
        <v>0</v>
      </c>
      <c r="J162" s="2">
        <f t="shared" si="54"/>
        <v>0</v>
      </c>
      <c r="K162" s="2">
        <f t="shared" si="54"/>
        <v>0</v>
      </c>
      <c r="L162" s="2">
        <f t="shared" si="54"/>
        <v>0</v>
      </c>
      <c r="M162" s="2">
        <f t="shared" si="54"/>
        <v>0</v>
      </c>
      <c r="N162" s="2">
        <f t="shared" si="54"/>
        <v>0</v>
      </c>
      <c r="O162" s="2">
        <f t="shared" si="54"/>
        <v>0</v>
      </c>
      <c r="P162" s="2">
        <f t="shared" si="54"/>
        <v>0</v>
      </c>
      <c r="Q162" s="2">
        <f t="shared" si="54"/>
        <v>0</v>
      </c>
      <c r="R162" s="2">
        <f t="shared" si="54"/>
        <v>0</v>
      </c>
      <c r="S162" s="2">
        <f t="shared" si="54"/>
        <v>0</v>
      </c>
      <c r="T162" s="2">
        <f t="shared" si="54"/>
        <v>0</v>
      </c>
      <c r="U162" s="2">
        <f t="shared" si="54"/>
        <v>0</v>
      </c>
      <c r="V162" s="2">
        <f t="shared" si="54"/>
        <v>0</v>
      </c>
      <c r="W162" s="2">
        <f t="shared" si="54"/>
        <v>0</v>
      </c>
      <c r="X162" s="2">
        <f t="shared" si="54"/>
        <v>0</v>
      </c>
      <c r="Y162" s="2">
        <f t="shared" si="54"/>
        <v>0</v>
      </c>
      <c r="Z162" s="2">
        <f t="shared" si="54"/>
        <v>0</v>
      </c>
      <c r="AA162" s="2">
        <f t="shared" si="54"/>
        <v>0</v>
      </c>
      <c r="AB162" s="2">
        <f t="shared" si="54"/>
        <v>0</v>
      </c>
      <c r="AC162" s="2">
        <f t="shared" si="54"/>
        <v>0</v>
      </c>
      <c r="AD162" s="2">
        <f t="shared" si="54"/>
        <v>0</v>
      </c>
      <c r="AE162" s="2">
        <f t="shared" si="54"/>
        <v>0</v>
      </c>
      <c r="AF162" s="2">
        <f t="shared" si="54"/>
        <v>0</v>
      </c>
      <c r="AG162" s="2">
        <f t="shared" si="54"/>
        <v>0</v>
      </c>
      <c r="AH162" s="2">
        <f t="shared" si="54"/>
        <v>0</v>
      </c>
      <c r="AI162" s="2">
        <f t="shared" si="54"/>
        <v>0</v>
      </c>
      <c r="AJ162" s="2">
        <f t="shared" si="54"/>
        <v>0</v>
      </c>
      <c r="AK162" s="2">
        <f t="shared" si="54"/>
        <v>0</v>
      </c>
    </row>
    <row r="163" spans="1:37">
      <c r="C163" s="1"/>
      <c r="D163" s="1"/>
      <c r="E163" t="s">
        <v>244</v>
      </c>
      <c r="F163" t="s">
        <v>242</v>
      </c>
      <c r="H163" s="2">
        <f>H154*H160</f>
        <v>0</v>
      </c>
      <c r="I163" s="2">
        <f t="shared" ref="I163:AK163" si="55">I154*I160</f>
        <v>0</v>
      </c>
      <c r="J163" s="2">
        <f t="shared" si="55"/>
        <v>0</v>
      </c>
      <c r="K163" s="2">
        <f t="shared" si="55"/>
        <v>0</v>
      </c>
      <c r="L163" s="2">
        <f t="shared" si="55"/>
        <v>0</v>
      </c>
      <c r="M163" s="2">
        <f t="shared" si="55"/>
        <v>0</v>
      </c>
      <c r="N163" s="2">
        <f t="shared" si="55"/>
        <v>0</v>
      </c>
      <c r="O163" s="2">
        <f t="shared" si="55"/>
        <v>0</v>
      </c>
      <c r="P163" s="2">
        <f t="shared" si="55"/>
        <v>0</v>
      </c>
      <c r="Q163" s="2">
        <f t="shared" si="55"/>
        <v>0</v>
      </c>
      <c r="R163" s="2">
        <f t="shared" si="55"/>
        <v>0</v>
      </c>
      <c r="S163" s="2">
        <f t="shared" si="55"/>
        <v>0</v>
      </c>
      <c r="T163" s="2">
        <f t="shared" si="55"/>
        <v>0</v>
      </c>
      <c r="U163" s="2">
        <f t="shared" si="55"/>
        <v>0</v>
      </c>
      <c r="V163" s="2">
        <f t="shared" si="55"/>
        <v>0</v>
      </c>
      <c r="W163" s="2">
        <f t="shared" si="55"/>
        <v>0</v>
      </c>
      <c r="X163" s="2">
        <f t="shared" si="55"/>
        <v>0</v>
      </c>
      <c r="Y163" s="2">
        <f t="shared" si="55"/>
        <v>0</v>
      </c>
      <c r="Z163" s="2">
        <f t="shared" si="55"/>
        <v>0</v>
      </c>
      <c r="AA163" s="2">
        <f t="shared" si="55"/>
        <v>0</v>
      </c>
      <c r="AB163" s="2">
        <f t="shared" si="55"/>
        <v>0</v>
      </c>
      <c r="AC163" s="2">
        <f t="shared" si="55"/>
        <v>0</v>
      </c>
      <c r="AD163" s="2">
        <f t="shared" si="55"/>
        <v>0</v>
      </c>
      <c r="AE163" s="2">
        <f t="shared" si="55"/>
        <v>0</v>
      </c>
      <c r="AF163" s="2">
        <f t="shared" si="55"/>
        <v>0</v>
      </c>
      <c r="AG163" s="2">
        <f t="shared" si="55"/>
        <v>0</v>
      </c>
      <c r="AH163" s="2">
        <f t="shared" si="55"/>
        <v>0</v>
      </c>
      <c r="AI163" s="2">
        <f t="shared" si="55"/>
        <v>0</v>
      </c>
      <c r="AJ163" s="2">
        <f t="shared" si="55"/>
        <v>0</v>
      </c>
      <c r="AK163" s="2">
        <f t="shared" si="55"/>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6">H165*(1+$G$14)*(1+I164)</f>
        <v>0</v>
      </c>
      <c r="J165" s="2">
        <f t="shared" si="56"/>
        <v>0</v>
      </c>
      <c r="K165" s="2">
        <f t="shared" si="56"/>
        <v>0</v>
      </c>
      <c r="L165" s="2">
        <f t="shared" si="56"/>
        <v>0</v>
      </c>
      <c r="M165" s="2">
        <f t="shared" si="56"/>
        <v>0</v>
      </c>
      <c r="N165" s="2">
        <f t="shared" si="56"/>
        <v>0</v>
      </c>
      <c r="O165" s="2">
        <f t="shared" si="56"/>
        <v>0</v>
      </c>
      <c r="P165" s="2">
        <f t="shared" si="56"/>
        <v>0</v>
      </c>
      <c r="Q165" s="2">
        <f t="shared" si="56"/>
        <v>0</v>
      </c>
      <c r="R165" s="2">
        <f t="shared" si="56"/>
        <v>0</v>
      </c>
      <c r="S165" s="2">
        <f t="shared" si="56"/>
        <v>0</v>
      </c>
      <c r="T165" s="2">
        <f t="shared" si="56"/>
        <v>0</v>
      </c>
      <c r="U165" s="2">
        <f t="shared" si="56"/>
        <v>0</v>
      </c>
      <c r="V165" s="2">
        <f t="shared" si="56"/>
        <v>0</v>
      </c>
      <c r="W165" s="2">
        <f t="shared" si="56"/>
        <v>0</v>
      </c>
      <c r="X165" s="2">
        <f t="shared" si="56"/>
        <v>0</v>
      </c>
      <c r="Y165" s="2">
        <f t="shared" si="56"/>
        <v>0</v>
      </c>
      <c r="Z165" s="2">
        <f t="shared" si="56"/>
        <v>0</v>
      </c>
      <c r="AA165" s="2">
        <f t="shared" si="56"/>
        <v>0</v>
      </c>
      <c r="AB165" s="2">
        <f t="shared" si="56"/>
        <v>0</v>
      </c>
      <c r="AC165" s="2">
        <f t="shared" si="56"/>
        <v>0</v>
      </c>
      <c r="AD165" s="2">
        <f t="shared" si="56"/>
        <v>0</v>
      </c>
      <c r="AE165" s="2">
        <f t="shared" si="56"/>
        <v>0</v>
      </c>
      <c r="AF165" s="2">
        <f t="shared" si="56"/>
        <v>0</v>
      </c>
      <c r="AG165" s="2">
        <f>AF165*(1+$G$14)*(1+AG164)</f>
        <v>0</v>
      </c>
      <c r="AH165" s="2">
        <f t="shared" si="56"/>
        <v>0</v>
      </c>
      <c r="AI165" s="2">
        <f t="shared" si="56"/>
        <v>0</v>
      </c>
      <c r="AJ165" s="2">
        <f t="shared" si="56"/>
        <v>0</v>
      </c>
      <c r="AK165" s="2">
        <f t="shared" si="56"/>
        <v>0</v>
      </c>
    </row>
    <row r="166" spans="1:37">
      <c r="C166" s="1"/>
      <c r="D166" s="1"/>
      <c r="E166" t="s">
        <v>248</v>
      </c>
      <c r="F166" t="s">
        <v>249</v>
      </c>
      <c r="G166" s="20"/>
      <c r="H166" s="21">
        <f>G166*(1+$G$14)*(1+H164)</f>
        <v>0</v>
      </c>
      <c r="I166" s="21">
        <f t="shared" ref="I166:AK166" si="57">H166*(1+$G$14)*(1+I164)</f>
        <v>0</v>
      </c>
      <c r="J166" s="21">
        <f t="shared" si="57"/>
        <v>0</v>
      </c>
      <c r="K166" s="21">
        <f t="shared" si="57"/>
        <v>0</v>
      </c>
      <c r="L166" s="21">
        <f t="shared" si="57"/>
        <v>0</v>
      </c>
      <c r="M166" s="21">
        <f t="shared" si="57"/>
        <v>0</v>
      </c>
      <c r="N166" s="21">
        <f t="shared" si="57"/>
        <v>0</v>
      </c>
      <c r="O166" s="21">
        <f t="shared" si="57"/>
        <v>0</v>
      </c>
      <c r="P166" s="21">
        <f t="shared" si="57"/>
        <v>0</v>
      </c>
      <c r="Q166" s="21">
        <f t="shared" si="57"/>
        <v>0</v>
      </c>
      <c r="R166" s="21">
        <f t="shared" si="57"/>
        <v>0</v>
      </c>
      <c r="S166" s="21">
        <f t="shared" si="57"/>
        <v>0</v>
      </c>
      <c r="T166" s="21">
        <f t="shared" si="57"/>
        <v>0</v>
      </c>
      <c r="U166" s="21">
        <f t="shared" si="57"/>
        <v>0</v>
      </c>
      <c r="V166" s="21">
        <f t="shared" si="57"/>
        <v>0</v>
      </c>
      <c r="W166" s="21">
        <f t="shared" si="57"/>
        <v>0</v>
      </c>
      <c r="X166" s="21">
        <f t="shared" si="57"/>
        <v>0</v>
      </c>
      <c r="Y166" s="21">
        <f t="shared" si="57"/>
        <v>0</v>
      </c>
      <c r="Z166" s="21">
        <f t="shared" si="57"/>
        <v>0</v>
      </c>
      <c r="AA166" s="21">
        <f t="shared" si="57"/>
        <v>0</v>
      </c>
      <c r="AB166" s="21">
        <f t="shared" si="57"/>
        <v>0</v>
      </c>
      <c r="AC166" s="21">
        <f t="shared" si="57"/>
        <v>0</v>
      </c>
      <c r="AD166" s="21">
        <f t="shared" si="57"/>
        <v>0</v>
      </c>
      <c r="AE166" s="21">
        <f t="shared" si="57"/>
        <v>0</v>
      </c>
      <c r="AF166" s="21">
        <f t="shared" si="57"/>
        <v>0</v>
      </c>
      <c r="AG166" s="21">
        <f>AF166*(1+$G$14)*(1+AG164)</f>
        <v>0</v>
      </c>
      <c r="AH166" s="21">
        <f t="shared" si="57"/>
        <v>0</v>
      </c>
      <c r="AI166" s="21">
        <f t="shared" si="57"/>
        <v>0</v>
      </c>
      <c r="AJ166" s="21">
        <f t="shared" si="57"/>
        <v>0</v>
      </c>
      <c r="AK166" s="21">
        <f t="shared" si="57"/>
        <v>0</v>
      </c>
    </row>
    <row r="167" spans="1:37">
      <c r="C167" s="1"/>
      <c r="D167" s="1"/>
      <c r="E167" t="s">
        <v>250</v>
      </c>
      <c r="F167" t="s">
        <v>249</v>
      </c>
      <c r="G167" s="20"/>
      <c r="H167" s="21">
        <f>G167*(1+$G$14)*(1+H164)</f>
        <v>0</v>
      </c>
      <c r="I167" s="21">
        <f t="shared" ref="I167:AK167" si="58">H167*(1+$G$14)*(1+I164)</f>
        <v>0</v>
      </c>
      <c r="J167" s="21">
        <f t="shared" si="58"/>
        <v>0</v>
      </c>
      <c r="K167" s="21">
        <f t="shared" si="58"/>
        <v>0</v>
      </c>
      <c r="L167" s="21">
        <f t="shared" si="58"/>
        <v>0</v>
      </c>
      <c r="M167" s="21">
        <f t="shared" si="58"/>
        <v>0</v>
      </c>
      <c r="N167" s="21">
        <f t="shared" si="58"/>
        <v>0</v>
      </c>
      <c r="O167" s="21">
        <f t="shared" si="58"/>
        <v>0</v>
      </c>
      <c r="P167" s="21">
        <f t="shared" si="58"/>
        <v>0</v>
      </c>
      <c r="Q167" s="21">
        <f t="shared" si="58"/>
        <v>0</v>
      </c>
      <c r="R167" s="21">
        <f t="shared" si="58"/>
        <v>0</v>
      </c>
      <c r="S167" s="21">
        <f t="shared" si="58"/>
        <v>0</v>
      </c>
      <c r="T167" s="21">
        <f t="shared" si="58"/>
        <v>0</v>
      </c>
      <c r="U167" s="21">
        <f t="shared" si="58"/>
        <v>0</v>
      </c>
      <c r="V167" s="21">
        <f t="shared" si="58"/>
        <v>0</v>
      </c>
      <c r="W167" s="21">
        <f t="shared" si="58"/>
        <v>0</v>
      </c>
      <c r="X167" s="21">
        <f t="shared" si="58"/>
        <v>0</v>
      </c>
      <c r="Y167" s="21">
        <f t="shared" si="58"/>
        <v>0</v>
      </c>
      <c r="Z167" s="21">
        <f t="shared" si="58"/>
        <v>0</v>
      </c>
      <c r="AA167" s="21">
        <f t="shared" si="58"/>
        <v>0</v>
      </c>
      <c r="AB167" s="21">
        <f t="shared" si="58"/>
        <v>0</v>
      </c>
      <c r="AC167" s="21">
        <f t="shared" si="58"/>
        <v>0</v>
      </c>
      <c r="AD167" s="21">
        <f t="shared" si="58"/>
        <v>0</v>
      </c>
      <c r="AE167" s="21">
        <f t="shared" si="58"/>
        <v>0</v>
      </c>
      <c r="AF167" s="21">
        <f t="shared" si="58"/>
        <v>0</v>
      </c>
      <c r="AG167" s="21">
        <f>AF167*(1+$G$14)*(1+AG164)</f>
        <v>0</v>
      </c>
      <c r="AH167" s="21">
        <f t="shared" si="58"/>
        <v>0</v>
      </c>
      <c r="AI167" s="21">
        <f t="shared" si="58"/>
        <v>0</v>
      </c>
      <c r="AJ167" s="21">
        <f t="shared" si="58"/>
        <v>0</v>
      </c>
      <c r="AK167" s="21">
        <f t="shared" si="58"/>
        <v>0</v>
      </c>
    </row>
    <row r="168" spans="1:37">
      <c r="C168" s="1"/>
      <c r="D168" s="1"/>
      <c r="E168" t="s">
        <v>251</v>
      </c>
      <c r="F168" t="s">
        <v>249</v>
      </c>
      <c r="G168" s="20"/>
      <c r="H168" s="21">
        <f>G168*(1+$G$14)*(1+H164)</f>
        <v>0</v>
      </c>
      <c r="I168" s="21">
        <f t="shared" ref="I168:AK168" si="59">H168*(1+$G$14)*(1+I164)</f>
        <v>0</v>
      </c>
      <c r="J168" s="21">
        <f t="shared" si="59"/>
        <v>0</v>
      </c>
      <c r="K168" s="21">
        <f t="shared" si="59"/>
        <v>0</v>
      </c>
      <c r="L168" s="21">
        <f t="shared" si="59"/>
        <v>0</v>
      </c>
      <c r="M168" s="21">
        <f t="shared" si="59"/>
        <v>0</v>
      </c>
      <c r="N168" s="21">
        <f t="shared" si="59"/>
        <v>0</v>
      </c>
      <c r="O168" s="21">
        <f t="shared" si="59"/>
        <v>0</v>
      </c>
      <c r="P168" s="21">
        <f t="shared" si="59"/>
        <v>0</v>
      </c>
      <c r="Q168" s="21">
        <f t="shared" si="59"/>
        <v>0</v>
      </c>
      <c r="R168" s="21">
        <f t="shared" si="59"/>
        <v>0</v>
      </c>
      <c r="S168" s="21">
        <f t="shared" si="59"/>
        <v>0</v>
      </c>
      <c r="T168" s="21">
        <f t="shared" si="59"/>
        <v>0</v>
      </c>
      <c r="U168" s="21">
        <f t="shared" si="59"/>
        <v>0</v>
      </c>
      <c r="V168" s="21">
        <f t="shared" si="59"/>
        <v>0</v>
      </c>
      <c r="W168" s="21">
        <f t="shared" si="59"/>
        <v>0</v>
      </c>
      <c r="X168" s="21">
        <f t="shared" si="59"/>
        <v>0</v>
      </c>
      <c r="Y168" s="21">
        <f t="shared" si="59"/>
        <v>0</v>
      </c>
      <c r="Z168" s="21">
        <f t="shared" si="59"/>
        <v>0</v>
      </c>
      <c r="AA168" s="21">
        <f t="shared" si="59"/>
        <v>0</v>
      </c>
      <c r="AB168" s="21">
        <f t="shared" si="59"/>
        <v>0</v>
      </c>
      <c r="AC168" s="21">
        <f t="shared" si="59"/>
        <v>0</v>
      </c>
      <c r="AD168" s="21">
        <f t="shared" si="59"/>
        <v>0</v>
      </c>
      <c r="AE168" s="21">
        <f t="shared" si="59"/>
        <v>0</v>
      </c>
      <c r="AF168" s="21">
        <f t="shared" si="59"/>
        <v>0</v>
      </c>
      <c r="AG168" s="21">
        <f>AF168*(1+$G$14)*(1+AG164)</f>
        <v>0</v>
      </c>
      <c r="AH168" s="21">
        <f t="shared" si="59"/>
        <v>0</v>
      </c>
      <c r="AI168" s="21">
        <f t="shared" si="59"/>
        <v>0</v>
      </c>
      <c r="AJ168" s="21">
        <f t="shared" si="59"/>
        <v>0</v>
      </c>
      <c r="AK168" s="21">
        <f t="shared" si="59"/>
        <v>0</v>
      </c>
    </row>
    <row r="169" spans="1:37">
      <c r="C169" s="1"/>
      <c r="D169" s="1"/>
    </row>
    <row r="170" spans="1:37">
      <c r="C170" s="1"/>
      <c r="D170" s="1"/>
      <c r="E170" t="s">
        <v>266</v>
      </c>
      <c r="F170" t="s">
        <v>253</v>
      </c>
      <c r="H170" s="2">
        <f>SUM(H161:H163)/1000</f>
        <v>0</v>
      </c>
      <c r="I170" s="2">
        <f t="shared" ref="I170:AK170" si="60">SUM(I161:I163)/1000</f>
        <v>0</v>
      </c>
      <c r="J170" s="2">
        <f t="shared" si="60"/>
        <v>0</v>
      </c>
      <c r="K170" s="2">
        <f t="shared" si="60"/>
        <v>0</v>
      </c>
      <c r="L170" s="2">
        <f t="shared" si="60"/>
        <v>0</v>
      </c>
      <c r="M170" s="2">
        <f t="shared" si="60"/>
        <v>0</v>
      </c>
      <c r="N170" s="2">
        <f t="shared" si="60"/>
        <v>0</v>
      </c>
      <c r="O170" s="2">
        <f t="shared" si="60"/>
        <v>0</v>
      </c>
      <c r="P170" s="2">
        <f t="shared" si="60"/>
        <v>0</v>
      </c>
      <c r="Q170" s="2">
        <f t="shared" si="60"/>
        <v>0</v>
      </c>
      <c r="R170" s="2">
        <f t="shared" si="60"/>
        <v>0</v>
      </c>
      <c r="S170" s="2">
        <f t="shared" si="60"/>
        <v>0</v>
      </c>
      <c r="T170" s="2">
        <f t="shared" si="60"/>
        <v>0</v>
      </c>
      <c r="U170" s="2">
        <f t="shared" si="60"/>
        <v>0</v>
      </c>
      <c r="V170" s="2">
        <f t="shared" si="60"/>
        <v>0</v>
      </c>
      <c r="W170" s="2">
        <f t="shared" si="60"/>
        <v>0</v>
      </c>
      <c r="X170" s="2">
        <f t="shared" si="60"/>
        <v>0</v>
      </c>
      <c r="Y170" s="2">
        <f t="shared" si="60"/>
        <v>0</v>
      </c>
      <c r="Z170" s="2">
        <f t="shared" si="60"/>
        <v>0</v>
      </c>
      <c r="AA170" s="2">
        <f t="shared" si="60"/>
        <v>0</v>
      </c>
      <c r="AB170" s="2">
        <f t="shared" si="60"/>
        <v>0</v>
      </c>
      <c r="AC170" s="2">
        <f t="shared" si="60"/>
        <v>0</v>
      </c>
      <c r="AD170" s="2">
        <f t="shared" si="60"/>
        <v>0</v>
      </c>
      <c r="AE170" s="2">
        <f t="shared" si="60"/>
        <v>0</v>
      </c>
      <c r="AF170" s="2">
        <f t="shared" si="60"/>
        <v>0</v>
      </c>
      <c r="AG170" s="2">
        <f t="shared" si="60"/>
        <v>0</v>
      </c>
      <c r="AH170" s="2">
        <f t="shared" si="60"/>
        <v>0</v>
      </c>
      <c r="AI170" s="2">
        <f t="shared" si="60"/>
        <v>0</v>
      </c>
      <c r="AJ170" s="2">
        <f t="shared" si="60"/>
        <v>0</v>
      </c>
      <c r="AK170" s="2">
        <f t="shared" si="60"/>
        <v>0</v>
      </c>
    </row>
    <row r="171" spans="1:37">
      <c r="C171" s="1"/>
      <c r="D171" s="1"/>
      <c r="E171" t="s">
        <v>267</v>
      </c>
      <c r="F171" t="s">
        <v>215</v>
      </c>
      <c r="H171" s="2">
        <f>H154*H165+H161*H166+H162*H167+H163*H168</f>
        <v>0</v>
      </c>
      <c r="I171" s="2">
        <f t="shared" ref="I171:AK171" si="61">I154*I165+I161*I166+I162*I167+I163*I168</f>
        <v>0</v>
      </c>
      <c r="J171" s="2">
        <f t="shared" si="61"/>
        <v>0</v>
      </c>
      <c r="K171" s="2">
        <f t="shared" si="61"/>
        <v>0</v>
      </c>
      <c r="L171" s="2">
        <f t="shared" si="61"/>
        <v>0</v>
      </c>
      <c r="M171" s="2">
        <f t="shared" si="61"/>
        <v>0</v>
      </c>
      <c r="N171" s="2">
        <f t="shared" si="61"/>
        <v>0</v>
      </c>
      <c r="O171" s="2">
        <f t="shared" si="61"/>
        <v>0</v>
      </c>
      <c r="P171" s="2">
        <f t="shared" si="61"/>
        <v>0</v>
      </c>
      <c r="Q171" s="2">
        <f t="shared" si="61"/>
        <v>0</v>
      </c>
      <c r="R171" s="2">
        <f t="shared" si="61"/>
        <v>0</v>
      </c>
      <c r="S171" s="2">
        <f t="shared" si="61"/>
        <v>0</v>
      </c>
      <c r="T171" s="2">
        <f t="shared" si="61"/>
        <v>0</v>
      </c>
      <c r="U171" s="2">
        <f t="shared" si="61"/>
        <v>0</v>
      </c>
      <c r="V171" s="2">
        <f t="shared" si="61"/>
        <v>0</v>
      </c>
      <c r="W171" s="2">
        <f t="shared" si="61"/>
        <v>0</v>
      </c>
      <c r="X171" s="2">
        <f t="shared" si="61"/>
        <v>0</v>
      </c>
      <c r="Y171" s="2">
        <f t="shared" si="61"/>
        <v>0</v>
      </c>
      <c r="Z171" s="2">
        <f t="shared" si="61"/>
        <v>0</v>
      </c>
      <c r="AA171" s="2">
        <f t="shared" si="61"/>
        <v>0</v>
      </c>
      <c r="AB171" s="2">
        <f t="shared" si="61"/>
        <v>0</v>
      </c>
      <c r="AC171" s="2">
        <f t="shared" si="61"/>
        <v>0</v>
      </c>
      <c r="AD171" s="2">
        <f t="shared" si="61"/>
        <v>0</v>
      </c>
      <c r="AE171" s="2">
        <f t="shared" si="61"/>
        <v>0</v>
      </c>
      <c r="AF171" s="2">
        <f t="shared" si="61"/>
        <v>0</v>
      </c>
      <c r="AG171" s="2">
        <f t="shared" si="61"/>
        <v>0</v>
      </c>
      <c r="AH171" s="2">
        <f t="shared" si="61"/>
        <v>0</v>
      </c>
      <c r="AI171" s="2">
        <f t="shared" si="61"/>
        <v>0</v>
      </c>
      <c r="AJ171" s="2">
        <f t="shared" si="61"/>
        <v>0</v>
      </c>
      <c r="AK171" s="2">
        <f t="shared" si="61"/>
        <v>0</v>
      </c>
    </row>
    <row r="172" spans="1:37">
      <c r="C172" s="1"/>
      <c r="D172" s="1"/>
    </row>
    <row r="173" spans="1:37">
      <c r="C173" s="1"/>
      <c r="D173" t="s">
        <v>268</v>
      </c>
    </row>
    <row r="174" spans="1:37">
      <c r="C174" s="1"/>
      <c r="E174" t="s">
        <v>269</v>
      </c>
      <c r="F174" t="s">
        <v>232</v>
      </c>
      <c r="H174">
        <f t="shared" ref="H174:AK175" si="62">SUM(H93,H114,H135,H156)</f>
        <v>2649.8857812824936</v>
      </c>
      <c r="I174">
        <f t="shared" si="62"/>
        <v>2649.8857812824936</v>
      </c>
      <c r="J174">
        <f t="shared" si="62"/>
        <v>2649.8857812824936</v>
      </c>
      <c r="K174">
        <f t="shared" si="62"/>
        <v>2649.8857812824936</v>
      </c>
      <c r="L174">
        <f t="shared" si="62"/>
        <v>2649.8857812824936</v>
      </c>
      <c r="M174">
        <f t="shared" si="62"/>
        <v>4421.0859445396345</v>
      </c>
      <c r="N174">
        <f t="shared" si="62"/>
        <v>4421.0859445396345</v>
      </c>
      <c r="O174">
        <f t="shared" si="62"/>
        <v>4421.0859445396345</v>
      </c>
      <c r="P174">
        <f t="shared" si="62"/>
        <v>4421.0859445396345</v>
      </c>
      <c r="Q174">
        <f t="shared" si="62"/>
        <v>4421.0859445396345</v>
      </c>
      <c r="R174">
        <f t="shared" si="62"/>
        <v>1949.6764705882349</v>
      </c>
      <c r="S174">
        <f t="shared" si="62"/>
        <v>1949.6764705882349</v>
      </c>
      <c r="T174">
        <f t="shared" si="62"/>
        <v>1949.6764705882349</v>
      </c>
      <c r="U174">
        <f t="shared" si="62"/>
        <v>1949.6764705882349</v>
      </c>
      <c r="V174">
        <f t="shared" si="62"/>
        <v>1949.6764705882349</v>
      </c>
      <c r="W174">
        <f t="shared" si="62"/>
        <v>1949.6764705882349</v>
      </c>
      <c r="X174">
        <f t="shared" si="62"/>
        <v>1949.6764705882349</v>
      </c>
      <c r="Y174">
        <f t="shared" si="62"/>
        <v>365.56433823529392</v>
      </c>
      <c r="Z174">
        <f t="shared" si="62"/>
        <v>365.56433823529392</v>
      </c>
      <c r="AA174">
        <f t="shared" si="62"/>
        <v>365.56433823529392</v>
      </c>
      <c r="AB174">
        <f t="shared" si="62"/>
        <v>365.56433823529392</v>
      </c>
      <c r="AC174">
        <f t="shared" si="62"/>
        <v>365.56433823529392</v>
      </c>
      <c r="AD174">
        <f t="shared" si="62"/>
        <v>365.56433823529392</v>
      </c>
      <c r="AE174">
        <f t="shared" si="62"/>
        <v>365.56433823529392</v>
      </c>
      <c r="AF174">
        <f t="shared" si="62"/>
        <v>365.56433823529392</v>
      </c>
      <c r="AG174">
        <f t="shared" si="62"/>
        <v>365.56433823529392</v>
      </c>
      <c r="AH174">
        <f t="shared" si="62"/>
        <v>365.56433823529392</v>
      </c>
      <c r="AI174">
        <f t="shared" si="62"/>
        <v>365.56433823529392</v>
      </c>
      <c r="AJ174">
        <f t="shared" si="62"/>
        <v>365.56433823529392</v>
      </c>
      <c r="AK174">
        <f t="shared" si="62"/>
        <v>365.56433823529392</v>
      </c>
    </row>
    <row r="175" spans="1:37">
      <c r="C175" s="1"/>
      <c r="D175" s="1"/>
      <c r="E175" t="s">
        <v>270</v>
      </c>
      <c r="F175" t="s">
        <v>232</v>
      </c>
      <c r="H175">
        <f t="shared" si="62"/>
        <v>2649.8857812824936</v>
      </c>
      <c r="I175">
        <f t="shared" si="62"/>
        <v>5299.7715625649871</v>
      </c>
      <c r="J175">
        <f t="shared" si="62"/>
        <v>7949.6573438474807</v>
      </c>
      <c r="K175">
        <f t="shared" si="62"/>
        <v>10599.543125129974</v>
      </c>
      <c r="L175">
        <f t="shared" si="62"/>
        <v>13249.428906412468</v>
      </c>
      <c r="M175">
        <f t="shared" si="62"/>
        <v>17670.514850952102</v>
      </c>
      <c r="N175">
        <f t="shared" si="62"/>
        <v>22091.600795491737</v>
      </c>
      <c r="O175">
        <f t="shared" si="62"/>
        <v>26512.686740031371</v>
      </c>
      <c r="P175">
        <f t="shared" si="62"/>
        <v>30933.772684571006</v>
      </c>
      <c r="Q175">
        <f t="shared" si="62"/>
        <v>35354.85862911064</v>
      </c>
      <c r="R175">
        <f t="shared" si="62"/>
        <v>37304.535099698878</v>
      </c>
      <c r="S175">
        <f t="shared" si="62"/>
        <v>39254.211570287116</v>
      </c>
      <c r="T175">
        <f t="shared" si="62"/>
        <v>41203.888040875354</v>
      </c>
      <c r="U175">
        <f t="shared" si="62"/>
        <v>43153.564511463592</v>
      </c>
      <c r="V175">
        <f t="shared" si="62"/>
        <v>45103.24098205183</v>
      </c>
      <c r="W175">
        <f t="shared" si="62"/>
        <v>47052.917452640067</v>
      </c>
      <c r="X175">
        <f t="shared" si="62"/>
        <v>49002.593923228305</v>
      </c>
      <c r="Y175">
        <f t="shared" si="62"/>
        <v>49368.158261463599</v>
      </c>
      <c r="Z175">
        <f t="shared" si="62"/>
        <v>49733.722599698893</v>
      </c>
      <c r="AA175">
        <f t="shared" si="62"/>
        <v>50099.286937934186</v>
      </c>
      <c r="AB175">
        <f t="shared" si="62"/>
        <v>50464.85127616948</v>
      </c>
      <c r="AC175">
        <f t="shared" si="62"/>
        <v>50830.415614404774</v>
      </c>
      <c r="AD175">
        <f t="shared" si="62"/>
        <v>51195.979952640067</v>
      </c>
      <c r="AE175">
        <f t="shared" si="62"/>
        <v>51561.544290875361</v>
      </c>
      <c r="AF175">
        <f t="shared" si="62"/>
        <v>51927.108629110655</v>
      </c>
      <c r="AG175">
        <f t="shared" si="62"/>
        <v>52292.672967345949</v>
      </c>
      <c r="AH175">
        <f t="shared" si="62"/>
        <v>52658.237305581242</v>
      </c>
      <c r="AI175">
        <f t="shared" si="62"/>
        <v>53023.801643816536</v>
      </c>
      <c r="AJ175">
        <f t="shared" si="62"/>
        <v>53389.36598205183</v>
      </c>
      <c r="AK175">
        <f t="shared" si="62"/>
        <v>53754.930320287123</v>
      </c>
    </row>
    <row r="176" spans="1:37">
      <c r="C176" s="1"/>
      <c r="D176" s="1"/>
      <c r="E176" t="s">
        <v>271</v>
      </c>
      <c r="F176" t="s">
        <v>253</v>
      </c>
      <c r="H176" s="2">
        <f t="shared" ref="H176:AK177" si="63">SUM(H107,H128,H149,H170)</f>
        <v>95.607878988672368</v>
      </c>
      <c r="I176" s="2">
        <f t="shared" si="63"/>
        <v>191.21575797734474</v>
      </c>
      <c r="J176" s="2">
        <f t="shared" si="63"/>
        <v>286.82363696601709</v>
      </c>
      <c r="K176" s="2">
        <f t="shared" si="63"/>
        <v>382.43151595468947</v>
      </c>
      <c r="L176" s="2">
        <f t="shared" si="63"/>
        <v>478.0393949433618</v>
      </c>
      <c r="M176" s="2">
        <f t="shared" si="63"/>
        <v>637.55217582235184</v>
      </c>
      <c r="N176" s="2">
        <f t="shared" si="63"/>
        <v>797.06495670134177</v>
      </c>
      <c r="O176" s="2">
        <f t="shared" si="63"/>
        <v>956.57773758033181</v>
      </c>
      <c r="P176" s="2">
        <f t="shared" si="63"/>
        <v>1116.0905184593219</v>
      </c>
      <c r="Q176" s="2">
        <f t="shared" si="63"/>
        <v>1275.6032993383119</v>
      </c>
      <c r="R176" s="2">
        <f t="shared" si="63"/>
        <v>1345.9476263971355</v>
      </c>
      <c r="S176" s="2">
        <f t="shared" si="63"/>
        <v>1416.2919534559589</v>
      </c>
      <c r="T176" s="2">
        <f t="shared" si="63"/>
        <v>1486.6362805147828</v>
      </c>
      <c r="U176" s="2">
        <f t="shared" si="63"/>
        <v>1556.9806075736062</v>
      </c>
      <c r="V176" s="2">
        <f t="shared" si="63"/>
        <v>1627.3249346324299</v>
      </c>
      <c r="W176" s="2">
        <f t="shared" si="63"/>
        <v>1697.6692616912537</v>
      </c>
      <c r="X176" s="2">
        <f t="shared" si="63"/>
        <v>1768.0135887500771</v>
      </c>
      <c r="Y176" s="2">
        <f t="shared" si="63"/>
        <v>1781.2031500736066</v>
      </c>
      <c r="Z176" s="2">
        <f t="shared" si="63"/>
        <v>1794.3927113971358</v>
      </c>
      <c r="AA176" s="2">
        <f t="shared" si="63"/>
        <v>1807.5822727206655</v>
      </c>
      <c r="AB176" s="2">
        <f t="shared" si="63"/>
        <v>1820.7718340441947</v>
      </c>
      <c r="AC176" s="2">
        <f t="shared" si="63"/>
        <v>1833.9613953677242</v>
      </c>
      <c r="AD176" s="2">
        <f t="shared" si="63"/>
        <v>1847.1509566912534</v>
      </c>
      <c r="AE176" s="2">
        <f t="shared" si="63"/>
        <v>1860.3405180147831</v>
      </c>
      <c r="AF176" s="2">
        <f t="shared" si="63"/>
        <v>1873.5300793383124</v>
      </c>
      <c r="AG176" s="2">
        <f t="shared" si="63"/>
        <v>1886.7196406618418</v>
      </c>
      <c r="AH176" s="2">
        <f t="shared" si="63"/>
        <v>1899.9092019853711</v>
      </c>
      <c r="AI176" s="2">
        <f t="shared" si="63"/>
        <v>1913.0987633089007</v>
      </c>
      <c r="AJ176" s="2">
        <f t="shared" si="63"/>
        <v>1926.28832463243</v>
      </c>
      <c r="AK176" s="2">
        <f t="shared" si="63"/>
        <v>1939.4778859559594</v>
      </c>
    </row>
    <row r="177" spans="1:37">
      <c r="C177" s="1"/>
      <c r="D177" s="1"/>
      <c r="E177" t="s">
        <v>272</v>
      </c>
      <c r="F177" t="s">
        <v>215</v>
      </c>
      <c r="H177" s="2">
        <f t="shared" si="63"/>
        <v>210000.53589976579</v>
      </c>
      <c r="I177" s="2">
        <f t="shared" si="63"/>
        <v>428821.09430732171</v>
      </c>
      <c r="J177" s="2">
        <f t="shared" si="63"/>
        <v>656739.50593166309</v>
      </c>
      <c r="K177" s="2">
        <f t="shared" si="63"/>
        <v>894041.38074163743</v>
      </c>
      <c r="L177" s="2">
        <f t="shared" si="63"/>
        <v>1141020.3121715146</v>
      </c>
      <c r="M177" s="2">
        <f t="shared" si="63"/>
        <v>1553714.2967197907</v>
      </c>
      <c r="N177" s="2">
        <f t="shared" si="63"/>
        <v>1983238.2386614264</v>
      </c>
      <c r="O177" s="2">
        <f t="shared" si="63"/>
        <v>2430116.9981597573</v>
      </c>
      <c r="P177" s="2">
        <f t="shared" si="63"/>
        <v>2894890.0574937691</v>
      </c>
      <c r="Q177" s="2">
        <f t="shared" si="63"/>
        <v>3378111.9037236203</v>
      </c>
      <c r="R177" s="2">
        <f t="shared" si="63"/>
        <v>3639253.4392139781</v>
      </c>
      <c r="S177" s="2">
        <f t="shared" si="63"/>
        <v>3909873.1718453895</v>
      </c>
      <c r="T177" s="2">
        <f t="shared" si="63"/>
        <v>4190254.0224806275</v>
      </c>
      <c r="U177" s="2">
        <f t="shared" si="63"/>
        <v>4480686.6147737615</v>
      </c>
      <c r="V177" s="2">
        <f t="shared" si="63"/>
        <v>4781469.473919292</v>
      </c>
      <c r="W177" s="2">
        <f t="shared" si="63"/>
        <v>5092909.2303518206</v>
      </c>
      <c r="X177" s="2">
        <f t="shared" si="63"/>
        <v>5415320.8285165159</v>
      </c>
      <c r="Y177" s="2">
        <f t="shared" si="63"/>
        <v>5570289.7862125216</v>
      </c>
      <c r="Z177" s="2">
        <f t="shared" si="63"/>
        <v>5729379.2836463824</v>
      </c>
      <c r="AA177" s="2">
        <f t="shared" si="63"/>
        <v>5892694.0421767477</v>
      </c>
      <c r="AB177" s="2">
        <f t="shared" si="63"/>
        <v>6060341.3643012987</v>
      </c>
      <c r="AC177" s="2">
        <f t="shared" si="63"/>
        <v>6232431.1958824815</v>
      </c>
      <c r="AD177" s="2">
        <f t="shared" si="63"/>
        <v>6409076.1898484165</v>
      </c>
      <c r="AE177" s="2">
        <f t="shared" si="63"/>
        <v>6590391.7714035381</v>
      </c>
      <c r="AF177" s="2">
        <f t="shared" si="63"/>
        <v>6776496.2047842499</v>
      </c>
      <c r="AG177" s="2">
        <f t="shared" si="63"/>
        <v>6967510.6615957636</v>
      </c>
      <c r="AH177" s="2">
        <f t="shared" si="63"/>
        <v>7163559.2907670503</v>
      </c>
      <c r="AI177" s="2">
        <f t="shared" si="63"/>
        <v>7364769.2901617689</v>
      </c>
      <c r="AJ177" s="2">
        <f t="shared" si="63"/>
        <v>7571270.9798838357</v>
      </c>
      <c r="AK177" s="2">
        <f t="shared" si="63"/>
        <v>7783197.8773172684</v>
      </c>
    </row>
    <row r="178" spans="1:37">
      <c r="C178" s="1"/>
      <c r="D178" s="1"/>
    </row>
    <row r="179" spans="1:37">
      <c r="C179" s="1"/>
      <c r="D179" s="1"/>
      <c r="E179" s="3" t="s">
        <v>273</v>
      </c>
      <c r="F179" s="3" t="s">
        <v>274</v>
      </c>
      <c r="G179" s="3"/>
      <c r="H179" s="9">
        <f>H176*1000/H175</f>
        <v>36.08</v>
      </c>
      <c r="I179" s="9">
        <f t="shared" ref="I179:AK179" si="64">I176*1000/I175</f>
        <v>36.08</v>
      </c>
      <c r="J179" s="9">
        <f t="shared" si="64"/>
        <v>36.08</v>
      </c>
      <c r="K179" s="9">
        <f t="shared" si="64"/>
        <v>36.08</v>
      </c>
      <c r="L179" s="9">
        <f t="shared" si="64"/>
        <v>36.08</v>
      </c>
      <c r="M179" s="9">
        <f t="shared" si="64"/>
        <v>36.08</v>
      </c>
      <c r="N179" s="9">
        <f t="shared" si="64"/>
        <v>36.08</v>
      </c>
      <c r="O179" s="9">
        <f t="shared" si="64"/>
        <v>36.08</v>
      </c>
      <c r="P179" s="9">
        <f t="shared" si="64"/>
        <v>36.08</v>
      </c>
      <c r="Q179" s="9">
        <f t="shared" si="64"/>
        <v>36.08</v>
      </c>
      <c r="R179" s="9">
        <f t="shared" si="64"/>
        <v>36.08</v>
      </c>
      <c r="S179" s="9">
        <f t="shared" si="64"/>
        <v>36.08</v>
      </c>
      <c r="T179" s="9">
        <f t="shared" si="64"/>
        <v>36.08</v>
      </c>
      <c r="U179" s="9">
        <f t="shared" si="64"/>
        <v>36.08</v>
      </c>
      <c r="V179" s="9">
        <f t="shared" si="64"/>
        <v>36.08</v>
      </c>
      <c r="W179" s="9">
        <f t="shared" si="64"/>
        <v>36.08</v>
      </c>
      <c r="X179" s="9">
        <f t="shared" si="64"/>
        <v>36.08</v>
      </c>
      <c r="Y179" s="9">
        <f t="shared" si="64"/>
        <v>36.08</v>
      </c>
      <c r="Z179" s="9">
        <f t="shared" si="64"/>
        <v>36.08</v>
      </c>
      <c r="AA179" s="9">
        <f t="shared" si="64"/>
        <v>36.08</v>
      </c>
      <c r="AB179" s="9">
        <f t="shared" si="64"/>
        <v>36.08</v>
      </c>
      <c r="AC179" s="9">
        <f t="shared" si="64"/>
        <v>36.08</v>
      </c>
      <c r="AD179" s="9">
        <f t="shared" si="64"/>
        <v>36.08</v>
      </c>
      <c r="AE179" s="9">
        <f t="shared" si="64"/>
        <v>36.08</v>
      </c>
      <c r="AF179" s="9">
        <f t="shared" si="64"/>
        <v>36.08</v>
      </c>
      <c r="AG179" s="9">
        <f t="shared" si="64"/>
        <v>36.08</v>
      </c>
      <c r="AH179" s="9">
        <f t="shared" si="64"/>
        <v>36.08</v>
      </c>
      <c r="AI179" s="9">
        <f t="shared" si="64"/>
        <v>36.08</v>
      </c>
      <c r="AJ179" s="9">
        <f t="shared" si="64"/>
        <v>36.08</v>
      </c>
      <c r="AK179" s="9">
        <f t="shared" si="64"/>
        <v>36.08</v>
      </c>
    </row>
    <row r="180" spans="1:37">
      <c r="C180" s="1"/>
      <c r="D180" s="1"/>
      <c r="E180" s="3" t="s">
        <v>275</v>
      </c>
      <c r="F180" s="3" t="s">
        <v>276</v>
      </c>
      <c r="G180" s="3"/>
      <c r="H180" s="9">
        <f>H177/H175</f>
        <v>79.248900983999988</v>
      </c>
      <c r="I180" s="9">
        <f t="shared" ref="I180:AK180" si="65">I177/I175</f>
        <v>80.91312790466398</v>
      </c>
      <c r="J180" s="9">
        <f t="shared" si="65"/>
        <v>82.612303590661909</v>
      </c>
      <c r="K180" s="9">
        <f t="shared" si="65"/>
        <v>84.347161966065826</v>
      </c>
      <c r="L180" s="9">
        <f t="shared" si="65"/>
        <v>86.1184523673532</v>
      </c>
      <c r="M180" s="9">
        <f t="shared" si="65"/>
        <v>87.926939867067617</v>
      </c>
      <c r="N180" s="9">
        <f t="shared" si="65"/>
        <v>89.773405604276022</v>
      </c>
      <c r="O180" s="9">
        <f t="shared" si="65"/>
        <v>91.658647121965799</v>
      </c>
      <c r="P180" s="9">
        <f t="shared" si="65"/>
        <v>93.583478711527093</v>
      </c>
      <c r="Q180" s="9">
        <f t="shared" si="65"/>
        <v>95.548731764469153</v>
      </c>
      <c r="R180" s="9">
        <f t="shared" si="65"/>
        <v>97.555255131522983</v>
      </c>
      <c r="S180" s="9">
        <f t="shared" si="65"/>
        <v>99.603915489284958</v>
      </c>
      <c r="T180" s="9">
        <f t="shared" si="65"/>
        <v>101.69559771455995</v>
      </c>
      <c r="U180" s="9">
        <f t="shared" si="65"/>
        <v>103.8312052665657</v>
      </c>
      <c r="V180" s="9">
        <f t="shared" si="65"/>
        <v>106.01166057716357</v>
      </c>
      <c r="W180" s="9">
        <f t="shared" si="65"/>
        <v>108.237905449284</v>
      </c>
      <c r="X180" s="9">
        <f t="shared" si="65"/>
        <v>110.51090146371894</v>
      </c>
      <c r="Y180" s="9">
        <f t="shared" si="65"/>
        <v>112.83163039445704</v>
      </c>
      <c r="Z180" s="9">
        <f t="shared" si="65"/>
        <v>115.20109463274061</v>
      </c>
      <c r="AA180" s="9">
        <f t="shared" si="65"/>
        <v>117.62031762002817</v>
      </c>
      <c r="AB180" s="9">
        <f t="shared" si="65"/>
        <v>120.09034429004875</v>
      </c>
      <c r="AC180" s="9">
        <f t="shared" si="65"/>
        <v>122.61224152013976</v>
      </c>
      <c r="AD180" s="9">
        <f t="shared" si="65"/>
        <v>125.18709859206268</v>
      </c>
      <c r="AE180" s="9">
        <f t="shared" si="65"/>
        <v>127.816027662496</v>
      </c>
      <c r="AF180" s="9">
        <f t="shared" si="65"/>
        <v>130.50016424340839</v>
      </c>
      <c r="AG180" s="9">
        <f t="shared" si="65"/>
        <v>133.24066769251996</v>
      </c>
      <c r="AH180" s="9">
        <f t="shared" si="65"/>
        <v>136.03872171406286</v>
      </c>
      <c r="AI180" s="9">
        <f t="shared" si="65"/>
        <v>138.89553487005819</v>
      </c>
      <c r="AJ180" s="9">
        <f t="shared" si="65"/>
        <v>141.81234110232941</v>
      </c>
      <c r="AK180" s="9">
        <f t="shared" si="65"/>
        <v>144.7904002654783</v>
      </c>
    </row>
    <row r="181" spans="1:37">
      <c r="C181" s="1"/>
      <c r="D181" s="1"/>
      <c r="E181" s="3" t="s">
        <v>277</v>
      </c>
      <c r="F181" s="3" t="s">
        <v>278</v>
      </c>
      <c r="G181" s="3"/>
      <c r="H181" s="9">
        <f>H177/H176</f>
        <v>2196.4772999999996</v>
      </c>
      <c r="I181" s="9">
        <f t="shared" ref="I181:AK181" si="66">I177/I176</f>
        <v>2242.6033232999994</v>
      </c>
      <c r="J181" s="9">
        <f t="shared" si="66"/>
        <v>2289.6979930892994</v>
      </c>
      <c r="K181" s="9">
        <f t="shared" si="66"/>
        <v>2337.7816509441745</v>
      </c>
      <c r="L181" s="9">
        <f t="shared" si="66"/>
        <v>2386.8750656140023</v>
      </c>
      <c r="M181" s="9">
        <f t="shared" si="66"/>
        <v>2436.9994419918962</v>
      </c>
      <c r="N181" s="9">
        <f t="shared" si="66"/>
        <v>2488.1764302737256</v>
      </c>
      <c r="O181" s="9">
        <f t="shared" si="66"/>
        <v>2540.4281353094734</v>
      </c>
      <c r="P181" s="9">
        <f t="shared" si="66"/>
        <v>2593.7771261509729</v>
      </c>
      <c r="Q181" s="9">
        <f t="shared" si="66"/>
        <v>2648.2464458001427</v>
      </c>
      <c r="R181" s="9">
        <f t="shared" si="66"/>
        <v>2703.8596211619451</v>
      </c>
      <c r="S181" s="9">
        <f t="shared" si="66"/>
        <v>2760.640673206346</v>
      </c>
      <c r="T181" s="9">
        <f t="shared" si="66"/>
        <v>2818.6141273436792</v>
      </c>
      <c r="U181" s="9">
        <f t="shared" si="66"/>
        <v>2877.8050240178968</v>
      </c>
      <c r="V181" s="9">
        <f t="shared" si="66"/>
        <v>2938.238929522272</v>
      </c>
      <c r="W181" s="9">
        <f t="shared" si="66"/>
        <v>2999.9419470422395</v>
      </c>
      <c r="X181" s="9">
        <f t="shared" si="66"/>
        <v>3062.9407279301263</v>
      </c>
      <c r="Y181" s="9">
        <f t="shared" si="66"/>
        <v>3127.2624832166584</v>
      </c>
      <c r="Z181" s="9">
        <f t="shared" si="66"/>
        <v>3192.9349953642081</v>
      </c>
      <c r="AA181" s="9">
        <f t="shared" si="66"/>
        <v>3259.9866302668561</v>
      </c>
      <c r="AB181" s="9">
        <f t="shared" si="66"/>
        <v>3328.4463495024597</v>
      </c>
      <c r="AC181" s="9">
        <f t="shared" si="66"/>
        <v>3398.3437228420112</v>
      </c>
      <c r="AD181" s="9">
        <f t="shared" si="66"/>
        <v>3469.7089410216931</v>
      </c>
      <c r="AE181" s="9">
        <f t="shared" si="66"/>
        <v>3542.5728287831485</v>
      </c>
      <c r="AF181" s="9">
        <f t="shared" si="66"/>
        <v>3616.9668581875944</v>
      </c>
      <c r="AG181" s="9">
        <f t="shared" si="66"/>
        <v>3692.9231622095335</v>
      </c>
      <c r="AH181" s="9">
        <f t="shared" si="66"/>
        <v>3770.4745486159336</v>
      </c>
      <c r="AI181" s="9">
        <f t="shared" si="66"/>
        <v>3849.6545141368679</v>
      </c>
      <c r="AJ181" s="9">
        <f t="shared" si="66"/>
        <v>3930.4972589337417</v>
      </c>
      <c r="AK181" s="9">
        <f t="shared" si="66"/>
        <v>4013.0377013713496</v>
      </c>
    </row>
    <row r="182" spans="1:37">
      <c r="C182" s="1"/>
      <c r="D182" s="1"/>
    </row>
    <row r="183" spans="1:37">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c r="I184" s="11"/>
      <c r="J184" s="11"/>
      <c r="K184" s="11"/>
      <c r="L184" s="11"/>
      <c r="M184" s="11"/>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f>'Bulk charges'!C39</f>
        <v>169</v>
      </c>
      <c r="H185" s="2">
        <f t="shared" ref="H185:AK185" si="67">G185*(1+$G$14)*(1+H184)</f>
        <v>172.54899999999998</v>
      </c>
      <c r="I185" s="2">
        <f t="shared" si="67"/>
        <v>176.17252899999997</v>
      </c>
      <c r="J185" s="2">
        <f t="shared" si="67"/>
        <v>179.87215210899996</v>
      </c>
      <c r="K185" s="2">
        <f t="shared" si="67"/>
        <v>183.64946730328893</v>
      </c>
      <c r="L185" s="2">
        <f t="shared" si="67"/>
        <v>187.50610611665797</v>
      </c>
      <c r="M185" s="2">
        <f t="shared" si="67"/>
        <v>191.44373434510777</v>
      </c>
      <c r="N185" s="2">
        <f t="shared" si="67"/>
        <v>195.46405276635502</v>
      </c>
      <c r="O185" s="2">
        <f t="shared" si="67"/>
        <v>199.56879787444845</v>
      </c>
      <c r="P185" s="2">
        <f t="shared" si="67"/>
        <v>203.75974262981185</v>
      </c>
      <c r="Q185" s="2">
        <f t="shared" si="67"/>
        <v>208.03869722503788</v>
      </c>
      <c r="R185" s="2">
        <f t="shared" si="67"/>
        <v>212.40750986676366</v>
      </c>
      <c r="S185" s="2">
        <f t="shared" si="67"/>
        <v>216.86806757396567</v>
      </c>
      <c r="T185" s="2">
        <f t="shared" si="67"/>
        <v>221.42229699301893</v>
      </c>
      <c r="U185" s="2">
        <f t="shared" si="67"/>
        <v>226.0721652298723</v>
      </c>
      <c r="V185" s="2">
        <f t="shared" si="67"/>
        <v>230.8196806996996</v>
      </c>
      <c r="W185" s="2">
        <f t="shared" si="67"/>
        <v>235.66689399439326</v>
      </c>
      <c r="X185" s="2">
        <f t="shared" si="67"/>
        <v>240.61589876827549</v>
      </c>
      <c r="Y185" s="2">
        <f t="shared" si="67"/>
        <v>245.66883264240926</v>
      </c>
      <c r="Z185" s="2">
        <f t="shared" si="67"/>
        <v>250.82787812789982</v>
      </c>
      <c r="AA185" s="2">
        <f t="shared" si="67"/>
        <v>256.09526356858572</v>
      </c>
      <c r="AB185" s="2">
        <f t="shared" si="67"/>
        <v>261.47326410352599</v>
      </c>
      <c r="AC185" s="2">
        <f t="shared" si="67"/>
        <v>266.96420264970004</v>
      </c>
      <c r="AD185" s="2">
        <f t="shared" si="67"/>
        <v>272.57045090534371</v>
      </c>
      <c r="AE185" s="2">
        <f t="shared" si="67"/>
        <v>278.2944303743559</v>
      </c>
      <c r="AF185" s="2">
        <f t="shared" si="67"/>
        <v>284.13861341221735</v>
      </c>
      <c r="AG185" s="2">
        <f>AF185*(1+$G$14)*(1+AG184)</f>
        <v>290.10552429387388</v>
      </c>
      <c r="AH185" s="2">
        <f t="shared" si="67"/>
        <v>296.19774030404523</v>
      </c>
      <c r="AI185" s="2">
        <f t="shared" si="67"/>
        <v>302.41789285043012</v>
      </c>
      <c r="AJ185" s="2">
        <f t="shared" si="67"/>
        <v>308.76866860028912</v>
      </c>
      <c r="AK185" s="2">
        <f t="shared" si="67"/>
        <v>315.25281064089518</v>
      </c>
    </row>
    <row r="186" spans="1:37">
      <c r="A186" s="14">
        <f>'Notes &amp; Assumptions'!A52</f>
        <v>39</v>
      </c>
      <c r="E186" t="s">
        <v>281</v>
      </c>
      <c r="F186" t="s">
        <v>215</v>
      </c>
      <c r="G186" s="10">
        <v>0</v>
      </c>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row>
    <row r="187" spans="1:37">
      <c r="E187" t="s">
        <v>282</v>
      </c>
      <c r="F187" t="s">
        <v>215</v>
      </c>
      <c r="H187" s="2">
        <f>H185*H176+H186</f>
        <v>16497.043911616427</v>
      </c>
      <c r="I187" s="2">
        <f t="shared" ref="I187:AK187" si="68">I185*I176+I186</f>
        <v>33686.963667520744</v>
      </c>
      <c r="J187" s="2">
        <f t="shared" si="68"/>
        <v>51591.584856808011</v>
      </c>
      <c r="K187" s="2">
        <f t="shared" si="68"/>
        <v>70233.344185067966</v>
      </c>
      <c r="L187" s="2">
        <f t="shared" si="68"/>
        <v>89635.305516192966</v>
      </c>
      <c r="M187" s="2">
        <f t="shared" si="68"/>
        <v>122055.36937927977</v>
      </c>
      <c r="N187" s="2">
        <f t="shared" si="68"/>
        <v>155797.54675488354</v>
      </c>
      <c r="O187" s="2">
        <f t="shared" si="68"/>
        <v>190903.06916236642</v>
      </c>
      <c r="P187" s="2">
        <f t="shared" si="68"/>
        <v>227414.31679284471</v>
      </c>
      <c r="Q187" s="2">
        <f t="shared" si="68"/>
        <v>265374.84857030242</v>
      </c>
      <c r="R187" s="2">
        <f t="shared" si="68"/>
        <v>285889.38373409671</v>
      </c>
      <c r="S187" s="2">
        <f t="shared" si="68"/>
        <v>307148.49906655075</v>
      </c>
      <c r="T187" s="2">
        <f t="shared" si="68"/>
        <v>329174.42002474127</v>
      </c>
      <c r="U187" s="2">
        <f t="shared" si="68"/>
        <v>351989.97717508726</v>
      </c>
      <c r="V187" s="2">
        <f t="shared" si="68"/>
        <v>375618.62180651701</v>
      </c>
      <c r="W187" s="2">
        <f t="shared" si="68"/>
        <v>400084.44193253259</v>
      </c>
      <c r="X187" s="2">
        <f t="shared" si="68"/>
        <v>425412.17869162402</v>
      </c>
      <c r="Y187" s="2">
        <f t="shared" si="68"/>
        <v>437586.09857756505</v>
      </c>
      <c r="Z187" s="2">
        <f t="shared" si="68"/>
        <v>450083.71632791252</v>
      </c>
      <c r="AA187" s="2">
        <f t="shared" si="68"/>
        <v>462913.25855430204</v>
      </c>
      <c r="AB187" s="2">
        <f t="shared" si="68"/>
        <v>476083.15463529911</v>
      </c>
      <c r="AC187" s="2">
        <f t="shared" si="68"/>
        <v>489602.04160467576</v>
      </c>
      <c r="AD187" s="2">
        <f t="shared" si="68"/>
        <v>503478.76915557194</v>
      </c>
      <c r="AE187" s="2">
        <f t="shared" si="68"/>
        <v>517722.40476325824</v>
      </c>
      <c r="AF187" s="2">
        <f t="shared" si="68"/>
        <v>532342.2389292696</v>
      </c>
      <c r="AG187" s="2">
        <f t="shared" si="68"/>
        <v>547347.790549753</v>
      </c>
      <c r="AH187" s="2">
        <f t="shared" si="68"/>
        <v>562748.81241092877</v>
      </c>
      <c r="AI187" s="2">
        <f t="shared" si="68"/>
        <v>578555.29681464157</v>
      </c>
      <c r="AJ187" s="2">
        <f t="shared" si="68"/>
        <v>594777.48133703694</v>
      </c>
      <c r="AK187" s="2">
        <f t="shared" si="68"/>
        <v>611425.85472347774</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v>0</v>
      </c>
      <c r="I189">
        <f>H189</f>
        <v>0</v>
      </c>
      <c r="J189">
        <f t="shared" ref="J189:AE189" si="69">I189</f>
        <v>0</v>
      </c>
      <c r="K189">
        <f t="shared" si="69"/>
        <v>0</v>
      </c>
      <c r="L189">
        <f t="shared" si="69"/>
        <v>0</v>
      </c>
      <c r="M189">
        <f t="shared" si="69"/>
        <v>0</v>
      </c>
      <c r="N189">
        <f t="shared" si="69"/>
        <v>0</v>
      </c>
      <c r="O189">
        <f t="shared" si="69"/>
        <v>0</v>
      </c>
      <c r="P189">
        <f t="shared" si="69"/>
        <v>0</v>
      </c>
      <c r="Q189">
        <f t="shared" si="69"/>
        <v>0</v>
      </c>
      <c r="R189">
        <f t="shared" si="69"/>
        <v>0</v>
      </c>
      <c r="S189">
        <f t="shared" si="69"/>
        <v>0</v>
      </c>
      <c r="T189">
        <f t="shared" si="69"/>
        <v>0</v>
      </c>
      <c r="U189">
        <f t="shared" si="69"/>
        <v>0</v>
      </c>
      <c r="V189">
        <f t="shared" si="69"/>
        <v>0</v>
      </c>
      <c r="W189">
        <f t="shared" si="69"/>
        <v>0</v>
      </c>
      <c r="X189">
        <f t="shared" si="69"/>
        <v>0</v>
      </c>
      <c r="Y189">
        <f t="shared" si="69"/>
        <v>0</v>
      </c>
      <c r="Z189">
        <f t="shared" si="69"/>
        <v>0</v>
      </c>
      <c r="AA189">
        <f t="shared" si="69"/>
        <v>0</v>
      </c>
      <c r="AB189">
        <f t="shared" si="69"/>
        <v>0</v>
      </c>
      <c r="AC189">
        <f t="shared" si="69"/>
        <v>0</v>
      </c>
      <c r="AD189">
        <f t="shared" si="69"/>
        <v>0</v>
      </c>
      <c r="AE189">
        <f t="shared" si="69"/>
        <v>0</v>
      </c>
    </row>
    <row r="190" spans="1:37">
      <c r="C190" s="1"/>
      <c r="D190" t="s">
        <v>284</v>
      </c>
      <c r="G190" s="2"/>
    </row>
    <row r="191" spans="1:37">
      <c r="A191" s="14">
        <f>'Notes &amp; Assumptions'!A53</f>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f>'Notes &amp; Assumptions'!A54</f>
        <v>41</v>
      </c>
      <c r="E192" t="s">
        <v>286</v>
      </c>
      <c r="F192" t="s">
        <v>276</v>
      </c>
      <c r="G192" s="10">
        <f>'Key Assumptions'!C13</f>
        <v>142.5307811913446</v>
      </c>
      <c r="H192" s="2">
        <f t="shared" ref="H192:W193" si="70">G192*(1+$G$14)*(1+H$191)</f>
        <v>145.52392759636282</v>
      </c>
      <c r="I192" s="2">
        <f t="shared" si="70"/>
        <v>148.57993007588644</v>
      </c>
      <c r="J192" s="2">
        <f t="shared" si="70"/>
        <v>151.70010860748005</v>
      </c>
      <c r="K192" s="2">
        <f t="shared" si="70"/>
        <v>154.8858108882371</v>
      </c>
      <c r="L192" s="2">
        <f t="shared" si="70"/>
        <v>158.13841291689008</v>
      </c>
      <c r="M192" s="2">
        <f t="shared" si="70"/>
        <v>161.45931958814475</v>
      </c>
      <c r="N192" s="2">
        <f t="shared" si="70"/>
        <v>164.84996529949578</v>
      </c>
      <c r="O192" s="2">
        <f t="shared" si="70"/>
        <v>168.31181457078517</v>
      </c>
      <c r="P192" s="2">
        <f t="shared" si="70"/>
        <v>171.84636267677163</v>
      </c>
      <c r="Q192" s="2">
        <f t="shared" si="70"/>
        <v>175.45513629298381</v>
      </c>
      <c r="R192" s="2">
        <f t="shared" si="70"/>
        <v>179.13969415513645</v>
      </c>
      <c r="S192" s="2">
        <f t="shared" si="70"/>
        <v>182.9016277323943</v>
      </c>
      <c r="T192" s="2">
        <f t="shared" si="70"/>
        <v>186.74256191477457</v>
      </c>
      <c r="U192" s="2">
        <f t="shared" si="70"/>
        <v>190.66415571498482</v>
      </c>
      <c r="V192" s="2">
        <f t="shared" si="70"/>
        <v>194.66810298499948</v>
      </c>
      <c r="W192" s="2">
        <f t="shared" si="70"/>
        <v>198.75613314768444</v>
      </c>
      <c r="X192" s="2">
        <f t="shared" ref="X192:AK193" si="71">W192*(1+$G$14)*(1+X$191)</f>
        <v>202.93001194378579</v>
      </c>
      <c r="Y192" s="2">
        <f t="shared" si="71"/>
        <v>207.19154219460526</v>
      </c>
      <c r="Z192" s="2">
        <f t="shared" si="71"/>
        <v>211.54256458069196</v>
      </c>
      <c r="AA192" s="2">
        <f t="shared" si="71"/>
        <v>215.98495843688647</v>
      </c>
      <c r="AB192" s="2">
        <f t="shared" si="71"/>
        <v>220.52064256406106</v>
      </c>
      <c r="AC192" s="2">
        <f t="shared" si="71"/>
        <v>225.15157605790631</v>
      </c>
      <c r="AD192" s="2">
        <f t="shared" si="71"/>
        <v>229.87975915512231</v>
      </c>
      <c r="AE192" s="2">
        <f t="shared" si="71"/>
        <v>234.70723409737985</v>
      </c>
      <c r="AF192" s="2">
        <f t="shared" si="71"/>
        <v>239.6360860134248</v>
      </c>
      <c r="AG192" s="2">
        <f>AF192*(1+$G$14)*(1+AG$191)</f>
        <v>244.66844381970671</v>
      </c>
      <c r="AH192" s="2">
        <f t="shared" si="71"/>
        <v>249.80648113992052</v>
      </c>
      <c r="AI192" s="2">
        <f t="shared" si="71"/>
        <v>255.05241724385883</v>
      </c>
      <c r="AJ192" s="2">
        <f t="shared" si="71"/>
        <v>260.40851800597983</v>
      </c>
      <c r="AK192" s="2">
        <f t="shared" si="71"/>
        <v>265.87709688410536</v>
      </c>
    </row>
    <row r="193" spans="1:39">
      <c r="A193" s="14">
        <f>'Notes &amp; Assumptions'!A55</f>
        <v>42</v>
      </c>
      <c r="E193" t="s">
        <v>287</v>
      </c>
      <c r="F193" t="s">
        <v>278</v>
      </c>
      <c r="G193" s="10"/>
      <c r="H193" s="2">
        <f t="shared" si="70"/>
        <v>0</v>
      </c>
      <c r="I193" s="2">
        <f t="shared" si="70"/>
        <v>0</v>
      </c>
      <c r="J193" s="2">
        <f t="shared" si="70"/>
        <v>0</v>
      </c>
      <c r="K193" s="2">
        <f t="shared" si="70"/>
        <v>0</v>
      </c>
      <c r="L193" s="2">
        <f t="shared" si="70"/>
        <v>0</v>
      </c>
      <c r="M193" s="2">
        <f t="shared" si="70"/>
        <v>0</v>
      </c>
      <c r="N193" s="2">
        <f t="shared" si="70"/>
        <v>0</v>
      </c>
      <c r="O193" s="2">
        <f t="shared" si="70"/>
        <v>0</v>
      </c>
      <c r="P193" s="2">
        <f t="shared" si="70"/>
        <v>0</v>
      </c>
      <c r="Q193" s="2">
        <f t="shared" si="70"/>
        <v>0</v>
      </c>
      <c r="R193" s="2">
        <f t="shared" si="70"/>
        <v>0</v>
      </c>
      <c r="S193" s="2">
        <f t="shared" si="70"/>
        <v>0</v>
      </c>
      <c r="T193" s="2">
        <f t="shared" si="70"/>
        <v>0</v>
      </c>
      <c r="U193" s="2">
        <f t="shared" si="70"/>
        <v>0</v>
      </c>
      <c r="V193" s="2">
        <f t="shared" si="70"/>
        <v>0</v>
      </c>
      <c r="W193" s="2">
        <f t="shared" si="70"/>
        <v>0</v>
      </c>
      <c r="X193" s="2">
        <f t="shared" si="71"/>
        <v>0</v>
      </c>
      <c r="Y193" s="2">
        <f t="shared" si="71"/>
        <v>0</v>
      </c>
      <c r="Z193" s="2">
        <f t="shared" si="71"/>
        <v>0</v>
      </c>
      <c r="AA193" s="2">
        <f t="shared" si="71"/>
        <v>0</v>
      </c>
      <c r="AB193" s="2">
        <f t="shared" si="71"/>
        <v>0</v>
      </c>
      <c r="AC193" s="2">
        <f t="shared" si="71"/>
        <v>0</v>
      </c>
      <c r="AD193" s="2">
        <f t="shared" si="71"/>
        <v>0</v>
      </c>
      <c r="AE193" s="2">
        <f t="shared" si="71"/>
        <v>0</v>
      </c>
      <c r="AF193" s="2">
        <f t="shared" si="71"/>
        <v>0</v>
      </c>
      <c r="AG193" s="2">
        <f>AF193*(1+$G$14)*(1+AG$191)</f>
        <v>0</v>
      </c>
      <c r="AH193" s="2">
        <f t="shared" si="71"/>
        <v>0</v>
      </c>
      <c r="AI193" s="2">
        <f t="shared" si="71"/>
        <v>0</v>
      </c>
      <c r="AJ193" s="2">
        <f t="shared" si="71"/>
        <v>0</v>
      </c>
      <c r="AK193" s="2">
        <f t="shared" si="71"/>
        <v>0</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385621.78657398495</v>
      </c>
      <c r="I200" s="2">
        <f t="shared" ref="I200:AK200" si="72">I192*I175+(I193+I197)*I176+I194+I198</f>
        <v>787439.68818407715</v>
      </c>
      <c r="J200" s="2">
        <f t="shared" si="72"/>
        <v>1205963.8824539143</v>
      </c>
      <c r="K200" s="2">
        <f t="shared" si="72"/>
        <v>1641718.8319805949</v>
      </c>
      <c r="L200" s="2">
        <f t="shared" si="72"/>
        <v>2095243.6593152341</v>
      </c>
      <c r="M200" s="2">
        <f t="shared" si="72"/>
        <v>2853069.3046069336</v>
      </c>
      <c r="N200" s="2">
        <f t="shared" si="72"/>
        <v>3641799.6245471262</v>
      </c>
      <c r="O200" s="2">
        <f t="shared" si="72"/>
        <v>4462398.414361475</v>
      </c>
      <c r="P200" s="2">
        <f t="shared" si="72"/>
        <v>5315856.3197136009</v>
      </c>
      <c r="Q200" s="2">
        <f t="shared" si="72"/>
        <v>6203191.5393897817</v>
      </c>
      <c r="R200" s="2">
        <f t="shared" si="72"/>
        <v>6682723.0083596101</v>
      </c>
      <c r="S200" s="2">
        <f t="shared" si="72"/>
        <v>7179659.1915572993</v>
      </c>
      <c r="T200" s="2">
        <f t="shared" si="72"/>
        <v>7694519.6136026056</v>
      </c>
      <c r="U200" s="2">
        <f t="shared" si="72"/>
        <v>8227837.9436703371</v>
      </c>
      <c r="V200" s="2">
        <f t="shared" si="72"/>
        <v>8780162.3604513146</v>
      </c>
      <c r="W200" s="2">
        <f t="shared" si="72"/>
        <v>9352055.9262039345</v>
      </c>
      <c r="X200" s="2">
        <f t="shared" si="72"/>
        <v>9944096.9701172039</v>
      </c>
      <c r="Y200" s="2">
        <f t="shared" si="72"/>
        <v>10228664.845499985</v>
      </c>
      <c r="Z200" s="2">
        <f t="shared" si="72"/>
        <v>10520799.224885022</v>
      </c>
      <c r="AA200" s="2">
        <f t="shared" si="72"/>
        <v>10820692.407007365</v>
      </c>
      <c r="AB200" s="2">
        <f t="shared" si="72"/>
        <v>11128541.430320671</v>
      </c>
      <c r="AC200" s="2">
        <f t="shared" si="72"/>
        <v>11444548.187261645</v>
      </c>
      <c r="AD200" s="2">
        <f t="shared" si="72"/>
        <v>11768919.54122337</v>
      </c>
      <c r="AE200" s="2">
        <f t="shared" si="72"/>
        <v>12101867.446300903</v>
      </c>
      <c r="AF200" s="2">
        <f t="shared" si="72"/>
        <v>12443609.069874015</v>
      </c>
      <c r="AG200" s="2">
        <f t="shared" si="72"/>
        <v>12794366.918093378</v>
      </c>
      <c r="AH200" s="2">
        <f t="shared" si="72"/>
        <v>13154368.964338141</v>
      </c>
      <c r="AI200" s="2">
        <f t="shared" si="72"/>
        <v>13523848.780714303</v>
      </c>
      <c r="AJ200" s="2">
        <f t="shared" si="72"/>
        <v>13903045.672664991</v>
      </c>
      <c r="AK200" s="2">
        <f t="shared" si="72"/>
        <v>14292204.816765312</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3">SUM(I203:I206)</f>
        <v>0</v>
      </c>
      <c r="J207" s="2">
        <f t="shared" si="73"/>
        <v>0</v>
      </c>
      <c r="K207" s="2">
        <f t="shared" si="73"/>
        <v>0</v>
      </c>
      <c r="L207" s="2">
        <f t="shared" si="73"/>
        <v>0</v>
      </c>
      <c r="M207" s="2">
        <f t="shared" si="73"/>
        <v>0</v>
      </c>
      <c r="N207" s="2">
        <f t="shared" si="73"/>
        <v>0</v>
      </c>
      <c r="O207" s="2">
        <f t="shared" si="73"/>
        <v>0</v>
      </c>
      <c r="P207" s="2">
        <f t="shared" si="73"/>
        <v>0</v>
      </c>
      <c r="Q207" s="2">
        <f t="shared" si="73"/>
        <v>0</v>
      </c>
      <c r="R207" s="2">
        <f t="shared" si="73"/>
        <v>0</v>
      </c>
      <c r="S207" s="2">
        <f t="shared" si="73"/>
        <v>0</v>
      </c>
      <c r="T207" s="2">
        <f t="shared" si="73"/>
        <v>0</v>
      </c>
      <c r="U207" s="2">
        <f t="shared" si="73"/>
        <v>0</v>
      </c>
      <c r="V207" s="2">
        <f t="shared" si="73"/>
        <v>0</v>
      </c>
      <c r="W207" s="2">
        <f t="shared" si="73"/>
        <v>0</v>
      </c>
      <c r="X207" s="2">
        <f t="shared" si="73"/>
        <v>0</v>
      </c>
      <c r="Y207" s="2">
        <f t="shared" si="73"/>
        <v>0</v>
      </c>
      <c r="Z207" s="2">
        <f t="shared" si="73"/>
        <v>0</v>
      </c>
      <c r="AA207" s="2">
        <f t="shared" si="73"/>
        <v>0</v>
      </c>
      <c r="AB207" s="2">
        <f t="shared" si="73"/>
        <v>0</v>
      </c>
      <c r="AC207" s="2">
        <f t="shared" si="73"/>
        <v>0</v>
      </c>
      <c r="AD207" s="2">
        <f t="shared" si="73"/>
        <v>0</v>
      </c>
      <c r="AE207" s="2">
        <f t="shared" si="73"/>
        <v>0</v>
      </c>
      <c r="AF207" s="2">
        <f t="shared" si="73"/>
        <v>0</v>
      </c>
      <c r="AG207" s="2">
        <f t="shared" si="73"/>
        <v>0</v>
      </c>
      <c r="AH207" s="2">
        <f t="shared" si="73"/>
        <v>0</v>
      </c>
      <c r="AI207" s="2">
        <f t="shared" si="73"/>
        <v>0</v>
      </c>
      <c r="AJ207" s="2">
        <f t="shared" si="73"/>
        <v>0</v>
      </c>
      <c r="AK207" s="2">
        <f t="shared" si="7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f>$G$209*(I14/$G$13)</f>
        <v>0</v>
      </c>
      <c r="I210" s="10"/>
      <c r="J210" s="10"/>
      <c r="K210" s="10"/>
      <c r="L210" s="10"/>
      <c r="M210" s="10">
        <f>$G$209*(N14/$G$13)</f>
        <v>0</v>
      </c>
      <c r="N210" s="10"/>
      <c r="O210" s="10"/>
      <c r="P210" s="10"/>
      <c r="Q210" s="10"/>
      <c r="R210" s="10">
        <f>$G$209*(S14/$G$13)</f>
        <v>0</v>
      </c>
      <c r="S210" s="10"/>
      <c r="T210" s="10"/>
      <c r="U210" s="10"/>
      <c r="V210" s="10"/>
      <c r="W210" s="10">
        <f>$G$209*(X14/$G$13)</f>
        <v>0</v>
      </c>
      <c r="X210" s="10"/>
      <c r="Y210" s="10"/>
      <c r="Z210" s="10"/>
      <c r="AA210" s="10"/>
      <c r="AB210" s="10">
        <f>$G$209*(AC14/$G$13)</f>
        <v>0</v>
      </c>
      <c r="AC210" s="10"/>
      <c r="AD210" s="10"/>
      <c r="AE210" s="10"/>
      <c r="AF210" s="10"/>
      <c r="AG210" s="10">
        <f>$G$209*(AH14/$G$13)</f>
        <v>0</v>
      </c>
      <c r="AH210" s="10"/>
      <c r="AI210" s="10"/>
      <c r="AJ210" s="10"/>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f>H212</f>
        <v>0</v>
      </c>
      <c r="J212" s="10">
        <f t="shared" ref="J212:AK212" si="74">I212</f>
        <v>0</v>
      </c>
      <c r="K212" s="10">
        <f t="shared" si="74"/>
        <v>0</v>
      </c>
      <c r="L212" s="10">
        <f t="shared" si="74"/>
        <v>0</v>
      </c>
      <c r="M212" s="10">
        <f t="shared" si="74"/>
        <v>0</v>
      </c>
      <c r="N212" s="10">
        <f t="shared" si="74"/>
        <v>0</v>
      </c>
      <c r="O212" s="10">
        <f t="shared" si="74"/>
        <v>0</v>
      </c>
      <c r="P212" s="10">
        <f t="shared" si="74"/>
        <v>0</v>
      </c>
      <c r="Q212" s="10">
        <f t="shared" si="74"/>
        <v>0</v>
      </c>
      <c r="R212" s="10">
        <f t="shared" si="74"/>
        <v>0</v>
      </c>
      <c r="S212" s="10">
        <f t="shared" si="74"/>
        <v>0</v>
      </c>
      <c r="T212" s="10">
        <f t="shared" si="74"/>
        <v>0</v>
      </c>
      <c r="U212" s="10">
        <f t="shared" si="74"/>
        <v>0</v>
      </c>
      <c r="V212" s="10">
        <f t="shared" si="74"/>
        <v>0</v>
      </c>
      <c r="W212" s="10">
        <f t="shared" si="74"/>
        <v>0</v>
      </c>
      <c r="X212" s="10">
        <f t="shared" si="74"/>
        <v>0</v>
      </c>
      <c r="Y212" s="10">
        <f t="shared" si="74"/>
        <v>0</v>
      </c>
      <c r="Z212" s="10">
        <f t="shared" si="74"/>
        <v>0</v>
      </c>
      <c r="AA212" s="10">
        <f t="shared" si="74"/>
        <v>0</v>
      </c>
      <c r="AB212" s="10">
        <f t="shared" si="74"/>
        <v>0</v>
      </c>
      <c r="AC212" s="10">
        <f t="shared" si="74"/>
        <v>0</v>
      </c>
      <c r="AD212" s="10">
        <f t="shared" si="74"/>
        <v>0</v>
      </c>
      <c r="AE212" s="10">
        <f t="shared" si="74"/>
        <v>0</v>
      </c>
      <c r="AF212" s="10">
        <f t="shared" si="74"/>
        <v>0</v>
      </c>
      <c r="AG212" s="10">
        <f t="shared" si="74"/>
        <v>0</v>
      </c>
      <c r="AH212" s="10">
        <f t="shared" si="74"/>
        <v>0</v>
      </c>
      <c r="AI212" s="10">
        <f t="shared" si="74"/>
        <v>0</v>
      </c>
      <c r="AJ212" s="10">
        <f t="shared" si="74"/>
        <v>0</v>
      </c>
      <c r="AK212" s="10">
        <f t="shared" si="74"/>
        <v>0</v>
      </c>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2649.8857812824936</v>
      </c>
      <c r="I217" s="2">
        <f t="shared" si="76"/>
        <v>2649.8857812824936</v>
      </c>
      <c r="J217" s="2">
        <f t="shared" si="76"/>
        <v>2649.8857812824936</v>
      </c>
      <c r="K217" s="2">
        <f t="shared" si="76"/>
        <v>2649.8857812824936</v>
      </c>
      <c r="L217" s="2">
        <f t="shared" si="76"/>
        <v>2649.8857812824936</v>
      </c>
      <c r="M217" s="2">
        <f t="shared" si="76"/>
        <v>4421.0859445396345</v>
      </c>
      <c r="N217" s="2">
        <f t="shared" si="76"/>
        <v>4421.0859445396345</v>
      </c>
      <c r="O217" s="2">
        <f t="shared" si="76"/>
        <v>4421.0859445396345</v>
      </c>
      <c r="P217" s="2">
        <f t="shared" si="76"/>
        <v>4421.0859445396345</v>
      </c>
      <c r="Q217" s="2">
        <f t="shared" si="76"/>
        <v>4421.0859445396345</v>
      </c>
      <c r="R217" s="2">
        <f t="shared" si="76"/>
        <v>1949.6764705882349</v>
      </c>
      <c r="S217" s="2">
        <f t="shared" si="76"/>
        <v>1949.6764705882349</v>
      </c>
      <c r="T217" s="2">
        <f t="shared" si="76"/>
        <v>1949.6764705882349</v>
      </c>
      <c r="U217" s="2">
        <f t="shared" si="76"/>
        <v>1949.6764705882349</v>
      </c>
      <c r="V217" s="2">
        <f t="shared" si="76"/>
        <v>1949.6764705882349</v>
      </c>
      <c r="W217" s="2">
        <f t="shared" si="76"/>
        <v>1949.6764705882349</v>
      </c>
      <c r="X217" s="2">
        <f t="shared" si="76"/>
        <v>1949.6764705882349</v>
      </c>
      <c r="Y217" s="2">
        <f t="shared" si="76"/>
        <v>365.56433823529392</v>
      </c>
      <c r="Z217" s="2">
        <f t="shared" si="76"/>
        <v>365.56433823529392</v>
      </c>
      <c r="AA217" s="2">
        <f t="shared" si="76"/>
        <v>365.56433823529392</v>
      </c>
      <c r="AB217" s="2">
        <f t="shared" si="76"/>
        <v>365.56433823529392</v>
      </c>
      <c r="AC217" s="2">
        <f t="shared" si="76"/>
        <v>365.56433823529392</v>
      </c>
      <c r="AD217" s="2">
        <f t="shared" si="76"/>
        <v>365.56433823529392</v>
      </c>
      <c r="AE217" s="2">
        <f t="shared" si="76"/>
        <v>365.56433823529392</v>
      </c>
      <c r="AF217" s="2">
        <f t="shared" si="76"/>
        <v>365.56433823529392</v>
      </c>
      <c r="AG217" s="2">
        <f t="shared" si="76"/>
        <v>365.56433823529392</v>
      </c>
      <c r="AH217" s="2">
        <f t="shared" si="76"/>
        <v>365.56433823529392</v>
      </c>
      <c r="AI217" s="2">
        <f t="shared" si="76"/>
        <v>365.56433823529392</v>
      </c>
      <c r="AJ217" s="2">
        <f t="shared" si="76"/>
        <v>365.56433823529392</v>
      </c>
      <c r="AK217" s="2">
        <f t="shared" si="76"/>
        <v>365.56433823529392</v>
      </c>
    </row>
    <row r="218" spans="1:37">
      <c r="E218" t="s">
        <v>302</v>
      </c>
      <c r="F218" t="s">
        <v>276</v>
      </c>
      <c r="G218" s="8">
        <f ca="1">MAX(-5000,-G245/(NPV($G$16,H217:AK217)))</f>
        <v>5730.7361503217553</v>
      </c>
      <c r="H218" s="2">
        <f ca="1">G218*(1+$G$14)</f>
        <v>5851.0816094785114</v>
      </c>
      <c r="I218" s="2">
        <f t="shared" ref="I218:AK218" ca="1" si="77">H218*(1+$G$14)</f>
        <v>5973.9543232775595</v>
      </c>
      <c r="J218" s="2">
        <f t="shared" ca="1" si="77"/>
        <v>6099.4073640663873</v>
      </c>
      <c r="K218" s="2">
        <f t="shared" ca="1" si="77"/>
        <v>6227.4949187117809</v>
      </c>
      <c r="L218" s="2">
        <f t="shared" ca="1" si="77"/>
        <v>6358.2723120047276</v>
      </c>
      <c r="M218" s="2">
        <f t="shared" ca="1" si="77"/>
        <v>6491.7960305568267</v>
      </c>
      <c r="N218" s="2">
        <f t="shared" ca="1" si="77"/>
        <v>6628.1237471985196</v>
      </c>
      <c r="O218" s="2">
        <f t="shared" ca="1" si="77"/>
        <v>6767.3143458896875</v>
      </c>
      <c r="P218" s="2">
        <f t="shared" ca="1" si="77"/>
        <v>6909.42794715337</v>
      </c>
      <c r="Q218" s="2">
        <f t="shared" ca="1" si="77"/>
        <v>7054.5259340435905</v>
      </c>
      <c r="R218" s="2">
        <f t="shared" ca="1" si="77"/>
        <v>7202.6709786585052</v>
      </c>
      <c r="S218" s="2">
        <f t="shared" ca="1" si="77"/>
        <v>7353.9270692103328</v>
      </c>
      <c r="T218" s="2">
        <f t="shared" ca="1" si="77"/>
        <v>7508.3595376637495</v>
      </c>
      <c r="U218" s="2">
        <f t="shared" ca="1" si="77"/>
        <v>7666.0350879546877</v>
      </c>
      <c r="V218" s="2">
        <f t="shared" ca="1" si="77"/>
        <v>7827.0218248017354</v>
      </c>
      <c r="W218" s="2">
        <f t="shared" ca="1" si="77"/>
        <v>7991.3892831225712</v>
      </c>
      <c r="X218" s="2">
        <f t="shared" ca="1" si="77"/>
        <v>8159.2084580681449</v>
      </c>
      <c r="Y218" s="2">
        <f t="shared" ca="1" si="77"/>
        <v>8330.5518356875746</v>
      </c>
      <c r="Z218" s="2">
        <f t="shared" ca="1" si="77"/>
        <v>8505.4934242370127</v>
      </c>
      <c r="AA218" s="2">
        <f t="shared" ca="1" si="77"/>
        <v>8684.1087861459891</v>
      </c>
      <c r="AB218" s="2">
        <f t="shared" ca="1" si="77"/>
        <v>8866.4750706550549</v>
      </c>
      <c r="AC218" s="2">
        <f t="shared" ca="1" si="77"/>
        <v>9052.6710471388105</v>
      </c>
      <c r="AD218" s="2">
        <f t="shared" ca="1" si="77"/>
        <v>9242.7771391287242</v>
      </c>
      <c r="AE218" s="2">
        <f t="shared" ca="1" si="77"/>
        <v>9436.8754590504268</v>
      </c>
      <c r="AF218" s="2">
        <f t="shared" ca="1" si="77"/>
        <v>9635.0498436904854</v>
      </c>
      <c r="AG218" s="2">
        <f ca="1">AF218*(1+$G$14)</f>
        <v>9837.3858904079843</v>
      </c>
      <c r="AH218" s="2">
        <f t="shared" ca="1" si="77"/>
        <v>10043.97099410655</v>
      </c>
      <c r="AI218" s="2">
        <f t="shared" ca="1" si="77"/>
        <v>10254.894384982787</v>
      </c>
      <c r="AJ218" s="2">
        <f t="shared" ca="1" si="77"/>
        <v>10470.247167067424</v>
      </c>
      <c r="AK218" s="2">
        <f t="shared" ca="1" si="77"/>
        <v>10690.122357575839</v>
      </c>
    </row>
    <row r="219" spans="1:37">
      <c r="E219" t="s">
        <v>303</v>
      </c>
      <c r="F219" t="s">
        <v>215</v>
      </c>
      <c r="H219" s="2">
        <f ca="1">H218*H217</f>
        <v>15504697.962080594</v>
      </c>
      <c r="I219" s="2">
        <f t="shared" ref="I219:AK219" ca="1" si="78">I218*I217</f>
        <v>15830296.619284285</v>
      </c>
      <c r="J219" s="2">
        <f t="shared" ca="1" si="78"/>
        <v>16162732.848289253</v>
      </c>
      <c r="K219" s="2">
        <f t="shared" ca="1" si="78"/>
        <v>16502150.238103326</v>
      </c>
      <c r="L219" s="2">
        <f t="shared" ca="1" si="78"/>
        <v>16848695.393103495</v>
      </c>
      <c r="M219" s="2">
        <f t="shared" ca="1" si="78"/>
        <v>28700788.185512979</v>
      </c>
      <c r="N219" s="2">
        <f t="shared" ca="1" si="78"/>
        <v>29303504.73740875</v>
      </c>
      <c r="O219" s="2">
        <f t="shared" ca="1" si="78"/>
        <v>29918878.33689433</v>
      </c>
      <c r="P219" s="2">
        <f t="shared" ca="1" si="78"/>
        <v>30547174.781969104</v>
      </c>
      <c r="Q219" s="2">
        <f t="shared" ca="1" si="78"/>
        <v>31188665.452390455</v>
      </c>
      <c r="R219" s="2">
        <f t="shared" ca="1" si="78"/>
        <v>14042878.132479222</v>
      </c>
      <c r="S219" s="2">
        <f t="shared" ca="1" si="78"/>
        <v>14337778.573261283</v>
      </c>
      <c r="T219" s="2">
        <f t="shared" ca="1" si="78"/>
        <v>14638871.923299771</v>
      </c>
      <c r="U219" s="2">
        <f t="shared" ca="1" si="78"/>
        <v>14946288.233689064</v>
      </c>
      <c r="V219" s="2">
        <f t="shared" ca="1" si="78"/>
        <v>15260160.286596533</v>
      </c>
      <c r="W219" s="2">
        <f t="shared" ca="1" si="78"/>
        <v>15580623.652615059</v>
      </c>
      <c r="X219" s="2">
        <f t="shared" ca="1" si="78"/>
        <v>15907816.749319974</v>
      </c>
      <c r="Y219" s="2">
        <f t="shared" ca="1" si="78"/>
        <v>3045352.6689479412</v>
      </c>
      <c r="Z219" s="2">
        <f t="shared" ca="1" si="78"/>
        <v>3109305.0749958474</v>
      </c>
      <c r="AA219" s="2">
        <f t="shared" ca="1" si="78"/>
        <v>3174600.4815707603</v>
      </c>
      <c r="AB219" s="2">
        <f t="shared" ca="1" si="78"/>
        <v>3241267.0916837458</v>
      </c>
      <c r="AC219" s="2">
        <f t="shared" ca="1" si="78"/>
        <v>3309333.7006091047</v>
      </c>
      <c r="AD219" s="2">
        <f t="shared" ca="1" si="78"/>
        <v>3378829.708321895</v>
      </c>
      <c r="AE219" s="2">
        <f t="shared" ca="1" si="78"/>
        <v>3449785.1321966546</v>
      </c>
      <c r="AF219" s="2">
        <f t="shared" ca="1" si="78"/>
        <v>3522230.6199727845</v>
      </c>
      <c r="AG219" s="2">
        <f t="shared" ca="1" si="78"/>
        <v>3596197.4629922123</v>
      </c>
      <c r="AH219" s="2">
        <f t="shared" ca="1" si="78"/>
        <v>3671717.6097150482</v>
      </c>
      <c r="AI219" s="2">
        <f t="shared" ca="1" si="78"/>
        <v>3748823.6795190638</v>
      </c>
      <c r="AJ219" s="2">
        <f t="shared" ca="1" si="78"/>
        <v>3827548.9767889637</v>
      </c>
      <c r="AK219" s="2">
        <f t="shared" ca="1" si="78"/>
        <v>3907927.5053015319</v>
      </c>
    </row>
    <row r="221" spans="1:37">
      <c r="D221" t="s">
        <v>304</v>
      </c>
    </row>
    <row r="222" spans="1:37">
      <c r="E222" t="s">
        <v>219</v>
      </c>
      <c r="F222" t="s">
        <v>215</v>
      </c>
      <c r="G222" s="2">
        <f t="shared" ref="G222:AK222" si="79">G42</f>
        <v>0</v>
      </c>
      <c r="H222" s="2">
        <f t="shared" si="79"/>
        <v>4318716.8437923715</v>
      </c>
      <c r="I222" s="2">
        <f t="shared" si="79"/>
        <v>4409409.8975120112</v>
      </c>
      <c r="J222" s="2">
        <f t="shared" si="79"/>
        <v>4502007.5053597633</v>
      </c>
      <c r="K222" s="2">
        <f t="shared" si="79"/>
        <v>4596549.662972318</v>
      </c>
      <c r="L222" s="2">
        <f t="shared" si="79"/>
        <v>4693077.2058947366</v>
      </c>
      <c r="M222" s="2">
        <f t="shared" si="79"/>
        <v>7994388.3892504368</v>
      </c>
      <c r="N222" s="2">
        <f t="shared" si="79"/>
        <v>8162270.5454246951</v>
      </c>
      <c r="O222" s="2">
        <f t="shared" si="79"/>
        <v>8333678.2268786123</v>
      </c>
      <c r="P222" s="2">
        <f t="shared" si="79"/>
        <v>8508685.4696430638</v>
      </c>
      <c r="Q222" s="2">
        <f t="shared" si="79"/>
        <v>8687367.8645055667</v>
      </c>
      <c r="R222" s="2">
        <f t="shared" si="79"/>
        <v>3911537.9399447045</v>
      </c>
      <c r="S222" s="2">
        <f t="shared" si="79"/>
        <v>3993680.2366835428</v>
      </c>
      <c r="T222" s="2">
        <f t="shared" si="79"/>
        <v>4077547.5216538967</v>
      </c>
      <c r="U222" s="2">
        <f t="shared" si="79"/>
        <v>4163176.0196086285</v>
      </c>
      <c r="V222" s="2">
        <f t="shared" si="79"/>
        <v>4250602.7160204099</v>
      </c>
      <c r="W222" s="2">
        <f t="shared" si="79"/>
        <v>4339865.3730568374</v>
      </c>
      <c r="X222" s="2">
        <f t="shared" si="79"/>
        <v>4431002.5458910307</v>
      </c>
      <c r="Y222" s="2">
        <f t="shared" si="79"/>
        <v>848260.04987901379</v>
      </c>
      <c r="Z222" s="2">
        <f t="shared" si="79"/>
        <v>866073.51092647307</v>
      </c>
      <c r="AA222" s="2">
        <f t="shared" si="79"/>
        <v>884261.05465592875</v>
      </c>
      <c r="AB222" s="2">
        <f t="shared" si="79"/>
        <v>902830.53680370317</v>
      </c>
      <c r="AC222" s="2">
        <f t="shared" si="79"/>
        <v>921789.9780765808</v>
      </c>
      <c r="AD222" s="2">
        <f t="shared" si="79"/>
        <v>941147.5676161889</v>
      </c>
      <c r="AE222" s="2">
        <f t="shared" si="79"/>
        <v>960911.66653612873</v>
      </c>
      <c r="AF222" s="2">
        <f t="shared" si="79"/>
        <v>981090.8115333874</v>
      </c>
      <c r="AG222" s="2">
        <f t="shared" si="79"/>
        <v>1001693.7185755884</v>
      </c>
      <c r="AH222" s="2">
        <f t="shared" si="79"/>
        <v>1022729.2866656756</v>
      </c>
      <c r="AI222" s="2">
        <f t="shared" si="79"/>
        <v>1044206.6016856547</v>
      </c>
      <c r="AJ222" s="2">
        <f t="shared" si="79"/>
        <v>1066134.9403210534</v>
      </c>
      <c r="AK222" s="2">
        <f t="shared" si="79"/>
        <v>1088523.7740677954</v>
      </c>
    </row>
    <row r="223" spans="1:37">
      <c r="E223" t="s">
        <v>305</v>
      </c>
      <c r="F223" t="s">
        <v>215</v>
      </c>
      <c r="G223" s="2">
        <f t="shared" ref="G223:AK223" si="80">G177</f>
        <v>0</v>
      </c>
      <c r="H223" s="2">
        <f t="shared" si="80"/>
        <v>210000.53589976579</v>
      </c>
      <c r="I223" s="2">
        <f t="shared" si="80"/>
        <v>428821.09430732171</v>
      </c>
      <c r="J223" s="2">
        <f t="shared" si="80"/>
        <v>656739.50593166309</v>
      </c>
      <c r="K223" s="2">
        <f t="shared" si="80"/>
        <v>894041.38074163743</v>
      </c>
      <c r="L223" s="2">
        <f t="shared" si="80"/>
        <v>1141020.3121715146</v>
      </c>
      <c r="M223" s="2">
        <f t="shared" si="80"/>
        <v>1553714.2967197907</v>
      </c>
      <c r="N223" s="2">
        <f t="shared" si="80"/>
        <v>1983238.2386614264</v>
      </c>
      <c r="O223" s="2">
        <f t="shared" si="80"/>
        <v>2430116.9981597573</v>
      </c>
      <c r="P223" s="2">
        <f t="shared" si="80"/>
        <v>2894890.0574937691</v>
      </c>
      <c r="Q223" s="2">
        <f t="shared" si="80"/>
        <v>3378111.9037236203</v>
      </c>
      <c r="R223" s="2">
        <f t="shared" si="80"/>
        <v>3639253.4392139781</v>
      </c>
      <c r="S223" s="2">
        <f t="shared" si="80"/>
        <v>3909873.1718453895</v>
      </c>
      <c r="T223" s="2">
        <f t="shared" si="80"/>
        <v>4190254.0224806275</v>
      </c>
      <c r="U223" s="2">
        <f t="shared" si="80"/>
        <v>4480686.6147737615</v>
      </c>
      <c r="V223" s="2">
        <f t="shared" si="80"/>
        <v>4781469.473919292</v>
      </c>
      <c r="W223" s="2">
        <f t="shared" si="80"/>
        <v>5092909.2303518206</v>
      </c>
      <c r="X223" s="2">
        <f t="shared" si="80"/>
        <v>5415320.8285165159</v>
      </c>
      <c r="Y223" s="2">
        <f t="shared" si="80"/>
        <v>5570289.7862125216</v>
      </c>
      <c r="Z223" s="2">
        <f t="shared" si="80"/>
        <v>5729379.2836463824</v>
      </c>
      <c r="AA223" s="2">
        <f t="shared" si="80"/>
        <v>5892694.0421767477</v>
      </c>
      <c r="AB223" s="2">
        <f t="shared" si="80"/>
        <v>6060341.3643012987</v>
      </c>
      <c r="AC223" s="2">
        <f t="shared" si="80"/>
        <v>6232431.1958824815</v>
      </c>
      <c r="AD223" s="2">
        <f t="shared" si="80"/>
        <v>6409076.1898484165</v>
      </c>
      <c r="AE223" s="2">
        <f t="shared" si="80"/>
        <v>6590391.7714035381</v>
      </c>
      <c r="AF223" s="2">
        <f t="shared" si="80"/>
        <v>6776496.2047842499</v>
      </c>
      <c r="AG223" s="2">
        <f t="shared" si="80"/>
        <v>6967510.6615957636</v>
      </c>
      <c r="AH223" s="2">
        <f t="shared" si="80"/>
        <v>7163559.2907670503</v>
      </c>
      <c r="AI223" s="2">
        <f t="shared" si="80"/>
        <v>7364769.2901617689</v>
      </c>
      <c r="AJ223" s="2">
        <f t="shared" si="80"/>
        <v>7571270.9798838357</v>
      </c>
      <c r="AK223" s="2">
        <f t="shared" si="80"/>
        <v>7783197.8773172684</v>
      </c>
    </row>
    <row r="224" spans="1:37">
      <c r="E224" t="s">
        <v>282</v>
      </c>
      <c r="F224" t="s">
        <v>215</v>
      </c>
      <c r="G224" s="2">
        <f t="shared" ref="G224:AK224" si="81">-G187</f>
        <v>0</v>
      </c>
      <c r="H224" s="2">
        <f t="shared" si="81"/>
        <v>-16497.043911616427</v>
      </c>
      <c r="I224" s="2">
        <f t="shared" si="81"/>
        <v>-33686.963667520744</v>
      </c>
      <c r="J224" s="2">
        <f t="shared" si="81"/>
        <v>-51591.584856808011</v>
      </c>
      <c r="K224" s="2">
        <f t="shared" si="81"/>
        <v>-70233.344185067966</v>
      </c>
      <c r="L224" s="2">
        <f t="shared" si="81"/>
        <v>-89635.305516192966</v>
      </c>
      <c r="M224" s="2">
        <f t="shared" si="81"/>
        <v>-122055.36937927977</v>
      </c>
      <c r="N224" s="2">
        <f t="shared" si="81"/>
        <v>-155797.54675488354</v>
      </c>
      <c r="O224" s="2">
        <f t="shared" si="81"/>
        <v>-190903.06916236642</v>
      </c>
      <c r="P224" s="2">
        <f t="shared" si="81"/>
        <v>-227414.31679284471</v>
      </c>
      <c r="Q224" s="2">
        <f t="shared" si="81"/>
        <v>-265374.84857030242</v>
      </c>
      <c r="R224" s="2">
        <f t="shared" si="81"/>
        <v>-285889.38373409671</v>
      </c>
      <c r="S224" s="2">
        <f t="shared" si="81"/>
        <v>-307148.49906655075</v>
      </c>
      <c r="T224" s="2">
        <f t="shared" si="81"/>
        <v>-329174.42002474127</v>
      </c>
      <c r="U224" s="2">
        <f t="shared" si="81"/>
        <v>-351989.97717508726</v>
      </c>
      <c r="V224" s="2">
        <f t="shared" si="81"/>
        <v>-375618.62180651701</v>
      </c>
      <c r="W224" s="2">
        <f t="shared" si="81"/>
        <v>-400084.44193253259</v>
      </c>
      <c r="X224" s="2">
        <f t="shared" si="81"/>
        <v>-425412.17869162402</v>
      </c>
      <c r="Y224" s="2">
        <f t="shared" si="81"/>
        <v>-437586.09857756505</v>
      </c>
      <c r="Z224" s="2">
        <f t="shared" si="81"/>
        <v>-450083.71632791252</v>
      </c>
      <c r="AA224" s="2">
        <f t="shared" si="81"/>
        <v>-462913.25855430204</v>
      </c>
      <c r="AB224" s="2">
        <f t="shared" si="81"/>
        <v>-476083.15463529911</v>
      </c>
      <c r="AC224" s="2">
        <f t="shared" si="81"/>
        <v>-489602.04160467576</v>
      </c>
      <c r="AD224" s="2">
        <f t="shared" si="81"/>
        <v>-503478.76915557194</v>
      </c>
      <c r="AE224" s="2">
        <f t="shared" si="81"/>
        <v>-517722.40476325824</v>
      </c>
      <c r="AF224" s="2">
        <f t="shared" si="81"/>
        <v>-532342.2389292696</v>
      </c>
      <c r="AG224" s="2">
        <f t="shared" si="81"/>
        <v>-547347.790549753</v>
      </c>
      <c r="AH224" s="2">
        <f t="shared" si="81"/>
        <v>-562748.81241092877</v>
      </c>
      <c r="AI224" s="2">
        <f t="shared" si="81"/>
        <v>-578555.29681464157</v>
      </c>
      <c r="AJ224" s="2">
        <f t="shared" si="81"/>
        <v>-594777.48133703694</v>
      </c>
      <c r="AK224" s="2">
        <f t="shared" si="81"/>
        <v>-611425.85472347774</v>
      </c>
    </row>
    <row r="225" spans="4:38">
      <c r="E225" t="s">
        <v>283</v>
      </c>
      <c r="F225" t="s">
        <v>215</v>
      </c>
      <c r="G225" s="2">
        <f t="shared" ref="G225:AK225" si="82">-G200</f>
        <v>0</v>
      </c>
      <c r="H225" s="2">
        <f t="shared" si="82"/>
        <v>-385621.78657398495</v>
      </c>
      <c r="I225" s="2">
        <f t="shared" si="82"/>
        <v>-787439.68818407715</v>
      </c>
      <c r="J225" s="2">
        <f t="shared" si="82"/>
        <v>-1205963.8824539143</v>
      </c>
      <c r="K225" s="2">
        <f t="shared" si="82"/>
        <v>-1641718.8319805949</v>
      </c>
      <c r="L225" s="2">
        <f t="shared" si="82"/>
        <v>-2095243.6593152341</v>
      </c>
      <c r="M225" s="2">
        <f t="shared" si="82"/>
        <v>-2853069.3046069336</v>
      </c>
      <c r="N225" s="2">
        <f t="shared" si="82"/>
        <v>-3641799.6245471262</v>
      </c>
      <c r="O225" s="2">
        <f t="shared" si="82"/>
        <v>-4462398.414361475</v>
      </c>
      <c r="P225" s="2">
        <f t="shared" si="82"/>
        <v>-5315856.3197136009</v>
      </c>
      <c r="Q225" s="2">
        <f t="shared" si="82"/>
        <v>-6203191.5393897817</v>
      </c>
      <c r="R225" s="2">
        <f t="shared" si="82"/>
        <v>-6682723.0083596101</v>
      </c>
      <c r="S225" s="2">
        <f t="shared" si="82"/>
        <v>-7179659.1915572993</v>
      </c>
      <c r="T225" s="2">
        <f t="shared" si="82"/>
        <v>-7694519.6136026056</v>
      </c>
      <c r="U225" s="2">
        <f t="shared" si="82"/>
        <v>-8227837.9436703371</v>
      </c>
      <c r="V225" s="2">
        <f t="shared" si="82"/>
        <v>-8780162.3604513146</v>
      </c>
      <c r="W225" s="2">
        <f t="shared" si="82"/>
        <v>-9352055.9262039345</v>
      </c>
      <c r="X225" s="2">
        <f t="shared" si="82"/>
        <v>-9944096.9701172039</v>
      </c>
      <c r="Y225" s="2">
        <f t="shared" si="82"/>
        <v>-10228664.845499985</v>
      </c>
      <c r="Z225" s="2">
        <f t="shared" si="82"/>
        <v>-10520799.224885022</v>
      </c>
      <c r="AA225" s="2">
        <f t="shared" si="82"/>
        <v>-10820692.407007365</v>
      </c>
      <c r="AB225" s="2">
        <f t="shared" si="82"/>
        <v>-11128541.430320671</v>
      </c>
      <c r="AC225" s="2">
        <f t="shared" si="82"/>
        <v>-11444548.187261645</v>
      </c>
      <c r="AD225" s="2">
        <f t="shared" si="82"/>
        <v>-11768919.54122337</v>
      </c>
      <c r="AE225" s="2">
        <f t="shared" si="82"/>
        <v>-12101867.446300903</v>
      </c>
      <c r="AF225" s="2">
        <f t="shared" si="82"/>
        <v>-12443609.069874015</v>
      </c>
      <c r="AG225" s="2">
        <f t="shared" si="82"/>
        <v>-12794366.918093378</v>
      </c>
      <c r="AH225" s="2">
        <f t="shared" si="82"/>
        <v>-13154368.964338141</v>
      </c>
      <c r="AI225" s="2">
        <f t="shared" si="82"/>
        <v>-13523848.780714303</v>
      </c>
      <c r="AJ225" s="2">
        <f t="shared" si="82"/>
        <v>-13903045.672664991</v>
      </c>
      <c r="AK225" s="2">
        <f t="shared" si="82"/>
        <v>-14292204.816765312</v>
      </c>
    </row>
    <row r="226" spans="4:38">
      <c r="E226" t="s">
        <v>306</v>
      </c>
      <c r="F226" t="s">
        <v>215</v>
      </c>
      <c r="G226" s="2">
        <f t="shared" ref="G226:AK226" si="83">-G34-G50-G85</f>
        <v>-549446.09297666582</v>
      </c>
      <c r="H226" s="2">
        <f t="shared" si="83"/>
        <v>-844327.19026708067</v>
      </c>
      <c r="I226" s="2">
        <f t="shared" si="83"/>
        <v>-993459.46479780856</v>
      </c>
      <c r="J226" s="2">
        <f t="shared" si="83"/>
        <v>-1135075.8611455939</v>
      </c>
      <c r="K226" s="2">
        <f t="shared" si="83"/>
        <v>-1277873.9713418249</v>
      </c>
      <c r="L226" s="2">
        <f t="shared" si="83"/>
        <v>-1367439.3947587423</v>
      </c>
      <c r="M226" s="2">
        <f t="shared" si="83"/>
        <v>-1472975.0566854025</v>
      </c>
      <c r="N226" s="2">
        <f t="shared" si="83"/>
        <v>-1710036.2182127794</v>
      </c>
      <c r="O226" s="2">
        <f t="shared" si="83"/>
        <v>-1858199.2053114618</v>
      </c>
      <c r="P226" s="2">
        <f t="shared" si="83"/>
        <v>-1982461.212250411</v>
      </c>
      <c r="Q226" s="2">
        <f t="shared" si="83"/>
        <v>-2091053.3105567307</v>
      </c>
      <c r="R226" s="2">
        <f t="shared" si="83"/>
        <v>-2139947.5348060396</v>
      </c>
      <c r="S226" s="2">
        <f t="shared" si="83"/>
        <v>-2189868.5377645837</v>
      </c>
      <c r="T226" s="2">
        <f t="shared" si="83"/>
        <v>-2240837.8817852577</v>
      </c>
      <c r="U226" s="2">
        <f t="shared" si="83"/>
        <v>-2292877.5820303652</v>
      </c>
      <c r="V226" s="2">
        <f t="shared" si="83"/>
        <v>-2346010.1159806205</v>
      </c>
      <c r="W226" s="2">
        <f t="shared" si="83"/>
        <v>-2400258.4331438309</v>
      </c>
      <c r="X226" s="2">
        <f t="shared" si="83"/>
        <v>-2455645.9649674688</v>
      </c>
      <c r="Y226" s="2">
        <f t="shared" si="83"/>
        <v>-2466249.2155909566</v>
      </c>
      <c r="Z226" s="2">
        <f t="shared" si="83"/>
        <v>-2477075.1344775371</v>
      </c>
      <c r="AA226" s="2">
        <f t="shared" si="83"/>
        <v>-2488128.3976607365</v>
      </c>
      <c r="AB226" s="2">
        <f t="shared" si="83"/>
        <v>-2499413.7793707829</v>
      </c>
      <c r="AC226" s="2">
        <f t="shared" si="83"/>
        <v>-2510936.1540967398</v>
      </c>
      <c r="AD226" s="2">
        <f t="shared" si="83"/>
        <v>-2522700.4986919421</v>
      </c>
      <c r="AE226" s="2">
        <f t="shared" si="83"/>
        <v>-2534711.8945236439</v>
      </c>
      <c r="AF226" s="2">
        <f t="shared" si="83"/>
        <v>-2546975.529667811</v>
      </c>
      <c r="AG226" s="2">
        <f t="shared" si="83"/>
        <v>-2559496.7011500057</v>
      </c>
      <c r="AH226" s="2">
        <f t="shared" si="83"/>
        <v>-2572280.8172333268</v>
      </c>
      <c r="AI226" s="2">
        <f t="shared" si="83"/>
        <v>-2585333.3997543976</v>
      </c>
      <c r="AJ226" s="2">
        <f t="shared" si="83"/>
        <v>-2598660.086508411</v>
      </c>
      <c r="AK226" s="2">
        <f t="shared" si="83"/>
        <v>-2612266.633684258</v>
      </c>
    </row>
    <row r="227" spans="4:38">
      <c r="E227" t="s">
        <v>290</v>
      </c>
      <c r="F227" t="s">
        <v>215</v>
      </c>
      <c r="G227" s="2">
        <f t="shared" ref="G227:AK227" si="84">G207</f>
        <v>0</v>
      </c>
      <c r="H227" s="2">
        <f t="shared" si="84"/>
        <v>0</v>
      </c>
      <c r="I227" s="2">
        <f t="shared" si="84"/>
        <v>0</v>
      </c>
      <c r="J227" s="2">
        <f t="shared" si="84"/>
        <v>0</v>
      </c>
      <c r="K227" s="2">
        <f t="shared" si="84"/>
        <v>0</v>
      </c>
      <c r="L227" s="2">
        <f t="shared" si="84"/>
        <v>0</v>
      </c>
      <c r="M227" s="2">
        <f t="shared" si="84"/>
        <v>0</v>
      </c>
      <c r="N227" s="2">
        <f t="shared" si="84"/>
        <v>0</v>
      </c>
      <c r="O227" s="2">
        <f t="shared" si="84"/>
        <v>0</v>
      </c>
      <c r="P227" s="2">
        <f t="shared" si="84"/>
        <v>0</v>
      </c>
      <c r="Q227" s="2">
        <f t="shared" si="84"/>
        <v>0</v>
      </c>
      <c r="R227" s="2">
        <f t="shared" si="84"/>
        <v>0</v>
      </c>
      <c r="S227" s="2">
        <f t="shared" si="84"/>
        <v>0</v>
      </c>
      <c r="T227" s="2">
        <f t="shared" si="84"/>
        <v>0</v>
      </c>
      <c r="U227" s="2">
        <f t="shared" si="84"/>
        <v>0</v>
      </c>
      <c r="V227" s="2">
        <f t="shared" si="84"/>
        <v>0</v>
      </c>
      <c r="W227" s="2">
        <f t="shared" si="84"/>
        <v>0</v>
      </c>
      <c r="X227" s="2">
        <f t="shared" si="84"/>
        <v>0</v>
      </c>
      <c r="Y227" s="2">
        <f t="shared" si="84"/>
        <v>0</v>
      </c>
      <c r="Z227" s="2">
        <f t="shared" si="84"/>
        <v>0</v>
      </c>
      <c r="AA227" s="2">
        <f t="shared" si="84"/>
        <v>0</v>
      </c>
      <c r="AB227" s="2">
        <f t="shared" si="84"/>
        <v>0</v>
      </c>
      <c r="AC227" s="2">
        <f t="shared" si="84"/>
        <v>0</v>
      </c>
      <c r="AD227" s="2">
        <f t="shared" si="84"/>
        <v>0</v>
      </c>
      <c r="AE227" s="2">
        <f t="shared" si="84"/>
        <v>0</v>
      </c>
      <c r="AF227" s="2">
        <f t="shared" si="84"/>
        <v>0</v>
      </c>
      <c r="AG227" s="2">
        <f t="shared" si="84"/>
        <v>0</v>
      </c>
      <c r="AH227" s="2">
        <f t="shared" si="84"/>
        <v>0</v>
      </c>
      <c r="AI227" s="2">
        <f t="shared" si="84"/>
        <v>0</v>
      </c>
      <c r="AJ227" s="2">
        <f t="shared" si="84"/>
        <v>0</v>
      </c>
      <c r="AK227" s="2">
        <f t="shared" si="84"/>
        <v>0</v>
      </c>
    </row>
    <row r="228" spans="4:38">
      <c r="E228" t="s">
        <v>307</v>
      </c>
      <c r="F228" t="s">
        <v>215</v>
      </c>
      <c r="H228" s="2">
        <f t="shared" ref="H228:AK228" ca="1" si="85">H219</f>
        <v>15504697.962080594</v>
      </c>
      <c r="I228" s="2">
        <f t="shared" ca="1" si="85"/>
        <v>15830296.619284285</v>
      </c>
      <c r="J228" s="2">
        <f t="shared" ca="1" si="85"/>
        <v>16162732.848289253</v>
      </c>
      <c r="K228" s="2">
        <f t="shared" ca="1" si="85"/>
        <v>16502150.238103326</v>
      </c>
      <c r="L228" s="2">
        <f t="shared" ca="1" si="85"/>
        <v>16848695.393103495</v>
      </c>
      <c r="M228" s="2">
        <f t="shared" ca="1" si="85"/>
        <v>28700788.185512979</v>
      </c>
      <c r="N228" s="2">
        <f t="shared" ca="1" si="85"/>
        <v>29303504.73740875</v>
      </c>
      <c r="O228" s="2">
        <f t="shared" ca="1" si="85"/>
        <v>29918878.33689433</v>
      </c>
      <c r="P228" s="2">
        <f t="shared" ca="1" si="85"/>
        <v>30547174.781969104</v>
      </c>
      <c r="Q228" s="2">
        <f t="shared" ca="1" si="85"/>
        <v>31188665.452390455</v>
      </c>
      <c r="R228" s="2">
        <f t="shared" ca="1" si="85"/>
        <v>14042878.132479222</v>
      </c>
      <c r="S228" s="2">
        <f t="shared" ca="1" si="85"/>
        <v>14337778.573261283</v>
      </c>
      <c r="T228" s="2">
        <f t="shared" ca="1" si="85"/>
        <v>14638871.923299771</v>
      </c>
      <c r="U228" s="2">
        <f t="shared" ca="1" si="85"/>
        <v>14946288.233689064</v>
      </c>
      <c r="V228" s="2">
        <f t="shared" ca="1" si="85"/>
        <v>15260160.286596533</v>
      </c>
      <c r="W228" s="2">
        <f t="shared" ca="1" si="85"/>
        <v>15580623.652615059</v>
      </c>
      <c r="X228" s="2">
        <f t="shared" ca="1" si="85"/>
        <v>15907816.749319974</v>
      </c>
      <c r="Y228" s="2">
        <f t="shared" ca="1" si="85"/>
        <v>3045352.6689479412</v>
      </c>
      <c r="Z228" s="2">
        <f t="shared" ca="1" si="85"/>
        <v>3109305.0749958474</v>
      </c>
      <c r="AA228" s="2">
        <f t="shared" ca="1" si="85"/>
        <v>3174600.4815707603</v>
      </c>
      <c r="AB228" s="2">
        <f t="shared" ca="1" si="85"/>
        <v>3241267.0916837458</v>
      </c>
      <c r="AC228" s="2">
        <f t="shared" ca="1" si="85"/>
        <v>3309333.7006091047</v>
      </c>
      <c r="AD228" s="2">
        <f t="shared" ca="1" si="85"/>
        <v>3378829.708321895</v>
      </c>
      <c r="AE228" s="2">
        <f t="shared" ca="1" si="85"/>
        <v>3449785.1321966546</v>
      </c>
      <c r="AF228" s="2">
        <f t="shared" ca="1" si="85"/>
        <v>3522230.6199727845</v>
      </c>
      <c r="AG228" s="2">
        <f t="shared" ca="1" si="85"/>
        <v>3596197.4629922123</v>
      </c>
      <c r="AH228" s="2">
        <f t="shared" ca="1" si="85"/>
        <v>3671717.6097150482</v>
      </c>
      <c r="AI228" s="2">
        <f t="shared" ca="1" si="85"/>
        <v>3748823.6795190638</v>
      </c>
      <c r="AJ228" s="2">
        <f t="shared" ca="1" si="85"/>
        <v>3827548.9767889637</v>
      </c>
      <c r="AK228" s="2">
        <f t="shared" ca="1" si="85"/>
        <v>3907927.5053015319</v>
      </c>
    </row>
    <row r="230" spans="4:38">
      <c r="E230" t="s">
        <v>308</v>
      </c>
      <c r="F230" t="s">
        <v>215</v>
      </c>
      <c r="G230" s="2">
        <f t="shared" ref="G230:AK230" si="86">SUM(G222:G228)</f>
        <v>-549446.09297666582</v>
      </c>
      <c r="H230" s="2">
        <f t="shared" ca="1" si="86"/>
        <v>18786969.321020048</v>
      </c>
      <c r="I230" s="2">
        <f t="shared" ca="1" si="86"/>
        <v>18853941.494454212</v>
      </c>
      <c r="J230" s="2">
        <f t="shared" ca="1" si="86"/>
        <v>18928848.531124365</v>
      </c>
      <c r="K230" s="2">
        <f t="shared" ca="1" si="86"/>
        <v>19002915.134309795</v>
      </c>
      <c r="L230" s="2">
        <f t="shared" ca="1" si="86"/>
        <v>19130474.55157958</v>
      </c>
      <c r="M230" s="2">
        <f t="shared" ca="1" si="86"/>
        <v>33800791.140811592</v>
      </c>
      <c r="N230" s="2">
        <f t="shared" ca="1" si="86"/>
        <v>33941380.131980084</v>
      </c>
      <c r="O230" s="2">
        <f t="shared" ca="1" si="86"/>
        <v>34171172.873097397</v>
      </c>
      <c r="P230" s="2">
        <f t="shared" ca="1" si="86"/>
        <v>34425018.460349083</v>
      </c>
      <c r="Q230" s="2">
        <f t="shared" ca="1" si="86"/>
        <v>34694525.522102825</v>
      </c>
      <c r="R230" s="2">
        <f t="shared" ca="1" si="86"/>
        <v>12485109.58473816</v>
      </c>
      <c r="S230" s="2">
        <f t="shared" ca="1" si="86"/>
        <v>12564655.753401782</v>
      </c>
      <c r="T230" s="2">
        <f t="shared" ca="1" si="86"/>
        <v>12642141.55202169</v>
      </c>
      <c r="U230" s="2">
        <f t="shared" ca="1" si="86"/>
        <v>12717445.365195664</v>
      </c>
      <c r="V230" s="2">
        <f t="shared" ca="1" si="86"/>
        <v>12790441.378297783</v>
      </c>
      <c r="W230" s="2">
        <f t="shared" ca="1" si="86"/>
        <v>12860999.454743419</v>
      </c>
      <c r="X230" s="2">
        <f t="shared" ca="1" si="86"/>
        <v>12928985.009951225</v>
      </c>
      <c r="Y230" s="2">
        <f t="shared" ca="1" si="86"/>
        <v>-3668597.6546290298</v>
      </c>
      <c r="Z230" s="2">
        <f t="shared" ca="1" si="86"/>
        <v>-3743200.2061217688</v>
      </c>
      <c r="AA230" s="2">
        <f t="shared" ca="1" si="86"/>
        <v>-3820178.4848189666</v>
      </c>
      <c r="AB230" s="2">
        <f t="shared" ca="1" si="86"/>
        <v>-3899599.3715380053</v>
      </c>
      <c r="AC230" s="2">
        <f t="shared" ca="1" si="86"/>
        <v>-3981531.5083948933</v>
      </c>
      <c r="AD230" s="2">
        <f t="shared" ca="1" si="86"/>
        <v>-4066045.3432843839</v>
      </c>
      <c r="AE230" s="2">
        <f t="shared" ca="1" si="86"/>
        <v>-4153213.1754514836</v>
      </c>
      <c r="AF230" s="2">
        <f t="shared" ca="1" si="86"/>
        <v>-4243109.2021806743</v>
      </c>
      <c r="AG230" s="2">
        <f t="shared" ca="1" si="86"/>
        <v>-4335809.5666295718</v>
      </c>
      <c r="AH230" s="2">
        <f t="shared" ca="1" si="86"/>
        <v>-4431392.4068346219</v>
      </c>
      <c r="AI230" s="2">
        <f t="shared" ca="1" si="86"/>
        <v>-4529937.9059168547</v>
      </c>
      <c r="AJ230" s="2">
        <f t="shared" ca="1" si="86"/>
        <v>-4631528.3435165845</v>
      </c>
      <c r="AK230" s="2">
        <f t="shared" ca="1" si="86"/>
        <v>-4736248.148486454</v>
      </c>
    </row>
    <row r="231" spans="4:38">
      <c r="E231" t="s">
        <v>309</v>
      </c>
      <c r="F231" t="s">
        <v>215</v>
      </c>
      <c r="G231" s="2">
        <f>-G230*G$18</f>
        <v>164833.82789299975</v>
      </c>
      <c r="H231" s="2">
        <f t="shared" ref="H231:AK231" ca="1" si="87">-H230*H$18</f>
        <v>-5636090.7963060141</v>
      </c>
      <c r="I231" s="2">
        <f t="shared" ca="1" si="87"/>
        <v>-5656182.4483362632</v>
      </c>
      <c r="J231" s="2">
        <f t="shared" ca="1" si="87"/>
        <v>-5678654.5593373096</v>
      </c>
      <c r="K231" s="2">
        <f t="shared" ca="1" si="87"/>
        <v>-5700874.5402929382</v>
      </c>
      <c r="L231" s="2">
        <f t="shared" ca="1" si="87"/>
        <v>-5739142.3654738739</v>
      </c>
      <c r="M231" s="2">
        <f t="shared" ca="1" si="87"/>
        <v>-10140237.342243478</v>
      </c>
      <c r="N231" s="2">
        <f t="shared" ca="1" si="87"/>
        <v>-10182414.039594024</v>
      </c>
      <c r="O231" s="2">
        <f t="shared" ca="1" si="87"/>
        <v>-10251351.861929219</v>
      </c>
      <c r="P231" s="2">
        <f t="shared" ca="1" si="87"/>
        <v>-10327505.538104724</v>
      </c>
      <c r="Q231" s="2">
        <f t="shared" ca="1" si="87"/>
        <v>-10408357.656630848</v>
      </c>
      <c r="R231" s="2">
        <f t="shared" ca="1" si="87"/>
        <v>-3745532.8754214477</v>
      </c>
      <c r="S231" s="2">
        <f t="shared" ca="1" si="87"/>
        <v>-3769396.7260205345</v>
      </c>
      <c r="T231" s="2">
        <f t="shared" ca="1" si="87"/>
        <v>-3792642.4656065069</v>
      </c>
      <c r="U231" s="2">
        <f t="shared" ca="1" si="87"/>
        <v>-3815233.6095586987</v>
      </c>
      <c r="V231" s="2">
        <f t="shared" ca="1" si="87"/>
        <v>-3837132.4134893348</v>
      </c>
      <c r="W231" s="2">
        <f t="shared" ca="1" si="87"/>
        <v>-3858299.8364230255</v>
      </c>
      <c r="X231" s="2">
        <f t="shared" ca="1" si="87"/>
        <v>-3878695.5029853671</v>
      </c>
      <c r="Y231" s="2">
        <f t="shared" ca="1" si="87"/>
        <v>1100579.296388709</v>
      </c>
      <c r="Z231" s="2">
        <f t="shared" ca="1" si="87"/>
        <v>1122960.0618365307</v>
      </c>
      <c r="AA231" s="2">
        <f t="shared" ca="1" si="87"/>
        <v>1146053.5454456899</v>
      </c>
      <c r="AB231" s="2">
        <f t="shared" ca="1" si="87"/>
        <v>1169879.8114614016</v>
      </c>
      <c r="AC231" s="2">
        <f t="shared" ca="1" si="87"/>
        <v>1194459.452518468</v>
      </c>
      <c r="AD231" s="2">
        <f t="shared" ca="1" si="87"/>
        <v>1219813.602985315</v>
      </c>
      <c r="AE231" s="2">
        <f t="shared" ca="1" si="87"/>
        <v>1245963.9526354449</v>
      </c>
      <c r="AF231" s="2">
        <f t="shared" ca="1" si="87"/>
        <v>1272932.7606542022</v>
      </c>
      <c r="AG231" s="2">
        <f t="shared" ca="1" si="87"/>
        <v>1300742.8699888715</v>
      </c>
      <c r="AH231" s="2">
        <f t="shared" ca="1" si="87"/>
        <v>1329417.7220503865</v>
      </c>
      <c r="AI231" s="2">
        <f t="shared" ca="1" si="87"/>
        <v>1358981.3717750565</v>
      </c>
      <c r="AJ231" s="2">
        <f t="shared" ca="1" si="87"/>
        <v>1389458.5030549753</v>
      </c>
      <c r="AK231" s="2">
        <f t="shared" ca="1" si="87"/>
        <v>1420874.4445459361</v>
      </c>
    </row>
    <row r="233" spans="4:38">
      <c r="D233" t="s">
        <v>310</v>
      </c>
    </row>
    <row r="234" spans="4:38">
      <c r="E234" t="s">
        <v>214</v>
      </c>
      <c r="F234" t="s">
        <v>215</v>
      </c>
      <c r="G234" s="2">
        <f t="shared" ref="G234:AK234" si="88">-G26</f>
        <v>-43955687.438133262</v>
      </c>
      <c r="H234" s="2">
        <f t="shared" si="88"/>
        <v>-19271770.939440817</v>
      </c>
      <c r="I234" s="2">
        <f t="shared" si="88"/>
        <v>-7521172.0649462193</v>
      </c>
      <c r="J234" s="2">
        <f t="shared" si="88"/>
        <v>-6827304.2024630718</v>
      </c>
      <c r="K234" s="2">
        <f t="shared" si="88"/>
        <v>-6827299.1527261492</v>
      </c>
      <c r="L234" s="2">
        <f t="shared" si="88"/>
        <v>-2472156.6674586628</v>
      </c>
      <c r="M234" s="2">
        <f t="shared" si="88"/>
        <v>-448464.5648823941</v>
      </c>
      <c r="N234" s="2">
        <f t="shared" si="88"/>
        <v>-10802622.376765439</v>
      </c>
      <c r="O234" s="2">
        <f t="shared" si="88"/>
        <v>-3519360.7410159772</v>
      </c>
      <c r="P234" s="2">
        <f t="shared" si="88"/>
        <v>-1432275.0854728892</v>
      </c>
      <c r="Q234" s="2">
        <f t="shared" si="88"/>
        <v>0</v>
      </c>
      <c r="R234" s="23">
        <f t="shared" si="88"/>
        <v>0</v>
      </c>
      <c r="S234" s="23">
        <f t="shared" si="88"/>
        <v>0</v>
      </c>
      <c r="T234" s="23">
        <f t="shared" si="88"/>
        <v>0</v>
      </c>
      <c r="U234" s="23">
        <f t="shared" si="88"/>
        <v>0</v>
      </c>
      <c r="V234" s="23">
        <f t="shared" si="88"/>
        <v>0</v>
      </c>
      <c r="W234" s="23">
        <f t="shared" si="88"/>
        <v>0</v>
      </c>
      <c r="X234" s="23">
        <f t="shared" si="88"/>
        <v>0</v>
      </c>
      <c r="Y234" s="23">
        <f t="shared" si="88"/>
        <v>0</v>
      </c>
      <c r="Z234" s="23">
        <f t="shared" si="88"/>
        <v>0</v>
      </c>
      <c r="AA234" s="23">
        <f t="shared" si="88"/>
        <v>0</v>
      </c>
      <c r="AB234" s="23">
        <f t="shared" si="88"/>
        <v>0</v>
      </c>
      <c r="AC234" s="23">
        <f t="shared" si="88"/>
        <v>0</v>
      </c>
      <c r="AD234" s="23">
        <f t="shared" si="88"/>
        <v>0</v>
      </c>
      <c r="AE234" s="23">
        <f t="shared" si="88"/>
        <v>0</v>
      </c>
      <c r="AF234" s="23">
        <f t="shared" si="88"/>
        <v>0</v>
      </c>
      <c r="AG234" s="23">
        <f t="shared" si="88"/>
        <v>0</v>
      </c>
      <c r="AH234" s="23">
        <f t="shared" si="88"/>
        <v>0</v>
      </c>
      <c r="AI234" s="23">
        <f t="shared" si="88"/>
        <v>0</v>
      </c>
      <c r="AJ234" s="23">
        <f t="shared" si="88"/>
        <v>0</v>
      </c>
      <c r="AK234" s="23">
        <f t="shared" si="88"/>
        <v>0</v>
      </c>
    </row>
    <row r="235" spans="4:38">
      <c r="E235" t="s">
        <v>311</v>
      </c>
      <c r="F235" t="s">
        <v>215</v>
      </c>
      <c r="G235" s="2">
        <f t="shared" ref="G235:AK235" si="89">G84</f>
        <v>0</v>
      </c>
      <c r="H235" s="2">
        <f t="shared" si="89"/>
        <v>0</v>
      </c>
      <c r="I235" s="2">
        <f t="shared" si="89"/>
        <v>0</v>
      </c>
      <c r="J235" s="2">
        <f t="shared" si="89"/>
        <v>0</v>
      </c>
      <c r="K235" s="2">
        <f t="shared" si="89"/>
        <v>0</v>
      </c>
      <c r="L235" s="2">
        <f t="shared" si="89"/>
        <v>0</v>
      </c>
      <c r="M235" s="2">
        <f t="shared" si="89"/>
        <v>0</v>
      </c>
      <c r="N235" s="2">
        <f t="shared" si="89"/>
        <v>0</v>
      </c>
      <c r="O235" s="2">
        <f t="shared" si="89"/>
        <v>0</v>
      </c>
      <c r="P235" s="2">
        <f t="shared" si="89"/>
        <v>0</v>
      </c>
      <c r="Q235" s="2">
        <f t="shared" si="89"/>
        <v>0</v>
      </c>
      <c r="R235" s="2">
        <f t="shared" si="89"/>
        <v>0</v>
      </c>
      <c r="S235" s="2">
        <f t="shared" si="89"/>
        <v>0</v>
      </c>
      <c r="T235" s="2">
        <f t="shared" si="89"/>
        <v>0</v>
      </c>
      <c r="U235" s="2">
        <f t="shared" si="89"/>
        <v>0</v>
      </c>
      <c r="V235" s="2">
        <f t="shared" si="89"/>
        <v>0</v>
      </c>
      <c r="W235" s="2">
        <f t="shared" si="89"/>
        <v>0</v>
      </c>
      <c r="X235" s="2">
        <f t="shared" si="89"/>
        <v>0</v>
      </c>
      <c r="Y235" s="2">
        <f t="shared" si="89"/>
        <v>0</v>
      </c>
      <c r="Z235" s="2">
        <f t="shared" si="89"/>
        <v>0</v>
      </c>
      <c r="AA235" s="2">
        <f t="shared" si="89"/>
        <v>0</v>
      </c>
      <c r="AB235" s="2">
        <f t="shared" si="89"/>
        <v>0</v>
      </c>
      <c r="AC235" s="2">
        <f t="shared" si="89"/>
        <v>0</v>
      </c>
      <c r="AD235" s="2">
        <f t="shared" si="89"/>
        <v>0</v>
      </c>
      <c r="AE235" s="2">
        <f t="shared" si="89"/>
        <v>0</v>
      </c>
      <c r="AF235" s="2">
        <f t="shared" si="89"/>
        <v>0</v>
      </c>
      <c r="AG235" s="2">
        <f t="shared" si="89"/>
        <v>0</v>
      </c>
      <c r="AH235" s="2">
        <f t="shared" si="89"/>
        <v>0</v>
      </c>
      <c r="AI235" s="2">
        <f t="shared" si="89"/>
        <v>0</v>
      </c>
      <c r="AJ235" s="2">
        <f t="shared" si="89"/>
        <v>0</v>
      </c>
      <c r="AK235" s="2">
        <f t="shared" si="89"/>
        <v>0</v>
      </c>
    </row>
    <row r="236" spans="4:38">
      <c r="E236" t="s">
        <v>222</v>
      </c>
      <c r="F236" t="s">
        <v>215</v>
      </c>
      <c r="G236" s="2">
        <f t="shared" ref="G236:AK236" si="90">G53</f>
        <v>0</v>
      </c>
      <c r="H236" s="2">
        <f t="shared" si="90"/>
        <v>0</v>
      </c>
      <c r="I236" s="2">
        <f t="shared" si="90"/>
        <v>0</v>
      </c>
      <c r="J236" s="2">
        <f t="shared" si="90"/>
        <v>0</v>
      </c>
      <c r="K236" s="2">
        <f t="shared" si="90"/>
        <v>0</v>
      </c>
      <c r="L236" s="2">
        <f t="shared" si="90"/>
        <v>0</v>
      </c>
      <c r="M236" s="2">
        <f t="shared" si="90"/>
        <v>0</v>
      </c>
      <c r="N236" s="2">
        <f t="shared" si="90"/>
        <v>0</v>
      </c>
      <c r="O236" s="2">
        <f t="shared" si="90"/>
        <v>0</v>
      </c>
      <c r="P236" s="2">
        <f t="shared" si="90"/>
        <v>0</v>
      </c>
      <c r="Q236" s="2">
        <f t="shared" si="90"/>
        <v>0</v>
      </c>
      <c r="R236" s="2">
        <f t="shared" si="90"/>
        <v>0</v>
      </c>
      <c r="S236" s="2">
        <f t="shared" si="90"/>
        <v>0</v>
      </c>
      <c r="T236" s="2">
        <f t="shared" si="90"/>
        <v>0</v>
      </c>
      <c r="U236" s="2">
        <f t="shared" si="90"/>
        <v>0</v>
      </c>
      <c r="V236" s="2">
        <f t="shared" si="90"/>
        <v>0</v>
      </c>
      <c r="W236" s="2">
        <f t="shared" si="90"/>
        <v>0</v>
      </c>
      <c r="X236" s="2">
        <f t="shared" si="90"/>
        <v>0</v>
      </c>
      <c r="Y236" s="2">
        <f t="shared" si="90"/>
        <v>0</v>
      </c>
      <c r="Z236" s="2">
        <f t="shared" si="90"/>
        <v>0</v>
      </c>
      <c r="AA236" s="2">
        <f t="shared" si="90"/>
        <v>0</v>
      </c>
      <c r="AB236" s="2">
        <f t="shared" si="90"/>
        <v>0</v>
      </c>
      <c r="AC236" s="2">
        <f t="shared" si="90"/>
        <v>0</v>
      </c>
      <c r="AD236" s="2">
        <f t="shared" si="90"/>
        <v>0</v>
      </c>
      <c r="AE236" s="2">
        <f t="shared" si="90"/>
        <v>0</v>
      </c>
      <c r="AF236" s="2">
        <f t="shared" si="90"/>
        <v>0</v>
      </c>
      <c r="AG236" s="2">
        <f t="shared" si="90"/>
        <v>0</v>
      </c>
      <c r="AH236" s="2">
        <f t="shared" si="90"/>
        <v>0</v>
      </c>
      <c r="AI236" s="2">
        <f t="shared" si="90"/>
        <v>0</v>
      </c>
      <c r="AJ236" s="2">
        <f t="shared" si="90"/>
        <v>0</v>
      </c>
      <c r="AK236" s="2">
        <f t="shared" si="90"/>
        <v>0</v>
      </c>
    </row>
    <row r="237" spans="4:38">
      <c r="E237" t="s">
        <v>305</v>
      </c>
      <c r="F237" t="s">
        <v>215</v>
      </c>
      <c r="G237" s="2">
        <f t="shared" ref="G237:AK237" si="91">G177</f>
        <v>0</v>
      </c>
      <c r="H237" s="2">
        <f t="shared" si="91"/>
        <v>210000.53589976579</v>
      </c>
      <c r="I237" s="2">
        <f t="shared" si="91"/>
        <v>428821.09430732171</v>
      </c>
      <c r="J237" s="2">
        <f t="shared" si="91"/>
        <v>656739.50593166309</v>
      </c>
      <c r="K237" s="2">
        <f t="shared" si="91"/>
        <v>894041.38074163743</v>
      </c>
      <c r="L237" s="2">
        <f t="shared" si="91"/>
        <v>1141020.3121715146</v>
      </c>
      <c r="M237" s="2">
        <f t="shared" si="91"/>
        <v>1553714.2967197907</v>
      </c>
      <c r="N237" s="2">
        <f t="shared" si="91"/>
        <v>1983238.2386614264</v>
      </c>
      <c r="O237" s="2">
        <f t="shared" si="91"/>
        <v>2430116.9981597573</v>
      </c>
      <c r="P237" s="2">
        <f t="shared" si="91"/>
        <v>2894890.0574937691</v>
      </c>
      <c r="Q237" s="2">
        <f t="shared" si="91"/>
        <v>3378111.9037236203</v>
      </c>
      <c r="R237" s="2">
        <f t="shared" si="91"/>
        <v>3639253.4392139781</v>
      </c>
      <c r="S237" s="2">
        <f t="shared" si="91"/>
        <v>3909873.1718453895</v>
      </c>
      <c r="T237" s="2">
        <f t="shared" si="91"/>
        <v>4190254.0224806275</v>
      </c>
      <c r="U237" s="2">
        <f t="shared" si="91"/>
        <v>4480686.6147737615</v>
      </c>
      <c r="V237" s="2">
        <f t="shared" si="91"/>
        <v>4781469.473919292</v>
      </c>
      <c r="W237" s="2">
        <f t="shared" si="91"/>
        <v>5092909.2303518206</v>
      </c>
      <c r="X237" s="2">
        <f t="shared" si="91"/>
        <v>5415320.8285165159</v>
      </c>
      <c r="Y237" s="2">
        <f t="shared" si="91"/>
        <v>5570289.7862125216</v>
      </c>
      <c r="Z237" s="2">
        <f t="shared" si="91"/>
        <v>5729379.2836463824</v>
      </c>
      <c r="AA237" s="2">
        <f t="shared" si="91"/>
        <v>5892694.0421767477</v>
      </c>
      <c r="AB237" s="2">
        <f t="shared" si="91"/>
        <v>6060341.3643012987</v>
      </c>
      <c r="AC237" s="2">
        <f t="shared" si="91"/>
        <v>6232431.1958824815</v>
      </c>
      <c r="AD237" s="2">
        <f t="shared" si="91"/>
        <v>6409076.1898484165</v>
      </c>
      <c r="AE237" s="2">
        <f t="shared" si="91"/>
        <v>6590391.7714035381</v>
      </c>
      <c r="AF237" s="2">
        <f t="shared" si="91"/>
        <v>6776496.2047842499</v>
      </c>
      <c r="AG237" s="2">
        <f t="shared" si="91"/>
        <v>6967510.6615957636</v>
      </c>
      <c r="AH237" s="2">
        <f t="shared" si="91"/>
        <v>7163559.2907670503</v>
      </c>
      <c r="AI237" s="2">
        <f t="shared" si="91"/>
        <v>7364769.2901617689</v>
      </c>
      <c r="AJ237" s="2">
        <f t="shared" si="91"/>
        <v>7571270.9798838357</v>
      </c>
      <c r="AK237" s="2">
        <f t="shared" si="91"/>
        <v>7783197.8773172684</v>
      </c>
      <c r="AL237" s="2">
        <f t="shared" ref="AL237:AL243" si="92">IF(AF237=0,0,IF($G$15&gt;(AK237/AF237)^(1/5)-1+2%,AK237*(AK237/AF237)^(1/5)/($G$15-((AK237/AF237)^(1/5)-1)),AK237*(1+$G$14)/$G$16))</f>
        <v>340338838.58514053</v>
      </c>
    </row>
    <row r="238" spans="4:38">
      <c r="E238" t="s">
        <v>282</v>
      </c>
      <c r="F238" t="s">
        <v>215</v>
      </c>
      <c r="G238" s="2">
        <f t="shared" ref="G238:AK238" si="93">G224</f>
        <v>0</v>
      </c>
      <c r="H238" s="2">
        <f t="shared" si="93"/>
        <v>-16497.043911616427</v>
      </c>
      <c r="I238" s="2">
        <f t="shared" si="93"/>
        <v>-33686.963667520744</v>
      </c>
      <c r="J238" s="2">
        <f t="shared" si="93"/>
        <v>-51591.584856808011</v>
      </c>
      <c r="K238" s="2">
        <f t="shared" si="93"/>
        <v>-70233.344185067966</v>
      </c>
      <c r="L238" s="2">
        <f t="shared" si="93"/>
        <v>-89635.305516192966</v>
      </c>
      <c r="M238" s="2">
        <f t="shared" si="93"/>
        <v>-122055.36937927977</v>
      </c>
      <c r="N238" s="2">
        <f t="shared" si="93"/>
        <v>-155797.54675488354</v>
      </c>
      <c r="O238" s="2">
        <f t="shared" si="93"/>
        <v>-190903.06916236642</v>
      </c>
      <c r="P238" s="2">
        <f t="shared" si="93"/>
        <v>-227414.31679284471</v>
      </c>
      <c r="Q238" s="2">
        <f t="shared" si="93"/>
        <v>-265374.84857030242</v>
      </c>
      <c r="R238" s="2">
        <f t="shared" si="93"/>
        <v>-285889.38373409671</v>
      </c>
      <c r="S238" s="2">
        <f t="shared" si="93"/>
        <v>-307148.49906655075</v>
      </c>
      <c r="T238" s="2">
        <f t="shared" si="93"/>
        <v>-329174.42002474127</v>
      </c>
      <c r="U238" s="2">
        <f t="shared" si="93"/>
        <v>-351989.97717508726</v>
      </c>
      <c r="V238" s="2">
        <f t="shared" si="93"/>
        <v>-375618.62180651701</v>
      </c>
      <c r="W238" s="2">
        <f t="shared" si="93"/>
        <v>-400084.44193253259</v>
      </c>
      <c r="X238" s="2">
        <f t="shared" si="93"/>
        <v>-425412.17869162402</v>
      </c>
      <c r="Y238" s="2">
        <f t="shared" si="93"/>
        <v>-437586.09857756505</v>
      </c>
      <c r="Z238" s="2">
        <f t="shared" si="93"/>
        <v>-450083.71632791252</v>
      </c>
      <c r="AA238" s="2">
        <f t="shared" si="93"/>
        <v>-462913.25855430204</v>
      </c>
      <c r="AB238" s="2">
        <f t="shared" si="93"/>
        <v>-476083.15463529911</v>
      </c>
      <c r="AC238" s="2">
        <f t="shared" si="93"/>
        <v>-489602.04160467576</v>
      </c>
      <c r="AD238" s="2">
        <f t="shared" si="93"/>
        <v>-503478.76915557194</v>
      </c>
      <c r="AE238" s="2">
        <f t="shared" si="93"/>
        <v>-517722.40476325824</v>
      </c>
      <c r="AF238" s="2">
        <f t="shared" si="93"/>
        <v>-532342.2389292696</v>
      </c>
      <c r="AG238" s="2">
        <f t="shared" si="93"/>
        <v>-547347.790549753</v>
      </c>
      <c r="AH238" s="2">
        <f t="shared" si="93"/>
        <v>-562748.81241092877</v>
      </c>
      <c r="AI238" s="2">
        <f t="shared" si="93"/>
        <v>-578555.29681464157</v>
      </c>
      <c r="AJ238" s="2">
        <f t="shared" si="93"/>
        <v>-594777.48133703694</v>
      </c>
      <c r="AK238" s="2">
        <f t="shared" si="93"/>
        <v>-611425.85472347774</v>
      </c>
      <c r="AL238" s="2">
        <f t="shared" si="92"/>
        <v>-26736049.700594392</v>
      </c>
    </row>
    <row r="239" spans="4:38">
      <c r="E239" t="s">
        <v>283</v>
      </c>
      <c r="F239" t="s">
        <v>215</v>
      </c>
      <c r="G239" s="2">
        <f t="shared" ref="G239:AK239" si="94">-G200</f>
        <v>0</v>
      </c>
      <c r="H239" s="2">
        <f t="shared" si="94"/>
        <v>-385621.78657398495</v>
      </c>
      <c r="I239" s="2">
        <f t="shared" si="94"/>
        <v>-787439.68818407715</v>
      </c>
      <c r="J239" s="2">
        <f t="shared" si="94"/>
        <v>-1205963.8824539143</v>
      </c>
      <c r="K239" s="2">
        <f t="shared" si="94"/>
        <v>-1641718.8319805949</v>
      </c>
      <c r="L239" s="2">
        <f t="shared" si="94"/>
        <v>-2095243.6593152341</v>
      </c>
      <c r="M239" s="2">
        <f t="shared" si="94"/>
        <v>-2853069.3046069336</v>
      </c>
      <c r="N239" s="2">
        <f t="shared" si="94"/>
        <v>-3641799.6245471262</v>
      </c>
      <c r="O239" s="2">
        <f t="shared" si="94"/>
        <v>-4462398.414361475</v>
      </c>
      <c r="P239" s="2">
        <f t="shared" si="94"/>
        <v>-5315856.3197136009</v>
      </c>
      <c r="Q239" s="2">
        <f t="shared" si="94"/>
        <v>-6203191.5393897817</v>
      </c>
      <c r="R239" s="2">
        <f t="shared" si="94"/>
        <v>-6682723.0083596101</v>
      </c>
      <c r="S239" s="2">
        <f t="shared" si="94"/>
        <v>-7179659.1915572993</v>
      </c>
      <c r="T239" s="2">
        <f t="shared" si="94"/>
        <v>-7694519.6136026056</v>
      </c>
      <c r="U239" s="2">
        <f t="shared" si="94"/>
        <v>-8227837.9436703371</v>
      </c>
      <c r="V239" s="2">
        <f t="shared" si="94"/>
        <v>-8780162.3604513146</v>
      </c>
      <c r="W239" s="2">
        <f t="shared" si="94"/>
        <v>-9352055.9262039345</v>
      </c>
      <c r="X239" s="2">
        <f t="shared" si="94"/>
        <v>-9944096.9701172039</v>
      </c>
      <c r="Y239" s="2">
        <f t="shared" si="94"/>
        <v>-10228664.845499985</v>
      </c>
      <c r="Z239" s="2">
        <f t="shared" si="94"/>
        <v>-10520799.224885022</v>
      </c>
      <c r="AA239" s="2">
        <f t="shared" si="94"/>
        <v>-10820692.407007365</v>
      </c>
      <c r="AB239" s="2">
        <f t="shared" si="94"/>
        <v>-11128541.430320671</v>
      </c>
      <c r="AC239" s="2">
        <f t="shared" si="94"/>
        <v>-11444548.187261645</v>
      </c>
      <c r="AD239" s="2">
        <f t="shared" si="94"/>
        <v>-11768919.54122337</v>
      </c>
      <c r="AE239" s="2">
        <f t="shared" si="94"/>
        <v>-12101867.446300903</v>
      </c>
      <c r="AF239" s="2">
        <f t="shared" si="94"/>
        <v>-12443609.069874015</v>
      </c>
      <c r="AG239" s="2">
        <f t="shared" si="94"/>
        <v>-12794366.918093378</v>
      </c>
      <c r="AH239" s="2">
        <f t="shared" si="94"/>
        <v>-13154368.964338141</v>
      </c>
      <c r="AI239" s="2">
        <f t="shared" si="94"/>
        <v>-13523848.780714303</v>
      </c>
      <c r="AJ239" s="2">
        <f t="shared" si="94"/>
        <v>-13903045.672664991</v>
      </c>
      <c r="AK239" s="2">
        <f t="shared" si="94"/>
        <v>-14292204.816765312</v>
      </c>
      <c r="AL239" s="2">
        <f t="shared" si="92"/>
        <v>-624960647.90215242</v>
      </c>
    </row>
    <row r="240" spans="4:38">
      <c r="E240" t="s">
        <v>290</v>
      </c>
      <c r="F240" t="s">
        <v>215</v>
      </c>
      <c r="G240" s="2">
        <f t="shared" ref="G240:AK240" si="95">G207</f>
        <v>0</v>
      </c>
      <c r="H240" s="2">
        <f t="shared" si="95"/>
        <v>0</v>
      </c>
      <c r="I240" s="2">
        <f t="shared" si="95"/>
        <v>0</v>
      </c>
      <c r="J240" s="2">
        <f t="shared" si="95"/>
        <v>0</v>
      </c>
      <c r="K240" s="2">
        <f t="shared" si="95"/>
        <v>0</v>
      </c>
      <c r="L240" s="2">
        <f t="shared" si="95"/>
        <v>0</v>
      </c>
      <c r="M240" s="2">
        <f t="shared" si="95"/>
        <v>0</v>
      </c>
      <c r="N240" s="2">
        <f t="shared" si="95"/>
        <v>0</v>
      </c>
      <c r="O240" s="2">
        <f t="shared" si="95"/>
        <v>0</v>
      </c>
      <c r="P240" s="2">
        <f t="shared" si="95"/>
        <v>0</v>
      </c>
      <c r="Q240" s="2">
        <f t="shared" si="95"/>
        <v>0</v>
      </c>
      <c r="R240" s="2">
        <f t="shared" si="95"/>
        <v>0</v>
      </c>
      <c r="S240" s="2">
        <f t="shared" si="95"/>
        <v>0</v>
      </c>
      <c r="T240" s="2">
        <f t="shared" si="95"/>
        <v>0</v>
      </c>
      <c r="U240" s="2">
        <f t="shared" si="95"/>
        <v>0</v>
      </c>
      <c r="V240" s="2">
        <f t="shared" si="95"/>
        <v>0</v>
      </c>
      <c r="W240" s="2">
        <f t="shared" si="95"/>
        <v>0</v>
      </c>
      <c r="X240" s="2">
        <f t="shared" si="95"/>
        <v>0</v>
      </c>
      <c r="Y240" s="2">
        <f t="shared" si="95"/>
        <v>0</v>
      </c>
      <c r="Z240" s="2">
        <f t="shared" si="95"/>
        <v>0</v>
      </c>
      <c r="AA240" s="2">
        <f t="shared" si="95"/>
        <v>0</v>
      </c>
      <c r="AB240" s="2">
        <f t="shared" si="95"/>
        <v>0</v>
      </c>
      <c r="AC240" s="2">
        <f t="shared" si="95"/>
        <v>0</v>
      </c>
      <c r="AD240" s="2">
        <f t="shared" si="95"/>
        <v>0</v>
      </c>
      <c r="AE240" s="2">
        <f t="shared" si="95"/>
        <v>0</v>
      </c>
      <c r="AF240" s="2">
        <f t="shared" si="95"/>
        <v>0</v>
      </c>
      <c r="AG240" s="2">
        <f t="shared" si="95"/>
        <v>0</v>
      </c>
      <c r="AH240" s="2">
        <f t="shared" si="95"/>
        <v>0</v>
      </c>
      <c r="AI240" s="2">
        <f t="shared" si="95"/>
        <v>0</v>
      </c>
      <c r="AJ240" s="2">
        <f t="shared" si="95"/>
        <v>0</v>
      </c>
      <c r="AK240" s="2">
        <f t="shared" si="95"/>
        <v>0</v>
      </c>
      <c r="AL240" s="2">
        <f t="shared" si="92"/>
        <v>0</v>
      </c>
    </row>
    <row r="241" spans="3:40">
      <c r="E241" t="s">
        <v>295</v>
      </c>
      <c r="F241" t="s">
        <v>215</v>
      </c>
      <c r="G241" s="2">
        <f t="shared" ref="G241:AK241" si="96">G214</f>
        <v>0</v>
      </c>
      <c r="H241" s="2">
        <f t="shared" si="96"/>
        <v>0</v>
      </c>
      <c r="I241" s="2">
        <f t="shared" si="96"/>
        <v>0</v>
      </c>
      <c r="J241" s="2">
        <f t="shared" si="96"/>
        <v>0</v>
      </c>
      <c r="K241" s="2">
        <f t="shared" si="96"/>
        <v>0</v>
      </c>
      <c r="L241" s="2">
        <f t="shared" si="96"/>
        <v>0</v>
      </c>
      <c r="M241" s="2">
        <f t="shared" si="96"/>
        <v>0</v>
      </c>
      <c r="N241" s="2">
        <f t="shared" si="96"/>
        <v>0</v>
      </c>
      <c r="O241" s="2">
        <f t="shared" si="96"/>
        <v>0</v>
      </c>
      <c r="P241" s="2">
        <f t="shared" si="96"/>
        <v>0</v>
      </c>
      <c r="Q241" s="2">
        <f t="shared" si="96"/>
        <v>0</v>
      </c>
      <c r="R241" s="2">
        <f t="shared" si="96"/>
        <v>0</v>
      </c>
      <c r="S241" s="2">
        <f t="shared" si="96"/>
        <v>0</v>
      </c>
      <c r="T241" s="2">
        <f t="shared" si="96"/>
        <v>0</v>
      </c>
      <c r="U241" s="2">
        <f t="shared" si="96"/>
        <v>0</v>
      </c>
      <c r="V241" s="2">
        <f t="shared" si="96"/>
        <v>0</v>
      </c>
      <c r="W241" s="2">
        <f t="shared" si="96"/>
        <v>0</v>
      </c>
      <c r="X241" s="2">
        <f t="shared" si="96"/>
        <v>0</v>
      </c>
      <c r="Y241" s="2">
        <f t="shared" si="96"/>
        <v>0</v>
      </c>
      <c r="Z241" s="2">
        <f t="shared" si="96"/>
        <v>0</v>
      </c>
      <c r="AA241" s="2">
        <f t="shared" si="96"/>
        <v>0</v>
      </c>
      <c r="AB241" s="2">
        <f t="shared" si="96"/>
        <v>0</v>
      </c>
      <c r="AC241" s="2">
        <f t="shared" si="96"/>
        <v>0</v>
      </c>
      <c r="AD241" s="2">
        <f t="shared" si="96"/>
        <v>0</v>
      </c>
      <c r="AE241" s="2">
        <f t="shared" si="96"/>
        <v>0</v>
      </c>
      <c r="AF241" s="2">
        <f t="shared" si="96"/>
        <v>0</v>
      </c>
      <c r="AG241" s="2">
        <f t="shared" si="96"/>
        <v>0</v>
      </c>
      <c r="AH241" s="2">
        <f t="shared" si="96"/>
        <v>0</v>
      </c>
      <c r="AI241" s="2">
        <f t="shared" si="96"/>
        <v>0</v>
      </c>
      <c r="AJ241" s="2">
        <f t="shared" si="96"/>
        <v>0</v>
      </c>
      <c r="AK241" s="2">
        <f t="shared" si="96"/>
        <v>0</v>
      </c>
      <c r="AL241" s="2">
        <f t="shared" si="92"/>
        <v>0</v>
      </c>
    </row>
    <row r="242" spans="3:40">
      <c r="E242" t="s">
        <v>312</v>
      </c>
      <c r="F242" t="s">
        <v>215</v>
      </c>
      <c r="G242" s="2">
        <f t="shared" ref="G242:AK242" si="97">G231</f>
        <v>164833.82789299975</v>
      </c>
      <c r="H242" s="2">
        <f t="shared" ca="1" si="97"/>
        <v>-5636090.7963060141</v>
      </c>
      <c r="I242" s="2">
        <f t="shared" ca="1" si="97"/>
        <v>-5656182.4483362632</v>
      </c>
      <c r="J242" s="2">
        <f t="shared" ca="1" si="97"/>
        <v>-5678654.5593373096</v>
      </c>
      <c r="K242" s="2">
        <f t="shared" ca="1" si="97"/>
        <v>-5700874.5402929382</v>
      </c>
      <c r="L242" s="2">
        <f t="shared" ca="1" si="97"/>
        <v>-5739142.3654738739</v>
      </c>
      <c r="M242" s="2">
        <f t="shared" ca="1" si="97"/>
        <v>-10140237.342243478</v>
      </c>
      <c r="N242" s="2">
        <f t="shared" ca="1" si="97"/>
        <v>-10182414.039594024</v>
      </c>
      <c r="O242" s="2">
        <f t="shared" ca="1" si="97"/>
        <v>-10251351.861929219</v>
      </c>
      <c r="P242" s="2">
        <f t="shared" ca="1" si="97"/>
        <v>-10327505.538104724</v>
      </c>
      <c r="Q242" s="2">
        <f t="shared" ca="1" si="97"/>
        <v>-10408357.656630848</v>
      </c>
      <c r="R242" s="2">
        <f t="shared" ca="1" si="97"/>
        <v>-3745532.8754214477</v>
      </c>
      <c r="S242" s="2">
        <f t="shared" ca="1" si="97"/>
        <v>-3769396.7260205345</v>
      </c>
      <c r="T242" s="2">
        <f t="shared" ca="1" si="97"/>
        <v>-3792642.4656065069</v>
      </c>
      <c r="U242" s="2">
        <f t="shared" ca="1" si="97"/>
        <v>-3815233.6095586987</v>
      </c>
      <c r="V242" s="2">
        <f t="shared" ca="1" si="97"/>
        <v>-3837132.4134893348</v>
      </c>
      <c r="W242" s="2">
        <f t="shared" ca="1" si="97"/>
        <v>-3858299.8364230255</v>
      </c>
      <c r="X242" s="2">
        <f t="shared" ca="1" si="97"/>
        <v>-3878695.5029853671</v>
      </c>
      <c r="Y242" s="2">
        <f t="shared" ca="1" si="97"/>
        <v>1100579.296388709</v>
      </c>
      <c r="Z242" s="2">
        <f t="shared" ca="1" si="97"/>
        <v>1122960.0618365307</v>
      </c>
      <c r="AA242" s="2">
        <f t="shared" ca="1" si="97"/>
        <v>1146053.5454456899</v>
      </c>
      <c r="AB242" s="2">
        <f t="shared" ca="1" si="97"/>
        <v>1169879.8114614016</v>
      </c>
      <c r="AC242" s="2">
        <f t="shared" ca="1" si="97"/>
        <v>1194459.452518468</v>
      </c>
      <c r="AD242" s="2">
        <f t="shared" ca="1" si="97"/>
        <v>1219813.602985315</v>
      </c>
      <c r="AE242" s="2">
        <f t="shared" ca="1" si="97"/>
        <v>1245963.9526354449</v>
      </c>
      <c r="AF242" s="2">
        <f t="shared" ca="1" si="97"/>
        <v>1272932.7606542022</v>
      </c>
      <c r="AG242" s="2">
        <f t="shared" ca="1" si="97"/>
        <v>1300742.8699888715</v>
      </c>
      <c r="AH242" s="2">
        <f t="shared" ca="1" si="97"/>
        <v>1329417.7220503865</v>
      </c>
      <c r="AI242" s="2">
        <f t="shared" ca="1" si="97"/>
        <v>1358981.3717750565</v>
      </c>
      <c r="AJ242" s="2">
        <f t="shared" ca="1" si="97"/>
        <v>1389458.5030549753</v>
      </c>
      <c r="AK242" s="2">
        <f t="shared" ca="1" si="97"/>
        <v>1420874.4445459361</v>
      </c>
      <c r="AL242" s="2">
        <f t="shared" ca="1" si="92"/>
        <v>49459694.003238134</v>
      </c>
      <c r="AN242" s="18"/>
    </row>
    <row r="243" spans="3:40">
      <c r="E243" t="s">
        <v>313</v>
      </c>
      <c r="F243" t="s">
        <v>215</v>
      </c>
      <c r="G243" s="2">
        <f>-$G$17*G242</f>
        <v>-82416.913946499873</v>
      </c>
      <c r="H243" s="2">
        <f t="shared" ref="H243:AK243" ca="1" si="98">-$G$17*H242</f>
        <v>2818045.398153007</v>
      </c>
      <c r="I243" s="2">
        <f t="shared" ca="1" si="98"/>
        <v>2828091.2241681316</v>
      </c>
      <c r="J243" s="2">
        <f t="shared" ca="1" si="98"/>
        <v>2839327.2796686548</v>
      </c>
      <c r="K243" s="2">
        <f t="shared" ca="1" si="98"/>
        <v>2850437.2701464691</v>
      </c>
      <c r="L243" s="2">
        <f t="shared" ca="1" si="98"/>
        <v>2869571.182736937</v>
      </c>
      <c r="M243" s="2">
        <f t="shared" ca="1" si="98"/>
        <v>5070118.6711217389</v>
      </c>
      <c r="N243" s="2">
        <f t="shared" ca="1" si="98"/>
        <v>5091207.0197970122</v>
      </c>
      <c r="O243" s="2">
        <f t="shared" ca="1" si="98"/>
        <v>5125675.9309646096</v>
      </c>
      <c r="P243" s="2">
        <f t="shared" ca="1" si="98"/>
        <v>5163752.7690523621</v>
      </c>
      <c r="Q243" s="2">
        <f t="shared" ca="1" si="98"/>
        <v>5204178.8283154238</v>
      </c>
      <c r="R243" s="2">
        <f t="shared" ca="1" si="98"/>
        <v>1872766.4377107238</v>
      </c>
      <c r="S243" s="2">
        <f t="shared" ca="1" si="98"/>
        <v>1884698.3630102673</v>
      </c>
      <c r="T243" s="2">
        <f t="shared" ca="1" si="98"/>
        <v>1896321.2328032535</v>
      </c>
      <c r="U243" s="2">
        <f t="shared" ca="1" si="98"/>
        <v>1907616.8047793494</v>
      </c>
      <c r="V243" s="2">
        <f t="shared" ca="1" si="98"/>
        <v>1918566.2067446674</v>
      </c>
      <c r="W243" s="2">
        <f t="shared" ca="1" si="98"/>
        <v>1929149.9182115127</v>
      </c>
      <c r="X243" s="2">
        <f t="shared" ca="1" si="98"/>
        <v>1939347.7514926835</v>
      </c>
      <c r="Y243" s="2">
        <f t="shared" ca="1" si="98"/>
        <v>-550289.64819435449</v>
      </c>
      <c r="Z243" s="2">
        <f t="shared" ca="1" si="98"/>
        <v>-561480.03091826534</v>
      </c>
      <c r="AA243" s="2">
        <f t="shared" ca="1" si="98"/>
        <v>-573026.77272284497</v>
      </c>
      <c r="AB243" s="2">
        <f t="shared" ca="1" si="98"/>
        <v>-584939.90573070082</v>
      </c>
      <c r="AC243" s="2">
        <f t="shared" ca="1" si="98"/>
        <v>-597229.72625923401</v>
      </c>
      <c r="AD243" s="2">
        <f t="shared" ca="1" si="98"/>
        <v>-609906.80149265751</v>
      </c>
      <c r="AE243" s="2">
        <f t="shared" ca="1" si="98"/>
        <v>-622981.97631772247</v>
      </c>
      <c r="AF243" s="2">
        <f t="shared" ca="1" si="98"/>
        <v>-636466.3803271011</v>
      </c>
      <c r="AG243" s="2">
        <f t="shared" ca="1" si="98"/>
        <v>-650371.43499443575</v>
      </c>
      <c r="AH243" s="2">
        <f t="shared" ca="1" si="98"/>
        <v>-664708.86102519324</v>
      </c>
      <c r="AI243" s="2">
        <f t="shared" ca="1" si="98"/>
        <v>-679490.68588752823</v>
      </c>
      <c r="AJ243" s="2">
        <f t="shared" ca="1" si="98"/>
        <v>-694729.25152748765</v>
      </c>
      <c r="AK243" s="2">
        <f t="shared" ca="1" si="98"/>
        <v>-710437.22227296804</v>
      </c>
      <c r="AL243" s="2">
        <f t="shared" ca="1" si="92"/>
        <v>-24729847.001619067</v>
      </c>
    </row>
    <row r="244" spans="3:40">
      <c r="E244" t="s">
        <v>314</v>
      </c>
      <c r="F244" t="s">
        <v>215</v>
      </c>
      <c r="G244" s="2">
        <f>SUM(G234:G243)</f>
        <v>-43873270.524186768</v>
      </c>
      <c r="H244" s="2">
        <f t="shared" ref="H244:AL244" ca="1" si="99">SUM(H234:H243)</f>
        <v>-22281934.632179659</v>
      </c>
      <c r="I244" s="2">
        <f t="shared" ca="1" si="99"/>
        <v>-10741568.846658627</v>
      </c>
      <c r="J244" s="2">
        <f t="shared" ca="1" si="99"/>
        <v>-10267447.443510786</v>
      </c>
      <c r="K244" s="2">
        <f t="shared" ca="1" si="99"/>
        <v>-10495647.218296645</v>
      </c>
      <c r="L244" s="2">
        <f t="shared" ca="1" si="99"/>
        <v>-6385586.5028555132</v>
      </c>
      <c r="M244" s="2">
        <f t="shared" ca="1" si="99"/>
        <v>-6939993.6132705547</v>
      </c>
      <c r="N244" s="2">
        <f t="shared" ca="1" si="99"/>
        <v>-17708188.329203032</v>
      </c>
      <c r="O244" s="2">
        <f t="shared" ca="1" si="99"/>
        <v>-10868221.157344671</v>
      </c>
      <c r="P244" s="2">
        <f t="shared" ca="1" si="99"/>
        <v>-9244408.4335379284</v>
      </c>
      <c r="Q244" s="2">
        <f t="shared" ca="1" si="99"/>
        <v>-8294633.3125518877</v>
      </c>
      <c r="R244" s="2">
        <f t="shared" ca="1" si="99"/>
        <v>-5202125.3905904526</v>
      </c>
      <c r="S244" s="2">
        <f t="shared" ca="1" si="99"/>
        <v>-5461632.8817887288</v>
      </c>
      <c r="T244" s="2">
        <f t="shared" ca="1" si="99"/>
        <v>-5729761.243949973</v>
      </c>
      <c r="U244" s="2">
        <f t="shared" ca="1" si="99"/>
        <v>-6006758.1108510122</v>
      </c>
      <c r="V244" s="2">
        <f t="shared" ca="1" si="99"/>
        <v>-6292877.7150832079</v>
      </c>
      <c r="W244" s="2">
        <f t="shared" ca="1" si="99"/>
        <v>-6588381.055996161</v>
      </c>
      <c r="X244" s="2">
        <f t="shared" ca="1" si="99"/>
        <v>-6893536.0717849946</v>
      </c>
      <c r="Y244" s="2">
        <f t="shared" ca="1" si="99"/>
        <v>-4545671.5096706748</v>
      </c>
      <c r="Z244" s="2">
        <f t="shared" ca="1" si="99"/>
        <v>-4680023.6266482873</v>
      </c>
      <c r="AA244" s="2">
        <f t="shared" ca="1" si="99"/>
        <v>-4817884.8506620741</v>
      </c>
      <c r="AB244" s="2">
        <f t="shared" ca="1" si="99"/>
        <v>-4959343.314923971</v>
      </c>
      <c r="AC244" s="2">
        <f t="shared" ca="1" si="99"/>
        <v>-5104489.3067246052</v>
      </c>
      <c r="AD244" s="2">
        <f t="shared" ca="1" si="99"/>
        <v>-5253415.3190378677</v>
      </c>
      <c r="AE244" s="2">
        <f t="shared" ca="1" si="99"/>
        <v>-5406216.103342901</v>
      </c>
      <c r="AF244" s="2">
        <f t="shared" ca="1" si="99"/>
        <v>-5562988.7236919338</v>
      </c>
      <c r="AG244" s="2">
        <f t="shared" ca="1" si="99"/>
        <v>-5723832.6120529315</v>
      </c>
      <c r="AH244" s="2">
        <f t="shared" ca="1" si="99"/>
        <v>-5888849.6249568257</v>
      </c>
      <c r="AI244" s="2">
        <f t="shared" ca="1" si="99"/>
        <v>-6058144.1014796486</v>
      </c>
      <c r="AJ244" s="2">
        <f t="shared" ca="1" si="99"/>
        <v>-6231822.9225907037</v>
      </c>
      <c r="AK244" s="2">
        <f t="shared" ca="1" si="99"/>
        <v>-6409995.5718985535</v>
      </c>
      <c r="AL244" s="2">
        <f t="shared" ca="1" si="99"/>
        <v>-286628012.01598716</v>
      </c>
    </row>
    <row r="245" spans="3:40">
      <c r="E245" t="s">
        <v>315</v>
      </c>
      <c r="F245" t="s">
        <v>215</v>
      </c>
      <c r="G245" s="98">
        <f ca="1">NPV($G$15,H244:AL244)+G244</f>
        <v>-234971729.379554</v>
      </c>
    </row>
    <row r="247" spans="3:40">
      <c r="E247" t="s">
        <v>307</v>
      </c>
      <c r="F247" t="s">
        <v>215</v>
      </c>
      <c r="H247" s="2">
        <f t="shared" ref="H247:AK247" ca="1" si="100">H219</f>
        <v>15504697.962080594</v>
      </c>
      <c r="I247" s="2">
        <f t="shared" ca="1" si="100"/>
        <v>15830296.619284285</v>
      </c>
      <c r="J247" s="2">
        <f t="shared" ca="1" si="100"/>
        <v>16162732.848289253</v>
      </c>
      <c r="K247" s="2">
        <f t="shared" ca="1" si="100"/>
        <v>16502150.238103326</v>
      </c>
      <c r="L247" s="2">
        <f t="shared" ca="1" si="100"/>
        <v>16848695.393103495</v>
      </c>
      <c r="M247" s="2">
        <f t="shared" ca="1" si="100"/>
        <v>28700788.185512979</v>
      </c>
      <c r="N247" s="2">
        <f t="shared" ca="1" si="100"/>
        <v>29303504.73740875</v>
      </c>
      <c r="O247" s="2">
        <f t="shared" ca="1" si="100"/>
        <v>29918878.33689433</v>
      </c>
      <c r="P247" s="2">
        <f t="shared" ca="1" si="100"/>
        <v>30547174.781969104</v>
      </c>
      <c r="Q247" s="2">
        <f t="shared" ca="1" si="100"/>
        <v>31188665.452390455</v>
      </c>
      <c r="R247" s="2">
        <f t="shared" ca="1" si="100"/>
        <v>14042878.132479222</v>
      </c>
      <c r="S247" s="2">
        <f t="shared" ca="1" si="100"/>
        <v>14337778.573261283</v>
      </c>
      <c r="T247" s="2">
        <f t="shared" ca="1" si="100"/>
        <v>14638871.923299771</v>
      </c>
      <c r="U247" s="2">
        <f t="shared" ca="1" si="100"/>
        <v>14946288.233689064</v>
      </c>
      <c r="V247" s="2">
        <f t="shared" ca="1" si="100"/>
        <v>15260160.286596533</v>
      </c>
      <c r="W247" s="2">
        <f t="shared" ca="1" si="100"/>
        <v>15580623.652615059</v>
      </c>
      <c r="X247" s="2">
        <f t="shared" ca="1" si="100"/>
        <v>15907816.749319974</v>
      </c>
      <c r="Y247" s="2">
        <f t="shared" ca="1" si="100"/>
        <v>3045352.6689479412</v>
      </c>
      <c r="Z247" s="2">
        <f t="shared" ca="1" si="100"/>
        <v>3109305.0749958474</v>
      </c>
      <c r="AA247" s="2">
        <f t="shared" ca="1" si="100"/>
        <v>3174600.4815707603</v>
      </c>
      <c r="AB247" s="2">
        <f t="shared" ca="1" si="100"/>
        <v>3241267.0916837458</v>
      </c>
      <c r="AC247" s="2">
        <f t="shared" ca="1" si="100"/>
        <v>3309333.7006091047</v>
      </c>
      <c r="AD247" s="2">
        <f t="shared" ca="1" si="100"/>
        <v>3378829.708321895</v>
      </c>
      <c r="AE247" s="2">
        <f t="shared" ca="1" si="100"/>
        <v>3449785.1321966546</v>
      </c>
      <c r="AF247" s="2">
        <f t="shared" ca="1" si="100"/>
        <v>3522230.6199727845</v>
      </c>
      <c r="AG247" s="2">
        <f t="shared" ca="1" si="100"/>
        <v>3596197.4629922123</v>
      </c>
      <c r="AH247" s="2">
        <f t="shared" ca="1" si="100"/>
        <v>3671717.6097150482</v>
      </c>
      <c r="AI247" s="2">
        <f t="shared" ca="1" si="100"/>
        <v>3748823.6795190638</v>
      </c>
      <c r="AJ247" s="2">
        <f t="shared" ca="1" si="100"/>
        <v>3827548.9767889637</v>
      </c>
      <c r="AK247" s="2">
        <f t="shared" ca="1" si="100"/>
        <v>3907927.5053015319</v>
      </c>
    </row>
    <row r="248" spans="3:40">
      <c r="E248" t="s">
        <v>316</v>
      </c>
      <c r="F248" t="s">
        <v>215</v>
      </c>
      <c r="G248" s="23">
        <f ca="1">NPV($G$15,H247:AL247)+G247</f>
        <v>234971729.37955385</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t="e">
        <f ca="1">MAX(0,-G279)</f>
        <v>#DIV/0!</v>
      </c>
    </row>
    <row r="255" spans="3:40">
      <c r="D255" t="s">
        <v>304</v>
      </c>
    </row>
    <row r="256" spans="3:40">
      <c r="E256" t="s">
        <v>219</v>
      </c>
      <c r="F256" t="s">
        <v>215</v>
      </c>
      <c r="G256" s="2">
        <f t="shared" ref="G256:AK261" si="101">G222</f>
        <v>0</v>
      </c>
      <c r="H256" s="2">
        <f t="shared" si="101"/>
        <v>4318716.8437923715</v>
      </c>
      <c r="I256" s="2">
        <f t="shared" si="101"/>
        <v>4409409.8975120112</v>
      </c>
      <c r="J256" s="2">
        <f t="shared" si="101"/>
        <v>4502007.5053597633</v>
      </c>
      <c r="K256" s="2">
        <f t="shared" si="101"/>
        <v>4596549.662972318</v>
      </c>
      <c r="L256" s="2">
        <f t="shared" si="101"/>
        <v>4693077.2058947366</v>
      </c>
      <c r="M256" s="2">
        <f t="shared" si="101"/>
        <v>7994388.3892504368</v>
      </c>
      <c r="N256" s="2">
        <f t="shared" si="101"/>
        <v>8162270.5454246951</v>
      </c>
      <c r="O256" s="2">
        <f t="shared" si="101"/>
        <v>8333678.2268786123</v>
      </c>
      <c r="P256" s="2">
        <f t="shared" si="101"/>
        <v>8508685.4696430638</v>
      </c>
      <c r="Q256" s="2">
        <f t="shared" si="101"/>
        <v>8687367.8645055667</v>
      </c>
      <c r="R256" s="2">
        <f t="shared" si="101"/>
        <v>3911537.9399447045</v>
      </c>
      <c r="S256" s="2">
        <f t="shared" si="101"/>
        <v>3993680.2366835428</v>
      </c>
      <c r="T256" s="2">
        <f t="shared" si="101"/>
        <v>4077547.5216538967</v>
      </c>
      <c r="U256" s="2">
        <f t="shared" si="101"/>
        <v>4163176.0196086285</v>
      </c>
      <c r="V256" s="2">
        <f t="shared" si="101"/>
        <v>4250602.7160204099</v>
      </c>
      <c r="W256" s="2">
        <f t="shared" si="101"/>
        <v>4339865.3730568374</v>
      </c>
      <c r="X256" s="2">
        <f t="shared" si="101"/>
        <v>4431002.5458910307</v>
      </c>
      <c r="Y256" s="2">
        <f t="shared" si="101"/>
        <v>848260.04987901379</v>
      </c>
      <c r="Z256" s="2">
        <f t="shared" si="101"/>
        <v>866073.51092647307</v>
      </c>
      <c r="AA256" s="2">
        <f t="shared" si="101"/>
        <v>884261.05465592875</v>
      </c>
      <c r="AB256" s="2">
        <f t="shared" si="101"/>
        <v>902830.53680370317</v>
      </c>
      <c r="AC256" s="2">
        <f t="shared" si="101"/>
        <v>921789.9780765808</v>
      </c>
      <c r="AD256" s="2">
        <f t="shared" si="101"/>
        <v>941147.5676161889</v>
      </c>
      <c r="AE256" s="2">
        <f t="shared" si="101"/>
        <v>960911.66653612873</v>
      </c>
      <c r="AF256" s="2">
        <f t="shared" si="101"/>
        <v>981090.8115333874</v>
      </c>
      <c r="AG256" s="2">
        <f t="shared" si="101"/>
        <v>1001693.7185755884</v>
      </c>
      <c r="AH256" s="2">
        <f t="shared" si="101"/>
        <v>1022729.2866656756</v>
      </c>
      <c r="AI256" s="2">
        <f t="shared" si="101"/>
        <v>1044206.6016856547</v>
      </c>
      <c r="AJ256" s="2">
        <f t="shared" si="101"/>
        <v>1066134.9403210534</v>
      </c>
      <c r="AK256" s="2">
        <f t="shared" si="101"/>
        <v>1088523.7740677954</v>
      </c>
    </row>
    <row r="257" spans="4:38">
      <c r="E257" t="s">
        <v>305</v>
      </c>
      <c r="F257" t="s">
        <v>215</v>
      </c>
      <c r="G257" s="2">
        <f t="shared" si="101"/>
        <v>0</v>
      </c>
      <c r="H257" s="2">
        <f t="shared" si="101"/>
        <v>210000.53589976579</v>
      </c>
      <c r="I257" s="2">
        <f t="shared" si="101"/>
        <v>428821.09430732171</v>
      </c>
      <c r="J257" s="2">
        <f t="shared" si="101"/>
        <v>656739.50593166309</v>
      </c>
      <c r="K257" s="2">
        <f t="shared" si="101"/>
        <v>894041.38074163743</v>
      </c>
      <c r="L257" s="2">
        <f t="shared" si="101"/>
        <v>1141020.3121715146</v>
      </c>
      <c r="M257" s="2">
        <f t="shared" si="101"/>
        <v>1553714.2967197907</v>
      </c>
      <c r="N257" s="2">
        <f t="shared" si="101"/>
        <v>1983238.2386614264</v>
      </c>
      <c r="O257" s="2">
        <f t="shared" si="101"/>
        <v>2430116.9981597573</v>
      </c>
      <c r="P257" s="2">
        <f t="shared" si="101"/>
        <v>2894890.0574937691</v>
      </c>
      <c r="Q257" s="2">
        <f t="shared" si="101"/>
        <v>3378111.9037236203</v>
      </c>
      <c r="R257" s="2">
        <f t="shared" si="101"/>
        <v>3639253.4392139781</v>
      </c>
      <c r="S257" s="2">
        <f t="shared" si="101"/>
        <v>3909873.1718453895</v>
      </c>
      <c r="T257" s="2">
        <f t="shared" si="101"/>
        <v>4190254.0224806275</v>
      </c>
      <c r="U257" s="2">
        <f t="shared" si="101"/>
        <v>4480686.6147737615</v>
      </c>
      <c r="V257" s="2">
        <f t="shared" si="101"/>
        <v>4781469.473919292</v>
      </c>
      <c r="W257" s="2">
        <f t="shared" si="101"/>
        <v>5092909.2303518206</v>
      </c>
      <c r="X257" s="2">
        <f t="shared" si="101"/>
        <v>5415320.8285165159</v>
      </c>
      <c r="Y257" s="2">
        <f t="shared" si="101"/>
        <v>5570289.7862125216</v>
      </c>
      <c r="Z257" s="2">
        <f t="shared" si="101"/>
        <v>5729379.2836463824</v>
      </c>
      <c r="AA257" s="2">
        <f t="shared" si="101"/>
        <v>5892694.0421767477</v>
      </c>
      <c r="AB257" s="2">
        <f t="shared" si="101"/>
        <v>6060341.3643012987</v>
      </c>
      <c r="AC257" s="2">
        <f t="shared" si="101"/>
        <v>6232431.1958824815</v>
      </c>
      <c r="AD257" s="2">
        <f t="shared" si="101"/>
        <v>6409076.1898484165</v>
      </c>
      <c r="AE257" s="2">
        <f t="shared" si="101"/>
        <v>6590391.7714035381</v>
      </c>
      <c r="AF257" s="2">
        <f t="shared" si="101"/>
        <v>6776496.2047842499</v>
      </c>
      <c r="AG257" s="2">
        <f t="shared" si="101"/>
        <v>6967510.6615957636</v>
      </c>
      <c r="AH257" s="2">
        <f t="shared" si="101"/>
        <v>7163559.2907670503</v>
      </c>
      <c r="AI257" s="2">
        <f t="shared" si="101"/>
        <v>7364769.2901617689</v>
      </c>
      <c r="AJ257" s="2">
        <f t="shared" si="101"/>
        <v>7571270.9798838357</v>
      </c>
      <c r="AK257" s="2">
        <f t="shared" si="101"/>
        <v>7783197.8773172684</v>
      </c>
    </row>
    <row r="258" spans="4:38">
      <c r="E258" t="s">
        <v>282</v>
      </c>
      <c r="F258" t="s">
        <v>215</v>
      </c>
      <c r="G258" s="2">
        <f t="shared" si="101"/>
        <v>0</v>
      </c>
      <c r="H258" s="2">
        <f t="shared" si="101"/>
        <v>-16497.043911616427</v>
      </c>
      <c r="I258" s="2">
        <f t="shared" si="101"/>
        <v>-33686.963667520744</v>
      </c>
      <c r="J258" s="2">
        <f t="shared" si="101"/>
        <v>-51591.584856808011</v>
      </c>
      <c r="K258" s="2">
        <f t="shared" si="101"/>
        <v>-70233.344185067966</v>
      </c>
      <c r="L258" s="2">
        <f t="shared" si="101"/>
        <v>-89635.305516192966</v>
      </c>
      <c r="M258" s="2">
        <f t="shared" si="101"/>
        <v>-122055.36937927977</v>
      </c>
      <c r="N258" s="2">
        <f t="shared" si="101"/>
        <v>-155797.54675488354</v>
      </c>
      <c r="O258" s="2">
        <f t="shared" si="101"/>
        <v>-190903.06916236642</v>
      </c>
      <c r="P258" s="2">
        <f t="shared" si="101"/>
        <v>-227414.31679284471</v>
      </c>
      <c r="Q258" s="2">
        <f t="shared" si="101"/>
        <v>-265374.84857030242</v>
      </c>
      <c r="R258" s="2">
        <f t="shared" si="101"/>
        <v>-285889.38373409671</v>
      </c>
      <c r="S258" s="2">
        <f t="shared" si="101"/>
        <v>-307148.49906655075</v>
      </c>
      <c r="T258" s="2">
        <f t="shared" si="101"/>
        <v>-329174.42002474127</v>
      </c>
      <c r="U258" s="2">
        <f t="shared" si="101"/>
        <v>-351989.97717508726</v>
      </c>
      <c r="V258" s="2">
        <f t="shared" si="101"/>
        <v>-375618.62180651701</v>
      </c>
      <c r="W258" s="2">
        <f t="shared" si="101"/>
        <v>-400084.44193253259</v>
      </c>
      <c r="X258" s="2">
        <f t="shared" si="101"/>
        <v>-425412.17869162402</v>
      </c>
      <c r="Y258" s="2">
        <f t="shared" si="101"/>
        <v>-437586.09857756505</v>
      </c>
      <c r="Z258" s="2">
        <f t="shared" si="101"/>
        <v>-450083.71632791252</v>
      </c>
      <c r="AA258" s="2">
        <f t="shared" si="101"/>
        <v>-462913.25855430204</v>
      </c>
      <c r="AB258" s="2">
        <f t="shared" si="101"/>
        <v>-476083.15463529911</v>
      </c>
      <c r="AC258" s="2">
        <f t="shared" si="101"/>
        <v>-489602.04160467576</v>
      </c>
      <c r="AD258" s="2">
        <f t="shared" si="101"/>
        <v>-503478.76915557194</v>
      </c>
      <c r="AE258" s="2">
        <f t="shared" si="101"/>
        <v>-517722.40476325824</v>
      </c>
      <c r="AF258" s="2">
        <f t="shared" si="101"/>
        <v>-532342.2389292696</v>
      </c>
      <c r="AG258" s="2">
        <f t="shared" si="101"/>
        <v>-547347.790549753</v>
      </c>
      <c r="AH258" s="2">
        <f t="shared" si="101"/>
        <v>-562748.81241092877</v>
      </c>
      <c r="AI258" s="2">
        <f t="shared" si="101"/>
        <v>-578555.29681464157</v>
      </c>
      <c r="AJ258" s="2">
        <f t="shared" si="101"/>
        <v>-594777.48133703694</v>
      </c>
      <c r="AK258" s="2">
        <f t="shared" si="101"/>
        <v>-611425.85472347774</v>
      </c>
    </row>
    <row r="259" spans="4:38">
      <c r="E259" t="s">
        <v>283</v>
      </c>
      <c r="F259" t="s">
        <v>215</v>
      </c>
      <c r="G259" s="2">
        <f t="shared" si="101"/>
        <v>0</v>
      </c>
      <c r="H259" s="2">
        <f t="shared" si="101"/>
        <v>-385621.78657398495</v>
      </c>
      <c r="I259" s="2">
        <f t="shared" si="101"/>
        <v>-787439.68818407715</v>
      </c>
      <c r="J259" s="2">
        <f t="shared" si="101"/>
        <v>-1205963.8824539143</v>
      </c>
      <c r="K259" s="2">
        <f t="shared" si="101"/>
        <v>-1641718.8319805949</v>
      </c>
      <c r="L259" s="2">
        <f t="shared" si="101"/>
        <v>-2095243.6593152341</v>
      </c>
      <c r="M259" s="2">
        <f t="shared" si="101"/>
        <v>-2853069.3046069336</v>
      </c>
      <c r="N259" s="2">
        <f t="shared" si="101"/>
        <v>-3641799.6245471262</v>
      </c>
      <c r="O259" s="2">
        <f t="shared" si="101"/>
        <v>-4462398.414361475</v>
      </c>
      <c r="P259" s="2">
        <f t="shared" si="101"/>
        <v>-5315856.3197136009</v>
      </c>
      <c r="Q259" s="2">
        <f t="shared" si="101"/>
        <v>-6203191.5393897817</v>
      </c>
      <c r="R259" s="2">
        <f t="shared" si="101"/>
        <v>-6682723.0083596101</v>
      </c>
      <c r="S259" s="2">
        <f t="shared" si="101"/>
        <v>-7179659.1915572993</v>
      </c>
      <c r="T259" s="2">
        <f t="shared" si="101"/>
        <v>-7694519.6136026056</v>
      </c>
      <c r="U259" s="2">
        <f t="shared" si="101"/>
        <v>-8227837.9436703371</v>
      </c>
      <c r="V259" s="2">
        <f t="shared" si="101"/>
        <v>-8780162.3604513146</v>
      </c>
      <c r="W259" s="2">
        <f t="shared" si="101"/>
        <v>-9352055.9262039345</v>
      </c>
      <c r="X259" s="2">
        <f t="shared" si="101"/>
        <v>-9944096.9701172039</v>
      </c>
      <c r="Y259" s="2">
        <f t="shared" si="101"/>
        <v>-10228664.845499985</v>
      </c>
      <c r="Z259" s="2">
        <f t="shared" si="101"/>
        <v>-10520799.224885022</v>
      </c>
      <c r="AA259" s="2">
        <f t="shared" si="101"/>
        <v>-10820692.407007365</v>
      </c>
      <c r="AB259" s="2">
        <f t="shared" si="101"/>
        <v>-11128541.430320671</v>
      </c>
      <c r="AC259" s="2">
        <f t="shared" si="101"/>
        <v>-11444548.187261645</v>
      </c>
      <c r="AD259" s="2">
        <f t="shared" si="101"/>
        <v>-11768919.54122337</v>
      </c>
      <c r="AE259" s="2">
        <f t="shared" si="101"/>
        <v>-12101867.446300903</v>
      </c>
      <c r="AF259" s="2">
        <f t="shared" si="101"/>
        <v>-12443609.069874015</v>
      </c>
      <c r="AG259" s="2">
        <f t="shared" si="101"/>
        <v>-12794366.918093378</v>
      </c>
      <c r="AH259" s="2">
        <f t="shared" si="101"/>
        <v>-13154368.964338141</v>
      </c>
      <c r="AI259" s="2">
        <f t="shared" si="101"/>
        <v>-13523848.780714303</v>
      </c>
      <c r="AJ259" s="2">
        <f t="shared" si="101"/>
        <v>-13903045.672664991</v>
      </c>
      <c r="AK259" s="2">
        <f t="shared" si="101"/>
        <v>-14292204.816765312</v>
      </c>
    </row>
    <row r="260" spans="4:38">
      <c r="E260" t="s">
        <v>306</v>
      </c>
      <c r="F260" t="s">
        <v>215</v>
      </c>
      <c r="G260" s="2">
        <f t="shared" si="101"/>
        <v>-549446.09297666582</v>
      </c>
      <c r="H260" s="2">
        <f t="shared" si="101"/>
        <v>-844327.19026708067</v>
      </c>
      <c r="I260" s="2">
        <f t="shared" si="101"/>
        <v>-993459.46479780856</v>
      </c>
      <c r="J260" s="2">
        <f t="shared" si="101"/>
        <v>-1135075.8611455939</v>
      </c>
      <c r="K260" s="2">
        <f t="shared" si="101"/>
        <v>-1277873.9713418249</v>
      </c>
      <c r="L260" s="2">
        <f t="shared" si="101"/>
        <v>-1367439.3947587423</v>
      </c>
      <c r="M260" s="2">
        <f t="shared" si="101"/>
        <v>-1472975.0566854025</v>
      </c>
      <c r="N260" s="2">
        <f t="shared" si="101"/>
        <v>-1710036.2182127794</v>
      </c>
      <c r="O260" s="2">
        <f t="shared" si="101"/>
        <v>-1858199.2053114618</v>
      </c>
      <c r="P260" s="2">
        <f t="shared" si="101"/>
        <v>-1982461.212250411</v>
      </c>
      <c r="Q260" s="2">
        <f t="shared" si="101"/>
        <v>-2091053.3105567307</v>
      </c>
      <c r="R260" s="2">
        <f t="shared" si="101"/>
        <v>-2139947.5348060396</v>
      </c>
      <c r="S260" s="2">
        <f t="shared" si="101"/>
        <v>-2189868.5377645837</v>
      </c>
      <c r="T260" s="2">
        <f t="shared" si="101"/>
        <v>-2240837.8817852577</v>
      </c>
      <c r="U260" s="2">
        <f t="shared" si="101"/>
        <v>-2292877.5820303652</v>
      </c>
      <c r="V260" s="2">
        <f t="shared" si="101"/>
        <v>-2346010.1159806205</v>
      </c>
      <c r="W260" s="2">
        <f t="shared" si="101"/>
        <v>-2400258.4331438309</v>
      </c>
      <c r="X260" s="2">
        <f t="shared" si="101"/>
        <v>-2455645.9649674688</v>
      </c>
      <c r="Y260" s="2">
        <f t="shared" si="101"/>
        <v>-2466249.2155909566</v>
      </c>
      <c r="Z260" s="2">
        <f t="shared" si="101"/>
        <v>-2477075.1344775371</v>
      </c>
      <c r="AA260" s="2">
        <f t="shared" si="101"/>
        <v>-2488128.3976607365</v>
      </c>
      <c r="AB260" s="2">
        <f t="shared" si="101"/>
        <v>-2499413.7793707829</v>
      </c>
      <c r="AC260" s="2">
        <f t="shared" si="101"/>
        <v>-2510936.1540967398</v>
      </c>
      <c r="AD260" s="2">
        <f t="shared" si="101"/>
        <v>-2522700.4986919421</v>
      </c>
      <c r="AE260" s="2">
        <f t="shared" si="101"/>
        <v>-2534711.8945236439</v>
      </c>
      <c r="AF260" s="2">
        <f t="shared" si="101"/>
        <v>-2546975.529667811</v>
      </c>
      <c r="AG260" s="2">
        <f t="shared" si="101"/>
        <v>-2559496.7011500057</v>
      </c>
      <c r="AH260" s="2">
        <f t="shared" si="101"/>
        <v>-2572280.8172333268</v>
      </c>
      <c r="AI260" s="2">
        <f t="shared" si="101"/>
        <v>-2585333.3997543976</v>
      </c>
      <c r="AJ260" s="2">
        <f t="shared" si="101"/>
        <v>-2598660.086508411</v>
      </c>
      <c r="AK260" s="2">
        <f t="shared" si="101"/>
        <v>-2612266.633684258</v>
      </c>
    </row>
    <row r="261" spans="4:38">
      <c r="E261" t="s">
        <v>290</v>
      </c>
      <c r="F261" t="s">
        <v>215</v>
      </c>
      <c r="G261" s="2">
        <f t="shared" si="101"/>
        <v>0</v>
      </c>
      <c r="H261" s="2">
        <f t="shared" si="101"/>
        <v>0</v>
      </c>
      <c r="I261" s="2">
        <f t="shared" si="101"/>
        <v>0</v>
      </c>
      <c r="J261" s="2">
        <f t="shared" si="101"/>
        <v>0</v>
      </c>
      <c r="K261" s="2">
        <f t="shared" si="101"/>
        <v>0</v>
      </c>
      <c r="L261" s="2">
        <f t="shared" si="101"/>
        <v>0</v>
      </c>
      <c r="M261" s="2">
        <f t="shared" si="101"/>
        <v>0</v>
      </c>
      <c r="N261" s="2">
        <f t="shared" si="101"/>
        <v>0</v>
      </c>
      <c r="O261" s="2">
        <f t="shared" si="101"/>
        <v>0</v>
      </c>
      <c r="P261" s="2">
        <f t="shared" si="101"/>
        <v>0</v>
      </c>
      <c r="Q261" s="2">
        <f t="shared" si="101"/>
        <v>0</v>
      </c>
      <c r="R261" s="2">
        <f t="shared" si="101"/>
        <v>0</v>
      </c>
      <c r="S261" s="2">
        <f t="shared" si="101"/>
        <v>0</v>
      </c>
      <c r="T261" s="2">
        <f t="shared" si="101"/>
        <v>0</v>
      </c>
      <c r="U261" s="2">
        <f t="shared" si="101"/>
        <v>0</v>
      </c>
      <c r="V261" s="2">
        <f t="shared" si="101"/>
        <v>0</v>
      </c>
      <c r="W261" s="2">
        <f t="shared" si="101"/>
        <v>0</v>
      </c>
      <c r="X261" s="2">
        <f t="shared" si="101"/>
        <v>0</v>
      </c>
      <c r="Y261" s="2">
        <f t="shared" si="101"/>
        <v>0</v>
      </c>
      <c r="Z261" s="2">
        <f t="shared" si="101"/>
        <v>0</v>
      </c>
      <c r="AA261" s="2">
        <f t="shared" si="101"/>
        <v>0</v>
      </c>
      <c r="AB261" s="2">
        <f t="shared" si="101"/>
        <v>0</v>
      </c>
      <c r="AC261" s="2">
        <f t="shared" si="101"/>
        <v>0</v>
      </c>
      <c r="AD261" s="2">
        <f t="shared" si="101"/>
        <v>0</v>
      </c>
      <c r="AE261" s="2">
        <f t="shared" si="101"/>
        <v>0</v>
      </c>
      <c r="AF261" s="2">
        <f t="shared" si="101"/>
        <v>0</v>
      </c>
      <c r="AG261" s="2">
        <f t="shared" si="101"/>
        <v>0</v>
      </c>
      <c r="AH261" s="2">
        <f t="shared" si="101"/>
        <v>0</v>
      </c>
      <c r="AI261" s="2">
        <f t="shared" si="101"/>
        <v>0</v>
      </c>
      <c r="AJ261" s="2">
        <f t="shared" si="101"/>
        <v>0</v>
      </c>
      <c r="AK261" s="2">
        <f t="shared" si="101"/>
        <v>0</v>
      </c>
    </row>
    <row r="262" spans="4:38">
      <c r="E262" t="s">
        <v>307</v>
      </c>
      <c r="F262" t="s">
        <v>215</v>
      </c>
      <c r="G262" s="2" t="e">
        <f ca="1">G253</f>
        <v>#DIV/0!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102">SUM(G256:G262)</f>
        <v>#DIV/0!</v>
      </c>
      <c r="H264" s="2">
        <f t="shared" si="102"/>
        <v>3282271.3589394549</v>
      </c>
      <c r="I264" s="2">
        <f t="shared" si="102"/>
        <v>3023644.8751699273</v>
      </c>
      <c r="J264" s="2">
        <f t="shared" si="102"/>
        <v>2766115.6828351105</v>
      </c>
      <c r="K264" s="2">
        <f t="shared" si="102"/>
        <v>2500764.8962064674</v>
      </c>
      <c r="L264" s="2">
        <f t="shared" si="102"/>
        <v>2281779.1584760826</v>
      </c>
      <c r="M264" s="2">
        <f t="shared" si="102"/>
        <v>5100002.9552986119</v>
      </c>
      <c r="N264" s="2">
        <f t="shared" si="102"/>
        <v>4637875.3945713323</v>
      </c>
      <c r="O264" s="2">
        <f t="shared" si="102"/>
        <v>4252294.5362030659</v>
      </c>
      <c r="P264" s="2">
        <f t="shared" si="102"/>
        <v>3877843.6783799767</v>
      </c>
      <c r="Q264" s="2">
        <f t="shared" si="102"/>
        <v>3505860.069712372</v>
      </c>
      <c r="R264" s="2">
        <f t="shared" si="102"/>
        <v>-1557768.5477410634</v>
      </c>
      <c r="S264" s="2">
        <f t="shared" si="102"/>
        <v>-1773122.8198595019</v>
      </c>
      <c r="T264" s="2">
        <f t="shared" si="102"/>
        <v>-1996730.3712780811</v>
      </c>
      <c r="U264" s="2">
        <f t="shared" si="102"/>
        <v>-2228842.8684934005</v>
      </c>
      <c r="V264" s="2">
        <f t="shared" si="102"/>
        <v>-2469718.9082987504</v>
      </c>
      <c r="W264" s="2">
        <f t="shared" si="102"/>
        <v>-2719624.1978716413</v>
      </c>
      <c r="X264" s="2">
        <f t="shared" si="102"/>
        <v>-2978831.7393687498</v>
      </c>
      <c r="Y264" s="2">
        <f t="shared" si="102"/>
        <v>-6713950.323576971</v>
      </c>
      <c r="Z264" s="2">
        <f t="shared" si="102"/>
        <v>-6852505.2811176162</v>
      </c>
      <c r="AA264" s="2">
        <f t="shared" si="102"/>
        <v>-6994778.9663897268</v>
      </c>
      <c r="AB264" s="2">
        <f t="shared" si="102"/>
        <v>-7140866.4632217512</v>
      </c>
      <c r="AC264" s="2">
        <f t="shared" si="102"/>
        <v>-7290865.209003998</v>
      </c>
      <c r="AD264" s="2">
        <f t="shared" si="102"/>
        <v>-7444875.0516062789</v>
      </c>
      <c r="AE264" s="2">
        <f t="shared" si="102"/>
        <v>-7602998.3076481381</v>
      </c>
      <c r="AF264" s="2">
        <f t="shared" si="102"/>
        <v>-7765339.8221534584</v>
      </c>
      <c r="AG264" s="2">
        <f t="shared" si="102"/>
        <v>-7932007.0296217846</v>
      </c>
      <c r="AH264" s="2">
        <f t="shared" si="102"/>
        <v>-8103110.0165496701</v>
      </c>
      <c r="AI264" s="2">
        <f t="shared" si="102"/>
        <v>-8278761.5854359185</v>
      </c>
      <c r="AJ264" s="2">
        <f t="shared" si="102"/>
        <v>-8459077.3203055486</v>
      </c>
      <c r="AK264" s="2">
        <f t="shared" si="102"/>
        <v>-8644175.6537879854</v>
      </c>
    </row>
    <row r="265" spans="4:38">
      <c r="E265" t="s">
        <v>309</v>
      </c>
      <c r="F265" t="s">
        <v>215</v>
      </c>
      <c r="G265" s="2" t="e">
        <f ca="1">-G264*G$18</f>
        <v>#DIV/0!</v>
      </c>
      <c r="H265" s="2">
        <f t="shared" ref="H265:AK265" si="103">-H264*H$18</f>
        <v>-984681.4076818364</v>
      </c>
      <c r="I265" s="2">
        <f t="shared" si="103"/>
        <v>-907093.46255097818</v>
      </c>
      <c r="J265" s="2">
        <f t="shared" si="103"/>
        <v>-829834.70485053316</v>
      </c>
      <c r="K265" s="2">
        <f t="shared" si="103"/>
        <v>-750229.4688619402</v>
      </c>
      <c r="L265" s="2">
        <f t="shared" si="103"/>
        <v>-684533.74754282471</v>
      </c>
      <c r="M265" s="2">
        <f t="shared" si="103"/>
        <v>-1530000.8865895835</v>
      </c>
      <c r="N265" s="2">
        <f t="shared" si="103"/>
        <v>-1391362.6183713996</v>
      </c>
      <c r="O265" s="2">
        <f t="shared" si="103"/>
        <v>-1275688.3608609198</v>
      </c>
      <c r="P265" s="2">
        <f t="shared" si="103"/>
        <v>-1163353.1035139929</v>
      </c>
      <c r="Q265" s="2">
        <f t="shared" si="103"/>
        <v>-1051758.0209137115</v>
      </c>
      <c r="R265" s="2">
        <f t="shared" si="103"/>
        <v>467330.564322319</v>
      </c>
      <c r="S265" s="2">
        <f t="shared" si="103"/>
        <v>531936.84595785057</v>
      </c>
      <c r="T265" s="2">
        <f t="shared" si="103"/>
        <v>599019.11138342426</v>
      </c>
      <c r="U265" s="2">
        <f t="shared" si="103"/>
        <v>668652.86054802011</v>
      </c>
      <c r="V265" s="2">
        <f t="shared" si="103"/>
        <v>740915.67248962505</v>
      </c>
      <c r="W265" s="2">
        <f t="shared" si="103"/>
        <v>815887.25936149235</v>
      </c>
      <c r="X265" s="2">
        <f t="shared" si="103"/>
        <v>893649.52181062486</v>
      </c>
      <c r="Y265" s="2">
        <f t="shared" si="103"/>
        <v>2014185.0970730912</v>
      </c>
      <c r="Z265" s="2">
        <f t="shared" si="103"/>
        <v>2055751.5843352848</v>
      </c>
      <c r="AA265" s="2">
        <f t="shared" si="103"/>
        <v>2098433.6899169181</v>
      </c>
      <c r="AB265" s="2">
        <f t="shared" si="103"/>
        <v>2142259.9389665253</v>
      </c>
      <c r="AC265" s="2">
        <f t="shared" si="103"/>
        <v>2187259.5627011992</v>
      </c>
      <c r="AD265" s="2">
        <f t="shared" si="103"/>
        <v>2233462.5154818837</v>
      </c>
      <c r="AE265" s="2">
        <f t="shared" si="103"/>
        <v>2280899.4922944414</v>
      </c>
      <c r="AF265" s="2">
        <f t="shared" si="103"/>
        <v>2329601.9466460375</v>
      </c>
      <c r="AG265" s="2">
        <f t="shared" si="103"/>
        <v>2379602.1088865353</v>
      </c>
      <c r="AH265" s="2">
        <f t="shared" si="103"/>
        <v>2430933.0049649011</v>
      </c>
      <c r="AI265" s="2">
        <f t="shared" si="103"/>
        <v>2483628.4756307756</v>
      </c>
      <c r="AJ265" s="2">
        <f t="shared" si="103"/>
        <v>2537723.1960916645</v>
      </c>
      <c r="AK265" s="2">
        <f t="shared" si="103"/>
        <v>2593252.6961363954</v>
      </c>
    </row>
    <row r="267" spans="4:38">
      <c r="D267" t="s">
        <v>310</v>
      </c>
    </row>
    <row r="268" spans="4:38">
      <c r="E268" t="s">
        <v>214</v>
      </c>
      <c r="F268" t="s">
        <v>215</v>
      </c>
      <c r="G268" s="2">
        <f t="shared" ref="G268:AK275" si="104">G234</f>
        <v>-43955687.438133262</v>
      </c>
      <c r="H268" s="2">
        <f t="shared" si="104"/>
        <v>-19271770.939440817</v>
      </c>
      <c r="I268" s="2">
        <f t="shared" si="104"/>
        <v>-7521172.0649462193</v>
      </c>
      <c r="J268" s="2">
        <f t="shared" si="104"/>
        <v>-6827304.2024630718</v>
      </c>
      <c r="K268" s="2">
        <f t="shared" si="104"/>
        <v>-6827299.1527261492</v>
      </c>
      <c r="L268" s="2">
        <f t="shared" si="104"/>
        <v>-2472156.6674586628</v>
      </c>
      <c r="M268" s="2">
        <f t="shared" si="104"/>
        <v>-448464.5648823941</v>
      </c>
      <c r="N268" s="2">
        <f t="shared" si="104"/>
        <v>-10802622.376765439</v>
      </c>
      <c r="O268" s="2">
        <f t="shared" si="104"/>
        <v>-3519360.7410159772</v>
      </c>
      <c r="P268" s="2">
        <f t="shared" si="104"/>
        <v>-1432275.0854728892</v>
      </c>
      <c r="Q268" s="2">
        <f t="shared" si="104"/>
        <v>0</v>
      </c>
      <c r="R268" s="2">
        <f t="shared" si="104"/>
        <v>0</v>
      </c>
      <c r="S268" s="2">
        <f t="shared" si="104"/>
        <v>0</v>
      </c>
      <c r="T268" s="2">
        <f t="shared" si="104"/>
        <v>0</v>
      </c>
      <c r="U268" s="2">
        <f t="shared" si="104"/>
        <v>0</v>
      </c>
      <c r="V268" s="2">
        <f t="shared" si="104"/>
        <v>0</v>
      </c>
      <c r="W268" s="2">
        <f t="shared" si="104"/>
        <v>0</v>
      </c>
      <c r="X268" s="2">
        <f t="shared" si="104"/>
        <v>0</v>
      </c>
      <c r="Y268" s="2">
        <f t="shared" si="104"/>
        <v>0</v>
      </c>
      <c r="Z268" s="2">
        <f t="shared" si="104"/>
        <v>0</v>
      </c>
      <c r="AA268" s="2">
        <f t="shared" si="104"/>
        <v>0</v>
      </c>
      <c r="AB268" s="2">
        <f t="shared" si="104"/>
        <v>0</v>
      </c>
      <c r="AC268" s="2">
        <f t="shared" si="104"/>
        <v>0</v>
      </c>
      <c r="AD268" s="2">
        <f t="shared" si="104"/>
        <v>0</v>
      </c>
      <c r="AE268" s="2">
        <f t="shared" si="104"/>
        <v>0</v>
      </c>
      <c r="AF268" s="2">
        <f t="shared" si="104"/>
        <v>0</v>
      </c>
      <c r="AG268" s="2">
        <f t="shared" si="104"/>
        <v>0</v>
      </c>
      <c r="AH268" s="2">
        <f t="shared" si="104"/>
        <v>0</v>
      </c>
      <c r="AI268" s="2">
        <f t="shared" si="104"/>
        <v>0</v>
      </c>
      <c r="AJ268" s="2">
        <f t="shared" si="104"/>
        <v>0</v>
      </c>
      <c r="AK268" s="2">
        <f t="shared" si="104"/>
        <v>0</v>
      </c>
    </row>
    <row r="269" spans="4:38">
      <c r="E269" t="s">
        <v>311</v>
      </c>
      <c r="F269" t="s">
        <v>215</v>
      </c>
      <c r="G269" s="2">
        <f t="shared" si="104"/>
        <v>0</v>
      </c>
      <c r="H269" s="2">
        <f t="shared" si="104"/>
        <v>0</v>
      </c>
      <c r="I269" s="2">
        <f t="shared" si="104"/>
        <v>0</v>
      </c>
      <c r="J269" s="2">
        <f t="shared" si="104"/>
        <v>0</v>
      </c>
      <c r="K269" s="2">
        <f t="shared" si="104"/>
        <v>0</v>
      </c>
      <c r="L269" s="2">
        <f t="shared" si="104"/>
        <v>0</v>
      </c>
      <c r="M269" s="2">
        <f t="shared" si="104"/>
        <v>0</v>
      </c>
      <c r="N269" s="2">
        <f t="shared" si="104"/>
        <v>0</v>
      </c>
      <c r="O269" s="2">
        <f t="shared" si="104"/>
        <v>0</v>
      </c>
      <c r="P269" s="2">
        <f t="shared" si="104"/>
        <v>0</v>
      </c>
      <c r="Q269" s="2">
        <f t="shared" si="104"/>
        <v>0</v>
      </c>
      <c r="R269" s="2">
        <f t="shared" si="104"/>
        <v>0</v>
      </c>
      <c r="S269" s="2">
        <f t="shared" si="104"/>
        <v>0</v>
      </c>
      <c r="T269" s="2">
        <f t="shared" si="104"/>
        <v>0</v>
      </c>
      <c r="U269" s="2">
        <f t="shared" si="104"/>
        <v>0</v>
      </c>
      <c r="V269" s="2">
        <f t="shared" si="104"/>
        <v>0</v>
      </c>
      <c r="W269" s="2">
        <f t="shared" si="104"/>
        <v>0</v>
      </c>
      <c r="X269" s="2">
        <f t="shared" si="104"/>
        <v>0</v>
      </c>
      <c r="Y269" s="2">
        <f t="shared" si="104"/>
        <v>0</v>
      </c>
      <c r="Z269" s="2">
        <f t="shared" si="104"/>
        <v>0</v>
      </c>
      <c r="AA269" s="2">
        <f t="shared" si="104"/>
        <v>0</v>
      </c>
      <c r="AB269" s="2">
        <f t="shared" si="104"/>
        <v>0</v>
      </c>
      <c r="AC269" s="2">
        <f t="shared" si="104"/>
        <v>0</v>
      </c>
      <c r="AD269" s="2">
        <f t="shared" si="104"/>
        <v>0</v>
      </c>
      <c r="AE269" s="2">
        <f t="shared" si="104"/>
        <v>0</v>
      </c>
      <c r="AF269" s="2">
        <f t="shared" si="104"/>
        <v>0</v>
      </c>
      <c r="AG269" s="2">
        <f t="shared" si="104"/>
        <v>0</v>
      </c>
      <c r="AH269" s="2">
        <f t="shared" si="104"/>
        <v>0</v>
      </c>
      <c r="AI269" s="2">
        <f t="shared" si="104"/>
        <v>0</v>
      </c>
      <c r="AJ269" s="2">
        <f t="shared" si="104"/>
        <v>0</v>
      </c>
      <c r="AK269" s="2">
        <f t="shared" si="104"/>
        <v>0</v>
      </c>
    </row>
    <row r="270" spans="4:38">
      <c r="E270" t="s">
        <v>222</v>
      </c>
      <c r="F270" t="s">
        <v>215</v>
      </c>
      <c r="G270" s="2">
        <f t="shared" si="104"/>
        <v>0</v>
      </c>
      <c r="H270" s="2">
        <f t="shared" si="104"/>
        <v>0</v>
      </c>
      <c r="I270" s="2">
        <f t="shared" si="104"/>
        <v>0</v>
      </c>
      <c r="J270" s="2">
        <f t="shared" si="104"/>
        <v>0</v>
      </c>
      <c r="K270" s="2">
        <f t="shared" si="104"/>
        <v>0</v>
      </c>
      <c r="L270" s="2">
        <f t="shared" si="104"/>
        <v>0</v>
      </c>
      <c r="M270" s="2">
        <f t="shared" si="104"/>
        <v>0</v>
      </c>
      <c r="N270" s="2">
        <f t="shared" si="104"/>
        <v>0</v>
      </c>
      <c r="O270" s="2">
        <f t="shared" si="104"/>
        <v>0</v>
      </c>
      <c r="P270" s="2">
        <f t="shared" si="104"/>
        <v>0</v>
      </c>
      <c r="Q270" s="2">
        <f t="shared" si="104"/>
        <v>0</v>
      </c>
      <c r="R270" s="2">
        <f t="shared" si="104"/>
        <v>0</v>
      </c>
      <c r="S270" s="2">
        <f t="shared" si="104"/>
        <v>0</v>
      </c>
      <c r="T270" s="2">
        <f t="shared" si="104"/>
        <v>0</v>
      </c>
      <c r="U270" s="2">
        <f t="shared" si="104"/>
        <v>0</v>
      </c>
      <c r="V270" s="2">
        <f t="shared" si="104"/>
        <v>0</v>
      </c>
      <c r="W270" s="2">
        <f t="shared" si="104"/>
        <v>0</v>
      </c>
      <c r="X270" s="2">
        <f t="shared" si="104"/>
        <v>0</v>
      </c>
      <c r="Y270" s="2">
        <f t="shared" si="104"/>
        <v>0</v>
      </c>
      <c r="Z270" s="2">
        <f t="shared" si="104"/>
        <v>0</v>
      </c>
      <c r="AA270" s="2">
        <f t="shared" si="104"/>
        <v>0</v>
      </c>
      <c r="AB270" s="2">
        <f t="shared" si="104"/>
        <v>0</v>
      </c>
      <c r="AC270" s="2">
        <f t="shared" si="104"/>
        <v>0</v>
      </c>
      <c r="AD270" s="2">
        <f t="shared" si="104"/>
        <v>0</v>
      </c>
      <c r="AE270" s="2">
        <f t="shared" si="104"/>
        <v>0</v>
      </c>
      <c r="AF270" s="2">
        <f t="shared" si="104"/>
        <v>0</v>
      </c>
      <c r="AG270" s="2">
        <f t="shared" si="104"/>
        <v>0</v>
      </c>
      <c r="AH270" s="2">
        <f t="shared" si="104"/>
        <v>0</v>
      </c>
      <c r="AI270" s="2">
        <f t="shared" si="104"/>
        <v>0</v>
      </c>
      <c r="AJ270" s="2">
        <f t="shared" si="104"/>
        <v>0</v>
      </c>
      <c r="AK270" s="2">
        <f t="shared" si="104"/>
        <v>0</v>
      </c>
    </row>
    <row r="271" spans="4:38">
      <c r="E271" t="s">
        <v>305</v>
      </c>
      <c r="F271" t="s">
        <v>215</v>
      </c>
      <c r="G271" s="2">
        <f t="shared" si="104"/>
        <v>0</v>
      </c>
      <c r="H271" s="2">
        <f t="shared" si="104"/>
        <v>210000.53589976579</v>
      </c>
      <c r="I271" s="2">
        <f t="shared" si="104"/>
        <v>428821.09430732171</v>
      </c>
      <c r="J271" s="2">
        <f t="shared" si="104"/>
        <v>656739.50593166309</v>
      </c>
      <c r="K271" s="2">
        <f t="shared" si="104"/>
        <v>894041.38074163743</v>
      </c>
      <c r="L271" s="2">
        <f t="shared" si="104"/>
        <v>1141020.3121715146</v>
      </c>
      <c r="M271" s="2">
        <f t="shared" si="104"/>
        <v>1553714.2967197907</v>
      </c>
      <c r="N271" s="2">
        <f t="shared" si="104"/>
        <v>1983238.2386614264</v>
      </c>
      <c r="O271" s="2">
        <f t="shared" si="104"/>
        <v>2430116.9981597573</v>
      </c>
      <c r="P271" s="2">
        <f t="shared" si="104"/>
        <v>2894890.0574937691</v>
      </c>
      <c r="Q271" s="2">
        <f t="shared" si="104"/>
        <v>3378111.9037236203</v>
      </c>
      <c r="R271" s="2">
        <f t="shared" si="104"/>
        <v>3639253.4392139781</v>
      </c>
      <c r="S271" s="2">
        <f t="shared" si="104"/>
        <v>3909873.1718453895</v>
      </c>
      <c r="T271" s="2">
        <f t="shared" si="104"/>
        <v>4190254.0224806275</v>
      </c>
      <c r="U271" s="2">
        <f t="shared" si="104"/>
        <v>4480686.6147737615</v>
      </c>
      <c r="V271" s="2">
        <f t="shared" si="104"/>
        <v>4781469.473919292</v>
      </c>
      <c r="W271" s="2">
        <f t="shared" si="104"/>
        <v>5092909.2303518206</v>
      </c>
      <c r="X271" s="2">
        <f t="shared" si="104"/>
        <v>5415320.8285165159</v>
      </c>
      <c r="Y271" s="2">
        <f t="shared" si="104"/>
        <v>5570289.7862125216</v>
      </c>
      <c r="Z271" s="2">
        <f t="shared" si="104"/>
        <v>5729379.2836463824</v>
      </c>
      <c r="AA271" s="2">
        <f t="shared" si="104"/>
        <v>5892694.0421767477</v>
      </c>
      <c r="AB271" s="2">
        <f t="shared" si="104"/>
        <v>6060341.3643012987</v>
      </c>
      <c r="AC271" s="2">
        <f t="shared" si="104"/>
        <v>6232431.1958824815</v>
      </c>
      <c r="AD271" s="2">
        <f t="shared" si="104"/>
        <v>6409076.1898484165</v>
      </c>
      <c r="AE271" s="2">
        <f t="shared" si="104"/>
        <v>6590391.7714035381</v>
      </c>
      <c r="AF271" s="2">
        <f t="shared" si="104"/>
        <v>6776496.2047842499</v>
      </c>
      <c r="AG271" s="2">
        <f t="shared" si="104"/>
        <v>6967510.6615957636</v>
      </c>
      <c r="AH271" s="2">
        <f t="shared" si="104"/>
        <v>7163559.2907670503</v>
      </c>
      <c r="AI271" s="2">
        <f t="shared" si="104"/>
        <v>7364769.2901617689</v>
      </c>
      <c r="AJ271" s="2">
        <f t="shared" si="104"/>
        <v>7571270.9798838357</v>
      </c>
      <c r="AK271" s="2">
        <f t="shared" si="104"/>
        <v>7783197.8773172684</v>
      </c>
      <c r="AL271" s="2">
        <f t="shared" ref="AL271:AL277" si="105">IF(AF271=0,0,IF($G$15&gt;(AK271/AF271)^(1/5)-1+2%,AK271*(AK271/AF271)^(1/5)/($G$15-((AK271/AF271)^(1/5)-1)),AK271*(1+$G$14)/$G$16))</f>
        <v>340338838.58514053</v>
      </c>
    </row>
    <row r="272" spans="4:38">
      <c r="E272" t="s">
        <v>282</v>
      </c>
      <c r="F272" t="s">
        <v>215</v>
      </c>
      <c r="G272" s="2">
        <f t="shared" si="104"/>
        <v>0</v>
      </c>
      <c r="H272" s="2">
        <f t="shared" si="104"/>
        <v>-16497.043911616427</v>
      </c>
      <c r="I272" s="2">
        <f t="shared" si="104"/>
        <v>-33686.963667520744</v>
      </c>
      <c r="J272" s="2">
        <f t="shared" si="104"/>
        <v>-51591.584856808011</v>
      </c>
      <c r="K272" s="2">
        <f t="shared" si="104"/>
        <v>-70233.344185067966</v>
      </c>
      <c r="L272" s="2">
        <f t="shared" si="104"/>
        <v>-89635.305516192966</v>
      </c>
      <c r="M272" s="2">
        <f t="shared" si="104"/>
        <v>-122055.36937927977</v>
      </c>
      <c r="N272" s="2">
        <f t="shared" si="104"/>
        <v>-155797.54675488354</v>
      </c>
      <c r="O272" s="2">
        <f t="shared" si="104"/>
        <v>-190903.06916236642</v>
      </c>
      <c r="P272" s="2">
        <f t="shared" si="104"/>
        <v>-227414.31679284471</v>
      </c>
      <c r="Q272" s="2">
        <f t="shared" si="104"/>
        <v>-265374.84857030242</v>
      </c>
      <c r="R272" s="2">
        <f t="shared" si="104"/>
        <v>-285889.38373409671</v>
      </c>
      <c r="S272" s="2">
        <f t="shared" si="104"/>
        <v>-307148.49906655075</v>
      </c>
      <c r="T272" s="2">
        <f t="shared" si="104"/>
        <v>-329174.42002474127</v>
      </c>
      <c r="U272" s="2">
        <f t="shared" si="104"/>
        <v>-351989.97717508726</v>
      </c>
      <c r="V272" s="2">
        <f t="shared" si="104"/>
        <v>-375618.62180651701</v>
      </c>
      <c r="W272" s="2">
        <f t="shared" si="104"/>
        <v>-400084.44193253259</v>
      </c>
      <c r="X272" s="2">
        <f t="shared" si="104"/>
        <v>-425412.17869162402</v>
      </c>
      <c r="Y272" s="2">
        <f t="shared" si="104"/>
        <v>-437586.09857756505</v>
      </c>
      <c r="Z272" s="2">
        <f t="shared" si="104"/>
        <v>-450083.71632791252</v>
      </c>
      <c r="AA272" s="2">
        <f t="shared" si="104"/>
        <v>-462913.25855430204</v>
      </c>
      <c r="AB272" s="2">
        <f t="shared" si="104"/>
        <v>-476083.15463529911</v>
      </c>
      <c r="AC272" s="2">
        <f t="shared" si="104"/>
        <v>-489602.04160467576</v>
      </c>
      <c r="AD272" s="2">
        <f t="shared" si="104"/>
        <v>-503478.76915557194</v>
      </c>
      <c r="AE272" s="2">
        <f t="shared" si="104"/>
        <v>-517722.40476325824</v>
      </c>
      <c r="AF272" s="2">
        <f t="shared" si="104"/>
        <v>-532342.2389292696</v>
      </c>
      <c r="AG272" s="2">
        <f t="shared" si="104"/>
        <v>-547347.790549753</v>
      </c>
      <c r="AH272" s="2">
        <f t="shared" si="104"/>
        <v>-562748.81241092877</v>
      </c>
      <c r="AI272" s="2">
        <f t="shared" si="104"/>
        <v>-578555.29681464157</v>
      </c>
      <c r="AJ272" s="2">
        <f t="shared" si="104"/>
        <v>-594777.48133703694</v>
      </c>
      <c r="AK272" s="2">
        <f t="shared" si="104"/>
        <v>-611425.85472347774</v>
      </c>
      <c r="AL272" s="2">
        <f t="shared" si="105"/>
        <v>-26736049.700594392</v>
      </c>
    </row>
    <row r="273" spans="1:38">
      <c r="E273" t="s">
        <v>283</v>
      </c>
      <c r="F273" t="s">
        <v>215</v>
      </c>
      <c r="G273" s="2">
        <f t="shared" si="104"/>
        <v>0</v>
      </c>
      <c r="H273" s="2">
        <f t="shared" si="104"/>
        <v>-385621.78657398495</v>
      </c>
      <c r="I273" s="2">
        <f t="shared" si="104"/>
        <v>-787439.68818407715</v>
      </c>
      <c r="J273" s="2">
        <f t="shared" si="104"/>
        <v>-1205963.8824539143</v>
      </c>
      <c r="K273" s="2">
        <f t="shared" si="104"/>
        <v>-1641718.8319805949</v>
      </c>
      <c r="L273" s="2">
        <f t="shared" si="104"/>
        <v>-2095243.6593152341</v>
      </c>
      <c r="M273" s="2">
        <f t="shared" si="104"/>
        <v>-2853069.3046069336</v>
      </c>
      <c r="N273" s="2">
        <f t="shared" si="104"/>
        <v>-3641799.6245471262</v>
      </c>
      <c r="O273" s="2">
        <f t="shared" si="104"/>
        <v>-4462398.414361475</v>
      </c>
      <c r="P273" s="2">
        <f t="shared" si="104"/>
        <v>-5315856.3197136009</v>
      </c>
      <c r="Q273" s="2">
        <f t="shared" si="104"/>
        <v>-6203191.5393897817</v>
      </c>
      <c r="R273" s="2">
        <f t="shared" si="104"/>
        <v>-6682723.0083596101</v>
      </c>
      <c r="S273" s="2">
        <f t="shared" si="104"/>
        <v>-7179659.1915572993</v>
      </c>
      <c r="T273" s="2">
        <f t="shared" si="104"/>
        <v>-7694519.6136026056</v>
      </c>
      <c r="U273" s="2">
        <f t="shared" si="104"/>
        <v>-8227837.9436703371</v>
      </c>
      <c r="V273" s="2">
        <f t="shared" si="104"/>
        <v>-8780162.3604513146</v>
      </c>
      <c r="W273" s="2">
        <f t="shared" si="104"/>
        <v>-9352055.9262039345</v>
      </c>
      <c r="X273" s="2">
        <f t="shared" si="104"/>
        <v>-9944096.9701172039</v>
      </c>
      <c r="Y273" s="2">
        <f t="shared" si="104"/>
        <v>-10228664.845499985</v>
      </c>
      <c r="Z273" s="2">
        <f t="shared" si="104"/>
        <v>-10520799.224885022</v>
      </c>
      <c r="AA273" s="2">
        <f t="shared" si="104"/>
        <v>-10820692.407007365</v>
      </c>
      <c r="AB273" s="2">
        <f t="shared" si="104"/>
        <v>-11128541.430320671</v>
      </c>
      <c r="AC273" s="2">
        <f t="shared" si="104"/>
        <v>-11444548.187261645</v>
      </c>
      <c r="AD273" s="2">
        <f t="shared" si="104"/>
        <v>-11768919.54122337</v>
      </c>
      <c r="AE273" s="2">
        <f t="shared" si="104"/>
        <v>-12101867.446300903</v>
      </c>
      <c r="AF273" s="2">
        <f t="shared" si="104"/>
        <v>-12443609.069874015</v>
      </c>
      <c r="AG273" s="2">
        <f t="shared" si="104"/>
        <v>-12794366.918093378</v>
      </c>
      <c r="AH273" s="2">
        <f t="shared" si="104"/>
        <v>-13154368.964338141</v>
      </c>
      <c r="AI273" s="2">
        <f t="shared" si="104"/>
        <v>-13523848.780714303</v>
      </c>
      <c r="AJ273" s="2">
        <f t="shared" si="104"/>
        <v>-13903045.672664991</v>
      </c>
      <c r="AK273" s="2">
        <f t="shared" si="104"/>
        <v>-14292204.816765312</v>
      </c>
      <c r="AL273" s="2">
        <f t="shared" si="105"/>
        <v>-624960647.90215242</v>
      </c>
    </row>
    <row r="274" spans="1:38">
      <c r="E274" t="s">
        <v>290</v>
      </c>
      <c r="F274" t="s">
        <v>215</v>
      </c>
      <c r="G274" s="2">
        <f t="shared" si="104"/>
        <v>0</v>
      </c>
      <c r="H274" s="2">
        <f t="shared" si="104"/>
        <v>0</v>
      </c>
      <c r="I274" s="2">
        <f t="shared" si="104"/>
        <v>0</v>
      </c>
      <c r="J274" s="2">
        <f t="shared" si="104"/>
        <v>0</v>
      </c>
      <c r="K274" s="2">
        <f t="shared" si="104"/>
        <v>0</v>
      </c>
      <c r="L274" s="2">
        <f t="shared" si="104"/>
        <v>0</v>
      </c>
      <c r="M274" s="2">
        <f t="shared" si="104"/>
        <v>0</v>
      </c>
      <c r="N274" s="2">
        <f t="shared" si="104"/>
        <v>0</v>
      </c>
      <c r="O274" s="2">
        <f t="shared" si="104"/>
        <v>0</v>
      </c>
      <c r="P274" s="2">
        <f t="shared" si="104"/>
        <v>0</v>
      </c>
      <c r="Q274" s="2">
        <f t="shared" si="104"/>
        <v>0</v>
      </c>
      <c r="R274" s="2">
        <f t="shared" si="104"/>
        <v>0</v>
      </c>
      <c r="S274" s="2">
        <f t="shared" si="104"/>
        <v>0</v>
      </c>
      <c r="T274" s="2">
        <f t="shared" si="104"/>
        <v>0</v>
      </c>
      <c r="U274" s="2">
        <f t="shared" si="104"/>
        <v>0</v>
      </c>
      <c r="V274" s="2">
        <f t="shared" si="104"/>
        <v>0</v>
      </c>
      <c r="W274" s="2">
        <f t="shared" si="104"/>
        <v>0</v>
      </c>
      <c r="X274" s="2">
        <f t="shared" si="104"/>
        <v>0</v>
      </c>
      <c r="Y274" s="2">
        <f t="shared" si="104"/>
        <v>0</v>
      </c>
      <c r="Z274" s="2">
        <f t="shared" si="104"/>
        <v>0</v>
      </c>
      <c r="AA274" s="2">
        <f t="shared" si="104"/>
        <v>0</v>
      </c>
      <c r="AB274" s="2">
        <f t="shared" si="104"/>
        <v>0</v>
      </c>
      <c r="AC274" s="2">
        <f t="shared" si="104"/>
        <v>0</v>
      </c>
      <c r="AD274" s="2">
        <f t="shared" si="104"/>
        <v>0</v>
      </c>
      <c r="AE274" s="2">
        <f t="shared" si="104"/>
        <v>0</v>
      </c>
      <c r="AF274" s="2">
        <f t="shared" si="104"/>
        <v>0</v>
      </c>
      <c r="AG274" s="2">
        <f t="shared" si="104"/>
        <v>0</v>
      </c>
      <c r="AH274" s="2">
        <f t="shared" si="104"/>
        <v>0</v>
      </c>
      <c r="AI274" s="2">
        <f t="shared" si="104"/>
        <v>0</v>
      </c>
      <c r="AJ274" s="2">
        <f t="shared" si="104"/>
        <v>0</v>
      </c>
      <c r="AK274" s="2">
        <f t="shared" si="104"/>
        <v>0</v>
      </c>
      <c r="AL274" s="2">
        <f t="shared" si="105"/>
        <v>0</v>
      </c>
    </row>
    <row r="275" spans="1:38">
      <c r="E275" t="s">
        <v>295</v>
      </c>
      <c r="F275" t="s">
        <v>215</v>
      </c>
      <c r="G275" s="2">
        <f t="shared" si="104"/>
        <v>0</v>
      </c>
      <c r="H275" s="2">
        <f t="shared" si="104"/>
        <v>0</v>
      </c>
      <c r="I275" s="2">
        <f t="shared" si="104"/>
        <v>0</v>
      </c>
      <c r="J275" s="2">
        <f t="shared" si="104"/>
        <v>0</v>
      </c>
      <c r="K275" s="2">
        <f t="shared" si="104"/>
        <v>0</v>
      </c>
      <c r="L275" s="2">
        <f t="shared" si="104"/>
        <v>0</v>
      </c>
      <c r="M275" s="2">
        <f t="shared" si="104"/>
        <v>0</v>
      </c>
      <c r="N275" s="2">
        <f t="shared" si="104"/>
        <v>0</v>
      </c>
      <c r="O275" s="2">
        <f t="shared" si="104"/>
        <v>0</v>
      </c>
      <c r="P275" s="2">
        <f t="shared" si="104"/>
        <v>0</v>
      </c>
      <c r="Q275" s="2">
        <f t="shared" si="104"/>
        <v>0</v>
      </c>
      <c r="R275" s="2">
        <f t="shared" si="104"/>
        <v>0</v>
      </c>
      <c r="S275" s="2">
        <f t="shared" si="104"/>
        <v>0</v>
      </c>
      <c r="T275" s="2">
        <f t="shared" si="104"/>
        <v>0</v>
      </c>
      <c r="U275" s="2">
        <f t="shared" si="104"/>
        <v>0</v>
      </c>
      <c r="V275" s="2">
        <f t="shared" si="104"/>
        <v>0</v>
      </c>
      <c r="W275" s="2">
        <f t="shared" si="104"/>
        <v>0</v>
      </c>
      <c r="X275" s="2">
        <f t="shared" si="104"/>
        <v>0</v>
      </c>
      <c r="Y275" s="2">
        <f t="shared" si="104"/>
        <v>0</v>
      </c>
      <c r="Z275" s="2">
        <f t="shared" si="104"/>
        <v>0</v>
      </c>
      <c r="AA275" s="2">
        <f t="shared" si="104"/>
        <v>0</v>
      </c>
      <c r="AB275" s="2">
        <f t="shared" si="104"/>
        <v>0</v>
      </c>
      <c r="AC275" s="2">
        <f t="shared" si="104"/>
        <v>0</v>
      </c>
      <c r="AD275" s="2">
        <f t="shared" si="104"/>
        <v>0</v>
      </c>
      <c r="AE275" s="2">
        <f t="shared" si="104"/>
        <v>0</v>
      </c>
      <c r="AF275" s="2">
        <f t="shared" si="104"/>
        <v>0</v>
      </c>
      <c r="AG275" s="2">
        <f t="shared" si="104"/>
        <v>0</v>
      </c>
      <c r="AH275" s="2">
        <f t="shared" si="104"/>
        <v>0</v>
      </c>
      <c r="AI275" s="2">
        <f t="shared" si="104"/>
        <v>0</v>
      </c>
      <c r="AJ275" s="2">
        <f t="shared" si="104"/>
        <v>0</v>
      </c>
      <c r="AK275" s="2">
        <f t="shared" si="104"/>
        <v>0</v>
      </c>
      <c r="AL275" s="2">
        <f t="shared" si="105"/>
        <v>0</v>
      </c>
    </row>
    <row r="276" spans="1:38">
      <c r="E276" t="s">
        <v>312</v>
      </c>
      <c r="F276" t="s">
        <v>215</v>
      </c>
      <c r="G276" s="2" t="e">
        <f t="shared" ref="G276:AK276" ca="1" si="106">G265</f>
        <v>#DIV/0!</v>
      </c>
      <c r="H276" s="2">
        <f t="shared" si="106"/>
        <v>-984681.4076818364</v>
      </c>
      <c r="I276" s="2">
        <f t="shared" si="106"/>
        <v>-907093.46255097818</v>
      </c>
      <c r="J276" s="2">
        <f t="shared" si="106"/>
        <v>-829834.70485053316</v>
      </c>
      <c r="K276" s="2">
        <f t="shared" si="106"/>
        <v>-750229.4688619402</v>
      </c>
      <c r="L276" s="2">
        <f t="shared" si="106"/>
        <v>-684533.74754282471</v>
      </c>
      <c r="M276" s="2">
        <f t="shared" si="106"/>
        <v>-1530000.8865895835</v>
      </c>
      <c r="N276" s="2">
        <f t="shared" si="106"/>
        <v>-1391362.6183713996</v>
      </c>
      <c r="O276" s="2">
        <f t="shared" si="106"/>
        <v>-1275688.3608609198</v>
      </c>
      <c r="P276" s="2">
        <f t="shared" si="106"/>
        <v>-1163353.1035139929</v>
      </c>
      <c r="Q276" s="2">
        <f t="shared" si="106"/>
        <v>-1051758.0209137115</v>
      </c>
      <c r="R276" s="2">
        <f t="shared" si="106"/>
        <v>467330.564322319</v>
      </c>
      <c r="S276" s="2">
        <f t="shared" si="106"/>
        <v>531936.84595785057</v>
      </c>
      <c r="T276" s="2">
        <f t="shared" si="106"/>
        <v>599019.11138342426</v>
      </c>
      <c r="U276" s="2">
        <f t="shared" si="106"/>
        <v>668652.86054802011</v>
      </c>
      <c r="V276" s="2">
        <f t="shared" si="106"/>
        <v>740915.67248962505</v>
      </c>
      <c r="W276" s="2">
        <f t="shared" si="106"/>
        <v>815887.25936149235</v>
      </c>
      <c r="X276" s="2">
        <f t="shared" si="106"/>
        <v>893649.52181062486</v>
      </c>
      <c r="Y276" s="2">
        <f t="shared" si="106"/>
        <v>2014185.0970730912</v>
      </c>
      <c r="Z276" s="2">
        <f t="shared" si="106"/>
        <v>2055751.5843352848</v>
      </c>
      <c r="AA276" s="2">
        <f t="shared" si="106"/>
        <v>2098433.6899169181</v>
      </c>
      <c r="AB276" s="2">
        <f t="shared" si="106"/>
        <v>2142259.9389665253</v>
      </c>
      <c r="AC276" s="2">
        <f t="shared" si="106"/>
        <v>2187259.5627011992</v>
      </c>
      <c r="AD276" s="2">
        <f t="shared" si="106"/>
        <v>2233462.5154818837</v>
      </c>
      <c r="AE276" s="2">
        <f t="shared" si="106"/>
        <v>2280899.4922944414</v>
      </c>
      <c r="AF276" s="2">
        <f t="shared" si="106"/>
        <v>2329601.9466460375</v>
      </c>
      <c r="AG276" s="2">
        <f t="shared" si="106"/>
        <v>2379602.1088865353</v>
      </c>
      <c r="AH276" s="2">
        <f t="shared" si="106"/>
        <v>2430933.0049649011</v>
      </c>
      <c r="AI276" s="2">
        <f t="shared" si="106"/>
        <v>2483628.4756307756</v>
      </c>
      <c r="AJ276" s="2">
        <f t="shared" si="106"/>
        <v>2537723.1960916645</v>
      </c>
      <c r="AK276" s="2">
        <f t="shared" si="106"/>
        <v>2593252.6961363954</v>
      </c>
      <c r="AL276" s="2">
        <f t="shared" si="105"/>
        <v>88535699.134876907</v>
      </c>
    </row>
    <row r="277" spans="1:38">
      <c r="E277" t="s">
        <v>313</v>
      </c>
      <c r="F277" t="s">
        <v>215</v>
      </c>
      <c r="G277" s="2" t="e">
        <f ca="1">-$G$17*G276</f>
        <v>#DIV/0!</v>
      </c>
      <c r="H277" s="2">
        <f t="shared" ref="H277:AK277" si="107">-$G$17*H276</f>
        <v>492340.7038409182</v>
      </c>
      <c r="I277" s="2">
        <f t="shared" si="107"/>
        <v>453546.73127548909</v>
      </c>
      <c r="J277" s="2">
        <f t="shared" si="107"/>
        <v>414917.35242526658</v>
      </c>
      <c r="K277" s="2">
        <f t="shared" si="107"/>
        <v>375114.7344309701</v>
      </c>
      <c r="L277" s="2">
        <f t="shared" si="107"/>
        <v>342266.87377141236</v>
      </c>
      <c r="M277" s="2">
        <f t="shared" si="107"/>
        <v>765000.44329479174</v>
      </c>
      <c r="N277" s="2">
        <f t="shared" si="107"/>
        <v>695681.30918569979</v>
      </c>
      <c r="O277" s="2">
        <f t="shared" si="107"/>
        <v>637844.18043045991</v>
      </c>
      <c r="P277" s="2">
        <f t="shared" si="107"/>
        <v>581676.55175699643</v>
      </c>
      <c r="Q277" s="2">
        <f t="shared" si="107"/>
        <v>525879.01045685576</v>
      </c>
      <c r="R277" s="2">
        <f t="shared" si="107"/>
        <v>-233665.2821611595</v>
      </c>
      <c r="S277" s="2">
        <f t="shared" si="107"/>
        <v>-265968.42297892529</v>
      </c>
      <c r="T277" s="2">
        <f t="shared" si="107"/>
        <v>-299509.55569171213</v>
      </c>
      <c r="U277" s="2">
        <f t="shared" si="107"/>
        <v>-334326.43027401005</v>
      </c>
      <c r="V277" s="2">
        <f t="shared" si="107"/>
        <v>-370457.83624481253</v>
      </c>
      <c r="W277" s="2">
        <f t="shared" si="107"/>
        <v>-407943.62968074618</v>
      </c>
      <c r="X277" s="2">
        <f t="shared" si="107"/>
        <v>-446824.76090531243</v>
      </c>
      <c r="Y277" s="2">
        <f t="shared" si="107"/>
        <v>-1007092.5485365456</v>
      </c>
      <c r="Z277" s="2">
        <f t="shared" si="107"/>
        <v>-1027875.7921676424</v>
      </c>
      <c r="AA277" s="2">
        <f t="shared" si="107"/>
        <v>-1049216.844958459</v>
      </c>
      <c r="AB277" s="2">
        <f t="shared" si="107"/>
        <v>-1071129.9694832626</v>
      </c>
      <c r="AC277" s="2">
        <f t="shared" si="107"/>
        <v>-1093629.7813505996</v>
      </c>
      <c r="AD277" s="2">
        <f t="shared" si="107"/>
        <v>-1116731.2577409418</v>
      </c>
      <c r="AE277" s="2">
        <f t="shared" si="107"/>
        <v>-1140449.7461472207</v>
      </c>
      <c r="AF277" s="2">
        <f t="shared" si="107"/>
        <v>-1164800.9733230188</v>
      </c>
      <c r="AG277" s="2">
        <f t="shared" si="107"/>
        <v>-1189801.0544432676</v>
      </c>
      <c r="AH277" s="2">
        <f t="shared" si="107"/>
        <v>-1215466.5024824506</v>
      </c>
      <c r="AI277" s="2">
        <f t="shared" si="107"/>
        <v>-1241814.2378153878</v>
      </c>
      <c r="AJ277" s="2">
        <f t="shared" si="107"/>
        <v>-1268861.5980458322</v>
      </c>
      <c r="AK277" s="2">
        <f t="shared" si="107"/>
        <v>-1296626.3480681977</v>
      </c>
      <c r="AL277" s="2">
        <f t="shared" si="105"/>
        <v>-44267849.567438453</v>
      </c>
    </row>
    <row r="278" spans="1:38">
      <c r="E278" t="s">
        <v>314</v>
      </c>
      <c r="F278" t="s">
        <v>215</v>
      </c>
      <c r="G278" s="2" t="e">
        <f t="shared" ref="G278:AL278" ca="1" si="108">SUM(G268:G277)</f>
        <v>#DIV/0!</v>
      </c>
      <c r="H278" s="2">
        <f t="shared" si="108"/>
        <v>-19956229.937867571</v>
      </c>
      <c r="I278" s="2">
        <f t="shared" si="108"/>
        <v>-8367024.3537659831</v>
      </c>
      <c r="J278" s="2">
        <f t="shared" si="108"/>
        <v>-7843037.5162673965</v>
      </c>
      <c r="K278" s="2">
        <f t="shared" si="108"/>
        <v>-8020324.6825811444</v>
      </c>
      <c r="L278" s="2">
        <f t="shared" si="108"/>
        <v>-3858282.1938899877</v>
      </c>
      <c r="M278" s="2">
        <f t="shared" si="108"/>
        <v>-2634875.3854436083</v>
      </c>
      <c r="N278" s="2">
        <f t="shared" si="108"/>
        <v>-13312662.61859172</v>
      </c>
      <c r="O278" s="2">
        <f t="shared" si="108"/>
        <v>-6380389.4068105211</v>
      </c>
      <c r="P278" s="2">
        <f t="shared" si="108"/>
        <v>-4662332.216242562</v>
      </c>
      <c r="Q278" s="2">
        <f t="shared" si="108"/>
        <v>-3616333.4946933198</v>
      </c>
      <c r="R278" s="2">
        <f t="shared" si="108"/>
        <v>-3095693.6707185693</v>
      </c>
      <c r="S278" s="2">
        <f t="shared" si="108"/>
        <v>-3310966.0957995355</v>
      </c>
      <c r="T278" s="2">
        <f t="shared" si="108"/>
        <v>-3533930.4554550075</v>
      </c>
      <c r="U278" s="2">
        <f t="shared" si="108"/>
        <v>-3764814.8757976531</v>
      </c>
      <c r="V278" s="2">
        <f t="shared" si="108"/>
        <v>-4003853.6720937276</v>
      </c>
      <c r="W278" s="2">
        <f t="shared" si="108"/>
        <v>-4251287.5081039006</v>
      </c>
      <c r="X278" s="2">
        <f t="shared" si="108"/>
        <v>-4507363.5593869993</v>
      </c>
      <c r="Y278" s="2">
        <f t="shared" si="108"/>
        <v>-4088868.6093284832</v>
      </c>
      <c r="Z278" s="2">
        <f t="shared" si="108"/>
        <v>-4213627.8653989099</v>
      </c>
      <c r="AA278" s="2">
        <f t="shared" si="108"/>
        <v>-4341694.77842646</v>
      </c>
      <c r="AB278" s="2">
        <f t="shared" si="108"/>
        <v>-4473153.2511714082</v>
      </c>
      <c r="AC278" s="2">
        <f t="shared" si="108"/>
        <v>-4608089.251633239</v>
      </c>
      <c r="AD278" s="2">
        <f t="shared" si="108"/>
        <v>-4746590.8627895834</v>
      </c>
      <c r="AE278" s="2">
        <f t="shared" si="108"/>
        <v>-4888748.3335134024</v>
      </c>
      <c r="AF278" s="2">
        <f t="shared" si="108"/>
        <v>-5034654.1306960154</v>
      </c>
      <c r="AG278" s="2">
        <f t="shared" si="108"/>
        <v>-5184402.9926040992</v>
      </c>
      <c r="AH278" s="2">
        <f t="shared" si="108"/>
        <v>-5338091.9834995689</v>
      </c>
      <c r="AI278" s="2">
        <f t="shared" si="108"/>
        <v>-5495820.5495517887</v>
      </c>
      <c r="AJ278" s="2">
        <f t="shared" si="108"/>
        <v>-5657690.5760723604</v>
      </c>
      <c r="AK278" s="2">
        <f t="shared" si="108"/>
        <v>-5823806.4461033233</v>
      </c>
      <c r="AL278" s="2">
        <f t="shared" si="108"/>
        <v>-267090009.4501678</v>
      </c>
    </row>
    <row r="279" spans="1:38">
      <c r="E279" t="s">
        <v>315</v>
      </c>
      <c r="F279" t="s">
        <v>215</v>
      </c>
      <c r="G279" t="e">
        <f ca="1">NPV($G$15,H278:AL278)+G278</f>
        <v>#DIV/0!</v>
      </c>
    </row>
    <row r="280" spans="1:38">
      <c r="E280" s="3" t="s">
        <v>317</v>
      </c>
      <c r="F280" s="3"/>
      <c r="G280" s="4" t="e">
        <f ca="1">IF(G279&gt;0,"N/A",IF(ABS(G279+G253)&gt;1,"Error","OK"))</f>
        <v>#DIV/0!</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#DIV/0!</v>
      </c>
      <c r="H284" s="2" t="e">
        <f t="shared" ref="H284:AK284" ca="1" si="109">G284*(1+$G$14)</f>
        <v>#DIV/0!</v>
      </c>
      <c r="I284" s="2" t="e">
        <f t="shared" ca="1" si="109"/>
        <v>#DIV/0!</v>
      </c>
      <c r="J284" s="2" t="e">
        <f t="shared" ca="1" si="109"/>
        <v>#DIV/0!</v>
      </c>
      <c r="K284" s="2" t="e">
        <f t="shared" ca="1" si="109"/>
        <v>#DIV/0!</v>
      </c>
      <c r="L284" s="2" t="e">
        <f t="shared" ca="1" si="109"/>
        <v>#DIV/0!</v>
      </c>
      <c r="M284" s="2" t="e">
        <f t="shared" ca="1" si="109"/>
        <v>#DIV/0!</v>
      </c>
      <c r="N284" s="2" t="e">
        <f t="shared" ca="1" si="109"/>
        <v>#DIV/0!</v>
      </c>
      <c r="O284" s="2" t="e">
        <f t="shared" ca="1" si="109"/>
        <v>#DIV/0!</v>
      </c>
      <c r="P284" s="2" t="e">
        <f t="shared" ca="1" si="109"/>
        <v>#DIV/0!</v>
      </c>
      <c r="Q284" s="2" t="e">
        <f t="shared" ca="1" si="109"/>
        <v>#DIV/0!</v>
      </c>
      <c r="R284" s="2" t="e">
        <f t="shared" ca="1" si="109"/>
        <v>#DIV/0!</v>
      </c>
      <c r="S284" s="2" t="e">
        <f t="shared" ca="1" si="109"/>
        <v>#DIV/0!</v>
      </c>
      <c r="T284" s="2" t="e">
        <f t="shared" ca="1" si="109"/>
        <v>#DIV/0!</v>
      </c>
      <c r="U284" s="2" t="e">
        <f t="shared" ca="1" si="109"/>
        <v>#DIV/0!</v>
      </c>
      <c r="V284" s="2" t="e">
        <f t="shared" ca="1" si="109"/>
        <v>#DIV/0!</v>
      </c>
      <c r="W284" s="2" t="e">
        <f t="shared" ca="1" si="109"/>
        <v>#DIV/0!</v>
      </c>
      <c r="X284" s="2" t="e">
        <f t="shared" ca="1" si="109"/>
        <v>#DIV/0!</v>
      </c>
      <c r="Y284" s="2" t="e">
        <f t="shared" ca="1" si="109"/>
        <v>#DIV/0!</v>
      </c>
      <c r="Z284" s="2" t="e">
        <f t="shared" ca="1" si="109"/>
        <v>#DIV/0!</v>
      </c>
      <c r="AA284" s="2" t="e">
        <f t="shared" ca="1" si="109"/>
        <v>#DIV/0!</v>
      </c>
      <c r="AB284" s="2" t="e">
        <f t="shared" ca="1" si="109"/>
        <v>#DIV/0!</v>
      </c>
      <c r="AC284" s="2" t="e">
        <f t="shared" ca="1" si="109"/>
        <v>#DIV/0!</v>
      </c>
      <c r="AD284" s="2" t="e">
        <f t="shared" ca="1" si="109"/>
        <v>#DIV/0!</v>
      </c>
      <c r="AE284" s="2" t="e">
        <f t="shared" ca="1" si="109"/>
        <v>#DIV/0!</v>
      </c>
      <c r="AF284" s="2" t="e">
        <f t="shared" ca="1" si="109"/>
        <v>#DIV/0!</v>
      </c>
      <c r="AG284" s="2" t="e">
        <f ca="1">AF284*(1+$G$14)</f>
        <v>#DIV/0!</v>
      </c>
      <c r="AH284" s="2" t="e">
        <f t="shared" ca="1" si="109"/>
        <v>#DIV/0!</v>
      </c>
      <c r="AI284" s="2" t="e">
        <f t="shared" ca="1" si="109"/>
        <v>#DIV/0!</v>
      </c>
      <c r="AJ284" s="2" t="e">
        <f t="shared" ca="1" si="109"/>
        <v>#DIV/0!</v>
      </c>
      <c r="AK284" s="2" t="e">
        <f t="shared" ca="1" si="109"/>
        <v>#DIV/0!</v>
      </c>
    </row>
    <row r="285" spans="1:38">
      <c r="E285" t="s">
        <v>303</v>
      </c>
      <c r="F285" t="s">
        <v>215</v>
      </c>
      <c r="G285" s="2" t="e">
        <f ca="1">G283*G284</f>
        <v>#DIV/0!</v>
      </c>
      <c r="H285" s="2" t="e">
        <f t="shared" ref="H285:AK285" ca="1" si="110">H283*H284</f>
        <v>#DIV/0!</v>
      </c>
      <c r="I285" s="2" t="e">
        <f t="shared" ca="1" si="110"/>
        <v>#DIV/0!</v>
      </c>
      <c r="J285" s="2" t="e">
        <f t="shared" ca="1" si="110"/>
        <v>#DIV/0!</v>
      </c>
      <c r="K285" s="2" t="e">
        <f t="shared" ca="1" si="110"/>
        <v>#DIV/0!</v>
      </c>
      <c r="L285" s="2" t="e">
        <f t="shared" ca="1" si="110"/>
        <v>#DIV/0!</v>
      </c>
      <c r="M285" s="2" t="e">
        <f t="shared" ca="1" si="110"/>
        <v>#DIV/0!</v>
      </c>
      <c r="N285" s="2" t="e">
        <f t="shared" ca="1" si="110"/>
        <v>#DIV/0!</v>
      </c>
      <c r="O285" s="2" t="e">
        <f t="shared" ca="1" si="110"/>
        <v>#DIV/0!</v>
      </c>
      <c r="P285" s="2" t="e">
        <f t="shared" ca="1" si="110"/>
        <v>#DIV/0!</v>
      </c>
      <c r="Q285" s="2" t="e">
        <f t="shared" ca="1" si="110"/>
        <v>#DIV/0!</v>
      </c>
      <c r="R285" s="2" t="e">
        <f t="shared" ca="1" si="110"/>
        <v>#DIV/0!</v>
      </c>
      <c r="S285" s="2" t="e">
        <f t="shared" ca="1" si="110"/>
        <v>#DIV/0!</v>
      </c>
      <c r="T285" s="2" t="e">
        <f t="shared" ca="1" si="110"/>
        <v>#DIV/0!</v>
      </c>
      <c r="U285" s="2" t="e">
        <f t="shared" ca="1" si="110"/>
        <v>#DIV/0!</v>
      </c>
      <c r="V285" s="2" t="e">
        <f t="shared" ca="1" si="110"/>
        <v>#DIV/0!</v>
      </c>
      <c r="W285" s="2" t="e">
        <f t="shared" ca="1" si="110"/>
        <v>#DIV/0!</v>
      </c>
      <c r="X285" s="2" t="e">
        <f t="shared" ca="1" si="110"/>
        <v>#DIV/0!</v>
      </c>
      <c r="Y285" s="2" t="e">
        <f t="shared" ca="1" si="110"/>
        <v>#DIV/0!</v>
      </c>
      <c r="Z285" s="2" t="e">
        <f t="shared" ca="1" si="110"/>
        <v>#DIV/0!</v>
      </c>
      <c r="AA285" s="2" t="e">
        <f t="shared" ca="1" si="110"/>
        <v>#DIV/0!</v>
      </c>
      <c r="AB285" s="2" t="e">
        <f t="shared" ca="1" si="110"/>
        <v>#DIV/0!</v>
      </c>
      <c r="AC285" s="2" t="e">
        <f t="shared" ca="1" si="110"/>
        <v>#DIV/0!</v>
      </c>
      <c r="AD285" s="2" t="e">
        <f t="shared" ca="1" si="110"/>
        <v>#DIV/0!</v>
      </c>
      <c r="AE285" s="2" t="e">
        <f t="shared" ca="1" si="110"/>
        <v>#DIV/0!</v>
      </c>
      <c r="AF285" s="2" t="e">
        <f t="shared" ca="1" si="110"/>
        <v>#DIV/0!</v>
      </c>
      <c r="AG285" s="2" t="e">
        <f t="shared" ca="1" si="110"/>
        <v>#DIV/0!</v>
      </c>
      <c r="AH285" s="2" t="e">
        <f t="shared" ca="1" si="110"/>
        <v>#DIV/0!</v>
      </c>
      <c r="AI285" s="2" t="e">
        <f t="shared" ca="1" si="110"/>
        <v>#DIV/0!</v>
      </c>
      <c r="AJ285" s="2" t="e">
        <f t="shared" ca="1" si="110"/>
        <v>#DIV/0!</v>
      </c>
      <c r="AK285" s="2" t="e">
        <f t="shared" ca="1" si="110"/>
        <v>#DIV/0!</v>
      </c>
    </row>
    <row r="287" spans="1:38">
      <c r="D287" t="s">
        <v>304</v>
      </c>
    </row>
    <row r="288" spans="1:38">
      <c r="E288" t="s">
        <v>219</v>
      </c>
      <c r="F288" t="s">
        <v>215</v>
      </c>
      <c r="G288" s="2">
        <f t="shared" ref="G288:AK293" si="111">G222</f>
        <v>0</v>
      </c>
      <c r="H288" s="2">
        <f t="shared" si="111"/>
        <v>4318716.8437923715</v>
      </c>
      <c r="I288" s="2">
        <f t="shared" si="111"/>
        <v>4409409.8975120112</v>
      </c>
      <c r="J288" s="2">
        <f t="shared" si="111"/>
        <v>4502007.5053597633</v>
      </c>
      <c r="K288" s="2">
        <f t="shared" si="111"/>
        <v>4596549.662972318</v>
      </c>
      <c r="L288" s="2">
        <f t="shared" si="111"/>
        <v>4693077.2058947366</v>
      </c>
      <c r="M288" s="2">
        <f t="shared" si="111"/>
        <v>7994388.3892504368</v>
      </c>
      <c r="N288" s="2">
        <f t="shared" si="111"/>
        <v>8162270.5454246951</v>
      </c>
      <c r="O288" s="2">
        <f t="shared" si="111"/>
        <v>8333678.2268786123</v>
      </c>
      <c r="P288" s="2">
        <f t="shared" si="111"/>
        <v>8508685.4696430638</v>
      </c>
      <c r="Q288" s="2">
        <f t="shared" si="111"/>
        <v>8687367.8645055667</v>
      </c>
      <c r="R288" s="2">
        <f t="shared" si="111"/>
        <v>3911537.9399447045</v>
      </c>
      <c r="S288" s="2">
        <f t="shared" si="111"/>
        <v>3993680.2366835428</v>
      </c>
      <c r="T288" s="2">
        <f t="shared" si="111"/>
        <v>4077547.5216538967</v>
      </c>
      <c r="U288" s="2">
        <f t="shared" si="111"/>
        <v>4163176.0196086285</v>
      </c>
      <c r="V288" s="2">
        <f t="shared" si="111"/>
        <v>4250602.7160204099</v>
      </c>
      <c r="W288" s="2">
        <f t="shared" si="111"/>
        <v>4339865.3730568374</v>
      </c>
      <c r="X288" s="2">
        <f t="shared" si="111"/>
        <v>4431002.5458910307</v>
      </c>
      <c r="Y288" s="2">
        <f t="shared" si="111"/>
        <v>848260.04987901379</v>
      </c>
      <c r="Z288" s="2">
        <f t="shared" si="111"/>
        <v>866073.51092647307</v>
      </c>
      <c r="AA288" s="2">
        <f t="shared" si="111"/>
        <v>884261.05465592875</v>
      </c>
      <c r="AB288" s="2">
        <f t="shared" si="111"/>
        <v>902830.53680370317</v>
      </c>
      <c r="AC288" s="2">
        <f t="shared" si="111"/>
        <v>921789.9780765808</v>
      </c>
      <c r="AD288" s="2">
        <f t="shared" si="111"/>
        <v>941147.5676161889</v>
      </c>
      <c r="AE288" s="2">
        <f t="shared" si="111"/>
        <v>960911.66653612873</v>
      </c>
      <c r="AF288" s="2">
        <f t="shared" si="111"/>
        <v>981090.8115333874</v>
      </c>
      <c r="AG288" s="2">
        <f t="shared" si="111"/>
        <v>1001693.7185755884</v>
      </c>
      <c r="AH288" s="2">
        <f t="shared" si="111"/>
        <v>1022729.2866656756</v>
      </c>
      <c r="AI288" s="2">
        <f t="shared" si="111"/>
        <v>1044206.6016856547</v>
      </c>
      <c r="AJ288" s="2">
        <f t="shared" si="111"/>
        <v>1066134.9403210534</v>
      </c>
      <c r="AK288" s="2">
        <f t="shared" si="111"/>
        <v>1088523.7740677954</v>
      </c>
    </row>
    <row r="289" spans="4:38">
      <c r="E289" t="s">
        <v>305</v>
      </c>
      <c r="F289" t="s">
        <v>215</v>
      </c>
      <c r="G289" s="2">
        <f t="shared" si="111"/>
        <v>0</v>
      </c>
      <c r="H289" s="2">
        <f t="shared" si="111"/>
        <v>210000.53589976579</v>
      </c>
      <c r="I289" s="2">
        <f t="shared" si="111"/>
        <v>428821.09430732171</v>
      </c>
      <c r="J289" s="2">
        <f t="shared" si="111"/>
        <v>656739.50593166309</v>
      </c>
      <c r="K289" s="2">
        <f t="shared" si="111"/>
        <v>894041.38074163743</v>
      </c>
      <c r="L289" s="2">
        <f t="shared" si="111"/>
        <v>1141020.3121715146</v>
      </c>
      <c r="M289" s="2">
        <f t="shared" si="111"/>
        <v>1553714.2967197907</v>
      </c>
      <c r="N289" s="2">
        <f t="shared" si="111"/>
        <v>1983238.2386614264</v>
      </c>
      <c r="O289" s="2">
        <f t="shared" si="111"/>
        <v>2430116.9981597573</v>
      </c>
      <c r="P289" s="2">
        <f t="shared" si="111"/>
        <v>2894890.0574937691</v>
      </c>
      <c r="Q289" s="2">
        <f t="shared" si="111"/>
        <v>3378111.9037236203</v>
      </c>
      <c r="R289" s="2">
        <f t="shared" si="111"/>
        <v>3639253.4392139781</v>
      </c>
      <c r="S289" s="2">
        <f t="shared" si="111"/>
        <v>3909873.1718453895</v>
      </c>
      <c r="T289" s="2">
        <f t="shared" si="111"/>
        <v>4190254.0224806275</v>
      </c>
      <c r="U289" s="2">
        <f t="shared" si="111"/>
        <v>4480686.6147737615</v>
      </c>
      <c r="V289" s="2">
        <f t="shared" si="111"/>
        <v>4781469.473919292</v>
      </c>
      <c r="W289" s="2">
        <f t="shared" si="111"/>
        <v>5092909.2303518206</v>
      </c>
      <c r="X289" s="2">
        <f t="shared" si="111"/>
        <v>5415320.8285165159</v>
      </c>
      <c r="Y289" s="2">
        <f t="shared" si="111"/>
        <v>5570289.7862125216</v>
      </c>
      <c r="Z289" s="2">
        <f t="shared" si="111"/>
        <v>5729379.2836463824</v>
      </c>
      <c r="AA289" s="2">
        <f t="shared" si="111"/>
        <v>5892694.0421767477</v>
      </c>
      <c r="AB289" s="2">
        <f t="shared" si="111"/>
        <v>6060341.3643012987</v>
      </c>
      <c r="AC289" s="2">
        <f t="shared" si="111"/>
        <v>6232431.1958824815</v>
      </c>
      <c r="AD289" s="2">
        <f t="shared" si="111"/>
        <v>6409076.1898484165</v>
      </c>
      <c r="AE289" s="2">
        <f t="shared" si="111"/>
        <v>6590391.7714035381</v>
      </c>
      <c r="AF289" s="2">
        <f t="shared" si="111"/>
        <v>6776496.2047842499</v>
      </c>
      <c r="AG289" s="2">
        <f t="shared" si="111"/>
        <v>6967510.6615957636</v>
      </c>
      <c r="AH289" s="2">
        <f t="shared" si="111"/>
        <v>7163559.2907670503</v>
      </c>
      <c r="AI289" s="2">
        <f t="shared" si="111"/>
        <v>7364769.2901617689</v>
      </c>
      <c r="AJ289" s="2">
        <f t="shared" si="111"/>
        <v>7571270.9798838357</v>
      </c>
      <c r="AK289" s="2">
        <f t="shared" si="111"/>
        <v>7783197.8773172684</v>
      </c>
    </row>
    <row r="290" spans="4:38">
      <c r="E290" t="s">
        <v>282</v>
      </c>
      <c r="F290" t="s">
        <v>215</v>
      </c>
      <c r="G290" s="2">
        <f t="shared" si="111"/>
        <v>0</v>
      </c>
      <c r="H290" s="2">
        <f t="shared" si="111"/>
        <v>-16497.043911616427</v>
      </c>
      <c r="I290" s="2">
        <f t="shared" si="111"/>
        <v>-33686.963667520744</v>
      </c>
      <c r="J290" s="2">
        <f t="shared" si="111"/>
        <v>-51591.584856808011</v>
      </c>
      <c r="K290" s="2">
        <f t="shared" si="111"/>
        <v>-70233.344185067966</v>
      </c>
      <c r="L290" s="2">
        <f t="shared" si="111"/>
        <v>-89635.305516192966</v>
      </c>
      <c r="M290" s="2">
        <f t="shared" si="111"/>
        <v>-122055.36937927977</v>
      </c>
      <c r="N290" s="2">
        <f t="shared" si="111"/>
        <v>-155797.54675488354</v>
      </c>
      <c r="O290" s="2">
        <f t="shared" si="111"/>
        <v>-190903.06916236642</v>
      </c>
      <c r="P290" s="2">
        <f t="shared" si="111"/>
        <v>-227414.31679284471</v>
      </c>
      <c r="Q290" s="2">
        <f t="shared" si="111"/>
        <v>-265374.84857030242</v>
      </c>
      <c r="R290" s="2">
        <f t="shared" si="111"/>
        <v>-285889.38373409671</v>
      </c>
      <c r="S290" s="2">
        <f t="shared" si="111"/>
        <v>-307148.49906655075</v>
      </c>
      <c r="T290" s="2">
        <f t="shared" si="111"/>
        <v>-329174.42002474127</v>
      </c>
      <c r="U290" s="2">
        <f t="shared" si="111"/>
        <v>-351989.97717508726</v>
      </c>
      <c r="V290" s="2">
        <f t="shared" si="111"/>
        <v>-375618.62180651701</v>
      </c>
      <c r="W290" s="2">
        <f t="shared" si="111"/>
        <v>-400084.44193253259</v>
      </c>
      <c r="X290" s="2">
        <f t="shared" si="111"/>
        <v>-425412.17869162402</v>
      </c>
      <c r="Y290" s="2">
        <f t="shared" si="111"/>
        <v>-437586.09857756505</v>
      </c>
      <c r="Z290" s="2">
        <f t="shared" si="111"/>
        <v>-450083.71632791252</v>
      </c>
      <c r="AA290" s="2">
        <f t="shared" si="111"/>
        <v>-462913.25855430204</v>
      </c>
      <c r="AB290" s="2">
        <f t="shared" si="111"/>
        <v>-476083.15463529911</v>
      </c>
      <c r="AC290" s="2">
        <f t="shared" si="111"/>
        <v>-489602.04160467576</v>
      </c>
      <c r="AD290" s="2">
        <f t="shared" si="111"/>
        <v>-503478.76915557194</v>
      </c>
      <c r="AE290" s="2">
        <f t="shared" si="111"/>
        <v>-517722.40476325824</v>
      </c>
      <c r="AF290" s="2">
        <f t="shared" si="111"/>
        <v>-532342.2389292696</v>
      </c>
      <c r="AG290" s="2">
        <f t="shared" si="111"/>
        <v>-547347.790549753</v>
      </c>
      <c r="AH290" s="2">
        <f t="shared" si="111"/>
        <v>-562748.81241092877</v>
      </c>
      <c r="AI290" s="2">
        <f t="shared" si="111"/>
        <v>-578555.29681464157</v>
      </c>
      <c r="AJ290" s="2">
        <f t="shared" si="111"/>
        <v>-594777.48133703694</v>
      </c>
      <c r="AK290" s="2">
        <f t="shared" si="111"/>
        <v>-611425.85472347774</v>
      </c>
    </row>
    <row r="291" spans="4:38">
      <c r="E291" t="s">
        <v>283</v>
      </c>
      <c r="F291" t="s">
        <v>215</v>
      </c>
      <c r="G291" s="2">
        <f t="shared" si="111"/>
        <v>0</v>
      </c>
      <c r="H291" s="2">
        <f t="shared" si="111"/>
        <v>-385621.78657398495</v>
      </c>
      <c r="I291" s="2">
        <f t="shared" si="111"/>
        <v>-787439.68818407715</v>
      </c>
      <c r="J291" s="2">
        <f t="shared" si="111"/>
        <v>-1205963.8824539143</v>
      </c>
      <c r="K291" s="2">
        <f t="shared" si="111"/>
        <v>-1641718.8319805949</v>
      </c>
      <c r="L291" s="2">
        <f t="shared" si="111"/>
        <v>-2095243.6593152341</v>
      </c>
      <c r="M291" s="2">
        <f t="shared" si="111"/>
        <v>-2853069.3046069336</v>
      </c>
      <c r="N291" s="2">
        <f t="shared" si="111"/>
        <v>-3641799.6245471262</v>
      </c>
      <c r="O291" s="2">
        <f t="shared" si="111"/>
        <v>-4462398.414361475</v>
      </c>
      <c r="P291" s="2">
        <f t="shared" si="111"/>
        <v>-5315856.3197136009</v>
      </c>
      <c r="Q291" s="2">
        <f t="shared" si="111"/>
        <v>-6203191.5393897817</v>
      </c>
      <c r="R291" s="2">
        <f t="shared" si="111"/>
        <v>-6682723.0083596101</v>
      </c>
      <c r="S291" s="2">
        <f t="shared" si="111"/>
        <v>-7179659.1915572993</v>
      </c>
      <c r="T291" s="2">
        <f t="shared" si="111"/>
        <v>-7694519.6136026056</v>
      </c>
      <c r="U291" s="2">
        <f t="shared" si="111"/>
        <v>-8227837.9436703371</v>
      </c>
      <c r="V291" s="2">
        <f t="shared" si="111"/>
        <v>-8780162.3604513146</v>
      </c>
      <c r="W291" s="2">
        <f t="shared" si="111"/>
        <v>-9352055.9262039345</v>
      </c>
      <c r="X291" s="2">
        <f t="shared" si="111"/>
        <v>-9944096.9701172039</v>
      </c>
      <c r="Y291" s="2">
        <f t="shared" si="111"/>
        <v>-10228664.845499985</v>
      </c>
      <c r="Z291" s="2">
        <f t="shared" si="111"/>
        <v>-10520799.224885022</v>
      </c>
      <c r="AA291" s="2">
        <f t="shared" si="111"/>
        <v>-10820692.407007365</v>
      </c>
      <c r="AB291" s="2">
        <f t="shared" si="111"/>
        <v>-11128541.430320671</v>
      </c>
      <c r="AC291" s="2">
        <f t="shared" si="111"/>
        <v>-11444548.187261645</v>
      </c>
      <c r="AD291" s="2">
        <f t="shared" si="111"/>
        <v>-11768919.54122337</v>
      </c>
      <c r="AE291" s="2">
        <f t="shared" si="111"/>
        <v>-12101867.446300903</v>
      </c>
      <c r="AF291" s="2">
        <f t="shared" si="111"/>
        <v>-12443609.069874015</v>
      </c>
      <c r="AG291" s="2">
        <f t="shared" si="111"/>
        <v>-12794366.918093378</v>
      </c>
      <c r="AH291" s="2">
        <f t="shared" si="111"/>
        <v>-13154368.964338141</v>
      </c>
      <c r="AI291" s="2">
        <f t="shared" si="111"/>
        <v>-13523848.780714303</v>
      </c>
      <c r="AJ291" s="2">
        <f t="shared" si="111"/>
        <v>-13903045.672664991</v>
      </c>
      <c r="AK291" s="2">
        <f t="shared" si="111"/>
        <v>-14292204.816765312</v>
      </c>
    </row>
    <row r="292" spans="4:38">
      <c r="E292" t="s">
        <v>306</v>
      </c>
      <c r="F292" t="s">
        <v>215</v>
      </c>
      <c r="G292" s="2">
        <f t="shared" si="111"/>
        <v>-549446.09297666582</v>
      </c>
      <c r="H292" s="2">
        <f t="shared" si="111"/>
        <v>-844327.19026708067</v>
      </c>
      <c r="I292" s="2">
        <f t="shared" si="111"/>
        <v>-993459.46479780856</v>
      </c>
      <c r="J292" s="2">
        <f t="shared" si="111"/>
        <v>-1135075.8611455939</v>
      </c>
      <c r="K292" s="2">
        <f t="shared" si="111"/>
        <v>-1277873.9713418249</v>
      </c>
      <c r="L292" s="2">
        <f t="shared" si="111"/>
        <v>-1367439.3947587423</v>
      </c>
      <c r="M292" s="2">
        <f t="shared" si="111"/>
        <v>-1472975.0566854025</v>
      </c>
      <c r="N292" s="2">
        <f t="shared" si="111"/>
        <v>-1710036.2182127794</v>
      </c>
      <c r="O292" s="2">
        <f t="shared" si="111"/>
        <v>-1858199.2053114618</v>
      </c>
      <c r="P292" s="2">
        <f t="shared" si="111"/>
        <v>-1982461.212250411</v>
      </c>
      <c r="Q292" s="2">
        <f t="shared" si="111"/>
        <v>-2091053.3105567307</v>
      </c>
      <c r="R292" s="2">
        <f t="shared" si="111"/>
        <v>-2139947.5348060396</v>
      </c>
      <c r="S292" s="2">
        <f t="shared" si="111"/>
        <v>-2189868.5377645837</v>
      </c>
      <c r="T292" s="2">
        <f t="shared" si="111"/>
        <v>-2240837.8817852577</v>
      </c>
      <c r="U292" s="2">
        <f t="shared" si="111"/>
        <v>-2292877.5820303652</v>
      </c>
      <c r="V292" s="2">
        <f t="shared" si="111"/>
        <v>-2346010.1159806205</v>
      </c>
      <c r="W292" s="2">
        <f t="shared" si="111"/>
        <v>-2400258.4331438309</v>
      </c>
      <c r="X292" s="2">
        <f t="shared" si="111"/>
        <v>-2455645.9649674688</v>
      </c>
      <c r="Y292" s="2">
        <f t="shared" si="111"/>
        <v>-2466249.2155909566</v>
      </c>
      <c r="Z292" s="2">
        <f t="shared" si="111"/>
        <v>-2477075.1344775371</v>
      </c>
      <c r="AA292" s="2">
        <f t="shared" si="111"/>
        <v>-2488128.3976607365</v>
      </c>
      <c r="AB292" s="2">
        <f t="shared" si="111"/>
        <v>-2499413.7793707829</v>
      </c>
      <c r="AC292" s="2">
        <f t="shared" si="111"/>
        <v>-2510936.1540967398</v>
      </c>
      <c r="AD292" s="2">
        <f t="shared" si="111"/>
        <v>-2522700.4986919421</v>
      </c>
      <c r="AE292" s="2">
        <f t="shared" si="111"/>
        <v>-2534711.8945236439</v>
      </c>
      <c r="AF292" s="2">
        <f t="shared" si="111"/>
        <v>-2546975.529667811</v>
      </c>
      <c r="AG292" s="2">
        <f t="shared" si="111"/>
        <v>-2559496.7011500057</v>
      </c>
      <c r="AH292" s="2">
        <f t="shared" si="111"/>
        <v>-2572280.8172333268</v>
      </c>
      <c r="AI292" s="2">
        <f t="shared" si="111"/>
        <v>-2585333.3997543976</v>
      </c>
      <c r="AJ292" s="2">
        <f t="shared" si="111"/>
        <v>-2598660.086508411</v>
      </c>
      <c r="AK292" s="2">
        <f t="shared" si="111"/>
        <v>-2612266.633684258</v>
      </c>
    </row>
    <row r="293" spans="4:38">
      <c r="E293" t="s">
        <v>290</v>
      </c>
      <c r="F293" t="s">
        <v>215</v>
      </c>
      <c r="G293" s="2">
        <f t="shared" si="111"/>
        <v>0</v>
      </c>
      <c r="H293" s="2">
        <f t="shared" si="111"/>
        <v>0</v>
      </c>
      <c r="I293" s="2">
        <f t="shared" si="111"/>
        <v>0</v>
      </c>
      <c r="J293" s="2">
        <f t="shared" si="111"/>
        <v>0</v>
      </c>
      <c r="K293" s="2">
        <f t="shared" si="111"/>
        <v>0</v>
      </c>
      <c r="L293" s="2">
        <f t="shared" si="111"/>
        <v>0</v>
      </c>
      <c r="M293" s="2">
        <f t="shared" si="111"/>
        <v>0</v>
      </c>
      <c r="N293" s="2">
        <f t="shared" si="111"/>
        <v>0</v>
      </c>
      <c r="O293" s="2">
        <f t="shared" si="111"/>
        <v>0</v>
      </c>
      <c r="P293" s="2">
        <f t="shared" si="111"/>
        <v>0</v>
      </c>
      <c r="Q293" s="2">
        <f t="shared" si="111"/>
        <v>0</v>
      </c>
      <c r="R293" s="2">
        <f t="shared" si="111"/>
        <v>0</v>
      </c>
      <c r="S293" s="2">
        <f t="shared" si="111"/>
        <v>0</v>
      </c>
      <c r="T293" s="2">
        <f t="shared" si="111"/>
        <v>0</v>
      </c>
      <c r="U293" s="2">
        <f t="shared" si="111"/>
        <v>0</v>
      </c>
      <c r="V293" s="2">
        <f t="shared" si="111"/>
        <v>0</v>
      </c>
      <c r="W293" s="2">
        <f t="shared" si="111"/>
        <v>0</v>
      </c>
      <c r="X293" s="2">
        <f t="shared" si="111"/>
        <v>0</v>
      </c>
      <c r="Y293" s="2">
        <f t="shared" si="111"/>
        <v>0</v>
      </c>
      <c r="Z293" s="2">
        <f t="shared" si="111"/>
        <v>0</v>
      </c>
      <c r="AA293" s="2">
        <f t="shared" si="111"/>
        <v>0</v>
      </c>
      <c r="AB293" s="2">
        <f t="shared" si="111"/>
        <v>0</v>
      </c>
      <c r="AC293" s="2">
        <f t="shared" si="111"/>
        <v>0</v>
      </c>
      <c r="AD293" s="2">
        <f t="shared" si="111"/>
        <v>0</v>
      </c>
      <c r="AE293" s="2">
        <f t="shared" si="111"/>
        <v>0</v>
      </c>
      <c r="AF293" s="2">
        <f t="shared" si="111"/>
        <v>0</v>
      </c>
      <c r="AG293" s="2">
        <f t="shared" si="111"/>
        <v>0</v>
      </c>
      <c r="AH293" s="2">
        <f t="shared" si="111"/>
        <v>0</v>
      </c>
      <c r="AI293" s="2">
        <f t="shared" si="111"/>
        <v>0</v>
      </c>
      <c r="AJ293" s="2">
        <f t="shared" si="111"/>
        <v>0</v>
      </c>
      <c r="AK293" s="2">
        <f t="shared" si="111"/>
        <v>0</v>
      </c>
    </row>
    <row r="294" spans="4:38">
      <c r="E294" t="s">
        <v>307</v>
      </c>
      <c r="F294" t="s">
        <v>215</v>
      </c>
      <c r="G294" s="2" t="e">
        <f t="shared" ref="G294:AK294" ca="1" si="112">G285</f>
        <v>#DIV/0!</v>
      </c>
      <c r="H294" s="2" t="e">
        <f t="shared" ca="1" si="112"/>
        <v>#DIV/0!</v>
      </c>
      <c r="I294" s="2" t="e">
        <f t="shared" ca="1" si="112"/>
        <v>#DIV/0!</v>
      </c>
      <c r="J294" s="2" t="e">
        <f t="shared" ca="1" si="112"/>
        <v>#DIV/0!</v>
      </c>
      <c r="K294" s="2" t="e">
        <f t="shared" ca="1" si="112"/>
        <v>#DIV/0!</v>
      </c>
      <c r="L294" s="2" t="e">
        <f t="shared" ca="1" si="112"/>
        <v>#DIV/0!</v>
      </c>
      <c r="M294" s="2" t="e">
        <f t="shared" ca="1" si="112"/>
        <v>#DIV/0!</v>
      </c>
      <c r="N294" s="2" t="e">
        <f t="shared" ca="1" si="112"/>
        <v>#DIV/0!</v>
      </c>
      <c r="O294" s="2" t="e">
        <f t="shared" ca="1" si="112"/>
        <v>#DIV/0!</v>
      </c>
      <c r="P294" s="2" t="e">
        <f t="shared" ca="1" si="112"/>
        <v>#DIV/0!</v>
      </c>
      <c r="Q294" s="2" t="e">
        <f t="shared" ca="1" si="112"/>
        <v>#DIV/0!</v>
      </c>
      <c r="R294" s="2" t="e">
        <f t="shared" ca="1" si="112"/>
        <v>#DIV/0!</v>
      </c>
      <c r="S294" s="2" t="e">
        <f t="shared" ca="1" si="112"/>
        <v>#DIV/0!</v>
      </c>
      <c r="T294" s="2" t="e">
        <f t="shared" ca="1" si="112"/>
        <v>#DIV/0!</v>
      </c>
      <c r="U294" s="2" t="e">
        <f t="shared" ca="1" si="112"/>
        <v>#DIV/0!</v>
      </c>
      <c r="V294" s="2" t="e">
        <f t="shared" ca="1" si="112"/>
        <v>#DIV/0!</v>
      </c>
      <c r="W294" s="2" t="e">
        <f t="shared" ca="1" si="112"/>
        <v>#DIV/0!</v>
      </c>
      <c r="X294" s="2" t="e">
        <f t="shared" ca="1" si="112"/>
        <v>#DIV/0!</v>
      </c>
      <c r="Y294" s="2" t="e">
        <f t="shared" ca="1" si="112"/>
        <v>#DIV/0!</v>
      </c>
      <c r="Z294" s="2" t="e">
        <f t="shared" ca="1" si="112"/>
        <v>#DIV/0!</v>
      </c>
      <c r="AA294" s="2" t="e">
        <f t="shared" ca="1" si="112"/>
        <v>#DIV/0!</v>
      </c>
      <c r="AB294" s="2" t="e">
        <f t="shared" ca="1" si="112"/>
        <v>#DIV/0!</v>
      </c>
      <c r="AC294" s="2" t="e">
        <f t="shared" ca="1" si="112"/>
        <v>#DIV/0!</v>
      </c>
      <c r="AD294" s="2" t="e">
        <f t="shared" ca="1" si="112"/>
        <v>#DIV/0!</v>
      </c>
      <c r="AE294" s="2" t="e">
        <f t="shared" ca="1" si="112"/>
        <v>#DIV/0!</v>
      </c>
      <c r="AF294" s="2" t="e">
        <f t="shared" ca="1" si="112"/>
        <v>#DIV/0!</v>
      </c>
      <c r="AG294" s="2" t="e">
        <f t="shared" ca="1" si="112"/>
        <v>#DIV/0!</v>
      </c>
      <c r="AH294" s="2" t="e">
        <f t="shared" ca="1" si="112"/>
        <v>#DIV/0!</v>
      </c>
      <c r="AI294" s="2" t="e">
        <f t="shared" ca="1" si="112"/>
        <v>#DIV/0!</v>
      </c>
      <c r="AJ294" s="2" t="e">
        <f t="shared" ca="1" si="112"/>
        <v>#DIV/0!</v>
      </c>
      <c r="AK294" s="2" t="e">
        <f t="shared" ca="1" si="112"/>
        <v>#DIV/0!</v>
      </c>
    </row>
    <row r="296" spans="4:38">
      <c r="E296" t="s">
        <v>308</v>
      </c>
      <c r="F296" t="s">
        <v>215</v>
      </c>
      <c r="G296" s="2" t="e">
        <f t="shared" ref="G296:AK296" ca="1" si="113">SUM(G288:G294)</f>
        <v>#DIV/0!</v>
      </c>
      <c r="H296" s="2" t="e">
        <f t="shared" ca="1" si="113"/>
        <v>#DIV/0!</v>
      </c>
      <c r="I296" s="2" t="e">
        <f t="shared" ca="1" si="113"/>
        <v>#DIV/0!</v>
      </c>
      <c r="J296" s="2" t="e">
        <f t="shared" ca="1" si="113"/>
        <v>#DIV/0!</v>
      </c>
      <c r="K296" s="2" t="e">
        <f t="shared" ca="1" si="113"/>
        <v>#DIV/0!</v>
      </c>
      <c r="L296" s="2" t="e">
        <f t="shared" ca="1" si="113"/>
        <v>#DIV/0!</v>
      </c>
      <c r="M296" s="2" t="e">
        <f t="shared" ca="1" si="113"/>
        <v>#DIV/0!</v>
      </c>
      <c r="N296" s="2" t="e">
        <f t="shared" ca="1" si="113"/>
        <v>#DIV/0!</v>
      </c>
      <c r="O296" s="2" t="e">
        <f t="shared" ca="1" si="113"/>
        <v>#DIV/0!</v>
      </c>
      <c r="P296" s="2" t="e">
        <f t="shared" ca="1" si="113"/>
        <v>#DIV/0!</v>
      </c>
      <c r="Q296" s="2" t="e">
        <f t="shared" ca="1" si="113"/>
        <v>#DIV/0!</v>
      </c>
      <c r="R296" s="2" t="e">
        <f t="shared" ca="1" si="113"/>
        <v>#DIV/0!</v>
      </c>
      <c r="S296" s="2" t="e">
        <f t="shared" ca="1" si="113"/>
        <v>#DIV/0!</v>
      </c>
      <c r="T296" s="2" t="e">
        <f t="shared" ca="1" si="113"/>
        <v>#DIV/0!</v>
      </c>
      <c r="U296" s="2" t="e">
        <f t="shared" ca="1" si="113"/>
        <v>#DIV/0!</v>
      </c>
      <c r="V296" s="2" t="e">
        <f t="shared" ca="1" si="113"/>
        <v>#DIV/0!</v>
      </c>
      <c r="W296" s="2" t="e">
        <f t="shared" ca="1" si="113"/>
        <v>#DIV/0!</v>
      </c>
      <c r="X296" s="2" t="e">
        <f t="shared" ca="1" si="113"/>
        <v>#DIV/0!</v>
      </c>
      <c r="Y296" s="2" t="e">
        <f t="shared" ca="1" si="113"/>
        <v>#DIV/0!</v>
      </c>
      <c r="Z296" s="2" t="e">
        <f t="shared" ca="1" si="113"/>
        <v>#DIV/0!</v>
      </c>
      <c r="AA296" s="2" t="e">
        <f t="shared" ca="1" si="113"/>
        <v>#DIV/0!</v>
      </c>
      <c r="AB296" s="2" t="e">
        <f t="shared" ca="1" si="113"/>
        <v>#DIV/0!</v>
      </c>
      <c r="AC296" s="2" t="e">
        <f t="shared" ca="1" si="113"/>
        <v>#DIV/0!</v>
      </c>
      <c r="AD296" s="2" t="e">
        <f t="shared" ca="1" si="113"/>
        <v>#DIV/0!</v>
      </c>
      <c r="AE296" s="2" t="e">
        <f t="shared" ca="1" si="113"/>
        <v>#DIV/0!</v>
      </c>
      <c r="AF296" s="2" t="e">
        <f t="shared" ca="1" si="113"/>
        <v>#DIV/0!</v>
      </c>
      <c r="AG296" s="2" t="e">
        <f t="shared" ca="1" si="113"/>
        <v>#DIV/0!</v>
      </c>
      <c r="AH296" s="2" t="e">
        <f t="shared" ca="1" si="113"/>
        <v>#DIV/0!</v>
      </c>
      <c r="AI296" s="2" t="e">
        <f t="shared" ca="1" si="113"/>
        <v>#DIV/0!</v>
      </c>
      <c r="AJ296" s="2" t="e">
        <f t="shared" ca="1" si="113"/>
        <v>#DIV/0!</v>
      </c>
      <c r="AK296" s="2" t="e">
        <f t="shared" ca="1" si="113"/>
        <v>#DIV/0!</v>
      </c>
    </row>
    <row r="297" spans="4:38">
      <c r="E297" t="s">
        <v>309</v>
      </c>
      <c r="F297" t="s">
        <v>215</v>
      </c>
      <c r="G297" s="2" t="e">
        <f t="shared" ref="G297:AK297" ca="1" si="114">-G296*G$18</f>
        <v>#DIV/0!</v>
      </c>
      <c r="H297" s="2" t="e">
        <f t="shared" ca="1" si="114"/>
        <v>#DIV/0!</v>
      </c>
      <c r="I297" s="2" t="e">
        <f t="shared" ca="1" si="114"/>
        <v>#DIV/0!</v>
      </c>
      <c r="J297" s="2" t="e">
        <f t="shared" ca="1" si="114"/>
        <v>#DIV/0!</v>
      </c>
      <c r="K297" s="2" t="e">
        <f t="shared" ca="1" si="114"/>
        <v>#DIV/0!</v>
      </c>
      <c r="L297" s="2" t="e">
        <f t="shared" ca="1" si="114"/>
        <v>#DIV/0!</v>
      </c>
      <c r="M297" s="2" t="e">
        <f t="shared" ca="1" si="114"/>
        <v>#DIV/0!</v>
      </c>
      <c r="N297" s="2" t="e">
        <f t="shared" ca="1" si="114"/>
        <v>#DIV/0!</v>
      </c>
      <c r="O297" s="2" t="e">
        <f t="shared" ca="1" si="114"/>
        <v>#DIV/0!</v>
      </c>
      <c r="P297" s="2" t="e">
        <f t="shared" ca="1" si="114"/>
        <v>#DIV/0!</v>
      </c>
      <c r="Q297" s="2" t="e">
        <f t="shared" ca="1" si="114"/>
        <v>#DIV/0!</v>
      </c>
      <c r="R297" s="2" t="e">
        <f t="shared" ca="1" si="114"/>
        <v>#DIV/0!</v>
      </c>
      <c r="S297" s="2" t="e">
        <f t="shared" ca="1" si="114"/>
        <v>#DIV/0!</v>
      </c>
      <c r="T297" s="2" t="e">
        <f t="shared" ca="1" si="114"/>
        <v>#DIV/0!</v>
      </c>
      <c r="U297" s="2" t="e">
        <f t="shared" ca="1" si="114"/>
        <v>#DIV/0!</v>
      </c>
      <c r="V297" s="2" t="e">
        <f t="shared" ca="1" si="114"/>
        <v>#DIV/0!</v>
      </c>
      <c r="W297" s="2" t="e">
        <f t="shared" ca="1" si="114"/>
        <v>#DIV/0!</v>
      </c>
      <c r="X297" s="2" t="e">
        <f t="shared" ca="1" si="114"/>
        <v>#DIV/0!</v>
      </c>
      <c r="Y297" s="2" t="e">
        <f t="shared" ca="1" si="114"/>
        <v>#DIV/0!</v>
      </c>
      <c r="Z297" s="2" t="e">
        <f t="shared" ca="1" si="114"/>
        <v>#DIV/0!</v>
      </c>
      <c r="AA297" s="2" t="e">
        <f t="shared" ca="1" si="114"/>
        <v>#DIV/0!</v>
      </c>
      <c r="AB297" s="2" t="e">
        <f t="shared" ca="1" si="114"/>
        <v>#DIV/0!</v>
      </c>
      <c r="AC297" s="2" t="e">
        <f t="shared" ca="1" si="114"/>
        <v>#DIV/0!</v>
      </c>
      <c r="AD297" s="2" t="e">
        <f t="shared" ca="1" si="114"/>
        <v>#DIV/0!</v>
      </c>
      <c r="AE297" s="2" t="e">
        <f t="shared" ca="1" si="114"/>
        <v>#DIV/0!</v>
      </c>
      <c r="AF297" s="2" t="e">
        <f t="shared" ca="1" si="114"/>
        <v>#DIV/0!</v>
      </c>
      <c r="AG297" s="2" t="e">
        <f t="shared" ca="1" si="114"/>
        <v>#DIV/0!</v>
      </c>
      <c r="AH297" s="2" t="e">
        <f t="shared" ca="1" si="114"/>
        <v>#DIV/0!</v>
      </c>
      <c r="AI297" s="2" t="e">
        <f t="shared" ca="1" si="114"/>
        <v>#DIV/0!</v>
      </c>
      <c r="AJ297" s="2" t="e">
        <f t="shared" ca="1" si="114"/>
        <v>#DIV/0!</v>
      </c>
      <c r="AK297" s="2" t="e">
        <f t="shared" ca="1" si="114"/>
        <v>#DIV/0!</v>
      </c>
    </row>
    <row r="299" spans="4:38">
      <c r="D299" t="s">
        <v>310</v>
      </c>
    </row>
    <row r="300" spans="4:38">
      <c r="E300" t="s">
        <v>214</v>
      </c>
      <c r="F300" t="s">
        <v>215</v>
      </c>
      <c r="G300" s="2">
        <f t="shared" ref="G300:AK307" si="115">G234</f>
        <v>-43955687.438133262</v>
      </c>
      <c r="H300" s="2">
        <f t="shared" si="115"/>
        <v>-19271770.939440817</v>
      </c>
      <c r="I300" s="2">
        <f t="shared" si="115"/>
        <v>-7521172.0649462193</v>
      </c>
      <c r="J300" s="2">
        <f t="shared" si="115"/>
        <v>-6827304.2024630718</v>
      </c>
      <c r="K300" s="2">
        <f t="shared" si="115"/>
        <v>-6827299.1527261492</v>
      </c>
      <c r="L300" s="2">
        <f t="shared" si="115"/>
        <v>-2472156.6674586628</v>
      </c>
      <c r="M300" s="2">
        <f t="shared" si="115"/>
        <v>-448464.5648823941</v>
      </c>
      <c r="N300" s="2">
        <f t="shared" si="115"/>
        <v>-10802622.376765439</v>
      </c>
      <c r="O300" s="2">
        <f t="shared" si="115"/>
        <v>-3519360.7410159772</v>
      </c>
      <c r="P300" s="2">
        <f t="shared" si="115"/>
        <v>-1432275.0854728892</v>
      </c>
      <c r="Q300" s="2">
        <f t="shared" si="115"/>
        <v>0</v>
      </c>
      <c r="R300" s="2">
        <f t="shared" si="115"/>
        <v>0</v>
      </c>
      <c r="S300" s="2">
        <f t="shared" si="115"/>
        <v>0</v>
      </c>
      <c r="T300" s="2">
        <f t="shared" si="115"/>
        <v>0</v>
      </c>
      <c r="U300" s="2">
        <f t="shared" si="115"/>
        <v>0</v>
      </c>
      <c r="V300" s="2">
        <f t="shared" si="115"/>
        <v>0</v>
      </c>
      <c r="W300" s="2">
        <f t="shared" si="115"/>
        <v>0</v>
      </c>
      <c r="X300" s="2">
        <f t="shared" si="115"/>
        <v>0</v>
      </c>
      <c r="Y300" s="2">
        <f t="shared" si="115"/>
        <v>0</v>
      </c>
      <c r="Z300" s="2">
        <f t="shared" si="115"/>
        <v>0</v>
      </c>
      <c r="AA300" s="2">
        <f t="shared" si="115"/>
        <v>0</v>
      </c>
      <c r="AB300" s="2">
        <f t="shared" si="115"/>
        <v>0</v>
      </c>
      <c r="AC300" s="2">
        <f t="shared" si="115"/>
        <v>0</v>
      </c>
      <c r="AD300" s="2">
        <f t="shared" si="115"/>
        <v>0</v>
      </c>
      <c r="AE300" s="2">
        <f t="shared" si="115"/>
        <v>0</v>
      </c>
      <c r="AF300" s="2">
        <f t="shared" si="115"/>
        <v>0</v>
      </c>
      <c r="AG300" s="2">
        <f t="shared" si="115"/>
        <v>0</v>
      </c>
      <c r="AH300" s="2">
        <f t="shared" si="115"/>
        <v>0</v>
      </c>
      <c r="AI300" s="2">
        <f t="shared" si="115"/>
        <v>0</v>
      </c>
      <c r="AJ300" s="2">
        <f t="shared" si="115"/>
        <v>0</v>
      </c>
      <c r="AK300" s="2">
        <f t="shared" si="115"/>
        <v>0</v>
      </c>
    </row>
    <row r="301" spans="4:38">
      <c r="E301" t="s">
        <v>311</v>
      </c>
      <c r="F301" t="s">
        <v>215</v>
      </c>
      <c r="G301" s="2">
        <f t="shared" si="115"/>
        <v>0</v>
      </c>
      <c r="H301" s="2">
        <f t="shared" si="115"/>
        <v>0</v>
      </c>
      <c r="I301" s="2">
        <f t="shared" si="115"/>
        <v>0</v>
      </c>
      <c r="J301" s="2">
        <f t="shared" si="115"/>
        <v>0</v>
      </c>
      <c r="K301" s="2">
        <f t="shared" si="115"/>
        <v>0</v>
      </c>
      <c r="L301" s="2">
        <f t="shared" si="115"/>
        <v>0</v>
      </c>
      <c r="M301" s="2">
        <f t="shared" si="115"/>
        <v>0</v>
      </c>
      <c r="N301" s="2">
        <f t="shared" si="115"/>
        <v>0</v>
      </c>
      <c r="O301" s="2">
        <f t="shared" si="115"/>
        <v>0</v>
      </c>
      <c r="P301" s="2">
        <f t="shared" si="115"/>
        <v>0</v>
      </c>
      <c r="Q301" s="2">
        <f t="shared" si="115"/>
        <v>0</v>
      </c>
      <c r="R301" s="2">
        <f t="shared" si="115"/>
        <v>0</v>
      </c>
      <c r="S301" s="2">
        <f t="shared" si="115"/>
        <v>0</v>
      </c>
      <c r="T301" s="2">
        <f t="shared" si="115"/>
        <v>0</v>
      </c>
      <c r="U301" s="2">
        <f t="shared" si="115"/>
        <v>0</v>
      </c>
      <c r="V301" s="2">
        <f t="shared" si="115"/>
        <v>0</v>
      </c>
      <c r="W301" s="2">
        <f t="shared" si="115"/>
        <v>0</v>
      </c>
      <c r="X301" s="2">
        <f t="shared" si="115"/>
        <v>0</v>
      </c>
      <c r="Y301" s="2">
        <f t="shared" si="115"/>
        <v>0</v>
      </c>
      <c r="Z301" s="2">
        <f t="shared" si="115"/>
        <v>0</v>
      </c>
      <c r="AA301" s="2">
        <f t="shared" si="115"/>
        <v>0</v>
      </c>
      <c r="AB301" s="2">
        <f t="shared" si="115"/>
        <v>0</v>
      </c>
      <c r="AC301" s="2">
        <f t="shared" si="115"/>
        <v>0</v>
      </c>
      <c r="AD301" s="2">
        <f t="shared" si="115"/>
        <v>0</v>
      </c>
      <c r="AE301" s="2">
        <f t="shared" si="115"/>
        <v>0</v>
      </c>
      <c r="AF301" s="2">
        <f t="shared" si="115"/>
        <v>0</v>
      </c>
      <c r="AG301" s="2">
        <f t="shared" si="115"/>
        <v>0</v>
      </c>
      <c r="AH301" s="2">
        <f t="shared" si="115"/>
        <v>0</v>
      </c>
      <c r="AI301" s="2">
        <f t="shared" si="115"/>
        <v>0</v>
      </c>
      <c r="AJ301" s="2">
        <f t="shared" si="115"/>
        <v>0</v>
      </c>
      <c r="AK301" s="2">
        <f t="shared" si="115"/>
        <v>0</v>
      </c>
    </row>
    <row r="302" spans="4:38">
      <c r="E302" t="s">
        <v>222</v>
      </c>
      <c r="F302" t="s">
        <v>215</v>
      </c>
      <c r="G302" s="2">
        <f t="shared" si="115"/>
        <v>0</v>
      </c>
      <c r="H302" s="2">
        <f t="shared" si="115"/>
        <v>0</v>
      </c>
      <c r="I302" s="2">
        <f t="shared" si="115"/>
        <v>0</v>
      </c>
      <c r="J302" s="2">
        <f t="shared" si="115"/>
        <v>0</v>
      </c>
      <c r="K302" s="2">
        <f t="shared" si="115"/>
        <v>0</v>
      </c>
      <c r="L302" s="2">
        <f t="shared" si="115"/>
        <v>0</v>
      </c>
      <c r="M302" s="2">
        <f t="shared" si="115"/>
        <v>0</v>
      </c>
      <c r="N302" s="2">
        <f t="shared" si="115"/>
        <v>0</v>
      </c>
      <c r="O302" s="2">
        <f t="shared" si="115"/>
        <v>0</v>
      </c>
      <c r="P302" s="2">
        <f t="shared" si="115"/>
        <v>0</v>
      </c>
      <c r="Q302" s="2">
        <f t="shared" si="115"/>
        <v>0</v>
      </c>
      <c r="R302" s="2">
        <f t="shared" si="115"/>
        <v>0</v>
      </c>
      <c r="S302" s="2">
        <f t="shared" si="115"/>
        <v>0</v>
      </c>
      <c r="T302" s="2">
        <f t="shared" si="115"/>
        <v>0</v>
      </c>
      <c r="U302" s="2">
        <f t="shared" si="115"/>
        <v>0</v>
      </c>
      <c r="V302" s="2">
        <f t="shared" si="115"/>
        <v>0</v>
      </c>
      <c r="W302" s="2">
        <f t="shared" si="115"/>
        <v>0</v>
      </c>
      <c r="X302" s="2">
        <f t="shared" si="115"/>
        <v>0</v>
      </c>
      <c r="Y302" s="2">
        <f t="shared" si="115"/>
        <v>0</v>
      </c>
      <c r="Z302" s="2">
        <f t="shared" si="115"/>
        <v>0</v>
      </c>
      <c r="AA302" s="2">
        <f t="shared" si="115"/>
        <v>0</v>
      </c>
      <c r="AB302" s="2">
        <f t="shared" si="115"/>
        <v>0</v>
      </c>
      <c r="AC302" s="2">
        <f t="shared" si="115"/>
        <v>0</v>
      </c>
      <c r="AD302" s="2">
        <f t="shared" si="115"/>
        <v>0</v>
      </c>
      <c r="AE302" s="2">
        <f t="shared" si="115"/>
        <v>0</v>
      </c>
      <c r="AF302" s="2">
        <f t="shared" si="115"/>
        <v>0</v>
      </c>
      <c r="AG302" s="2">
        <f t="shared" si="115"/>
        <v>0</v>
      </c>
      <c r="AH302" s="2">
        <f t="shared" si="115"/>
        <v>0</v>
      </c>
      <c r="AI302" s="2">
        <f t="shared" si="115"/>
        <v>0</v>
      </c>
      <c r="AJ302" s="2">
        <f t="shared" si="115"/>
        <v>0</v>
      </c>
      <c r="AK302" s="2">
        <f t="shared" si="115"/>
        <v>0</v>
      </c>
    </row>
    <row r="303" spans="4:38">
      <c r="E303" t="s">
        <v>305</v>
      </c>
      <c r="F303" t="s">
        <v>215</v>
      </c>
      <c r="G303" s="2">
        <f t="shared" si="115"/>
        <v>0</v>
      </c>
      <c r="H303" s="2">
        <f t="shared" si="115"/>
        <v>210000.53589976579</v>
      </c>
      <c r="I303" s="2">
        <f t="shared" si="115"/>
        <v>428821.09430732171</v>
      </c>
      <c r="J303" s="2">
        <f t="shared" si="115"/>
        <v>656739.50593166309</v>
      </c>
      <c r="K303" s="2">
        <f t="shared" si="115"/>
        <v>894041.38074163743</v>
      </c>
      <c r="L303" s="2">
        <f t="shared" si="115"/>
        <v>1141020.3121715146</v>
      </c>
      <c r="M303" s="2">
        <f t="shared" si="115"/>
        <v>1553714.2967197907</v>
      </c>
      <c r="N303" s="2">
        <f t="shared" si="115"/>
        <v>1983238.2386614264</v>
      </c>
      <c r="O303" s="2">
        <f t="shared" si="115"/>
        <v>2430116.9981597573</v>
      </c>
      <c r="P303" s="2">
        <f t="shared" si="115"/>
        <v>2894890.0574937691</v>
      </c>
      <c r="Q303" s="2">
        <f t="shared" si="115"/>
        <v>3378111.9037236203</v>
      </c>
      <c r="R303" s="2">
        <f t="shared" si="115"/>
        <v>3639253.4392139781</v>
      </c>
      <c r="S303" s="2">
        <f t="shared" si="115"/>
        <v>3909873.1718453895</v>
      </c>
      <c r="T303" s="2">
        <f t="shared" si="115"/>
        <v>4190254.0224806275</v>
      </c>
      <c r="U303" s="2">
        <f t="shared" si="115"/>
        <v>4480686.6147737615</v>
      </c>
      <c r="V303" s="2">
        <f t="shared" si="115"/>
        <v>4781469.473919292</v>
      </c>
      <c r="W303" s="2">
        <f t="shared" si="115"/>
        <v>5092909.2303518206</v>
      </c>
      <c r="X303" s="2">
        <f t="shared" si="115"/>
        <v>5415320.8285165159</v>
      </c>
      <c r="Y303" s="2">
        <f t="shared" si="115"/>
        <v>5570289.7862125216</v>
      </c>
      <c r="Z303" s="2">
        <f t="shared" si="115"/>
        <v>5729379.2836463824</v>
      </c>
      <c r="AA303" s="2">
        <f t="shared" si="115"/>
        <v>5892694.0421767477</v>
      </c>
      <c r="AB303" s="2">
        <f t="shared" si="115"/>
        <v>6060341.3643012987</v>
      </c>
      <c r="AC303" s="2">
        <f t="shared" si="115"/>
        <v>6232431.1958824815</v>
      </c>
      <c r="AD303" s="2">
        <f t="shared" si="115"/>
        <v>6409076.1898484165</v>
      </c>
      <c r="AE303" s="2">
        <f t="shared" si="115"/>
        <v>6590391.7714035381</v>
      </c>
      <c r="AF303" s="2">
        <f t="shared" si="115"/>
        <v>6776496.2047842499</v>
      </c>
      <c r="AG303" s="2">
        <f t="shared" si="115"/>
        <v>6967510.6615957636</v>
      </c>
      <c r="AH303" s="2">
        <f t="shared" si="115"/>
        <v>7163559.2907670503</v>
      </c>
      <c r="AI303" s="2">
        <f t="shared" si="115"/>
        <v>7364769.2901617689</v>
      </c>
      <c r="AJ303" s="2">
        <f t="shared" si="115"/>
        <v>7571270.9798838357</v>
      </c>
      <c r="AK303" s="2">
        <f t="shared" si="115"/>
        <v>7783197.8773172684</v>
      </c>
      <c r="AL303" s="2">
        <f t="shared" ref="AL303:AL309" si="116">IF(AF303=0,0,IF($G$15&gt;(AK303/AF303)^(1/5)-1+2%,AK303*(AK303/AF303)^(1/5)/($G$15-((AK303/AF303)^(1/5)-1)),AK303*(1+$G$14)/$G$16))</f>
        <v>340338838.58514053</v>
      </c>
    </row>
    <row r="304" spans="4:38">
      <c r="E304" t="s">
        <v>282</v>
      </c>
      <c r="F304" t="s">
        <v>215</v>
      </c>
      <c r="G304" s="2">
        <f t="shared" si="115"/>
        <v>0</v>
      </c>
      <c r="H304" s="2">
        <f t="shared" si="115"/>
        <v>-16497.043911616427</v>
      </c>
      <c r="I304" s="2">
        <f t="shared" si="115"/>
        <v>-33686.963667520744</v>
      </c>
      <c r="J304" s="2">
        <f t="shared" si="115"/>
        <v>-51591.584856808011</v>
      </c>
      <c r="K304" s="2">
        <f t="shared" si="115"/>
        <v>-70233.344185067966</v>
      </c>
      <c r="L304" s="2">
        <f t="shared" si="115"/>
        <v>-89635.305516192966</v>
      </c>
      <c r="M304" s="2">
        <f t="shared" si="115"/>
        <v>-122055.36937927977</v>
      </c>
      <c r="N304" s="2">
        <f t="shared" si="115"/>
        <v>-155797.54675488354</v>
      </c>
      <c r="O304" s="2">
        <f t="shared" si="115"/>
        <v>-190903.06916236642</v>
      </c>
      <c r="P304" s="2">
        <f t="shared" si="115"/>
        <v>-227414.31679284471</v>
      </c>
      <c r="Q304" s="2">
        <f t="shared" si="115"/>
        <v>-265374.84857030242</v>
      </c>
      <c r="R304" s="2">
        <f t="shared" si="115"/>
        <v>-285889.38373409671</v>
      </c>
      <c r="S304" s="2">
        <f t="shared" si="115"/>
        <v>-307148.49906655075</v>
      </c>
      <c r="T304" s="2">
        <f t="shared" si="115"/>
        <v>-329174.42002474127</v>
      </c>
      <c r="U304" s="2">
        <f t="shared" si="115"/>
        <v>-351989.97717508726</v>
      </c>
      <c r="V304" s="2">
        <f t="shared" si="115"/>
        <v>-375618.62180651701</v>
      </c>
      <c r="W304" s="2">
        <f t="shared" si="115"/>
        <v>-400084.44193253259</v>
      </c>
      <c r="X304" s="2">
        <f t="shared" si="115"/>
        <v>-425412.17869162402</v>
      </c>
      <c r="Y304" s="2">
        <f t="shared" si="115"/>
        <v>-437586.09857756505</v>
      </c>
      <c r="Z304" s="2">
        <f t="shared" si="115"/>
        <v>-450083.71632791252</v>
      </c>
      <c r="AA304" s="2">
        <f t="shared" si="115"/>
        <v>-462913.25855430204</v>
      </c>
      <c r="AB304" s="2">
        <f t="shared" si="115"/>
        <v>-476083.15463529911</v>
      </c>
      <c r="AC304" s="2">
        <f t="shared" si="115"/>
        <v>-489602.04160467576</v>
      </c>
      <c r="AD304" s="2">
        <f t="shared" si="115"/>
        <v>-503478.76915557194</v>
      </c>
      <c r="AE304" s="2">
        <f t="shared" si="115"/>
        <v>-517722.40476325824</v>
      </c>
      <c r="AF304" s="2">
        <f t="shared" si="115"/>
        <v>-532342.2389292696</v>
      </c>
      <c r="AG304" s="2">
        <f t="shared" si="115"/>
        <v>-547347.790549753</v>
      </c>
      <c r="AH304" s="2">
        <f t="shared" si="115"/>
        <v>-562748.81241092877</v>
      </c>
      <c r="AI304" s="2">
        <f t="shared" si="115"/>
        <v>-578555.29681464157</v>
      </c>
      <c r="AJ304" s="2">
        <f t="shared" si="115"/>
        <v>-594777.48133703694</v>
      </c>
      <c r="AK304" s="2">
        <f t="shared" si="115"/>
        <v>-611425.85472347774</v>
      </c>
      <c r="AL304" s="2">
        <f t="shared" si="116"/>
        <v>-26736049.700594392</v>
      </c>
    </row>
    <row r="305" spans="1:38">
      <c r="E305" t="s">
        <v>283</v>
      </c>
      <c r="F305" t="s">
        <v>215</v>
      </c>
      <c r="G305" s="2">
        <f t="shared" si="115"/>
        <v>0</v>
      </c>
      <c r="H305" s="2">
        <f t="shared" si="115"/>
        <v>-385621.78657398495</v>
      </c>
      <c r="I305" s="2">
        <f t="shared" si="115"/>
        <v>-787439.68818407715</v>
      </c>
      <c r="J305" s="2">
        <f t="shared" si="115"/>
        <v>-1205963.8824539143</v>
      </c>
      <c r="K305" s="2">
        <f t="shared" si="115"/>
        <v>-1641718.8319805949</v>
      </c>
      <c r="L305" s="2">
        <f t="shared" si="115"/>
        <v>-2095243.6593152341</v>
      </c>
      <c r="M305" s="2">
        <f t="shared" si="115"/>
        <v>-2853069.3046069336</v>
      </c>
      <c r="N305" s="2">
        <f t="shared" si="115"/>
        <v>-3641799.6245471262</v>
      </c>
      <c r="O305" s="2">
        <f t="shared" si="115"/>
        <v>-4462398.414361475</v>
      </c>
      <c r="P305" s="2">
        <f t="shared" si="115"/>
        <v>-5315856.3197136009</v>
      </c>
      <c r="Q305" s="2">
        <f t="shared" si="115"/>
        <v>-6203191.5393897817</v>
      </c>
      <c r="R305" s="2">
        <f t="shared" si="115"/>
        <v>-6682723.0083596101</v>
      </c>
      <c r="S305" s="2">
        <f t="shared" si="115"/>
        <v>-7179659.1915572993</v>
      </c>
      <c r="T305" s="2">
        <f t="shared" si="115"/>
        <v>-7694519.6136026056</v>
      </c>
      <c r="U305" s="2">
        <f t="shared" si="115"/>
        <v>-8227837.9436703371</v>
      </c>
      <c r="V305" s="2">
        <f t="shared" si="115"/>
        <v>-8780162.3604513146</v>
      </c>
      <c r="W305" s="2">
        <f t="shared" si="115"/>
        <v>-9352055.9262039345</v>
      </c>
      <c r="X305" s="2">
        <f t="shared" si="115"/>
        <v>-9944096.9701172039</v>
      </c>
      <c r="Y305" s="2">
        <f t="shared" si="115"/>
        <v>-10228664.845499985</v>
      </c>
      <c r="Z305" s="2">
        <f t="shared" si="115"/>
        <v>-10520799.224885022</v>
      </c>
      <c r="AA305" s="2">
        <f t="shared" si="115"/>
        <v>-10820692.407007365</v>
      </c>
      <c r="AB305" s="2">
        <f t="shared" si="115"/>
        <v>-11128541.430320671</v>
      </c>
      <c r="AC305" s="2">
        <f t="shared" si="115"/>
        <v>-11444548.187261645</v>
      </c>
      <c r="AD305" s="2">
        <f t="shared" si="115"/>
        <v>-11768919.54122337</v>
      </c>
      <c r="AE305" s="2">
        <f t="shared" si="115"/>
        <v>-12101867.446300903</v>
      </c>
      <c r="AF305" s="2">
        <f t="shared" si="115"/>
        <v>-12443609.069874015</v>
      </c>
      <c r="AG305" s="2">
        <f t="shared" si="115"/>
        <v>-12794366.918093378</v>
      </c>
      <c r="AH305" s="2">
        <f t="shared" si="115"/>
        <v>-13154368.964338141</v>
      </c>
      <c r="AI305" s="2">
        <f t="shared" si="115"/>
        <v>-13523848.780714303</v>
      </c>
      <c r="AJ305" s="2">
        <f t="shared" si="115"/>
        <v>-13903045.672664991</v>
      </c>
      <c r="AK305" s="2">
        <f t="shared" si="115"/>
        <v>-14292204.816765312</v>
      </c>
      <c r="AL305" s="2">
        <f t="shared" si="116"/>
        <v>-624960647.90215242</v>
      </c>
    </row>
    <row r="306" spans="1:38">
      <c r="E306" t="s">
        <v>290</v>
      </c>
      <c r="F306" t="s">
        <v>215</v>
      </c>
      <c r="G306" s="2">
        <f t="shared" si="115"/>
        <v>0</v>
      </c>
      <c r="H306" s="2">
        <f t="shared" si="115"/>
        <v>0</v>
      </c>
      <c r="I306" s="2">
        <f t="shared" si="115"/>
        <v>0</v>
      </c>
      <c r="J306" s="2">
        <f t="shared" si="115"/>
        <v>0</v>
      </c>
      <c r="K306" s="2">
        <f t="shared" si="115"/>
        <v>0</v>
      </c>
      <c r="L306" s="2">
        <f t="shared" si="115"/>
        <v>0</v>
      </c>
      <c r="M306" s="2">
        <f t="shared" si="115"/>
        <v>0</v>
      </c>
      <c r="N306" s="2">
        <f t="shared" si="115"/>
        <v>0</v>
      </c>
      <c r="O306" s="2">
        <f t="shared" si="115"/>
        <v>0</v>
      </c>
      <c r="P306" s="2">
        <f t="shared" si="115"/>
        <v>0</v>
      </c>
      <c r="Q306" s="2">
        <f t="shared" si="115"/>
        <v>0</v>
      </c>
      <c r="R306" s="2">
        <f t="shared" si="115"/>
        <v>0</v>
      </c>
      <c r="S306" s="2">
        <f t="shared" si="115"/>
        <v>0</v>
      </c>
      <c r="T306" s="2">
        <f t="shared" si="115"/>
        <v>0</v>
      </c>
      <c r="U306" s="2">
        <f t="shared" si="115"/>
        <v>0</v>
      </c>
      <c r="V306" s="2">
        <f t="shared" si="115"/>
        <v>0</v>
      </c>
      <c r="W306" s="2">
        <f t="shared" si="115"/>
        <v>0</v>
      </c>
      <c r="X306" s="2">
        <f t="shared" si="115"/>
        <v>0</v>
      </c>
      <c r="Y306" s="2">
        <f t="shared" si="115"/>
        <v>0</v>
      </c>
      <c r="Z306" s="2">
        <f t="shared" si="115"/>
        <v>0</v>
      </c>
      <c r="AA306" s="2">
        <f t="shared" si="115"/>
        <v>0</v>
      </c>
      <c r="AB306" s="2">
        <f t="shared" si="115"/>
        <v>0</v>
      </c>
      <c r="AC306" s="2">
        <f t="shared" si="115"/>
        <v>0</v>
      </c>
      <c r="AD306" s="2">
        <f t="shared" si="115"/>
        <v>0</v>
      </c>
      <c r="AE306" s="2">
        <f t="shared" si="115"/>
        <v>0</v>
      </c>
      <c r="AF306" s="2">
        <f t="shared" si="115"/>
        <v>0</v>
      </c>
      <c r="AG306" s="2">
        <f t="shared" si="115"/>
        <v>0</v>
      </c>
      <c r="AH306" s="2">
        <f t="shared" si="115"/>
        <v>0</v>
      </c>
      <c r="AI306" s="2">
        <f t="shared" si="115"/>
        <v>0</v>
      </c>
      <c r="AJ306" s="2">
        <f t="shared" si="115"/>
        <v>0</v>
      </c>
      <c r="AK306" s="2">
        <f t="shared" si="115"/>
        <v>0</v>
      </c>
      <c r="AL306" s="2">
        <f t="shared" si="116"/>
        <v>0</v>
      </c>
    </row>
    <row r="307" spans="1:38">
      <c r="E307" t="s">
        <v>295</v>
      </c>
      <c r="F307" t="s">
        <v>215</v>
      </c>
      <c r="G307" s="2">
        <f t="shared" si="115"/>
        <v>0</v>
      </c>
      <c r="H307" s="2">
        <f t="shared" si="115"/>
        <v>0</v>
      </c>
      <c r="I307" s="2">
        <f t="shared" si="115"/>
        <v>0</v>
      </c>
      <c r="J307" s="2">
        <f t="shared" si="115"/>
        <v>0</v>
      </c>
      <c r="K307" s="2">
        <f t="shared" si="115"/>
        <v>0</v>
      </c>
      <c r="L307" s="2">
        <f t="shared" si="115"/>
        <v>0</v>
      </c>
      <c r="M307" s="2">
        <f t="shared" si="115"/>
        <v>0</v>
      </c>
      <c r="N307" s="2">
        <f t="shared" si="115"/>
        <v>0</v>
      </c>
      <c r="O307" s="2">
        <f t="shared" si="115"/>
        <v>0</v>
      </c>
      <c r="P307" s="2">
        <f t="shared" si="115"/>
        <v>0</v>
      </c>
      <c r="Q307" s="2">
        <f t="shared" si="115"/>
        <v>0</v>
      </c>
      <c r="R307" s="2">
        <f t="shared" si="115"/>
        <v>0</v>
      </c>
      <c r="S307" s="2">
        <f t="shared" si="115"/>
        <v>0</v>
      </c>
      <c r="T307" s="2">
        <f t="shared" si="115"/>
        <v>0</v>
      </c>
      <c r="U307" s="2">
        <f t="shared" si="115"/>
        <v>0</v>
      </c>
      <c r="V307" s="2">
        <f t="shared" si="115"/>
        <v>0</v>
      </c>
      <c r="W307" s="2">
        <f t="shared" si="115"/>
        <v>0</v>
      </c>
      <c r="X307" s="2">
        <f t="shared" si="115"/>
        <v>0</v>
      </c>
      <c r="Y307" s="2">
        <f t="shared" si="115"/>
        <v>0</v>
      </c>
      <c r="Z307" s="2">
        <f t="shared" si="115"/>
        <v>0</v>
      </c>
      <c r="AA307" s="2">
        <f t="shared" si="115"/>
        <v>0</v>
      </c>
      <c r="AB307" s="2">
        <f t="shared" si="115"/>
        <v>0</v>
      </c>
      <c r="AC307" s="2">
        <f t="shared" si="115"/>
        <v>0</v>
      </c>
      <c r="AD307" s="2">
        <f t="shared" si="115"/>
        <v>0</v>
      </c>
      <c r="AE307" s="2">
        <f t="shared" si="115"/>
        <v>0</v>
      </c>
      <c r="AF307" s="2">
        <f t="shared" si="115"/>
        <v>0</v>
      </c>
      <c r="AG307" s="2">
        <f t="shared" si="115"/>
        <v>0</v>
      </c>
      <c r="AH307" s="2">
        <f t="shared" si="115"/>
        <v>0</v>
      </c>
      <c r="AI307" s="2">
        <f t="shared" si="115"/>
        <v>0</v>
      </c>
      <c r="AJ307" s="2">
        <f t="shared" si="115"/>
        <v>0</v>
      </c>
      <c r="AK307" s="2">
        <f t="shared" si="115"/>
        <v>0</v>
      </c>
      <c r="AL307" s="2">
        <f t="shared" si="116"/>
        <v>0</v>
      </c>
    </row>
    <row r="308" spans="1:38">
      <c r="E308" t="s">
        <v>312</v>
      </c>
      <c r="F308" t="s">
        <v>215</v>
      </c>
      <c r="G308" s="2" t="e">
        <f t="shared" ref="G308:AK308" ca="1" si="117">G297</f>
        <v>#DIV/0!</v>
      </c>
      <c r="H308" s="2" t="e">
        <f t="shared" ca="1" si="117"/>
        <v>#DIV/0!</v>
      </c>
      <c r="I308" s="2" t="e">
        <f t="shared" ca="1" si="117"/>
        <v>#DIV/0!</v>
      </c>
      <c r="J308" s="2" t="e">
        <f t="shared" ca="1" si="117"/>
        <v>#DIV/0!</v>
      </c>
      <c r="K308" s="2" t="e">
        <f t="shared" ca="1" si="117"/>
        <v>#DIV/0!</v>
      </c>
      <c r="L308" s="2" t="e">
        <f t="shared" ca="1" si="117"/>
        <v>#DIV/0!</v>
      </c>
      <c r="M308" s="2" t="e">
        <f t="shared" ca="1" si="117"/>
        <v>#DIV/0!</v>
      </c>
      <c r="N308" s="2" t="e">
        <f t="shared" ca="1" si="117"/>
        <v>#DIV/0!</v>
      </c>
      <c r="O308" s="2" t="e">
        <f t="shared" ca="1" si="117"/>
        <v>#DIV/0!</v>
      </c>
      <c r="P308" s="2" t="e">
        <f t="shared" ca="1" si="117"/>
        <v>#DIV/0!</v>
      </c>
      <c r="Q308" s="2" t="e">
        <f t="shared" ca="1" si="117"/>
        <v>#DIV/0!</v>
      </c>
      <c r="R308" s="2" t="e">
        <f t="shared" ca="1" si="117"/>
        <v>#DIV/0!</v>
      </c>
      <c r="S308" s="2" t="e">
        <f t="shared" ca="1" si="117"/>
        <v>#DIV/0!</v>
      </c>
      <c r="T308" s="2" t="e">
        <f t="shared" ca="1" si="117"/>
        <v>#DIV/0!</v>
      </c>
      <c r="U308" s="2" t="e">
        <f t="shared" ca="1" si="117"/>
        <v>#DIV/0!</v>
      </c>
      <c r="V308" s="2" t="e">
        <f t="shared" ca="1" si="117"/>
        <v>#DIV/0!</v>
      </c>
      <c r="W308" s="2" t="e">
        <f t="shared" ca="1" si="117"/>
        <v>#DIV/0!</v>
      </c>
      <c r="X308" s="2" t="e">
        <f t="shared" ca="1" si="117"/>
        <v>#DIV/0!</v>
      </c>
      <c r="Y308" s="2" t="e">
        <f t="shared" ca="1" si="117"/>
        <v>#DIV/0!</v>
      </c>
      <c r="Z308" s="2" t="e">
        <f t="shared" ca="1" si="117"/>
        <v>#DIV/0!</v>
      </c>
      <c r="AA308" s="2" t="e">
        <f t="shared" ca="1" si="117"/>
        <v>#DIV/0!</v>
      </c>
      <c r="AB308" s="2" t="e">
        <f t="shared" ca="1" si="117"/>
        <v>#DIV/0!</v>
      </c>
      <c r="AC308" s="2" t="e">
        <f t="shared" ca="1" si="117"/>
        <v>#DIV/0!</v>
      </c>
      <c r="AD308" s="2" t="e">
        <f t="shared" ca="1" si="117"/>
        <v>#DIV/0!</v>
      </c>
      <c r="AE308" s="2" t="e">
        <f t="shared" ca="1" si="117"/>
        <v>#DIV/0!</v>
      </c>
      <c r="AF308" s="2" t="e">
        <f t="shared" ca="1" si="117"/>
        <v>#DIV/0!</v>
      </c>
      <c r="AG308" s="2" t="e">
        <f t="shared" ca="1" si="117"/>
        <v>#DIV/0!</v>
      </c>
      <c r="AH308" s="2" t="e">
        <f t="shared" ca="1" si="117"/>
        <v>#DIV/0!</v>
      </c>
      <c r="AI308" s="2" t="e">
        <f t="shared" ca="1" si="117"/>
        <v>#DIV/0!</v>
      </c>
      <c r="AJ308" s="2" t="e">
        <f t="shared" ca="1" si="117"/>
        <v>#DIV/0!</v>
      </c>
      <c r="AK308" s="2" t="e">
        <f t="shared" ca="1" si="117"/>
        <v>#DIV/0!</v>
      </c>
      <c r="AL308" s="2" t="e">
        <f t="shared" ca="1" si="116"/>
        <v>#DIV/0!</v>
      </c>
    </row>
    <row r="309" spans="1:38">
      <c r="E309" t="s">
        <v>313</v>
      </c>
      <c r="F309" t="s">
        <v>215</v>
      </c>
      <c r="G309" s="2" t="e">
        <f ca="1">-$G$17*G308</f>
        <v>#DIV/0!</v>
      </c>
      <c r="H309" s="2" t="e">
        <f t="shared" ref="H309:AK309" ca="1" si="118">-$G$17*H308</f>
        <v>#DIV/0!</v>
      </c>
      <c r="I309" s="2" t="e">
        <f t="shared" ca="1" si="118"/>
        <v>#DIV/0!</v>
      </c>
      <c r="J309" s="2" t="e">
        <f t="shared" ca="1" si="118"/>
        <v>#DIV/0!</v>
      </c>
      <c r="K309" s="2" t="e">
        <f t="shared" ca="1" si="118"/>
        <v>#DIV/0!</v>
      </c>
      <c r="L309" s="2" t="e">
        <f t="shared" ca="1" si="118"/>
        <v>#DIV/0!</v>
      </c>
      <c r="M309" s="2" t="e">
        <f t="shared" ca="1" si="118"/>
        <v>#DIV/0!</v>
      </c>
      <c r="N309" s="2" t="e">
        <f t="shared" ca="1" si="118"/>
        <v>#DIV/0!</v>
      </c>
      <c r="O309" s="2" t="e">
        <f t="shared" ca="1" si="118"/>
        <v>#DIV/0!</v>
      </c>
      <c r="P309" s="2" t="e">
        <f t="shared" ca="1" si="118"/>
        <v>#DIV/0!</v>
      </c>
      <c r="Q309" s="2" t="e">
        <f t="shared" ca="1" si="118"/>
        <v>#DIV/0!</v>
      </c>
      <c r="R309" s="2" t="e">
        <f t="shared" ca="1" si="118"/>
        <v>#DIV/0!</v>
      </c>
      <c r="S309" s="2" t="e">
        <f t="shared" ca="1" si="118"/>
        <v>#DIV/0!</v>
      </c>
      <c r="T309" s="2" t="e">
        <f t="shared" ca="1" si="118"/>
        <v>#DIV/0!</v>
      </c>
      <c r="U309" s="2" t="e">
        <f t="shared" ca="1" si="118"/>
        <v>#DIV/0!</v>
      </c>
      <c r="V309" s="2" t="e">
        <f t="shared" ca="1" si="118"/>
        <v>#DIV/0!</v>
      </c>
      <c r="W309" s="2" t="e">
        <f t="shared" ca="1" si="118"/>
        <v>#DIV/0!</v>
      </c>
      <c r="X309" s="2" t="e">
        <f t="shared" ca="1" si="118"/>
        <v>#DIV/0!</v>
      </c>
      <c r="Y309" s="2" t="e">
        <f t="shared" ca="1" si="118"/>
        <v>#DIV/0!</v>
      </c>
      <c r="Z309" s="2" t="e">
        <f t="shared" ca="1" si="118"/>
        <v>#DIV/0!</v>
      </c>
      <c r="AA309" s="2" t="e">
        <f t="shared" ca="1" si="118"/>
        <v>#DIV/0!</v>
      </c>
      <c r="AB309" s="2" t="e">
        <f t="shared" ca="1" si="118"/>
        <v>#DIV/0!</v>
      </c>
      <c r="AC309" s="2" t="e">
        <f t="shared" ca="1" si="118"/>
        <v>#DIV/0!</v>
      </c>
      <c r="AD309" s="2" t="e">
        <f t="shared" ca="1" si="118"/>
        <v>#DIV/0!</v>
      </c>
      <c r="AE309" s="2" t="e">
        <f t="shared" ca="1" si="118"/>
        <v>#DIV/0!</v>
      </c>
      <c r="AF309" s="2" t="e">
        <f t="shared" ca="1" si="118"/>
        <v>#DIV/0!</v>
      </c>
      <c r="AG309" s="2" t="e">
        <f t="shared" ca="1" si="118"/>
        <v>#DIV/0!</v>
      </c>
      <c r="AH309" s="2" t="e">
        <f t="shared" ca="1" si="118"/>
        <v>#DIV/0!</v>
      </c>
      <c r="AI309" s="2" t="e">
        <f t="shared" ca="1" si="118"/>
        <v>#DIV/0!</v>
      </c>
      <c r="AJ309" s="2" t="e">
        <f t="shared" ca="1" si="118"/>
        <v>#DIV/0!</v>
      </c>
      <c r="AK309" s="2" t="e">
        <f t="shared" ca="1" si="118"/>
        <v>#DIV/0!</v>
      </c>
      <c r="AL309" s="2" t="e">
        <f t="shared" ca="1" si="116"/>
        <v>#DIV/0!</v>
      </c>
    </row>
    <row r="310" spans="1:38">
      <c r="E310" t="s">
        <v>314</v>
      </c>
      <c r="F310" t="s">
        <v>215</v>
      </c>
      <c r="G310" s="2" t="e">
        <f t="shared" ref="G310:AL310" ca="1" si="119">SUM(G300:G309)</f>
        <v>#DIV/0!</v>
      </c>
      <c r="H310" s="2" t="e">
        <f t="shared" ca="1" si="119"/>
        <v>#DIV/0!</v>
      </c>
      <c r="I310" s="2" t="e">
        <f t="shared" ca="1" si="119"/>
        <v>#DIV/0!</v>
      </c>
      <c r="J310" s="2" t="e">
        <f t="shared" ca="1" si="119"/>
        <v>#DIV/0!</v>
      </c>
      <c r="K310" s="2" t="e">
        <f t="shared" ca="1" si="119"/>
        <v>#DIV/0!</v>
      </c>
      <c r="L310" s="2" t="e">
        <f t="shared" ca="1" si="119"/>
        <v>#DIV/0!</v>
      </c>
      <c r="M310" s="2" t="e">
        <f t="shared" ca="1" si="119"/>
        <v>#DIV/0!</v>
      </c>
      <c r="N310" s="2" t="e">
        <f t="shared" ca="1" si="119"/>
        <v>#DIV/0!</v>
      </c>
      <c r="O310" s="2" t="e">
        <f t="shared" ca="1" si="119"/>
        <v>#DIV/0!</v>
      </c>
      <c r="P310" s="2" t="e">
        <f t="shared" ca="1" si="119"/>
        <v>#DIV/0!</v>
      </c>
      <c r="Q310" s="2" t="e">
        <f t="shared" ca="1" si="119"/>
        <v>#DIV/0!</v>
      </c>
      <c r="R310" s="2" t="e">
        <f t="shared" ca="1" si="119"/>
        <v>#DIV/0!</v>
      </c>
      <c r="S310" s="2" t="e">
        <f t="shared" ca="1" si="119"/>
        <v>#DIV/0!</v>
      </c>
      <c r="T310" s="2" t="e">
        <f t="shared" ca="1" si="119"/>
        <v>#DIV/0!</v>
      </c>
      <c r="U310" s="2" t="e">
        <f t="shared" ca="1" si="119"/>
        <v>#DIV/0!</v>
      </c>
      <c r="V310" s="2" t="e">
        <f t="shared" ca="1" si="119"/>
        <v>#DIV/0!</v>
      </c>
      <c r="W310" s="2" t="e">
        <f t="shared" ca="1" si="119"/>
        <v>#DIV/0!</v>
      </c>
      <c r="X310" s="2" t="e">
        <f t="shared" ca="1" si="119"/>
        <v>#DIV/0!</v>
      </c>
      <c r="Y310" s="2" t="e">
        <f t="shared" ca="1" si="119"/>
        <v>#DIV/0!</v>
      </c>
      <c r="Z310" s="2" t="e">
        <f t="shared" ca="1" si="119"/>
        <v>#DIV/0!</v>
      </c>
      <c r="AA310" s="2" t="e">
        <f t="shared" ca="1" si="119"/>
        <v>#DIV/0!</v>
      </c>
      <c r="AB310" s="2" t="e">
        <f t="shared" ca="1" si="119"/>
        <v>#DIV/0!</v>
      </c>
      <c r="AC310" s="2" t="e">
        <f t="shared" ca="1" si="119"/>
        <v>#DIV/0!</v>
      </c>
      <c r="AD310" s="2" t="e">
        <f t="shared" ca="1" si="119"/>
        <v>#DIV/0!</v>
      </c>
      <c r="AE310" s="2" t="e">
        <f t="shared" ca="1" si="119"/>
        <v>#DIV/0!</v>
      </c>
      <c r="AF310" s="2" t="e">
        <f t="shared" ca="1" si="119"/>
        <v>#DIV/0!</v>
      </c>
      <c r="AG310" s="2" t="e">
        <f t="shared" ca="1" si="119"/>
        <v>#DIV/0!</v>
      </c>
      <c r="AH310" s="2" t="e">
        <f t="shared" ca="1" si="119"/>
        <v>#DIV/0!</v>
      </c>
      <c r="AI310" s="2" t="e">
        <f t="shared" ca="1" si="119"/>
        <v>#DIV/0!</v>
      </c>
      <c r="AJ310" s="2" t="e">
        <f t="shared" ca="1" si="119"/>
        <v>#DIV/0!</v>
      </c>
      <c r="AK310" s="2" t="e">
        <f t="shared" ca="1" si="119"/>
        <v>#DIV/0!</v>
      </c>
      <c r="AL310" s="2" t="e">
        <f t="shared" ca="1" si="119"/>
        <v>#DIV/0!</v>
      </c>
    </row>
    <row r="311" spans="1:38">
      <c r="E311" t="s">
        <v>315</v>
      </c>
      <c r="F311" t="s">
        <v>215</v>
      </c>
      <c r="G311" s="50" t="e">
        <f ca="1">NPV($G$15,H310:AL310)+G310</f>
        <v>#DIV/0!</v>
      </c>
    </row>
    <row r="313" spans="1:38">
      <c r="E313" t="s">
        <v>307</v>
      </c>
      <c r="F313" t="s">
        <v>215</v>
      </c>
      <c r="G313" s="2" t="e">
        <f t="shared" ref="G313:AK313" ca="1" si="120">G285</f>
        <v>#DIV/0!</v>
      </c>
      <c r="H313" s="2" t="e">
        <f t="shared" ca="1" si="120"/>
        <v>#DIV/0!</v>
      </c>
      <c r="I313" s="2" t="e">
        <f t="shared" ca="1" si="120"/>
        <v>#DIV/0!</v>
      </c>
      <c r="J313" s="2" t="e">
        <f t="shared" ca="1" si="120"/>
        <v>#DIV/0!</v>
      </c>
      <c r="K313" s="2" t="e">
        <f t="shared" ca="1" si="120"/>
        <v>#DIV/0!</v>
      </c>
      <c r="L313" s="2" t="e">
        <f t="shared" ca="1" si="120"/>
        <v>#DIV/0!</v>
      </c>
      <c r="M313" s="2" t="e">
        <f t="shared" ca="1" si="120"/>
        <v>#DIV/0!</v>
      </c>
      <c r="N313" s="2" t="e">
        <f t="shared" ca="1" si="120"/>
        <v>#DIV/0!</v>
      </c>
      <c r="O313" s="2" t="e">
        <f t="shared" ca="1" si="120"/>
        <v>#DIV/0!</v>
      </c>
      <c r="P313" s="2" t="e">
        <f t="shared" ca="1" si="120"/>
        <v>#DIV/0!</v>
      </c>
      <c r="Q313" s="2" t="e">
        <f t="shared" ca="1" si="120"/>
        <v>#DIV/0!</v>
      </c>
      <c r="R313" s="2" t="e">
        <f t="shared" ca="1" si="120"/>
        <v>#DIV/0!</v>
      </c>
      <c r="S313" s="2" t="e">
        <f t="shared" ca="1" si="120"/>
        <v>#DIV/0!</v>
      </c>
      <c r="T313" s="2" t="e">
        <f t="shared" ca="1" si="120"/>
        <v>#DIV/0!</v>
      </c>
      <c r="U313" s="2" t="e">
        <f t="shared" ca="1" si="120"/>
        <v>#DIV/0!</v>
      </c>
      <c r="V313" s="2" t="e">
        <f t="shared" ca="1" si="120"/>
        <v>#DIV/0!</v>
      </c>
      <c r="W313" s="2" t="e">
        <f t="shared" ca="1" si="120"/>
        <v>#DIV/0!</v>
      </c>
      <c r="X313" s="2" t="e">
        <f t="shared" ca="1" si="120"/>
        <v>#DIV/0!</v>
      </c>
      <c r="Y313" s="2" t="e">
        <f t="shared" ca="1" si="120"/>
        <v>#DIV/0!</v>
      </c>
      <c r="Z313" s="2" t="e">
        <f t="shared" ca="1" si="120"/>
        <v>#DIV/0!</v>
      </c>
      <c r="AA313" s="2" t="e">
        <f t="shared" ca="1" si="120"/>
        <v>#DIV/0!</v>
      </c>
      <c r="AB313" s="2" t="e">
        <f t="shared" ca="1" si="120"/>
        <v>#DIV/0!</v>
      </c>
      <c r="AC313" s="2" t="e">
        <f t="shared" ca="1" si="120"/>
        <v>#DIV/0!</v>
      </c>
      <c r="AD313" s="2" t="e">
        <f t="shared" ca="1" si="120"/>
        <v>#DIV/0!</v>
      </c>
      <c r="AE313" s="2" t="e">
        <f t="shared" ca="1" si="120"/>
        <v>#DIV/0!</v>
      </c>
      <c r="AF313" s="2" t="e">
        <f t="shared" ca="1" si="120"/>
        <v>#DIV/0!</v>
      </c>
      <c r="AG313" s="2" t="e">
        <f t="shared" ca="1" si="120"/>
        <v>#DIV/0!</v>
      </c>
      <c r="AH313" s="2" t="e">
        <f t="shared" ca="1" si="120"/>
        <v>#DIV/0!</v>
      </c>
      <c r="AI313" s="2" t="e">
        <f t="shared" ca="1" si="120"/>
        <v>#DIV/0!</v>
      </c>
      <c r="AJ313" s="2" t="e">
        <f t="shared" ca="1" si="120"/>
        <v>#DIV/0!</v>
      </c>
      <c r="AK313" s="2" t="e">
        <f t="shared" ca="1" si="120"/>
        <v>#DIV/0!</v>
      </c>
    </row>
    <row r="314" spans="1:38">
      <c r="E314" t="s">
        <v>316</v>
      </c>
      <c r="F314" t="s">
        <v>215</v>
      </c>
      <c r="G314" t="e">
        <f ca="1">NPV($G$15,H313:AK313)+G313</f>
        <v>#DIV/0!</v>
      </c>
    </row>
    <row r="315" spans="1:38">
      <c r="E315" s="3" t="s">
        <v>317</v>
      </c>
      <c r="F315" s="3"/>
      <c r="G315" s="4" t="e">
        <f ca="1">IF(G311&gt;0,"N/A",IF(ABS(G311+G314)&gt;1,"Error","OK"))</f>
        <v>#DIV/0!</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disablePrompts="1" count="1">
    <dataValidation type="list" showInputMessage="1" showErrorMessage="1" sqref="G4" xr:uid="{00000000-0002-0000-0D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N322"/>
  <sheetViews>
    <sheetView workbookViewId="0">
      <pane xSplit="5" ySplit="2" topLeftCell="F300" activePane="bottomRight" state="frozenSplit"/>
      <selection pane="bottomRight" activeCell="G312" sqref="G312"/>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38" max="38" width="20.125" customWidth="1"/>
  </cols>
  <sheetData>
    <row r="2" spans="1:38">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8">
      <c r="A4" s="14">
        <f>'Notes &amp; Assumptions'!A14</f>
        <v>1</v>
      </c>
      <c r="C4" s="1" t="s">
        <v>197</v>
      </c>
      <c r="F4" t="s">
        <v>198</v>
      </c>
      <c r="G4" s="206" t="s">
        <v>330</v>
      </c>
      <c r="H4" s="206"/>
    </row>
    <row r="6" spans="1:38">
      <c r="C6" s="1" t="s">
        <v>200</v>
      </c>
      <c r="G6" t="s">
        <v>201</v>
      </c>
      <c r="H6" s="26">
        <f>'Key Assumptions'!C32</f>
        <v>1596.2533936651585</v>
      </c>
    </row>
    <row r="7" spans="1:38">
      <c r="A7" s="14">
        <f>'Notes &amp; Assumptions'!A15</f>
        <v>2</v>
      </c>
      <c r="E7" s="10" t="s">
        <v>202</v>
      </c>
      <c r="F7" t="s">
        <v>203</v>
      </c>
      <c r="G7" s="10">
        <v>80</v>
      </c>
    </row>
    <row r="8" spans="1:38">
      <c r="A8" s="14">
        <f>'Notes &amp; Assumptions'!A16</f>
        <v>3</v>
      </c>
      <c r="E8" s="10" t="s">
        <v>204</v>
      </c>
      <c r="F8" t="s">
        <v>203</v>
      </c>
      <c r="G8" s="10">
        <v>30</v>
      </c>
    </row>
    <row r="9" spans="1:38">
      <c r="A9" s="14">
        <f>'Notes &amp; Assumptions'!A17</f>
        <v>4</v>
      </c>
      <c r="E9" s="10" t="s">
        <v>205</v>
      </c>
      <c r="F9" t="s">
        <v>203</v>
      </c>
      <c r="G9" s="10">
        <v>40</v>
      </c>
    </row>
    <row r="10" spans="1:38">
      <c r="A10" s="14">
        <f>'Notes &amp; Assumptions'!A18</f>
        <v>5</v>
      </c>
      <c r="E10" t="s">
        <v>206</v>
      </c>
      <c r="F10" t="s">
        <v>203</v>
      </c>
      <c r="G10" s="10">
        <v>5</v>
      </c>
    </row>
    <row r="12" spans="1:38">
      <c r="H12" s="24">
        <f>G14</f>
        <v>2.1000000000000001E-2</v>
      </c>
    </row>
    <row r="13" spans="1:38">
      <c r="C13" s="1" t="s">
        <v>207</v>
      </c>
      <c r="G13">
        <v>179.5</v>
      </c>
    </row>
    <row r="14" spans="1:38">
      <c r="A14" s="14">
        <f>'Notes &amp; Assumptions'!A19</f>
        <v>6</v>
      </c>
      <c r="E14" t="s">
        <v>208</v>
      </c>
      <c r="F14" t="s">
        <v>209</v>
      </c>
      <c r="G14" s="17">
        <f>'Key Assumptions'!$C$2</f>
        <v>2.1000000000000001E-2</v>
      </c>
      <c r="H14" s="25">
        <f>G13*(1+$H$12)</f>
        <v>183.26949999999999</v>
      </c>
      <c r="I14" s="25">
        <f>H14*(1+$H$12)</f>
        <v>187.11815949999999</v>
      </c>
      <c r="J14" s="25">
        <f t="shared" ref="J14:AL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c r="AL14" s="25">
        <f t="shared" si="0"/>
        <v>341.87115372634037</v>
      </c>
    </row>
    <row r="15" spans="1:38">
      <c r="A15" s="14">
        <f>'Notes &amp; Assumptions'!A20</f>
        <v>7</v>
      </c>
      <c r="E15" t="s">
        <v>210</v>
      </c>
      <c r="F15" t="s">
        <v>209</v>
      </c>
      <c r="G15" s="17">
        <f>'Key Assumptions'!$C$3</f>
        <v>5.16E-2</v>
      </c>
    </row>
    <row r="16" spans="1:38">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f>'Notes &amp; Assumptions'!A23</f>
        <v>10</v>
      </c>
      <c r="C20" s="1" t="s">
        <v>214</v>
      </c>
      <c r="D20" s="1"/>
      <c r="M20" s="2"/>
    </row>
    <row r="21" spans="1:37">
      <c r="E21" s="2" t="str">
        <f>E7</f>
        <v>Pipes</v>
      </c>
      <c r="F21" t="s">
        <v>215</v>
      </c>
      <c r="G21" s="10">
        <f>IF('Key Assumptions'!C7="yes",SUM('NCC data'!B25:F25),0)+IF('Key Assumptions'!C8="yes",SUM('NCC data'!G25:K25),0)</f>
        <v>13482901.031897621</v>
      </c>
      <c r="H21" s="60">
        <f>'NCC data'!L25*(1+$G14)^H2</f>
        <v>10911904.03336134</v>
      </c>
      <c r="I21" s="60">
        <f>'NCC data'!M25*(1+$G14)^I2</f>
        <v>8956117.5547482464</v>
      </c>
      <c r="J21" s="60">
        <f>'NCC data'!N25*(1+$G14)^J2</f>
        <v>1856999.4279605388</v>
      </c>
      <c r="K21" s="60">
        <f>'NCC data'!O25*(1+$G14)^K2</f>
        <v>1231715.3269357332</v>
      </c>
      <c r="L21" s="60">
        <f>'NCC data'!P25*(1+$G14)^L2</f>
        <v>1094439.649899408</v>
      </c>
      <c r="M21" s="60">
        <f>'NCC data'!Q25*(1+$G14)^M2</f>
        <v>146996.71848922916</v>
      </c>
      <c r="N21" s="60">
        <f>'NCC data'!R25*(1+$G14)^N2</f>
        <v>43962838.173285708</v>
      </c>
      <c r="O21" s="60">
        <f>'NCC data'!S25*(1+$G14)^O2</f>
        <v>212966.44484096681</v>
      </c>
      <c r="P21" s="60">
        <f>'NCC data'!T25*(1+$G14)^P2</f>
        <v>272594.29046096921</v>
      </c>
      <c r="Q21" s="60">
        <f>'NCC data'!U25*(1+$G14)^Q2</f>
        <v>354855.71694350115</v>
      </c>
      <c r="R21" s="60">
        <f>'NCC data'!V25*(1+$G14)^R2</f>
        <v>0</v>
      </c>
      <c r="S21" s="60">
        <f>'NCC data'!W25*(1+$G14)^S2</f>
        <v>0</v>
      </c>
      <c r="T21" s="60">
        <f>'NCC data'!X25*(1+$G14)^T2</f>
        <v>0</v>
      </c>
      <c r="U21" s="60">
        <f>'NCC data'!Y25*(1+$G14)^U2</f>
        <v>0</v>
      </c>
      <c r="V21" s="60">
        <f>'NCC data'!Z25*(1+$G14)^V2</f>
        <v>0</v>
      </c>
      <c r="W21" s="60">
        <f>'NCC data'!AA25*(1+$G14)^W2</f>
        <v>0</v>
      </c>
      <c r="X21" s="60">
        <f>'NCC data'!AB25*(1+$G14)^X2</f>
        <v>0</v>
      </c>
      <c r="Y21" s="60">
        <f>'NCC data'!AC25*(1+$G14)^Y2</f>
        <v>0</v>
      </c>
      <c r="Z21" s="60">
        <f>'NCC data'!AD25*(1+$G14)^Z2</f>
        <v>0</v>
      </c>
      <c r="AA21" s="60">
        <f>'NCC data'!AE25*(1+$G14)^AA2</f>
        <v>0</v>
      </c>
      <c r="AB21" s="60">
        <f>'NCC data'!AF25*(1+$G14)^AB2</f>
        <v>0</v>
      </c>
      <c r="AC21" s="60">
        <f>'NCC data'!AG25*(1+$G14)^AC2</f>
        <v>0</v>
      </c>
      <c r="AD21" s="60">
        <f>'NCC data'!AH25*(1+$G14)^AD2</f>
        <v>0</v>
      </c>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13482901.031897621</v>
      </c>
      <c r="H26" s="2">
        <f t="shared" ref="H26:AK26" si="1">SUM(H21:H25)</f>
        <v>10911904.03336134</v>
      </c>
      <c r="I26" s="2">
        <f t="shared" si="1"/>
        <v>8956117.5547482464</v>
      </c>
      <c r="J26" s="2">
        <f t="shared" si="1"/>
        <v>1856999.4279605388</v>
      </c>
      <c r="K26" s="2">
        <f t="shared" si="1"/>
        <v>1231715.3269357332</v>
      </c>
      <c r="L26" s="2">
        <f t="shared" si="1"/>
        <v>1094439.649899408</v>
      </c>
      <c r="M26" s="2">
        <f t="shared" si="1"/>
        <v>146996.71848922916</v>
      </c>
      <c r="N26" s="2">
        <f t="shared" si="1"/>
        <v>43962838.173285708</v>
      </c>
      <c r="O26" s="2">
        <f t="shared" si="1"/>
        <v>212966.44484096681</v>
      </c>
      <c r="P26" s="2">
        <f t="shared" si="1"/>
        <v>272594.29046096921</v>
      </c>
      <c r="Q26" s="2">
        <f t="shared" si="1"/>
        <v>354855.71694350115</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168536.26289872028</v>
      </c>
      <c r="H29" s="2">
        <f t="shared" ref="G29:AK32" si="2">H21/$G7+IF((H$2-$G7+1)&gt;0,-INDEX($G21:$AK21,1,(H$2-$G7+1))/$G7,0)</f>
        <v>136398.80041701676</v>
      </c>
      <c r="I29" s="2">
        <f t="shared" si="2"/>
        <v>111951.46943435309</v>
      </c>
      <c r="J29" s="2">
        <f t="shared" si="2"/>
        <v>23212.492849506736</v>
      </c>
      <c r="K29" s="2">
        <f t="shared" si="2"/>
        <v>15396.441586696665</v>
      </c>
      <c r="L29" s="2">
        <f t="shared" si="2"/>
        <v>13680.495623742599</v>
      </c>
      <c r="M29" s="2">
        <f t="shared" si="2"/>
        <v>1837.4589811153644</v>
      </c>
      <c r="N29" s="2">
        <f t="shared" si="2"/>
        <v>549535.4771660713</v>
      </c>
      <c r="O29" s="2">
        <f t="shared" si="2"/>
        <v>2662.080560512085</v>
      </c>
      <c r="P29" s="2">
        <f t="shared" si="2"/>
        <v>3407.4286307621151</v>
      </c>
      <c r="Q29" s="2">
        <f t="shared" si="2"/>
        <v>4435.6964617937647</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168536.26289872028</v>
      </c>
      <c r="H34" s="2">
        <f>SUM($G$29:H32)</f>
        <v>304935.06331573706</v>
      </c>
      <c r="I34" s="2">
        <f>SUM($G$29:I32)</f>
        <v>416886.53275009012</v>
      </c>
      <c r="J34" s="2">
        <f>SUM($G$29:J32)</f>
        <v>440099.02559959685</v>
      </c>
      <c r="K34" s="2">
        <f>SUM($G$29:K32)</f>
        <v>455495.46718629351</v>
      </c>
      <c r="L34" s="2">
        <f>SUM($G$29:L32)</f>
        <v>469175.96281003609</v>
      </c>
      <c r="M34" s="2">
        <f>SUM($G$29:M32)</f>
        <v>471013.42179115146</v>
      </c>
      <c r="N34" s="2">
        <f>SUM($G$29:N32)</f>
        <v>1020548.8989572227</v>
      </c>
      <c r="O34" s="2">
        <f>SUM($G$29:O32)</f>
        <v>1023210.9795177348</v>
      </c>
      <c r="P34" s="2">
        <f>SUM($G$29:P32)</f>
        <v>1026618.408148497</v>
      </c>
      <c r="Q34" s="2">
        <f>SUM($G$29:Q32)</f>
        <v>1031054.1046102907</v>
      </c>
      <c r="R34" s="2">
        <f>SUM($G$29:R32)</f>
        <v>1031054.1046102907</v>
      </c>
      <c r="S34" s="2">
        <f>SUM($G$29:S32)</f>
        <v>1031054.1046102907</v>
      </c>
      <c r="T34" s="2">
        <f>SUM($G$29:T32)</f>
        <v>1031054.1046102907</v>
      </c>
      <c r="U34" s="2">
        <f>SUM($G$29:U32)</f>
        <v>1031054.1046102907</v>
      </c>
      <c r="V34" s="2">
        <f>SUM($G$29:V32)</f>
        <v>1031054.1046102907</v>
      </c>
      <c r="W34" s="2">
        <f>SUM($G$29:W32)</f>
        <v>1031054.1046102907</v>
      </c>
      <c r="X34" s="2">
        <f>SUM($G$29:X32)</f>
        <v>1031054.1046102907</v>
      </c>
      <c r="Y34" s="2">
        <f>SUM($G$29:Y32)</f>
        <v>1031054.1046102907</v>
      </c>
      <c r="Z34" s="2">
        <f>SUM($G$29:Z32)</f>
        <v>1031054.1046102907</v>
      </c>
      <c r="AA34" s="2">
        <f>SUM($G$29:AA32)</f>
        <v>1031054.1046102907</v>
      </c>
      <c r="AB34" s="2">
        <f>SUM($G$29:AB32)</f>
        <v>1031054.1046102907</v>
      </c>
      <c r="AC34" s="2">
        <f>SUM($G$29:AC32)</f>
        <v>1031054.1046102907</v>
      </c>
      <c r="AD34" s="2">
        <f>SUM($G$29:AD32)</f>
        <v>1031054.1046102907</v>
      </c>
      <c r="AE34" s="2">
        <f>SUM($G$29:AE32)</f>
        <v>1031054.1046102907</v>
      </c>
      <c r="AF34" s="2">
        <f>SUM($G$29:AF32)</f>
        <v>1031054.1046102907</v>
      </c>
      <c r="AG34" s="2">
        <f>SUM($G$29:AG32)</f>
        <v>1031054.1046102907</v>
      </c>
      <c r="AH34" s="2">
        <f>SUM($G$29:AH32)</f>
        <v>1031054.1046102907</v>
      </c>
      <c r="AI34" s="2">
        <f>SUM($G$29:AI32)</f>
        <v>1031054.1046102907</v>
      </c>
      <c r="AJ34" s="2">
        <f>SUM($G$29:AJ32)</f>
        <v>1031054.1046102907</v>
      </c>
      <c r="AK34" s="2">
        <f>SUM($G$29:AK32)</f>
        <v>1031054.1046102907</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3609184.2251958065</v>
      </c>
      <c r="I37" s="10">
        <f>((I90+I116)*($H$6))*(I14/$G$13)</f>
        <v>3684977.0939249187</v>
      </c>
      <c r="J37" s="10">
        <f t="shared" ref="J37:AF37" si="3">((J90+J116)*($H$6))*(J14/$G$13)</f>
        <v>3762361.6128973416</v>
      </c>
      <c r="K37" s="10">
        <f t="shared" si="3"/>
        <v>3841371.2067681854</v>
      </c>
      <c r="L37" s="10">
        <f t="shared" si="3"/>
        <v>3922040.0021103173</v>
      </c>
      <c r="M37" s="10">
        <f t="shared" si="3"/>
        <v>4706531.7342886264</v>
      </c>
      <c r="N37" s="10">
        <f t="shared" si="3"/>
        <v>4805368.9007086866</v>
      </c>
      <c r="O37" s="10">
        <f t="shared" si="3"/>
        <v>4906281.6476235678</v>
      </c>
      <c r="P37" s="10">
        <f t="shared" si="3"/>
        <v>5009313.5622236626</v>
      </c>
      <c r="Q37" s="10">
        <f t="shared" si="3"/>
        <v>5114509.1470303591</v>
      </c>
      <c r="R37" s="10">
        <f t="shared" si="3"/>
        <v>202513.2104857552</v>
      </c>
      <c r="S37" s="10">
        <f t="shared" si="3"/>
        <v>206765.98790595602</v>
      </c>
      <c r="T37" s="10">
        <f t="shared" si="3"/>
        <v>211108.07365198107</v>
      </c>
      <c r="U37" s="10">
        <f t="shared" si="3"/>
        <v>215541.34319867266</v>
      </c>
      <c r="V37" s="10">
        <f t="shared" si="3"/>
        <v>220067.71140584478</v>
      </c>
      <c r="W37" s="10">
        <f t="shared" si="3"/>
        <v>224689.13334536747</v>
      </c>
      <c r="X37" s="10">
        <f t="shared" si="3"/>
        <v>229407.60514562018</v>
      </c>
      <c r="Y37" s="10">
        <f t="shared" si="3"/>
        <v>43917.218410064692</v>
      </c>
      <c r="Z37" s="10">
        <f t="shared" si="3"/>
        <v>44839.479996676047</v>
      </c>
      <c r="AA37" s="10">
        <f t="shared" si="3"/>
        <v>45781.109076606233</v>
      </c>
      <c r="AB37" s="10">
        <f t="shared" si="3"/>
        <v>46742.512367214964</v>
      </c>
      <c r="AC37" s="10">
        <f t="shared" si="3"/>
        <v>47724.105126926464</v>
      </c>
      <c r="AD37" s="10">
        <f t="shared" si="3"/>
        <v>48726.311334591919</v>
      </c>
      <c r="AE37" s="10">
        <f t="shared" si="3"/>
        <v>49749.563872618346</v>
      </c>
      <c r="AF37" s="10">
        <f t="shared" si="3"/>
        <v>50794.304713943326</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3609184.2251958065</v>
      </c>
      <c r="I42" s="2">
        <f t="shared" si="4"/>
        <v>3684977.0939249187</v>
      </c>
      <c r="J42" s="2">
        <f t="shared" si="4"/>
        <v>3762361.6128973416</v>
      </c>
      <c r="K42" s="2">
        <f t="shared" si="4"/>
        <v>3841371.2067681854</v>
      </c>
      <c r="L42" s="2">
        <f t="shared" si="4"/>
        <v>3922040.0021103173</v>
      </c>
      <c r="M42" s="2">
        <f t="shared" si="4"/>
        <v>4706531.7342886264</v>
      </c>
      <c r="N42" s="2">
        <f t="shared" si="4"/>
        <v>4805368.9007086866</v>
      </c>
      <c r="O42" s="2">
        <f t="shared" si="4"/>
        <v>4906281.6476235678</v>
      </c>
      <c r="P42" s="2">
        <f t="shared" si="4"/>
        <v>5009313.5622236626</v>
      </c>
      <c r="Q42" s="2">
        <f t="shared" si="4"/>
        <v>5114509.1470303591</v>
      </c>
      <c r="R42" s="2">
        <f t="shared" si="4"/>
        <v>202513.2104857552</v>
      </c>
      <c r="S42" s="2">
        <f t="shared" si="4"/>
        <v>206765.98790595602</v>
      </c>
      <c r="T42" s="2">
        <f t="shared" si="4"/>
        <v>211108.07365198107</v>
      </c>
      <c r="U42" s="2">
        <f t="shared" si="4"/>
        <v>215541.34319867266</v>
      </c>
      <c r="V42" s="2">
        <f t="shared" si="4"/>
        <v>220067.71140584478</v>
      </c>
      <c r="W42" s="2">
        <f t="shared" si="4"/>
        <v>224689.13334536747</v>
      </c>
      <c r="X42" s="2">
        <f t="shared" si="4"/>
        <v>229407.60514562018</v>
      </c>
      <c r="Y42" s="2">
        <f t="shared" si="4"/>
        <v>43917.218410064692</v>
      </c>
      <c r="Z42" s="2">
        <f t="shared" si="4"/>
        <v>44839.479996676047</v>
      </c>
      <c r="AA42" s="2">
        <f t="shared" si="4"/>
        <v>45781.109076606233</v>
      </c>
      <c r="AB42" s="2">
        <f t="shared" si="4"/>
        <v>46742.512367214964</v>
      </c>
      <c r="AC42" s="2">
        <f t="shared" si="4"/>
        <v>47724.105126926464</v>
      </c>
      <c r="AD42" s="2">
        <f t="shared" si="4"/>
        <v>48726.311334591919</v>
      </c>
      <c r="AE42" s="2">
        <f t="shared" si="4"/>
        <v>49749.563872618346</v>
      </c>
      <c r="AF42" s="2">
        <f t="shared" si="4"/>
        <v>50794.304713943326</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45114.802814947579</v>
      </c>
      <c r="I45" s="2">
        <f t="shared" si="5"/>
        <v>46062.213674061481</v>
      </c>
      <c r="J45" s="2">
        <f t="shared" si="5"/>
        <v>47029.520161216773</v>
      </c>
      <c r="K45" s="2">
        <f t="shared" si="5"/>
        <v>48017.140084602317</v>
      </c>
      <c r="L45" s="2">
        <f t="shared" si="5"/>
        <v>49025.50002637897</v>
      </c>
      <c r="M45" s="2">
        <f t="shared" si="5"/>
        <v>58831.646678607831</v>
      </c>
      <c r="N45" s="2">
        <f t="shared" si="5"/>
        <v>60067.111258858582</v>
      </c>
      <c r="O45" s="2">
        <f t="shared" si="5"/>
        <v>61328.520595294598</v>
      </c>
      <c r="P45" s="2">
        <f t="shared" si="5"/>
        <v>62616.419527795784</v>
      </c>
      <c r="Q45" s="2">
        <f t="shared" si="5"/>
        <v>63931.364337879488</v>
      </c>
      <c r="R45" s="2">
        <f t="shared" si="5"/>
        <v>2531.4151310719399</v>
      </c>
      <c r="S45" s="2">
        <f t="shared" si="5"/>
        <v>2584.5748488244503</v>
      </c>
      <c r="T45" s="2">
        <f t="shared" si="5"/>
        <v>2638.8509206497633</v>
      </c>
      <c r="U45" s="2">
        <f t="shared" si="5"/>
        <v>2694.2667899834082</v>
      </c>
      <c r="V45" s="2">
        <f t="shared" si="5"/>
        <v>2750.8463925730598</v>
      </c>
      <c r="W45" s="2">
        <f t="shared" si="5"/>
        <v>2808.6141668170935</v>
      </c>
      <c r="X45" s="2">
        <f t="shared" si="5"/>
        <v>2867.5950643202523</v>
      </c>
      <c r="Y45" s="2">
        <f t="shared" si="5"/>
        <v>548.9652301258086</v>
      </c>
      <c r="Z45" s="2">
        <f t="shared" si="5"/>
        <v>560.49349995845057</v>
      </c>
      <c r="AA45" s="2">
        <f t="shared" si="5"/>
        <v>572.26386345757794</v>
      </c>
      <c r="AB45" s="2">
        <f t="shared" si="5"/>
        <v>584.28140459018709</v>
      </c>
      <c r="AC45" s="2">
        <f t="shared" si="5"/>
        <v>596.55131408658076</v>
      </c>
      <c r="AD45" s="2">
        <f t="shared" si="5"/>
        <v>609.07889168239899</v>
      </c>
      <c r="AE45" s="2">
        <f t="shared" si="5"/>
        <v>621.86954840772933</v>
      </c>
      <c r="AF45" s="2">
        <f t="shared" si="5"/>
        <v>634.92880892429162</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45114.802814947579</v>
      </c>
      <c r="I50" s="2">
        <f>SUM($G$45:I48)</f>
        <v>91177.016489009053</v>
      </c>
      <c r="J50" s="2">
        <f>SUM($G$45:J48)</f>
        <v>138206.53665022581</v>
      </c>
      <c r="K50" s="2">
        <f>SUM($G$45:K48)</f>
        <v>186223.67673482813</v>
      </c>
      <c r="L50" s="2">
        <f>SUM($G$45:L48)</f>
        <v>235249.17676120711</v>
      </c>
      <c r="M50" s="2">
        <f>SUM($G$45:M48)</f>
        <v>294080.82343981497</v>
      </c>
      <c r="N50" s="2">
        <f>SUM($G$45:N48)</f>
        <v>354147.93469867355</v>
      </c>
      <c r="O50" s="2">
        <f>SUM($G$45:O48)</f>
        <v>415476.45529396815</v>
      </c>
      <c r="P50" s="2">
        <f>SUM($G$45:P48)</f>
        <v>478092.87482176395</v>
      </c>
      <c r="Q50" s="2">
        <f>SUM($G$45:Q48)</f>
        <v>542024.23915964342</v>
      </c>
      <c r="R50" s="2">
        <f>SUM($G$45:R48)</f>
        <v>544555.65429071535</v>
      </c>
      <c r="S50" s="2">
        <f>SUM($G$45:S48)</f>
        <v>547140.22913953976</v>
      </c>
      <c r="T50" s="2">
        <f>SUM($G$45:T48)</f>
        <v>549779.08006018947</v>
      </c>
      <c r="U50" s="2">
        <f>SUM($G$45:U48)</f>
        <v>552473.34685017285</v>
      </c>
      <c r="V50" s="2">
        <f>SUM($G$45:V48)</f>
        <v>555224.19324274594</v>
      </c>
      <c r="W50" s="2">
        <f>SUM($G$45:W48)</f>
        <v>558032.80740956299</v>
      </c>
      <c r="X50" s="2">
        <f>SUM($G$45:X48)</f>
        <v>560900.40247388324</v>
      </c>
      <c r="Y50" s="2">
        <f>SUM($G$45:Y48)</f>
        <v>561449.36770400906</v>
      </c>
      <c r="Z50" s="2">
        <f>SUM($G$45:Z48)</f>
        <v>562009.86120396748</v>
      </c>
      <c r="AA50" s="2">
        <f>SUM($G$45:AA48)</f>
        <v>562582.12506742508</v>
      </c>
      <c r="AB50" s="2">
        <f>SUM($G$45:AB48)</f>
        <v>563166.40647201531</v>
      </c>
      <c r="AC50" s="2">
        <f>SUM($G$45:AC48)</f>
        <v>563762.95778610185</v>
      </c>
      <c r="AD50" s="2">
        <f>SUM($G$45:AD48)</f>
        <v>564372.03667778429</v>
      </c>
      <c r="AE50" s="2">
        <f>SUM($G$45:AE48)</f>
        <v>564993.90622619202</v>
      </c>
      <c r="AF50" s="2">
        <f>SUM($G$45:AF48)</f>
        <v>565628.8350351163</v>
      </c>
      <c r="AG50" s="2">
        <f>SUM($G$45:AG48)</f>
        <v>565628.8350351163</v>
      </c>
      <c r="AH50" s="2">
        <f>SUM($G$45:AH48)</f>
        <v>565628.8350351163</v>
      </c>
      <c r="AI50" s="2">
        <f>SUM($G$45:AI48)</f>
        <v>565628.8350351163</v>
      </c>
      <c r="AJ50" s="2">
        <f>SUM($G$45:AJ48)</f>
        <v>565628.8350351163</v>
      </c>
      <c r="AK50" s="2">
        <f>SUM($G$45:AK48)</f>
        <v>565628.8350351163</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Recycled Water Service Revenue</v>
      </c>
      <c r="D87" s="1"/>
    </row>
    <row r="88" spans="1:37">
      <c r="C88" s="1"/>
      <c r="D88" s="1"/>
    </row>
    <row r="89" spans="1:37">
      <c r="C89" s="1"/>
      <c r="D89" t="s">
        <v>230</v>
      </c>
    </row>
    <row r="90" spans="1:37">
      <c r="A90" s="14">
        <f>'Notes &amp; Assumptions'!A28</f>
        <v>15</v>
      </c>
      <c r="C90" s="1"/>
      <c r="D90" s="1"/>
      <c r="E90" t="s">
        <v>231</v>
      </c>
      <c r="F90" t="s">
        <v>232</v>
      </c>
      <c r="H90" s="10">
        <f>'NCC data'!L36</f>
        <v>2214.5295249264645</v>
      </c>
      <c r="I90" s="10">
        <f>'NCC data'!M36</f>
        <v>2214.5295249264645</v>
      </c>
      <c r="J90" s="10">
        <f>'NCC data'!N36</f>
        <v>2214.5295249264645</v>
      </c>
      <c r="K90" s="10">
        <f>'NCC data'!O36</f>
        <v>2214.5295249264645</v>
      </c>
      <c r="L90" s="10">
        <f>'NCC data'!P36</f>
        <v>2214.5295249264645</v>
      </c>
      <c r="M90" s="10">
        <f>'NCC data'!Q36</f>
        <v>2602.8234162318668</v>
      </c>
      <c r="N90" s="10">
        <f>'NCC data'!R36</f>
        <v>2602.8234162318668</v>
      </c>
      <c r="O90" s="10">
        <f>'NCC data'!S36</f>
        <v>2602.8234162318668</v>
      </c>
      <c r="P90" s="10">
        <f>'NCC data'!T36</f>
        <v>2602.8234162318668</v>
      </c>
      <c r="Q90" s="10">
        <f>'NCC data'!U36</f>
        <v>2602.8234162318668</v>
      </c>
      <c r="R90" s="10">
        <f>'NCC data'!V36</f>
        <v>100.94117647058822</v>
      </c>
      <c r="S90" s="10">
        <f>'NCC data'!W36</f>
        <v>100.94117647058822</v>
      </c>
      <c r="T90" s="10">
        <f>'NCC data'!X36</f>
        <v>100.94117647058822</v>
      </c>
      <c r="U90" s="10">
        <f>'NCC data'!Y36</f>
        <v>100.94117647058822</v>
      </c>
      <c r="V90" s="10">
        <f>'NCC data'!Z36</f>
        <v>100.94117647058822</v>
      </c>
      <c r="W90" s="10">
        <f>'NCC data'!AA36</f>
        <v>100.94117647058822</v>
      </c>
      <c r="X90" s="10">
        <f>'NCC data'!AB36</f>
        <v>100.94117647058822</v>
      </c>
      <c r="Y90" s="10">
        <f>'NCC data'!AC36</f>
        <v>18.926470588235304</v>
      </c>
      <c r="Z90" s="10">
        <f>'NCC data'!AD36</f>
        <v>18.926470588235304</v>
      </c>
      <c r="AA90" s="10">
        <f>'NCC data'!AE36</f>
        <v>18.926470588235304</v>
      </c>
      <c r="AB90" s="10">
        <f>'NCC data'!AF36</f>
        <v>18.926470588235304</v>
      </c>
      <c r="AC90" s="10">
        <f>'NCC data'!AG36</f>
        <v>18.926470588235304</v>
      </c>
      <c r="AD90" s="10">
        <f>'NCC data'!AH36</f>
        <v>18.926470588235304</v>
      </c>
      <c r="AE90" s="10">
        <f>'NCC data'!AI36</f>
        <v>18.926470588235304</v>
      </c>
      <c r="AF90" s="10">
        <f>'NCC data'!AJ36</f>
        <v>18.926470588235304</v>
      </c>
      <c r="AG90" s="10">
        <f>'NCC data'!AK36</f>
        <v>18.926470588235304</v>
      </c>
      <c r="AH90" s="10">
        <f>'NCC data'!AL36</f>
        <v>18.926470588235304</v>
      </c>
      <c r="AI90" s="10">
        <f>'NCC data'!AM36</f>
        <v>18.926470588235304</v>
      </c>
      <c r="AJ90" s="10">
        <f>'NCC data'!AN36</f>
        <v>18.926470588235304</v>
      </c>
      <c r="AK90" s="10">
        <f>'NCC data'!AO36</f>
        <v>18.926470588235304</v>
      </c>
    </row>
    <row r="91" spans="1:37">
      <c r="C91" s="1"/>
      <c r="D91" s="1"/>
      <c r="E91" t="s">
        <v>233</v>
      </c>
      <c r="F91" t="s">
        <v>232</v>
      </c>
      <c r="G91" s="47">
        <f>IF('Key Assumptions'!C6="yes",SUM('NCC data'!B36:K36),0)</f>
        <v>0</v>
      </c>
      <c r="H91" s="2">
        <f>G91+H90</f>
        <v>2214.5295249264645</v>
      </c>
      <c r="I91" s="2">
        <f t="shared" ref="I91:AK91" si="12">H91+I90</f>
        <v>4429.0590498529291</v>
      </c>
      <c r="J91" s="2">
        <f t="shared" si="12"/>
        <v>6643.5885747793936</v>
      </c>
      <c r="K91" s="2">
        <f t="shared" si="12"/>
        <v>8858.1180997058582</v>
      </c>
      <c r="L91" s="2">
        <f t="shared" si="12"/>
        <v>11072.647624632322</v>
      </c>
      <c r="M91" s="2">
        <f t="shared" si="12"/>
        <v>13675.471040864188</v>
      </c>
      <c r="N91" s="2">
        <f t="shared" si="12"/>
        <v>16278.294457096054</v>
      </c>
      <c r="O91" s="2">
        <f t="shared" si="12"/>
        <v>18881.117873327919</v>
      </c>
      <c r="P91" s="2">
        <f t="shared" si="12"/>
        <v>21483.941289559785</v>
      </c>
      <c r="Q91" s="2">
        <f t="shared" si="12"/>
        <v>24086.764705791651</v>
      </c>
      <c r="R91" s="2">
        <f t="shared" si="12"/>
        <v>24187.705882262238</v>
      </c>
      <c r="S91" s="2">
        <f t="shared" si="12"/>
        <v>24288.647058732826</v>
      </c>
      <c r="T91" s="2">
        <f t="shared" si="12"/>
        <v>24389.588235203413</v>
      </c>
      <c r="U91" s="2">
        <f t="shared" si="12"/>
        <v>24490.529411674001</v>
      </c>
      <c r="V91" s="2">
        <f t="shared" si="12"/>
        <v>24591.470588144588</v>
      </c>
      <c r="W91" s="2">
        <f t="shared" si="12"/>
        <v>24692.411764615175</v>
      </c>
      <c r="X91" s="2">
        <f t="shared" si="12"/>
        <v>24793.352941085763</v>
      </c>
      <c r="Y91" s="2">
        <f t="shared" si="12"/>
        <v>24812.279411673997</v>
      </c>
      <c r="Z91" s="2">
        <f t="shared" si="12"/>
        <v>24831.205882262231</v>
      </c>
      <c r="AA91" s="2">
        <f t="shared" si="12"/>
        <v>24850.132352850465</v>
      </c>
      <c r="AB91" s="2">
        <f t="shared" si="12"/>
        <v>24869.0588234387</v>
      </c>
      <c r="AC91" s="2">
        <f t="shared" si="12"/>
        <v>24887.985294026934</v>
      </c>
      <c r="AD91" s="2">
        <f t="shared" si="12"/>
        <v>24906.911764615168</v>
      </c>
      <c r="AE91" s="2">
        <f t="shared" si="12"/>
        <v>24925.838235203402</v>
      </c>
      <c r="AF91" s="2">
        <f t="shared" si="12"/>
        <v>24944.764705791637</v>
      </c>
      <c r="AG91" s="2">
        <f>AF91+AG90</f>
        <v>24963.691176379871</v>
      </c>
      <c r="AH91" s="2">
        <f t="shared" si="12"/>
        <v>24982.617646968105</v>
      </c>
      <c r="AI91" s="2">
        <f t="shared" si="12"/>
        <v>25001.544117556339</v>
      </c>
      <c r="AJ91" s="2">
        <f t="shared" si="12"/>
        <v>25020.470588144573</v>
      </c>
      <c r="AK91" s="2">
        <f t="shared" si="12"/>
        <v>25039.397058732808</v>
      </c>
    </row>
    <row r="92" spans="1:37">
      <c r="A92" s="14">
        <f>'Notes &amp; Assumptions'!A29</f>
        <v>16</v>
      </c>
      <c r="C92" s="1"/>
      <c r="D92" s="1"/>
      <c r="E92" t="s">
        <v>234</v>
      </c>
      <c r="F92" t="s">
        <v>232</v>
      </c>
      <c r="G92" s="10">
        <v>1</v>
      </c>
    </row>
    <row r="93" spans="1:37">
      <c r="C93" s="1"/>
      <c r="D93" s="1"/>
      <c r="E93" t="s">
        <v>235</v>
      </c>
      <c r="F93" t="s">
        <v>232</v>
      </c>
      <c r="H93">
        <f>H90*$G92</f>
        <v>2214.5295249264645</v>
      </c>
      <c r="I93">
        <f t="shared" ref="I93:AK93" si="13">I90*$G92</f>
        <v>2214.5295249264645</v>
      </c>
      <c r="J93">
        <f t="shared" si="13"/>
        <v>2214.5295249264645</v>
      </c>
      <c r="K93">
        <f t="shared" si="13"/>
        <v>2214.5295249264645</v>
      </c>
      <c r="L93">
        <f t="shared" si="13"/>
        <v>2214.5295249264645</v>
      </c>
      <c r="M93">
        <f t="shared" si="13"/>
        <v>2602.8234162318668</v>
      </c>
      <c r="N93">
        <f t="shared" si="13"/>
        <v>2602.8234162318668</v>
      </c>
      <c r="O93">
        <f t="shared" si="13"/>
        <v>2602.8234162318668</v>
      </c>
      <c r="P93">
        <f t="shared" si="13"/>
        <v>2602.8234162318668</v>
      </c>
      <c r="Q93">
        <f t="shared" si="13"/>
        <v>2602.8234162318668</v>
      </c>
      <c r="R93">
        <f t="shared" si="13"/>
        <v>100.94117647058822</v>
      </c>
      <c r="S93">
        <f t="shared" si="13"/>
        <v>100.94117647058822</v>
      </c>
      <c r="T93">
        <f t="shared" si="13"/>
        <v>100.94117647058822</v>
      </c>
      <c r="U93">
        <f t="shared" si="13"/>
        <v>100.94117647058822</v>
      </c>
      <c r="V93">
        <f t="shared" si="13"/>
        <v>100.94117647058822</v>
      </c>
      <c r="W93">
        <f t="shared" si="13"/>
        <v>100.94117647058822</v>
      </c>
      <c r="X93">
        <f t="shared" si="13"/>
        <v>100.94117647058822</v>
      </c>
      <c r="Y93">
        <f t="shared" si="13"/>
        <v>18.926470588235304</v>
      </c>
      <c r="Z93">
        <f t="shared" si="13"/>
        <v>18.926470588235304</v>
      </c>
      <c r="AA93">
        <f t="shared" si="13"/>
        <v>18.926470588235304</v>
      </c>
      <c r="AB93">
        <f t="shared" si="13"/>
        <v>18.926470588235304</v>
      </c>
      <c r="AC93">
        <f t="shared" si="13"/>
        <v>18.926470588235304</v>
      </c>
      <c r="AD93">
        <f t="shared" si="13"/>
        <v>18.926470588235304</v>
      </c>
      <c r="AE93">
        <f t="shared" si="13"/>
        <v>18.926470588235304</v>
      </c>
      <c r="AF93">
        <f t="shared" si="13"/>
        <v>18.926470588235304</v>
      </c>
      <c r="AG93">
        <f t="shared" si="13"/>
        <v>18.926470588235304</v>
      </c>
      <c r="AH93">
        <f t="shared" si="13"/>
        <v>18.926470588235304</v>
      </c>
      <c r="AI93">
        <f t="shared" si="13"/>
        <v>18.926470588235304</v>
      </c>
      <c r="AJ93">
        <f t="shared" si="13"/>
        <v>18.926470588235304</v>
      </c>
      <c r="AK93">
        <f t="shared" si="13"/>
        <v>18.926470588235304</v>
      </c>
    </row>
    <row r="94" spans="1:37">
      <c r="C94" s="1"/>
      <c r="D94" s="1"/>
      <c r="E94" t="s">
        <v>236</v>
      </c>
      <c r="F94" t="s">
        <v>232</v>
      </c>
      <c r="H94">
        <f>H91*$G92</f>
        <v>2214.5295249264645</v>
      </c>
      <c r="I94">
        <f t="shared" ref="I94:AK94" si="14">I91*$G92</f>
        <v>4429.0590498529291</v>
      </c>
      <c r="J94">
        <f t="shared" si="14"/>
        <v>6643.5885747793936</v>
      </c>
      <c r="K94">
        <f t="shared" si="14"/>
        <v>8858.1180997058582</v>
      </c>
      <c r="L94">
        <f t="shared" si="14"/>
        <v>11072.647624632322</v>
      </c>
      <c r="M94">
        <f t="shared" si="14"/>
        <v>13675.471040864188</v>
      </c>
      <c r="N94">
        <f t="shared" si="14"/>
        <v>16278.294457096054</v>
      </c>
      <c r="O94">
        <f t="shared" si="14"/>
        <v>18881.117873327919</v>
      </c>
      <c r="P94">
        <f t="shared" si="14"/>
        <v>21483.941289559785</v>
      </c>
      <c r="Q94">
        <f t="shared" si="14"/>
        <v>24086.764705791651</v>
      </c>
      <c r="R94">
        <f t="shared" si="14"/>
        <v>24187.705882262238</v>
      </c>
      <c r="S94">
        <f t="shared" si="14"/>
        <v>24288.647058732826</v>
      </c>
      <c r="T94">
        <f t="shared" si="14"/>
        <v>24389.588235203413</v>
      </c>
      <c r="U94">
        <f t="shared" si="14"/>
        <v>24490.529411674001</v>
      </c>
      <c r="V94">
        <f t="shared" si="14"/>
        <v>24591.470588144588</v>
      </c>
      <c r="W94">
        <f t="shared" si="14"/>
        <v>24692.411764615175</v>
      </c>
      <c r="X94">
        <f t="shared" si="14"/>
        <v>24793.352941085763</v>
      </c>
      <c r="Y94">
        <f t="shared" si="14"/>
        <v>24812.279411673997</v>
      </c>
      <c r="Z94">
        <f t="shared" si="14"/>
        <v>24831.205882262231</v>
      </c>
      <c r="AA94">
        <f t="shared" si="14"/>
        <v>24850.132352850465</v>
      </c>
      <c r="AB94">
        <f t="shared" si="14"/>
        <v>24869.0588234387</v>
      </c>
      <c r="AC94">
        <f t="shared" si="14"/>
        <v>24887.985294026934</v>
      </c>
      <c r="AD94">
        <f t="shared" si="14"/>
        <v>24906.911764615168</v>
      </c>
      <c r="AE94">
        <f t="shared" si="14"/>
        <v>24925.838235203402</v>
      </c>
      <c r="AF94">
        <f t="shared" si="14"/>
        <v>24944.764705791637</v>
      </c>
      <c r="AG94">
        <f t="shared" si="14"/>
        <v>24963.691176379871</v>
      </c>
      <c r="AH94">
        <f t="shared" si="14"/>
        <v>24982.617646968105</v>
      </c>
      <c r="AI94">
        <f t="shared" si="14"/>
        <v>25001.544117556339</v>
      </c>
      <c r="AJ94">
        <f t="shared" si="14"/>
        <v>25020.470588144573</v>
      </c>
      <c r="AK94">
        <f t="shared" si="14"/>
        <v>25039.397058732808</v>
      </c>
    </row>
    <row r="95" spans="1:37">
      <c r="A95" s="14">
        <f>'Notes &amp; Assumptions'!A30</f>
        <v>17</v>
      </c>
      <c r="C95" s="1"/>
      <c r="D95" s="1"/>
      <c r="E95" t="s">
        <v>262</v>
      </c>
      <c r="F95" t="s">
        <v>238</v>
      </c>
      <c r="H95" s="10">
        <f>'Demand data'!E16</f>
        <v>36.08</v>
      </c>
      <c r="I95" s="10">
        <f>H95</f>
        <v>36.08</v>
      </c>
      <c r="J95" s="10">
        <f t="shared" ref="J95:AK95" si="15">I95</f>
        <v>36.08</v>
      </c>
      <c r="K95" s="10">
        <f t="shared" si="15"/>
        <v>36.08</v>
      </c>
      <c r="L95" s="10">
        <f t="shared" si="15"/>
        <v>36.08</v>
      </c>
      <c r="M95" s="10">
        <f t="shared" si="15"/>
        <v>36.08</v>
      </c>
      <c r="N95" s="10">
        <f t="shared" si="15"/>
        <v>36.08</v>
      </c>
      <c r="O95" s="10">
        <f t="shared" si="15"/>
        <v>36.08</v>
      </c>
      <c r="P95" s="10">
        <f t="shared" si="15"/>
        <v>36.08</v>
      </c>
      <c r="Q95" s="10">
        <f t="shared" si="15"/>
        <v>36.08</v>
      </c>
      <c r="R95" s="10">
        <f t="shared" si="15"/>
        <v>36.08</v>
      </c>
      <c r="S95" s="10">
        <f t="shared" si="15"/>
        <v>36.08</v>
      </c>
      <c r="T95" s="10">
        <f t="shared" si="15"/>
        <v>36.08</v>
      </c>
      <c r="U95" s="10">
        <f t="shared" si="15"/>
        <v>36.08</v>
      </c>
      <c r="V95" s="10">
        <f t="shared" si="15"/>
        <v>36.08</v>
      </c>
      <c r="W95" s="10">
        <f t="shared" si="15"/>
        <v>36.08</v>
      </c>
      <c r="X95" s="10">
        <f t="shared" si="15"/>
        <v>36.08</v>
      </c>
      <c r="Y95" s="10">
        <f t="shared" si="15"/>
        <v>36.08</v>
      </c>
      <c r="Z95" s="10">
        <f t="shared" si="15"/>
        <v>36.08</v>
      </c>
      <c r="AA95" s="10">
        <f t="shared" si="15"/>
        <v>36.08</v>
      </c>
      <c r="AB95" s="10">
        <f t="shared" si="15"/>
        <v>36.08</v>
      </c>
      <c r="AC95" s="10">
        <f t="shared" si="15"/>
        <v>36.08</v>
      </c>
      <c r="AD95" s="10">
        <f t="shared" si="15"/>
        <v>36.08</v>
      </c>
      <c r="AE95" s="10">
        <f t="shared" si="15"/>
        <v>36.08</v>
      </c>
      <c r="AF95" s="10">
        <f t="shared" si="15"/>
        <v>36.08</v>
      </c>
      <c r="AG95" s="10">
        <f t="shared" si="15"/>
        <v>36.08</v>
      </c>
      <c r="AH95" s="10">
        <f t="shared" si="15"/>
        <v>36.08</v>
      </c>
      <c r="AI95" s="10">
        <f t="shared" si="15"/>
        <v>36.08</v>
      </c>
      <c r="AJ95" s="10">
        <f t="shared" si="15"/>
        <v>36.08</v>
      </c>
      <c r="AK95" s="10">
        <f t="shared" si="15"/>
        <v>36.08</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79900.225259346844</v>
      </c>
      <c r="I98" s="2">
        <f>I91*I95</f>
        <v>159800.45051869369</v>
      </c>
      <c r="J98" s="2">
        <f t="shared" ref="J98:AK98" si="16">J91*J95</f>
        <v>239700.67577804052</v>
      </c>
      <c r="K98" s="2">
        <f t="shared" si="16"/>
        <v>319600.90103738738</v>
      </c>
      <c r="L98" s="2">
        <f t="shared" si="16"/>
        <v>399501.12629673415</v>
      </c>
      <c r="M98" s="2">
        <f t="shared" si="16"/>
        <v>493410.99515437987</v>
      </c>
      <c r="N98" s="2">
        <f t="shared" si="16"/>
        <v>587320.86401202553</v>
      </c>
      <c r="O98" s="2">
        <f t="shared" si="16"/>
        <v>681230.73286967131</v>
      </c>
      <c r="P98" s="2">
        <f t="shared" si="16"/>
        <v>775140.60172731697</v>
      </c>
      <c r="Q98" s="2">
        <f t="shared" si="16"/>
        <v>869050.47058496275</v>
      </c>
      <c r="R98" s="2">
        <f t="shared" si="16"/>
        <v>872692.42823202151</v>
      </c>
      <c r="S98" s="2">
        <f t="shared" si="16"/>
        <v>876334.38587908028</v>
      </c>
      <c r="T98" s="2">
        <f t="shared" si="16"/>
        <v>879976.34352613916</v>
      </c>
      <c r="U98" s="2">
        <f t="shared" si="16"/>
        <v>883618.30117319792</v>
      </c>
      <c r="V98" s="2">
        <f t="shared" si="16"/>
        <v>887260.25882025668</v>
      </c>
      <c r="W98" s="2">
        <f t="shared" si="16"/>
        <v>890902.21646731545</v>
      </c>
      <c r="X98" s="2">
        <f t="shared" si="16"/>
        <v>894544.17411437433</v>
      </c>
      <c r="Y98" s="2">
        <f t="shared" si="16"/>
        <v>895227.04117319779</v>
      </c>
      <c r="Z98" s="2">
        <f t="shared" si="16"/>
        <v>895909.90823202126</v>
      </c>
      <c r="AA98" s="2">
        <f t="shared" si="16"/>
        <v>896592.77529084473</v>
      </c>
      <c r="AB98" s="2">
        <f t="shared" si="16"/>
        <v>897275.6423496682</v>
      </c>
      <c r="AC98" s="2">
        <f t="shared" si="16"/>
        <v>897958.50940849178</v>
      </c>
      <c r="AD98" s="2">
        <f t="shared" si="16"/>
        <v>898641.37646731525</v>
      </c>
      <c r="AE98" s="2">
        <f t="shared" si="16"/>
        <v>899324.24352613871</v>
      </c>
      <c r="AF98" s="2">
        <f t="shared" si="16"/>
        <v>900007.11058496218</v>
      </c>
      <c r="AG98" s="2">
        <f t="shared" si="16"/>
        <v>900689.97764378565</v>
      </c>
      <c r="AH98" s="2">
        <f t="shared" si="16"/>
        <v>901372.84470260923</v>
      </c>
      <c r="AI98" s="2">
        <f t="shared" si="16"/>
        <v>902055.7117614327</v>
      </c>
      <c r="AJ98" s="2">
        <f t="shared" si="16"/>
        <v>902738.57882025617</v>
      </c>
      <c r="AK98" s="2">
        <f t="shared" si="16"/>
        <v>903421.44587907963</v>
      </c>
    </row>
    <row r="99" spans="1:37">
      <c r="C99" s="1"/>
      <c r="D99" s="1"/>
      <c r="E99" t="s">
        <v>243</v>
      </c>
      <c r="F99" t="s">
        <v>242</v>
      </c>
      <c r="H99" s="2">
        <f>H91*H96</f>
        <v>0</v>
      </c>
      <c r="I99" s="2">
        <f t="shared" ref="I99:AK99" si="17">I91*I96</f>
        <v>0</v>
      </c>
      <c r="J99" s="2">
        <f>J91*J96</f>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f>'Notes &amp; Assumptions'!A31</f>
        <v>18</v>
      </c>
      <c r="C101" s="1"/>
      <c r="D101" s="1"/>
      <c r="E101" t="s">
        <v>245</v>
      </c>
      <c r="F101" t="s">
        <v>209</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v>0</v>
      </c>
      <c r="H102" s="2">
        <f>G102*(1+$G$14)*(1+H101)</f>
        <v>0</v>
      </c>
      <c r="I102" s="2">
        <f>H102*(1+$G$14)*(1+I101)</f>
        <v>0</v>
      </c>
      <c r="J102" s="2">
        <f t="shared" ref="J102:AK102" si="19">I102*(1+$G$14)*(1+J101)</f>
        <v>0</v>
      </c>
      <c r="K102" s="2">
        <f t="shared" si="19"/>
        <v>0</v>
      </c>
      <c r="L102" s="2">
        <f t="shared" si="19"/>
        <v>0</v>
      </c>
      <c r="M102" s="2">
        <f t="shared" si="19"/>
        <v>0</v>
      </c>
      <c r="N102" s="2">
        <f t="shared" si="19"/>
        <v>0</v>
      </c>
      <c r="O102" s="2">
        <f t="shared" si="19"/>
        <v>0</v>
      </c>
      <c r="P102" s="2">
        <f t="shared" si="19"/>
        <v>0</v>
      </c>
      <c r="Q102" s="2">
        <f t="shared" si="19"/>
        <v>0</v>
      </c>
      <c r="R102" s="2">
        <f t="shared" si="19"/>
        <v>0</v>
      </c>
      <c r="S102" s="2">
        <f t="shared" si="19"/>
        <v>0</v>
      </c>
      <c r="T102" s="2">
        <f t="shared" si="19"/>
        <v>0</v>
      </c>
      <c r="U102" s="2">
        <f t="shared" si="19"/>
        <v>0</v>
      </c>
      <c r="V102" s="2">
        <f t="shared" si="19"/>
        <v>0</v>
      </c>
      <c r="W102" s="2">
        <f t="shared" si="19"/>
        <v>0</v>
      </c>
      <c r="X102" s="2">
        <f t="shared" si="19"/>
        <v>0</v>
      </c>
      <c r="Y102" s="2">
        <f t="shared" si="19"/>
        <v>0</v>
      </c>
      <c r="Z102" s="2">
        <f t="shared" si="19"/>
        <v>0</v>
      </c>
      <c r="AA102" s="2">
        <f t="shared" si="19"/>
        <v>0</v>
      </c>
      <c r="AB102" s="2">
        <f t="shared" si="19"/>
        <v>0</v>
      </c>
      <c r="AC102" s="2">
        <f t="shared" si="19"/>
        <v>0</v>
      </c>
      <c r="AD102" s="2">
        <f t="shared" si="19"/>
        <v>0</v>
      </c>
      <c r="AE102" s="2">
        <f t="shared" si="19"/>
        <v>0</v>
      </c>
      <c r="AF102" s="2">
        <f t="shared" si="19"/>
        <v>0</v>
      </c>
      <c r="AG102" s="2">
        <f>AF102*(1+$G$14)*(1+AG101)</f>
        <v>0</v>
      </c>
      <c r="AH102" s="2">
        <f t="shared" si="19"/>
        <v>0</v>
      </c>
      <c r="AI102" s="2">
        <f t="shared" si="19"/>
        <v>0</v>
      </c>
      <c r="AJ102" s="2">
        <f t="shared" si="19"/>
        <v>0</v>
      </c>
      <c r="AK102" s="2">
        <f t="shared" si="19"/>
        <v>0</v>
      </c>
    </row>
    <row r="103" spans="1:37">
      <c r="C103" s="1"/>
      <c r="D103" s="1"/>
      <c r="E103" t="s">
        <v>248</v>
      </c>
      <c r="F103" t="s">
        <v>249</v>
      </c>
      <c r="G103" s="20">
        <f>'Pricing data'!D25</f>
        <v>2.1513</v>
      </c>
      <c r="H103" s="21">
        <f>G103*(1+$G$14)*(1+H101)</f>
        <v>2.1964772999999997</v>
      </c>
      <c r="I103" s="21">
        <f>H103*(1+$G$14)*(1+I101)</f>
        <v>2.2426033232999996</v>
      </c>
      <c r="J103" s="21">
        <f t="shared" ref="J103:AK103" si="20">I103*(1+$G$14)*(1+J101)</f>
        <v>2.2896979930892996</v>
      </c>
      <c r="K103" s="21">
        <f t="shared" si="20"/>
        <v>2.3377816509441747</v>
      </c>
      <c r="L103" s="21">
        <f t="shared" si="20"/>
        <v>2.3868750656140021</v>
      </c>
      <c r="M103" s="21">
        <f t="shared" si="20"/>
        <v>2.4369994419918961</v>
      </c>
      <c r="N103" s="21">
        <f t="shared" si="20"/>
        <v>2.4881764302737257</v>
      </c>
      <c r="O103" s="21">
        <f t="shared" si="20"/>
        <v>2.5404281353094738</v>
      </c>
      <c r="P103" s="21">
        <f t="shared" si="20"/>
        <v>2.5937771261509726</v>
      </c>
      <c r="Q103" s="21">
        <f t="shared" si="20"/>
        <v>2.6482464458001429</v>
      </c>
      <c r="R103" s="21">
        <f t="shared" si="20"/>
        <v>2.7038596211619454</v>
      </c>
      <c r="S103" s="21">
        <f t="shared" si="20"/>
        <v>2.7606406732063462</v>
      </c>
      <c r="T103" s="21">
        <f t="shared" si="20"/>
        <v>2.8186141273436793</v>
      </c>
      <c r="U103" s="21">
        <f t="shared" si="20"/>
        <v>2.8778050240178965</v>
      </c>
      <c r="V103" s="21">
        <f t="shared" si="20"/>
        <v>2.9382389295222722</v>
      </c>
      <c r="W103" s="21">
        <f t="shared" si="20"/>
        <v>2.9999419470422395</v>
      </c>
      <c r="X103" s="21">
        <f t="shared" si="20"/>
        <v>3.0629407279301262</v>
      </c>
      <c r="Y103" s="21">
        <f t="shared" si="20"/>
        <v>3.1272624832166587</v>
      </c>
      <c r="Z103" s="21">
        <f t="shared" si="20"/>
        <v>3.1929349953642081</v>
      </c>
      <c r="AA103" s="21">
        <f t="shared" si="20"/>
        <v>3.2599866302668561</v>
      </c>
      <c r="AB103" s="21">
        <f t="shared" si="20"/>
        <v>3.3284463495024599</v>
      </c>
      <c r="AC103" s="21">
        <f t="shared" si="20"/>
        <v>3.3983437228420112</v>
      </c>
      <c r="AD103" s="21">
        <f t="shared" si="20"/>
        <v>3.4697089410216932</v>
      </c>
      <c r="AE103" s="21">
        <f t="shared" si="20"/>
        <v>3.5425728287831486</v>
      </c>
      <c r="AF103" s="21">
        <f t="shared" si="20"/>
        <v>3.6169668581875944</v>
      </c>
      <c r="AG103" s="21">
        <f>AF103*(1+$G$14)*(1+AG101)</f>
        <v>3.6929231622095338</v>
      </c>
      <c r="AH103" s="21">
        <f t="shared" si="20"/>
        <v>3.7704745486159337</v>
      </c>
      <c r="AI103" s="21">
        <f t="shared" si="20"/>
        <v>3.8496545141368679</v>
      </c>
      <c r="AJ103" s="21">
        <f t="shared" si="20"/>
        <v>3.9304972589337419</v>
      </c>
      <c r="AK103" s="21">
        <f t="shared" si="20"/>
        <v>4.0130377013713501</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79.90022525934684</v>
      </c>
      <c r="I107" s="2">
        <f t="shared" ref="I107:AK107" si="23">SUM(I98:I100)/1000</f>
        <v>159.80045051869368</v>
      </c>
      <c r="J107" s="2">
        <f t="shared" si="23"/>
        <v>239.70067577804051</v>
      </c>
      <c r="K107" s="2">
        <f t="shared" si="23"/>
        <v>319.60090103738736</v>
      </c>
      <c r="L107" s="2">
        <f t="shared" si="23"/>
        <v>399.50112629673413</v>
      </c>
      <c r="M107" s="2">
        <f t="shared" si="23"/>
        <v>493.41099515437986</v>
      </c>
      <c r="N107" s="2">
        <f t="shared" si="23"/>
        <v>587.32086401202548</v>
      </c>
      <c r="O107" s="2">
        <f t="shared" si="23"/>
        <v>681.23073286967133</v>
      </c>
      <c r="P107" s="2">
        <f t="shared" si="23"/>
        <v>775.14060172731695</v>
      </c>
      <c r="Q107" s="2">
        <f t="shared" si="23"/>
        <v>869.0504705849628</v>
      </c>
      <c r="R107" s="2">
        <f t="shared" si="23"/>
        <v>872.69242823202148</v>
      </c>
      <c r="S107" s="2">
        <f t="shared" si="23"/>
        <v>876.33438587908029</v>
      </c>
      <c r="T107" s="2">
        <f t="shared" si="23"/>
        <v>879.9763435261392</v>
      </c>
      <c r="U107" s="2">
        <f t="shared" si="23"/>
        <v>883.61830117319789</v>
      </c>
      <c r="V107" s="2">
        <f t="shared" si="23"/>
        <v>887.26025882025669</v>
      </c>
      <c r="W107" s="2">
        <f t="shared" si="23"/>
        <v>890.9022164673155</v>
      </c>
      <c r="X107" s="2">
        <f t="shared" si="23"/>
        <v>894.5441741143743</v>
      </c>
      <c r="Y107" s="2">
        <f t="shared" si="23"/>
        <v>895.22704117319779</v>
      </c>
      <c r="Z107" s="2">
        <f t="shared" si="23"/>
        <v>895.90990823202128</v>
      </c>
      <c r="AA107" s="2">
        <f t="shared" si="23"/>
        <v>896.59277529084477</v>
      </c>
      <c r="AB107" s="2">
        <f t="shared" si="23"/>
        <v>897.27564234966815</v>
      </c>
      <c r="AC107" s="2">
        <f t="shared" si="23"/>
        <v>897.95850940849175</v>
      </c>
      <c r="AD107" s="2">
        <f t="shared" si="23"/>
        <v>898.64137646731524</v>
      </c>
      <c r="AE107" s="2">
        <f t="shared" si="23"/>
        <v>899.32424352613873</v>
      </c>
      <c r="AF107" s="2">
        <f t="shared" si="23"/>
        <v>900.00711058496222</v>
      </c>
      <c r="AG107" s="2">
        <f t="shared" si="23"/>
        <v>900.6899776437856</v>
      </c>
      <c r="AH107" s="2">
        <f t="shared" si="23"/>
        <v>901.3728447026092</v>
      </c>
      <c r="AI107" s="2">
        <f t="shared" si="23"/>
        <v>902.05571176143269</v>
      </c>
      <c r="AJ107" s="2">
        <f t="shared" si="23"/>
        <v>902.73857882025618</v>
      </c>
      <c r="AK107" s="2">
        <f t="shared" si="23"/>
        <v>903.42144587907967</v>
      </c>
    </row>
    <row r="108" spans="1:37">
      <c r="C108" s="1"/>
      <c r="D108" s="1"/>
      <c r="E108" t="s">
        <v>254</v>
      </c>
      <c r="F108" t="s">
        <v>215</v>
      </c>
      <c r="H108" s="2">
        <f>H91*H102+H98*H103+H99*H104+H100*H105</f>
        <v>175499.03104704194</v>
      </c>
      <c r="I108" s="2">
        <f t="shared" ref="I108:AK108" si="24">I91*I102+I98*I103+I99*I104+I100*I105</f>
        <v>358369.02139805962</v>
      </c>
      <c r="J108" s="2">
        <f t="shared" si="24"/>
        <v>548842.15627112822</v>
      </c>
      <c r="K108" s="2">
        <f t="shared" si="24"/>
        <v>747157.12207042926</v>
      </c>
      <c r="L108" s="2">
        <f t="shared" si="24"/>
        <v>953559.27704238507</v>
      </c>
      <c r="M108" s="2">
        <f t="shared" si="24"/>
        <v>1202442.3198638898</v>
      </c>
      <c r="N108" s="2">
        <f t="shared" si="24"/>
        <v>1461357.9308427221</v>
      </c>
      <c r="O108" s="2">
        <f t="shared" si="24"/>
        <v>1730617.7204196053</v>
      </c>
      <c r="P108" s="2">
        <f t="shared" si="24"/>
        <v>2010541.9623112157</v>
      </c>
      <c r="Q108" s="2">
        <f t="shared" si="24"/>
        <v>2301459.8199475692</v>
      </c>
      <c r="R108" s="2">
        <f t="shared" si="24"/>
        <v>2359637.8183903322</v>
      </c>
      <c r="S108" s="2">
        <f t="shared" si="24"/>
        <v>2419244.3489870941</v>
      </c>
      <c r="T108" s="2">
        <f t="shared" si="24"/>
        <v>2480313.7535910103</v>
      </c>
      <c r="U108" s="2">
        <f t="shared" si="24"/>
        <v>2542881.1864303877</v>
      </c>
      <c r="V108" s="2">
        <f t="shared" si="24"/>
        <v>2606982.6330836853</v>
      </c>
      <c r="W108" s="2">
        <f t="shared" si="24"/>
        <v>2672654.9298932049</v>
      </c>
      <c r="X108" s="2">
        <f t="shared" si="24"/>
        <v>2739935.7838275353</v>
      </c>
      <c r="Y108" s="2">
        <f t="shared" si="24"/>
        <v>2799609.9398219963</v>
      </c>
      <c r="Z108" s="2">
        <f t="shared" si="24"/>
        <v>2860582.098687557</v>
      </c>
      <c r="AA108" s="2">
        <f t="shared" si="24"/>
        <v>2922880.4602420093</v>
      </c>
      <c r="AB108" s="2">
        <f t="shared" si="24"/>
        <v>2986533.8362762281</v>
      </c>
      <c r="AC108" s="2">
        <f t="shared" si="24"/>
        <v>3051571.6638209173</v>
      </c>
      <c r="AD108" s="2">
        <f t="shared" si="24"/>
        <v>3118024.0187006854</v>
      </c>
      <c r="AE108" s="2">
        <f t="shared" si="24"/>
        <v>3185921.6293816585</v>
      </c>
      <c r="AF108" s="2">
        <f t="shared" si="24"/>
        <v>3255295.8911189856</v>
      </c>
      <c r="AG108" s="2">
        <f t="shared" si="24"/>
        <v>3326178.8804107234</v>
      </c>
      <c r="AH108" s="2">
        <f t="shared" si="24"/>
        <v>3398603.3697647308</v>
      </c>
      <c r="AI108" s="2">
        <f t="shared" si="24"/>
        <v>3472602.8427853449</v>
      </c>
      <c r="AJ108" s="2">
        <f t="shared" si="24"/>
        <v>3548211.5095867584</v>
      </c>
      <c r="AK108" s="2">
        <f t="shared" si="24"/>
        <v>3625464.3225401631</v>
      </c>
    </row>
    <row r="109" spans="1:37">
      <c r="C109" s="1"/>
      <c r="D109" s="1"/>
    </row>
    <row r="110" spans="1:37">
      <c r="C110" s="1"/>
      <c r="D110" t="s">
        <v>255</v>
      </c>
    </row>
    <row r="111" spans="1:37">
      <c r="A111" s="14">
        <f>'Notes &amp; Assumptions'!A33</f>
        <v>20</v>
      </c>
      <c r="C111" s="1"/>
      <c r="D111" s="1"/>
      <c r="E111" t="s">
        <v>231</v>
      </c>
      <c r="F111" t="s">
        <v>232</v>
      </c>
      <c r="H111" s="10">
        <v>0</v>
      </c>
      <c r="I111" s="10">
        <v>0</v>
      </c>
      <c r="J111" s="10">
        <v>0</v>
      </c>
      <c r="K111" s="10">
        <v>0</v>
      </c>
      <c r="L111" s="10">
        <v>0</v>
      </c>
      <c r="M111" s="10">
        <v>0</v>
      </c>
      <c r="N111" s="10">
        <v>0</v>
      </c>
      <c r="O111" s="10">
        <v>0</v>
      </c>
      <c r="P111" s="10">
        <v>0</v>
      </c>
      <c r="Q111" s="10">
        <v>0</v>
      </c>
      <c r="R111" s="10">
        <v>0</v>
      </c>
      <c r="S111" s="10">
        <v>0</v>
      </c>
      <c r="T111" s="10">
        <v>0</v>
      </c>
      <c r="U111" s="10">
        <v>0</v>
      </c>
      <c r="V111" s="10">
        <v>0</v>
      </c>
      <c r="W111" s="10">
        <v>0</v>
      </c>
      <c r="X111" s="10">
        <v>0</v>
      </c>
      <c r="Y111" s="10">
        <v>0</v>
      </c>
      <c r="Z111" s="10">
        <v>0</v>
      </c>
      <c r="AA111" s="10">
        <v>0</v>
      </c>
      <c r="AB111" s="10">
        <v>0</v>
      </c>
      <c r="AC111" s="10">
        <v>0</v>
      </c>
      <c r="AD111" s="10">
        <v>0</v>
      </c>
      <c r="AE111" s="10">
        <v>0</v>
      </c>
      <c r="AF111" s="10">
        <v>0</v>
      </c>
      <c r="AG111" s="10">
        <v>0</v>
      </c>
      <c r="AH111" s="10">
        <v>0</v>
      </c>
      <c r="AI111" s="10">
        <v>0</v>
      </c>
      <c r="AJ111" s="10">
        <v>0</v>
      </c>
      <c r="AK111" s="10">
        <v>0</v>
      </c>
    </row>
    <row r="112" spans="1:37">
      <c r="C112" s="1"/>
      <c r="D112" s="1"/>
      <c r="E112" t="s">
        <v>233</v>
      </c>
      <c r="F112" t="s">
        <v>232</v>
      </c>
      <c r="H112" s="2">
        <f>G112+H111</f>
        <v>0</v>
      </c>
      <c r="I112" s="2">
        <f t="shared" ref="I112:AK112" si="25">H112+I111</f>
        <v>0</v>
      </c>
      <c r="J112" s="2">
        <f t="shared" si="25"/>
        <v>0</v>
      </c>
      <c r="K112" s="2">
        <f t="shared" si="25"/>
        <v>0</v>
      </c>
      <c r="L112" s="2">
        <f t="shared" si="25"/>
        <v>0</v>
      </c>
      <c r="M112" s="2">
        <f t="shared" si="25"/>
        <v>0</v>
      </c>
      <c r="N112" s="2">
        <f t="shared" si="25"/>
        <v>0</v>
      </c>
      <c r="O112" s="2">
        <f t="shared" si="25"/>
        <v>0</v>
      </c>
      <c r="P112" s="2">
        <f t="shared" si="25"/>
        <v>0</v>
      </c>
      <c r="Q112" s="2">
        <f t="shared" si="25"/>
        <v>0</v>
      </c>
      <c r="R112" s="2">
        <f t="shared" si="25"/>
        <v>0</v>
      </c>
      <c r="S112" s="2">
        <f t="shared" si="25"/>
        <v>0</v>
      </c>
      <c r="T112" s="2">
        <f t="shared" si="25"/>
        <v>0</v>
      </c>
      <c r="U112" s="2">
        <f t="shared" si="25"/>
        <v>0</v>
      </c>
      <c r="V112" s="2">
        <f t="shared" si="25"/>
        <v>0</v>
      </c>
      <c r="W112" s="2">
        <f t="shared" si="25"/>
        <v>0</v>
      </c>
      <c r="X112" s="2">
        <f t="shared" si="25"/>
        <v>0</v>
      </c>
      <c r="Y112" s="2">
        <f t="shared" si="25"/>
        <v>0</v>
      </c>
      <c r="Z112" s="2">
        <f t="shared" si="25"/>
        <v>0</v>
      </c>
      <c r="AA112" s="2">
        <f t="shared" si="25"/>
        <v>0</v>
      </c>
      <c r="AB112" s="2">
        <f t="shared" si="25"/>
        <v>0</v>
      </c>
      <c r="AC112" s="2">
        <f t="shared" si="25"/>
        <v>0</v>
      </c>
      <c r="AD112" s="2">
        <f t="shared" si="25"/>
        <v>0</v>
      </c>
      <c r="AE112" s="2">
        <f t="shared" si="25"/>
        <v>0</v>
      </c>
      <c r="AF112" s="2">
        <f t="shared" si="25"/>
        <v>0</v>
      </c>
      <c r="AG112" s="2">
        <f>AF112+AG111</f>
        <v>0</v>
      </c>
      <c r="AH112" s="2">
        <f t="shared" si="25"/>
        <v>0</v>
      </c>
      <c r="AI112" s="2">
        <f t="shared" si="25"/>
        <v>0</v>
      </c>
      <c r="AJ112" s="2">
        <f t="shared" si="25"/>
        <v>0</v>
      </c>
      <c r="AK112" s="2">
        <f t="shared" si="25"/>
        <v>0</v>
      </c>
    </row>
    <row r="113" spans="1:37">
      <c r="A113" s="14">
        <f>'Notes &amp; Assumptions'!A34</f>
        <v>21</v>
      </c>
      <c r="C113" s="1"/>
      <c r="D113" s="1"/>
      <c r="E113" t="s">
        <v>234</v>
      </c>
      <c r="F113" t="s">
        <v>232</v>
      </c>
      <c r="G113" s="10">
        <v>0</v>
      </c>
    </row>
    <row r="114" spans="1:37">
      <c r="C114" s="1"/>
      <c r="D114" s="1"/>
      <c r="E114" t="s">
        <v>235</v>
      </c>
      <c r="F114" t="s">
        <v>232</v>
      </c>
      <c r="H114">
        <f>H111*$G113</f>
        <v>0</v>
      </c>
      <c r="I114">
        <f t="shared" ref="I114:AK114" si="26">I111*$G113</f>
        <v>0</v>
      </c>
      <c r="J114">
        <f t="shared" si="26"/>
        <v>0</v>
      </c>
      <c r="K114">
        <f t="shared" si="26"/>
        <v>0</v>
      </c>
      <c r="L114">
        <f t="shared" si="26"/>
        <v>0</v>
      </c>
      <c r="M114">
        <f t="shared" si="26"/>
        <v>0</v>
      </c>
      <c r="N114">
        <f t="shared" si="26"/>
        <v>0</v>
      </c>
      <c r="O114">
        <f t="shared" si="26"/>
        <v>0</v>
      </c>
      <c r="P114">
        <f t="shared" si="26"/>
        <v>0</v>
      </c>
      <c r="Q114">
        <f t="shared" si="26"/>
        <v>0</v>
      </c>
      <c r="R114">
        <f t="shared" si="26"/>
        <v>0</v>
      </c>
      <c r="S114">
        <f t="shared" si="26"/>
        <v>0</v>
      </c>
      <c r="T114">
        <f t="shared" si="26"/>
        <v>0</v>
      </c>
      <c r="U114">
        <f t="shared" si="26"/>
        <v>0</v>
      </c>
      <c r="V114">
        <f t="shared" si="26"/>
        <v>0</v>
      </c>
      <c r="W114">
        <f t="shared" si="26"/>
        <v>0</v>
      </c>
      <c r="X114">
        <f t="shared" si="26"/>
        <v>0</v>
      </c>
      <c r="Y114">
        <f t="shared" si="26"/>
        <v>0</v>
      </c>
      <c r="Z114">
        <f t="shared" si="26"/>
        <v>0</v>
      </c>
      <c r="AA114">
        <f t="shared" si="26"/>
        <v>0</v>
      </c>
      <c r="AB114">
        <f t="shared" si="26"/>
        <v>0</v>
      </c>
      <c r="AC114">
        <f t="shared" si="26"/>
        <v>0</v>
      </c>
      <c r="AD114">
        <f t="shared" si="26"/>
        <v>0</v>
      </c>
      <c r="AE114">
        <f t="shared" si="26"/>
        <v>0</v>
      </c>
      <c r="AF114">
        <f t="shared" si="26"/>
        <v>0</v>
      </c>
      <c r="AG114">
        <f t="shared" si="26"/>
        <v>0</v>
      </c>
      <c r="AH114">
        <f t="shared" si="26"/>
        <v>0</v>
      </c>
      <c r="AI114">
        <f t="shared" si="26"/>
        <v>0</v>
      </c>
      <c r="AJ114">
        <f t="shared" si="26"/>
        <v>0</v>
      </c>
      <c r="AK114">
        <f t="shared" si="26"/>
        <v>0</v>
      </c>
    </row>
    <row r="115" spans="1:37">
      <c r="C115" s="1"/>
      <c r="D115" s="1"/>
      <c r="E115" t="s">
        <v>236</v>
      </c>
      <c r="F115" t="s">
        <v>232</v>
      </c>
      <c r="H115">
        <f>H112*$G113</f>
        <v>0</v>
      </c>
      <c r="I115">
        <f t="shared" ref="I115:AK115" si="27">I112*$G113</f>
        <v>0</v>
      </c>
      <c r="J115">
        <f t="shared" si="27"/>
        <v>0</v>
      </c>
      <c r="K115">
        <f t="shared" si="27"/>
        <v>0</v>
      </c>
      <c r="L115">
        <f t="shared" si="27"/>
        <v>0</v>
      </c>
      <c r="M115">
        <f t="shared" si="27"/>
        <v>0</v>
      </c>
      <c r="N115">
        <f t="shared" si="27"/>
        <v>0</v>
      </c>
      <c r="O115">
        <f t="shared" si="27"/>
        <v>0</v>
      </c>
      <c r="P115">
        <f t="shared" si="27"/>
        <v>0</v>
      </c>
      <c r="Q115">
        <f t="shared" si="27"/>
        <v>0</v>
      </c>
      <c r="R115">
        <f t="shared" si="27"/>
        <v>0</v>
      </c>
      <c r="S115">
        <f t="shared" si="27"/>
        <v>0</v>
      </c>
      <c r="T115">
        <f t="shared" si="27"/>
        <v>0</v>
      </c>
      <c r="U115">
        <f t="shared" si="27"/>
        <v>0</v>
      </c>
      <c r="V115">
        <f t="shared" si="27"/>
        <v>0</v>
      </c>
      <c r="W115">
        <f t="shared" si="27"/>
        <v>0</v>
      </c>
      <c r="X115">
        <f t="shared" si="27"/>
        <v>0</v>
      </c>
      <c r="Y115">
        <f t="shared" si="27"/>
        <v>0</v>
      </c>
      <c r="Z115">
        <f t="shared" si="27"/>
        <v>0</v>
      </c>
      <c r="AA115">
        <f t="shared" si="27"/>
        <v>0</v>
      </c>
      <c r="AB115">
        <f t="shared" si="27"/>
        <v>0</v>
      </c>
      <c r="AC115">
        <f t="shared" si="27"/>
        <v>0</v>
      </c>
      <c r="AD115">
        <f t="shared" si="27"/>
        <v>0</v>
      </c>
      <c r="AE115">
        <f t="shared" si="27"/>
        <v>0</v>
      </c>
      <c r="AF115">
        <f t="shared" si="27"/>
        <v>0</v>
      </c>
      <c r="AG115">
        <f t="shared" si="27"/>
        <v>0</v>
      </c>
      <c r="AH115">
        <f t="shared" si="27"/>
        <v>0</v>
      </c>
      <c r="AI115">
        <f t="shared" si="27"/>
        <v>0</v>
      </c>
      <c r="AJ115">
        <f t="shared" si="27"/>
        <v>0</v>
      </c>
      <c r="AK115">
        <f t="shared" si="27"/>
        <v>0</v>
      </c>
    </row>
    <row r="116" spans="1:37">
      <c r="A116" s="14">
        <f>'Notes &amp; Assumptions'!A35</f>
        <v>22</v>
      </c>
      <c r="C116" s="1"/>
      <c r="D116" s="1"/>
      <c r="E116" t="s">
        <v>262</v>
      </c>
      <c r="F116" t="s">
        <v>238</v>
      </c>
      <c r="H116" s="10">
        <v>0</v>
      </c>
      <c r="I116" s="10">
        <v>0</v>
      </c>
      <c r="J116" s="10">
        <v>0</v>
      </c>
      <c r="K116" s="10">
        <v>0</v>
      </c>
      <c r="L116" s="10">
        <v>0</v>
      </c>
      <c r="M116" s="10">
        <v>0</v>
      </c>
      <c r="N116" s="10">
        <v>0</v>
      </c>
      <c r="O116" s="10">
        <v>0</v>
      </c>
      <c r="P116" s="10">
        <v>0</v>
      </c>
      <c r="Q116" s="10">
        <v>0</v>
      </c>
      <c r="R116" s="10">
        <v>0</v>
      </c>
      <c r="S116" s="10">
        <v>0</v>
      </c>
      <c r="T116" s="10">
        <v>0</v>
      </c>
      <c r="U116" s="10">
        <v>0</v>
      </c>
      <c r="V116" s="10">
        <v>0</v>
      </c>
      <c r="W116" s="10">
        <v>0</v>
      </c>
      <c r="X116" s="10">
        <v>0</v>
      </c>
      <c r="Y116" s="10">
        <v>0</v>
      </c>
      <c r="Z116" s="10">
        <v>0</v>
      </c>
      <c r="AA116" s="10">
        <v>0</v>
      </c>
      <c r="AB116" s="10">
        <v>0</v>
      </c>
      <c r="AC116" s="10">
        <v>0</v>
      </c>
      <c r="AD116" s="10">
        <v>0</v>
      </c>
      <c r="AE116" s="10">
        <v>0</v>
      </c>
      <c r="AF116" s="10">
        <v>0</v>
      </c>
      <c r="AG116" s="10">
        <v>0</v>
      </c>
      <c r="AH116" s="10">
        <v>0</v>
      </c>
      <c r="AI116" s="10">
        <v>0</v>
      </c>
      <c r="AJ116" s="10">
        <v>0</v>
      </c>
      <c r="AK116" s="10">
        <v>0</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0</v>
      </c>
      <c r="I119" s="2">
        <f t="shared" ref="I119:AK119" si="28">I112*I116</f>
        <v>0</v>
      </c>
      <c r="J119" s="2">
        <f t="shared" si="28"/>
        <v>0</v>
      </c>
      <c r="K119" s="2">
        <f t="shared" si="28"/>
        <v>0</v>
      </c>
      <c r="L119" s="2">
        <f t="shared" si="28"/>
        <v>0</v>
      </c>
      <c r="M119" s="2">
        <f t="shared" si="28"/>
        <v>0</v>
      </c>
      <c r="N119" s="2">
        <f t="shared" si="28"/>
        <v>0</v>
      </c>
      <c r="O119" s="2">
        <f t="shared" si="28"/>
        <v>0</v>
      </c>
      <c r="P119" s="2">
        <f t="shared" si="28"/>
        <v>0</v>
      </c>
      <c r="Q119" s="2">
        <f t="shared" si="28"/>
        <v>0</v>
      </c>
      <c r="R119" s="2">
        <f t="shared" si="28"/>
        <v>0</v>
      </c>
      <c r="S119" s="2">
        <f t="shared" si="28"/>
        <v>0</v>
      </c>
      <c r="T119" s="2">
        <f t="shared" si="28"/>
        <v>0</v>
      </c>
      <c r="U119" s="2">
        <f t="shared" si="28"/>
        <v>0</v>
      </c>
      <c r="V119" s="2">
        <f t="shared" si="28"/>
        <v>0</v>
      </c>
      <c r="W119" s="2">
        <f t="shared" si="28"/>
        <v>0</v>
      </c>
      <c r="X119" s="2">
        <f t="shared" si="28"/>
        <v>0</v>
      </c>
      <c r="Y119" s="2">
        <f t="shared" si="28"/>
        <v>0</v>
      </c>
      <c r="Z119" s="2">
        <f t="shared" si="28"/>
        <v>0</v>
      </c>
      <c r="AA119" s="2">
        <f t="shared" si="28"/>
        <v>0</v>
      </c>
      <c r="AB119" s="2">
        <f t="shared" si="28"/>
        <v>0</v>
      </c>
      <c r="AC119" s="2">
        <f t="shared" si="28"/>
        <v>0</v>
      </c>
      <c r="AD119" s="2">
        <f t="shared" si="28"/>
        <v>0</v>
      </c>
      <c r="AE119" s="2">
        <f t="shared" si="28"/>
        <v>0</v>
      </c>
      <c r="AF119" s="2">
        <f t="shared" si="28"/>
        <v>0</v>
      </c>
      <c r="AG119" s="2">
        <f t="shared" si="28"/>
        <v>0</v>
      </c>
      <c r="AH119" s="2">
        <f t="shared" si="28"/>
        <v>0</v>
      </c>
      <c r="AI119" s="2">
        <f t="shared" si="28"/>
        <v>0</v>
      </c>
      <c r="AJ119" s="2">
        <f t="shared" si="28"/>
        <v>0</v>
      </c>
      <c r="AK119" s="2">
        <f t="shared" si="28"/>
        <v>0</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v>0</v>
      </c>
      <c r="H123" s="2">
        <f>G123*(1+$G$14)*(1+H122)</f>
        <v>0</v>
      </c>
      <c r="I123" s="2">
        <f t="shared" ref="I123:AK123" si="31">H123*(1+$G$14)*(1+I122)</f>
        <v>0</v>
      </c>
      <c r="J123" s="2">
        <f t="shared" si="31"/>
        <v>0</v>
      </c>
      <c r="K123" s="2">
        <f t="shared" si="31"/>
        <v>0</v>
      </c>
      <c r="L123" s="2">
        <f t="shared" si="31"/>
        <v>0</v>
      </c>
      <c r="M123" s="2">
        <f t="shared" si="31"/>
        <v>0</v>
      </c>
      <c r="N123" s="2">
        <f t="shared" si="31"/>
        <v>0</v>
      </c>
      <c r="O123" s="2">
        <f t="shared" si="31"/>
        <v>0</v>
      </c>
      <c r="P123" s="2">
        <f t="shared" si="31"/>
        <v>0</v>
      </c>
      <c r="Q123" s="2">
        <f t="shared" si="31"/>
        <v>0</v>
      </c>
      <c r="R123" s="2">
        <f t="shared" si="31"/>
        <v>0</v>
      </c>
      <c r="S123" s="2">
        <f t="shared" si="31"/>
        <v>0</v>
      </c>
      <c r="T123" s="2">
        <f t="shared" si="31"/>
        <v>0</v>
      </c>
      <c r="U123" s="2">
        <f t="shared" si="31"/>
        <v>0</v>
      </c>
      <c r="V123" s="2">
        <f t="shared" si="31"/>
        <v>0</v>
      </c>
      <c r="W123" s="2">
        <f t="shared" si="31"/>
        <v>0</v>
      </c>
      <c r="X123" s="2">
        <f t="shared" si="31"/>
        <v>0</v>
      </c>
      <c r="Y123" s="2">
        <f t="shared" si="31"/>
        <v>0</v>
      </c>
      <c r="Z123" s="2">
        <f t="shared" si="31"/>
        <v>0</v>
      </c>
      <c r="AA123" s="2">
        <f t="shared" si="31"/>
        <v>0</v>
      </c>
      <c r="AB123" s="2">
        <f t="shared" si="31"/>
        <v>0</v>
      </c>
      <c r="AC123" s="2">
        <f t="shared" si="31"/>
        <v>0</v>
      </c>
      <c r="AD123" s="2">
        <f t="shared" si="31"/>
        <v>0</v>
      </c>
      <c r="AE123" s="2">
        <f t="shared" si="31"/>
        <v>0</v>
      </c>
      <c r="AF123" s="2">
        <f t="shared" si="31"/>
        <v>0</v>
      </c>
      <c r="AG123" s="2">
        <f>AF123*(1+$G$14)*(1+AG122)</f>
        <v>0</v>
      </c>
      <c r="AH123" s="2">
        <f t="shared" si="31"/>
        <v>0</v>
      </c>
      <c r="AI123" s="2">
        <f t="shared" si="31"/>
        <v>0</v>
      </c>
      <c r="AJ123" s="2">
        <f t="shared" si="31"/>
        <v>0</v>
      </c>
      <c r="AK123" s="2">
        <f t="shared" si="31"/>
        <v>0</v>
      </c>
    </row>
    <row r="124" spans="1:37">
      <c r="C124" s="1"/>
      <c r="D124" s="1"/>
      <c r="E124" t="s">
        <v>248</v>
      </c>
      <c r="F124" t="s">
        <v>249</v>
      </c>
      <c r="G124" s="20">
        <v>0</v>
      </c>
      <c r="H124" s="21">
        <f>G124*(1+$G$14)*(1+H122)</f>
        <v>0</v>
      </c>
      <c r="I124" s="21">
        <f t="shared" ref="I124:AK124" si="32">H124*(1+$G$14)*(1+I122)</f>
        <v>0</v>
      </c>
      <c r="J124" s="21">
        <f t="shared" si="32"/>
        <v>0</v>
      </c>
      <c r="K124" s="21">
        <f t="shared" si="32"/>
        <v>0</v>
      </c>
      <c r="L124" s="21">
        <f t="shared" si="32"/>
        <v>0</v>
      </c>
      <c r="M124" s="21">
        <f t="shared" si="32"/>
        <v>0</v>
      </c>
      <c r="N124" s="21">
        <f t="shared" si="32"/>
        <v>0</v>
      </c>
      <c r="O124" s="21">
        <f t="shared" si="32"/>
        <v>0</v>
      </c>
      <c r="P124" s="21">
        <f t="shared" si="32"/>
        <v>0</v>
      </c>
      <c r="Q124" s="21">
        <f t="shared" si="32"/>
        <v>0</v>
      </c>
      <c r="R124" s="21">
        <f t="shared" si="32"/>
        <v>0</v>
      </c>
      <c r="S124" s="21">
        <f t="shared" si="32"/>
        <v>0</v>
      </c>
      <c r="T124" s="21">
        <f t="shared" si="32"/>
        <v>0</v>
      </c>
      <c r="U124" s="21">
        <f t="shared" si="32"/>
        <v>0</v>
      </c>
      <c r="V124" s="21">
        <f t="shared" si="32"/>
        <v>0</v>
      </c>
      <c r="W124" s="21">
        <f t="shared" si="32"/>
        <v>0</v>
      </c>
      <c r="X124" s="21">
        <f t="shared" si="32"/>
        <v>0</v>
      </c>
      <c r="Y124" s="21">
        <f t="shared" si="32"/>
        <v>0</v>
      </c>
      <c r="Z124" s="21">
        <f t="shared" si="32"/>
        <v>0</v>
      </c>
      <c r="AA124" s="21">
        <f t="shared" si="32"/>
        <v>0</v>
      </c>
      <c r="AB124" s="21">
        <f t="shared" si="32"/>
        <v>0</v>
      </c>
      <c r="AC124" s="21">
        <f t="shared" si="32"/>
        <v>0</v>
      </c>
      <c r="AD124" s="21">
        <f t="shared" si="32"/>
        <v>0</v>
      </c>
      <c r="AE124" s="21">
        <f t="shared" si="32"/>
        <v>0</v>
      </c>
      <c r="AF124" s="21">
        <f t="shared" si="32"/>
        <v>0</v>
      </c>
      <c r="AG124" s="21">
        <f>AF124*(1+$G$14)*(1+AG122)</f>
        <v>0</v>
      </c>
      <c r="AH124" s="21">
        <f t="shared" si="32"/>
        <v>0</v>
      </c>
      <c r="AI124" s="21">
        <f t="shared" si="32"/>
        <v>0</v>
      </c>
      <c r="AJ124" s="21">
        <f t="shared" si="32"/>
        <v>0</v>
      </c>
      <c r="AK124" s="21">
        <f t="shared" si="32"/>
        <v>0</v>
      </c>
    </row>
    <row r="125" spans="1:37">
      <c r="C125" s="1"/>
      <c r="D125" s="1"/>
      <c r="E125" t="s">
        <v>250</v>
      </c>
      <c r="F125" t="s">
        <v>249</v>
      </c>
      <c r="G125" s="20"/>
      <c r="H125" s="21">
        <f>G125*(1+$G$14)*(1+H122)</f>
        <v>0</v>
      </c>
      <c r="I125" s="21">
        <f t="shared" ref="I125:AK125" si="33">H125*(1+$G$14)*(1+I122)</f>
        <v>0</v>
      </c>
      <c r="J125" s="21">
        <f t="shared" si="33"/>
        <v>0</v>
      </c>
      <c r="K125" s="21">
        <f t="shared" si="33"/>
        <v>0</v>
      </c>
      <c r="L125" s="21">
        <f t="shared" si="33"/>
        <v>0</v>
      </c>
      <c r="M125" s="21">
        <f t="shared" si="33"/>
        <v>0</v>
      </c>
      <c r="N125" s="21">
        <f t="shared" si="33"/>
        <v>0</v>
      </c>
      <c r="O125" s="21">
        <f t="shared" si="33"/>
        <v>0</v>
      </c>
      <c r="P125" s="21">
        <f t="shared" si="33"/>
        <v>0</v>
      </c>
      <c r="Q125" s="21">
        <f t="shared" si="33"/>
        <v>0</v>
      </c>
      <c r="R125" s="21">
        <f t="shared" si="33"/>
        <v>0</v>
      </c>
      <c r="S125" s="21">
        <f t="shared" si="33"/>
        <v>0</v>
      </c>
      <c r="T125" s="21">
        <f t="shared" si="33"/>
        <v>0</v>
      </c>
      <c r="U125" s="21">
        <f t="shared" si="33"/>
        <v>0</v>
      </c>
      <c r="V125" s="21">
        <f t="shared" si="33"/>
        <v>0</v>
      </c>
      <c r="W125" s="21">
        <f t="shared" si="33"/>
        <v>0</v>
      </c>
      <c r="X125" s="21">
        <f t="shared" si="33"/>
        <v>0</v>
      </c>
      <c r="Y125" s="21">
        <f t="shared" si="33"/>
        <v>0</v>
      </c>
      <c r="Z125" s="21">
        <f t="shared" si="33"/>
        <v>0</v>
      </c>
      <c r="AA125" s="21">
        <f t="shared" si="33"/>
        <v>0</v>
      </c>
      <c r="AB125" s="21">
        <f t="shared" si="33"/>
        <v>0</v>
      </c>
      <c r="AC125" s="21">
        <f t="shared" si="33"/>
        <v>0</v>
      </c>
      <c r="AD125" s="21">
        <f t="shared" si="33"/>
        <v>0</v>
      </c>
      <c r="AE125" s="21">
        <f t="shared" si="33"/>
        <v>0</v>
      </c>
      <c r="AF125" s="21">
        <f t="shared" si="33"/>
        <v>0</v>
      </c>
      <c r="AG125" s="21">
        <f>AF125*(1+$G$14)*(1+AG122)</f>
        <v>0</v>
      </c>
      <c r="AH125" s="21">
        <f t="shared" si="33"/>
        <v>0</v>
      </c>
      <c r="AI125" s="21">
        <f t="shared" si="33"/>
        <v>0</v>
      </c>
      <c r="AJ125" s="21">
        <f t="shared" si="33"/>
        <v>0</v>
      </c>
      <c r="AK125" s="21">
        <f t="shared" si="33"/>
        <v>0</v>
      </c>
    </row>
    <row r="126" spans="1:37">
      <c r="C126" s="1"/>
      <c r="D126" s="1"/>
      <c r="E126" t="s">
        <v>251</v>
      </c>
      <c r="F126" t="s">
        <v>249</v>
      </c>
      <c r="G126" s="20"/>
      <c r="H126" s="21">
        <f>G126*(1+$G$14)*(1+H122)</f>
        <v>0</v>
      </c>
      <c r="I126" s="21">
        <f t="shared" ref="I126:AK126" si="34">H126*(1+$G$14)*(1+I122)</f>
        <v>0</v>
      </c>
      <c r="J126" s="21">
        <f t="shared" si="34"/>
        <v>0</v>
      </c>
      <c r="K126" s="21">
        <f t="shared" si="34"/>
        <v>0</v>
      </c>
      <c r="L126" s="21">
        <f t="shared" si="34"/>
        <v>0</v>
      </c>
      <c r="M126" s="21">
        <f t="shared" si="34"/>
        <v>0</v>
      </c>
      <c r="N126" s="21">
        <f t="shared" si="34"/>
        <v>0</v>
      </c>
      <c r="O126" s="21">
        <f t="shared" si="34"/>
        <v>0</v>
      </c>
      <c r="P126" s="21">
        <f t="shared" si="34"/>
        <v>0</v>
      </c>
      <c r="Q126" s="21">
        <f t="shared" si="34"/>
        <v>0</v>
      </c>
      <c r="R126" s="21">
        <f t="shared" si="34"/>
        <v>0</v>
      </c>
      <c r="S126" s="21">
        <f t="shared" si="34"/>
        <v>0</v>
      </c>
      <c r="T126" s="21">
        <f t="shared" si="34"/>
        <v>0</v>
      </c>
      <c r="U126" s="21">
        <f t="shared" si="34"/>
        <v>0</v>
      </c>
      <c r="V126" s="21">
        <f t="shared" si="34"/>
        <v>0</v>
      </c>
      <c r="W126" s="21">
        <f t="shared" si="34"/>
        <v>0</v>
      </c>
      <c r="X126" s="21">
        <f t="shared" si="34"/>
        <v>0</v>
      </c>
      <c r="Y126" s="21">
        <f t="shared" si="34"/>
        <v>0</v>
      </c>
      <c r="Z126" s="21">
        <f t="shared" si="34"/>
        <v>0</v>
      </c>
      <c r="AA126" s="21">
        <f t="shared" si="34"/>
        <v>0</v>
      </c>
      <c r="AB126" s="21">
        <f t="shared" si="34"/>
        <v>0</v>
      </c>
      <c r="AC126" s="21">
        <f t="shared" si="34"/>
        <v>0</v>
      </c>
      <c r="AD126" s="21">
        <f t="shared" si="34"/>
        <v>0</v>
      </c>
      <c r="AE126" s="21">
        <f t="shared" si="34"/>
        <v>0</v>
      </c>
      <c r="AF126" s="21">
        <f t="shared" si="34"/>
        <v>0</v>
      </c>
      <c r="AG126" s="21">
        <f>AF126*(1+$G$14)*(1+AG122)</f>
        <v>0</v>
      </c>
      <c r="AH126" s="21">
        <f t="shared" si="34"/>
        <v>0</v>
      </c>
      <c r="AI126" s="21">
        <f t="shared" si="34"/>
        <v>0</v>
      </c>
      <c r="AJ126" s="21">
        <f t="shared" si="34"/>
        <v>0</v>
      </c>
      <c r="AK126" s="21">
        <f t="shared" si="34"/>
        <v>0</v>
      </c>
    </row>
    <row r="127" spans="1:37">
      <c r="C127" s="1"/>
      <c r="D127" s="1"/>
    </row>
    <row r="128" spans="1:37">
      <c r="C128" s="1"/>
      <c r="D128" s="1"/>
      <c r="E128" t="s">
        <v>259</v>
      </c>
      <c r="F128" t="s">
        <v>253</v>
      </c>
      <c r="H128" s="2">
        <f>SUM(H119:H121)/1000</f>
        <v>0</v>
      </c>
      <c r="I128" s="2">
        <f t="shared" ref="I128:AK128" si="35">SUM(I119:I121)/1000</f>
        <v>0</v>
      </c>
      <c r="J128" s="2">
        <f t="shared" si="35"/>
        <v>0</v>
      </c>
      <c r="K128" s="2">
        <f t="shared" si="35"/>
        <v>0</v>
      </c>
      <c r="L128" s="2">
        <f t="shared" si="35"/>
        <v>0</v>
      </c>
      <c r="M128" s="2">
        <f t="shared" si="35"/>
        <v>0</v>
      </c>
      <c r="N128" s="2">
        <f t="shared" si="35"/>
        <v>0</v>
      </c>
      <c r="O128" s="2">
        <f t="shared" si="35"/>
        <v>0</v>
      </c>
      <c r="P128" s="2">
        <f t="shared" si="35"/>
        <v>0</v>
      </c>
      <c r="Q128" s="2">
        <f t="shared" si="35"/>
        <v>0</v>
      </c>
      <c r="R128" s="2">
        <f t="shared" si="35"/>
        <v>0</v>
      </c>
      <c r="S128" s="2">
        <f t="shared" si="35"/>
        <v>0</v>
      </c>
      <c r="T128" s="2">
        <f t="shared" si="35"/>
        <v>0</v>
      </c>
      <c r="U128" s="2">
        <f t="shared" si="35"/>
        <v>0</v>
      </c>
      <c r="V128" s="2">
        <f t="shared" si="35"/>
        <v>0</v>
      </c>
      <c r="W128" s="2">
        <f t="shared" si="35"/>
        <v>0</v>
      </c>
      <c r="X128" s="2">
        <f t="shared" si="35"/>
        <v>0</v>
      </c>
      <c r="Y128" s="2">
        <f t="shared" si="35"/>
        <v>0</v>
      </c>
      <c r="Z128" s="2">
        <f t="shared" si="35"/>
        <v>0</v>
      </c>
      <c r="AA128" s="2">
        <f t="shared" si="35"/>
        <v>0</v>
      </c>
      <c r="AB128" s="2">
        <f t="shared" si="35"/>
        <v>0</v>
      </c>
      <c r="AC128" s="2">
        <f t="shared" si="35"/>
        <v>0</v>
      </c>
      <c r="AD128" s="2">
        <f t="shared" si="35"/>
        <v>0</v>
      </c>
      <c r="AE128" s="2">
        <f t="shared" si="35"/>
        <v>0</v>
      </c>
      <c r="AF128" s="2">
        <f t="shared" si="35"/>
        <v>0</v>
      </c>
      <c r="AG128" s="2">
        <f t="shared" si="35"/>
        <v>0</v>
      </c>
      <c r="AH128" s="2">
        <f t="shared" si="35"/>
        <v>0</v>
      </c>
      <c r="AI128" s="2">
        <f t="shared" si="35"/>
        <v>0</v>
      </c>
      <c r="AJ128" s="2">
        <f t="shared" si="35"/>
        <v>0</v>
      </c>
      <c r="AK128" s="2">
        <f t="shared" si="35"/>
        <v>0</v>
      </c>
    </row>
    <row r="129" spans="1:37">
      <c r="C129" s="1"/>
      <c r="D129" s="1"/>
      <c r="E129" t="s">
        <v>260</v>
      </c>
      <c r="F129" t="s">
        <v>215</v>
      </c>
      <c r="H129" s="2">
        <f>H112*H123+H119*H124+H120*H125+H121*H126</f>
        <v>0</v>
      </c>
      <c r="I129" s="2">
        <f t="shared" ref="I129:AK129" si="36">I112*I123+I119*I124+I120*I125+I121*I126</f>
        <v>0</v>
      </c>
      <c r="J129" s="2">
        <f t="shared" si="36"/>
        <v>0</v>
      </c>
      <c r="K129" s="2">
        <f t="shared" si="36"/>
        <v>0</v>
      </c>
      <c r="L129" s="2">
        <f t="shared" si="36"/>
        <v>0</v>
      </c>
      <c r="M129" s="2">
        <f t="shared" si="36"/>
        <v>0</v>
      </c>
      <c r="N129" s="2">
        <f t="shared" si="36"/>
        <v>0</v>
      </c>
      <c r="O129" s="2">
        <f t="shared" si="36"/>
        <v>0</v>
      </c>
      <c r="P129" s="2">
        <f t="shared" si="36"/>
        <v>0</v>
      </c>
      <c r="Q129" s="2">
        <f t="shared" si="36"/>
        <v>0</v>
      </c>
      <c r="R129" s="2">
        <f t="shared" si="36"/>
        <v>0</v>
      </c>
      <c r="S129" s="2">
        <f t="shared" si="36"/>
        <v>0</v>
      </c>
      <c r="T129" s="2">
        <f t="shared" si="36"/>
        <v>0</v>
      </c>
      <c r="U129" s="2">
        <f t="shared" si="36"/>
        <v>0</v>
      </c>
      <c r="V129" s="2">
        <f t="shared" si="36"/>
        <v>0</v>
      </c>
      <c r="W129" s="2">
        <f t="shared" si="36"/>
        <v>0</v>
      </c>
      <c r="X129" s="2">
        <f t="shared" si="36"/>
        <v>0</v>
      </c>
      <c r="Y129" s="2">
        <f t="shared" si="36"/>
        <v>0</v>
      </c>
      <c r="Z129" s="2">
        <f t="shared" si="36"/>
        <v>0</v>
      </c>
      <c r="AA129" s="2">
        <f t="shared" si="36"/>
        <v>0</v>
      </c>
      <c r="AB129" s="2">
        <f t="shared" si="36"/>
        <v>0</v>
      </c>
      <c r="AC129" s="2">
        <f t="shared" si="36"/>
        <v>0</v>
      </c>
      <c r="AD129" s="2">
        <f t="shared" si="36"/>
        <v>0</v>
      </c>
      <c r="AE129" s="2">
        <f t="shared" si="36"/>
        <v>0</v>
      </c>
      <c r="AF129" s="2">
        <f t="shared" si="36"/>
        <v>0</v>
      </c>
      <c r="AG129" s="2">
        <f t="shared" si="36"/>
        <v>0</v>
      </c>
      <c r="AH129" s="2">
        <f t="shared" si="36"/>
        <v>0</v>
      </c>
      <c r="AI129" s="2">
        <f t="shared" si="36"/>
        <v>0</v>
      </c>
      <c r="AJ129" s="2">
        <f t="shared" si="36"/>
        <v>0</v>
      </c>
      <c r="AK129" s="2">
        <f t="shared" si="36"/>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2214.5295249264645</v>
      </c>
      <c r="I174">
        <f t="shared" si="61"/>
        <v>2214.5295249264645</v>
      </c>
      <c r="J174">
        <f t="shared" si="61"/>
        <v>2214.5295249264645</v>
      </c>
      <c r="K174">
        <f t="shared" si="61"/>
        <v>2214.5295249264645</v>
      </c>
      <c r="L174">
        <f t="shared" si="61"/>
        <v>2214.5295249264645</v>
      </c>
      <c r="M174">
        <f t="shared" si="61"/>
        <v>2602.8234162318668</v>
      </c>
      <c r="N174">
        <f t="shared" si="61"/>
        <v>2602.8234162318668</v>
      </c>
      <c r="O174">
        <f t="shared" si="61"/>
        <v>2602.8234162318668</v>
      </c>
      <c r="P174">
        <f t="shared" si="61"/>
        <v>2602.8234162318668</v>
      </c>
      <c r="Q174">
        <f t="shared" si="61"/>
        <v>2602.8234162318668</v>
      </c>
      <c r="R174">
        <f t="shared" si="61"/>
        <v>100.94117647058822</v>
      </c>
      <c r="S174">
        <f t="shared" si="61"/>
        <v>100.94117647058822</v>
      </c>
      <c r="T174">
        <f t="shared" si="61"/>
        <v>100.94117647058822</v>
      </c>
      <c r="U174">
        <f t="shared" si="61"/>
        <v>100.94117647058822</v>
      </c>
      <c r="V174">
        <f t="shared" si="61"/>
        <v>100.94117647058822</v>
      </c>
      <c r="W174">
        <f t="shared" si="61"/>
        <v>100.94117647058822</v>
      </c>
      <c r="X174">
        <f t="shared" si="61"/>
        <v>100.94117647058822</v>
      </c>
      <c r="Y174">
        <f t="shared" si="61"/>
        <v>18.926470588235304</v>
      </c>
      <c r="Z174">
        <f t="shared" si="61"/>
        <v>18.926470588235304</v>
      </c>
      <c r="AA174">
        <f t="shared" si="61"/>
        <v>18.926470588235304</v>
      </c>
      <c r="AB174">
        <f t="shared" si="61"/>
        <v>18.926470588235304</v>
      </c>
      <c r="AC174">
        <f t="shared" si="61"/>
        <v>18.926470588235304</v>
      </c>
      <c r="AD174">
        <f t="shared" si="61"/>
        <v>18.926470588235304</v>
      </c>
      <c r="AE174">
        <f t="shared" si="61"/>
        <v>18.926470588235304</v>
      </c>
      <c r="AF174">
        <f t="shared" si="61"/>
        <v>18.926470588235304</v>
      </c>
      <c r="AG174">
        <f t="shared" si="61"/>
        <v>18.926470588235304</v>
      </c>
      <c r="AH174">
        <f t="shared" si="61"/>
        <v>18.926470588235304</v>
      </c>
      <c r="AI174">
        <f t="shared" si="61"/>
        <v>18.926470588235304</v>
      </c>
      <c r="AJ174">
        <f t="shared" si="61"/>
        <v>18.926470588235304</v>
      </c>
      <c r="AK174">
        <f t="shared" si="61"/>
        <v>18.926470588235304</v>
      </c>
    </row>
    <row r="175" spans="1:37">
      <c r="C175" s="1"/>
      <c r="D175" s="1"/>
      <c r="E175" t="s">
        <v>270</v>
      </c>
      <c r="F175" t="s">
        <v>232</v>
      </c>
      <c r="H175">
        <f t="shared" si="61"/>
        <v>2214.5295249264645</v>
      </c>
      <c r="I175">
        <f t="shared" si="61"/>
        <v>4429.0590498529291</v>
      </c>
      <c r="J175">
        <f t="shared" si="61"/>
        <v>6643.5885747793936</v>
      </c>
      <c r="K175">
        <f t="shared" si="61"/>
        <v>8858.1180997058582</v>
      </c>
      <c r="L175">
        <f t="shared" si="61"/>
        <v>11072.647624632322</v>
      </c>
      <c r="M175">
        <f t="shared" si="61"/>
        <v>13675.471040864188</v>
      </c>
      <c r="N175">
        <f t="shared" si="61"/>
        <v>16278.294457096054</v>
      </c>
      <c r="O175">
        <f t="shared" si="61"/>
        <v>18881.117873327919</v>
      </c>
      <c r="P175">
        <f t="shared" si="61"/>
        <v>21483.941289559785</v>
      </c>
      <c r="Q175">
        <f t="shared" si="61"/>
        <v>24086.764705791651</v>
      </c>
      <c r="R175">
        <f t="shared" si="61"/>
        <v>24187.705882262238</v>
      </c>
      <c r="S175">
        <f t="shared" si="61"/>
        <v>24288.647058732826</v>
      </c>
      <c r="T175">
        <f t="shared" si="61"/>
        <v>24389.588235203413</v>
      </c>
      <c r="U175">
        <f t="shared" si="61"/>
        <v>24490.529411674001</v>
      </c>
      <c r="V175">
        <f t="shared" si="61"/>
        <v>24591.470588144588</v>
      </c>
      <c r="W175">
        <f t="shared" si="61"/>
        <v>24692.411764615175</v>
      </c>
      <c r="X175">
        <f t="shared" si="61"/>
        <v>24793.352941085763</v>
      </c>
      <c r="Y175">
        <f t="shared" si="61"/>
        <v>24812.279411673997</v>
      </c>
      <c r="Z175">
        <f t="shared" si="61"/>
        <v>24831.205882262231</v>
      </c>
      <c r="AA175">
        <f t="shared" si="61"/>
        <v>24850.132352850465</v>
      </c>
      <c r="AB175">
        <f t="shared" si="61"/>
        <v>24869.0588234387</v>
      </c>
      <c r="AC175">
        <f t="shared" si="61"/>
        <v>24887.985294026934</v>
      </c>
      <c r="AD175">
        <f t="shared" si="61"/>
        <v>24906.911764615168</v>
      </c>
      <c r="AE175">
        <f t="shared" si="61"/>
        <v>24925.838235203402</v>
      </c>
      <c r="AF175">
        <f t="shared" si="61"/>
        <v>24944.764705791637</v>
      </c>
      <c r="AG175">
        <f t="shared" si="61"/>
        <v>24963.691176379871</v>
      </c>
      <c r="AH175">
        <f t="shared" si="61"/>
        <v>24982.617646968105</v>
      </c>
      <c r="AI175">
        <f t="shared" si="61"/>
        <v>25001.544117556339</v>
      </c>
      <c r="AJ175">
        <f t="shared" si="61"/>
        <v>25020.470588144573</v>
      </c>
      <c r="AK175">
        <f t="shared" si="61"/>
        <v>25039.397058732808</v>
      </c>
    </row>
    <row r="176" spans="1:37">
      <c r="C176" s="1"/>
      <c r="D176" s="1"/>
      <c r="E176" t="s">
        <v>271</v>
      </c>
      <c r="F176" t="s">
        <v>253</v>
      </c>
      <c r="H176" s="2">
        <f>SUM(H107,H128,H149,H170)</f>
        <v>79.90022525934684</v>
      </c>
      <c r="I176" s="2">
        <f t="shared" ref="H176:AK177" si="62">SUM(I107,I128,I149,I170)</f>
        <v>159.80045051869368</v>
      </c>
      <c r="J176" s="2">
        <f t="shared" si="62"/>
        <v>239.70067577804051</v>
      </c>
      <c r="K176" s="2">
        <f t="shared" si="62"/>
        <v>319.60090103738736</v>
      </c>
      <c r="L176" s="2">
        <f t="shared" si="62"/>
        <v>399.50112629673413</v>
      </c>
      <c r="M176" s="2">
        <f t="shared" si="62"/>
        <v>493.41099515437986</v>
      </c>
      <c r="N176" s="2">
        <f t="shared" si="62"/>
        <v>587.32086401202548</v>
      </c>
      <c r="O176" s="2">
        <f t="shared" si="62"/>
        <v>681.23073286967133</v>
      </c>
      <c r="P176" s="2">
        <f t="shared" si="62"/>
        <v>775.14060172731695</v>
      </c>
      <c r="Q176" s="2">
        <f t="shared" si="62"/>
        <v>869.0504705849628</v>
      </c>
      <c r="R176" s="2">
        <f t="shared" si="62"/>
        <v>872.69242823202148</v>
      </c>
      <c r="S176" s="2">
        <f t="shared" si="62"/>
        <v>876.33438587908029</v>
      </c>
      <c r="T176" s="2">
        <f t="shared" si="62"/>
        <v>879.9763435261392</v>
      </c>
      <c r="U176" s="2">
        <f t="shared" si="62"/>
        <v>883.61830117319789</v>
      </c>
      <c r="V176" s="2">
        <f t="shared" si="62"/>
        <v>887.26025882025669</v>
      </c>
      <c r="W176" s="2">
        <f t="shared" si="62"/>
        <v>890.9022164673155</v>
      </c>
      <c r="X176" s="2">
        <f t="shared" si="62"/>
        <v>894.5441741143743</v>
      </c>
      <c r="Y176" s="2">
        <f t="shared" si="62"/>
        <v>895.22704117319779</v>
      </c>
      <c r="Z176" s="2">
        <f t="shared" si="62"/>
        <v>895.90990823202128</v>
      </c>
      <c r="AA176" s="2">
        <f t="shared" si="62"/>
        <v>896.59277529084477</v>
      </c>
      <c r="AB176" s="2">
        <f t="shared" si="62"/>
        <v>897.27564234966815</v>
      </c>
      <c r="AC176" s="2">
        <f t="shared" si="62"/>
        <v>897.95850940849175</v>
      </c>
      <c r="AD176" s="2">
        <f t="shared" si="62"/>
        <v>898.64137646731524</v>
      </c>
      <c r="AE176" s="2">
        <f t="shared" si="62"/>
        <v>899.32424352613873</v>
      </c>
      <c r="AF176" s="2">
        <f t="shared" si="62"/>
        <v>900.00711058496222</v>
      </c>
      <c r="AG176" s="2">
        <f t="shared" si="62"/>
        <v>900.6899776437856</v>
      </c>
      <c r="AH176" s="2">
        <f t="shared" si="62"/>
        <v>901.3728447026092</v>
      </c>
      <c r="AI176" s="2">
        <f t="shared" si="62"/>
        <v>902.05571176143269</v>
      </c>
      <c r="AJ176" s="2">
        <f t="shared" si="62"/>
        <v>902.73857882025618</v>
      </c>
      <c r="AK176" s="2">
        <f t="shared" si="62"/>
        <v>903.42144587907967</v>
      </c>
    </row>
    <row r="177" spans="1:37">
      <c r="C177" s="1"/>
      <c r="D177" s="1"/>
      <c r="E177" t="s">
        <v>272</v>
      </c>
      <c r="F177" t="s">
        <v>215</v>
      </c>
      <c r="H177" s="2">
        <f t="shared" si="62"/>
        <v>175499.03104704194</v>
      </c>
      <c r="I177" s="2">
        <f t="shared" si="62"/>
        <v>358369.02139805962</v>
      </c>
      <c r="J177" s="2">
        <f t="shared" si="62"/>
        <v>548842.15627112822</v>
      </c>
      <c r="K177" s="2">
        <f t="shared" si="62"/>
        <v>747157.12207042926</v>
      </c>
      <c r="L177" s="2">
        <f t="shared" si="62"/>
        <v>953559.27704238507</v>
      </c>
      <c r="M177" s="2">
        <f t="shared" si="62"/>
        <v>1202442.3198638898</v>
      </c>
      <c r="N177" s="2">
        <f t="shared" si="62"/>
        <v>1461357.9308427221</v>
      </c>
      <c r="O177" s="2">
        <f t="shared" si="62"/>
        <v>1730617.7204196053</v>
      </c>
      <c r="P177" s="2">
        <f t="shared" si="62"/>
        <v>2010541.9623112157</v>
      </c>
      <c r="Q177" s="2">
        <f t="shared" si="62"/>
        <v>2301459.8199475692</v>
      </c>
      <c r="R177" s="2">
        <f t="shared" si="62"/>
        <v>2359637.8183903322</v>
      </c>
      <c r="S177" s="2">
        <f t="shared" si="62"/>
        <v>2419244.3489870941</v>
      </c>
      <c r="T177" s="2">
        <f t="shared" si="62"/>
        <v>2480313.7535910103</v>
      </c>
      <c r="U177" s="2">
        <f t="shared" si="62"/>
        <v>2542881.1864303877</v>
      </c>
      <c r="V177" s="2">
        <f t="shared" si="62"/>
        <v>2606982.6330836853</v>
      </c>
      <c r="W177" s="2">
        <f t="shared" si="62"/>
        <v>2672654.9298932049</v>
      </c>
      <c r="X177" s="2">
        <f t="shared" si="62"/>
        <v>2739935.7838275353</v>
      </c>
      <c r="Y177" s="2">
        <f t="shared" si="62"/>
        <v>2799609.9398219963</v>
      </c>
      <c r="Z177" s="2">
        <f t="shared" si="62"/>
        <v>2860582.098687557</v>
      </c>
      <c r="AA177" s="2">
        <f t="shared" si="62"/>
        <v>2922880.4602420093</v>
      </c>
      <c r="AB177" s="2">
        <f t="shared" si="62"/>
        <v>2986533.8362762281</v>
      </c>
      <c r="AC177" s="2">
        <f t="shared" si="62"/>
        <v>3051571.6638209173</v>
      </c>
      <c r="AD177" s="2">
        <f t="shared" si="62"/>
        <v>3118024.0187006854</v>
      </c>
      <c r="AE177" s="2">
        <f t="shared" si="62"/>
        <v>3185921.6293816585</v>
      </c>
      <c r="AF177" s="2">
        <f t="shared" si="62"/>
        <v>3255295.8911189856</v>
      </c>
      <c r="AG177" s="2">
        <f t="shared" si="62"/>
        <v>3326178.8804107234</v>
      </c>
      <c r="AH177" s="2">
        <f t="shared" si="62"/>
        <v>3398603.3697647308</v>
      </c>
      <c r="AI177" s="2">
        <f t="shared" si="62"/>
        <v>3472602.8427853449</v>
      </c>
      <c r="AJ177" s="2">
        <f t="shared" si="62"/>
        <v>3548211.5095867584</v>
      </c>
      <c r="AK177" s="2">
        <f t="shared" si="62"/>
        <v>3625464.3225401631</v>
      </c>
    </row>
    <row r="178" spans="1:37">
      <c r="C178" s="1"/>
      <c r="D178" s="1"/>
    </row>
    <row r="179" spans="1:37">
      <c r="C179" s="1"/>
      <c r="D179" s="1"/>
      <c r="E179" s="3" t="s">
        <v>273</v>
      </c>
      <c r="F179" s="3" t="s">
        <v>274</v>
      </c>
      <c r="G179" s="3"/>
      <c r="H179" s="9">
        <f>H176*1000/H175</f>
        <v>36.08</v>
      </c>
      <c r="I179" s="9">
        <f t="shared" ref="I179:AK179" si="63">I176*1000/I175</f>
        <v>36.08</v>
      </c>
      <c r="J179" s="9">
        <f t="shared" si="63"/>
        <v>36.08</v>
      </c>
      <c r="K179" s="9">
        <f t="shared" si="63"/>
        <v>36.08</v>
      </c>
      <c r="L179" s="9">
        <f t="shared" si="63"/>
        <v>36.08</v>
      </c>
      <c r="M179" s="9">
        <f t="shared" si="63"/>
        <v>36.08</v>
      </c>
      <c r="N179" s="9">
        <f t="shared" si="63"/>
        <v>36.08</v>
      </c>
      <c r="O179" s="9">
        <f t="shared" si="63"/>
        <v>36.08</v>
      </c>
      <c r="P179" s="9">
        <f t="shared" si="63"/>
        <v>36.08</v>
      </c>
      <c r="Q179" s="9">
        <f t="shared" si="63"/>
        <v>36.08</v>
      </c>
      <c r="R179" s="9">
        <f t="shared" si="63"/>
        <v>36.08</v>
      </c>
      <c r="S179" s="9">
        <f t="shared" si="63"/>
        <v>36.08</v>
      </c>
      <c r="T179" s="9">
        <f t="shared" si="63"/>
        <v>36.08</v>
      </c>
      <c r="U179" s="9">
        <f t="shared" si="63"/>
        <v>36.08</v>
      </c>
      <c r="V179" s="9">
        <f t="shared" si="63"/>
        <v>36.08</v>
      </c>
      <c r="W179" s="9">
        <f t="shared" si="63"/>
        <v>36.08</v>
      </c>
      <c r="X179" s="9">
        <f t="shared" si="63"/>
        <v>36.08</v>
      </c>
      <c r="Y179" s="9">
        <f t="shared" si="63"/>
        <v>36.08</v>
      </c>
      <c r="Z179" s="9">
        <f t="shared" si="63"/>
        <v>36.08</v>
      </c>
      <c r="AA179" s="9">
        <f t="shared" si="63"/>
        <v>36.08</v>
      </c>
      <c r="AB179" s="9">
        <f t="shared" si="63"/>
        <v>36.08</v>
      </c>
      <c r="AC179" s="9">
        <f t="shared" si="63"/>
        <v>36.08</v>
      </c>
      <c r="AD179" s="9">
        <f t="shared" si="63"/>
        <v>36.08</v>
      </c>
      <c r="AE179" s="9">
        <f t="shared" si="63"/>
        <v>36.08</v>
      </c>
      <c r="AF179" s="9">
        <f t="shared" si="63"/>
        <v>36.08</v>
      </c>
      <c r="AG179" s="9">
        <f t="shared" si="63"/>
        <v>36.08</v>
      </c>
      <c r="AH179" s="9">
        <f t="shared" si="63"/>
        <v>36.08</v>
      </c>
      <c r="AI179" s="9">
        <f t="shared" si="63"/>
        <v>36.08</v>
      </c>
      <c r="AJ179" s="9">
        <f t="shared" si="63"/>
        <v>36.08</v>
      </c>
      <c r="AK179" s="9">
        <f t="shared" si="63"/>
        <v>36.08</v>
      </c>
    </row>
    <row r="180" spans="1:37">
      <c r="C180" s="1"/>
      <c r="D180" s="1"/>
      <c r="E180" s="3" t="s">
        <v>275</v>
      </c>
      <c r="F180" s="3" t="s">
        <v>276</v>
      </c>
      <c r="G180" s="3"/>
      <c r="H180" s="9">
        <f>H177/H175</f>
        <v>79.248900983999988</v>
      </c>
      <c r="I180" s="9">
        <f t="shared" ref="I180:AK180" si="64">I177/I175</f>
        <v>80.913127904663995</v>
      </c>
      <c r="J180" s="9">
        <f t="shared" si="64"/>
        <v>82.612303590661924</v>
      </c>
      <c r="K180" s="9">
        <f t="shared" si="64"/>
        <v>84.347161966065826</v>
      </c>
      <c r="L180" s="9">
        <f t="shared" si="64"/>
        <v>86.118452367353186</v>
      </c>
      <c r="M180" s="9">
        <f t="shared" si="64"/>
        <v>87.926939867067603</v>
      </c>
      <c r="N180" s="9">
        <f t="shared" si="64"/>
        <v>89.773405604276022</v>
      </c>
      <c r="O180" s="9">
        <f t="shared" si="64"/>
        <v>91.658647121965814</v>
      </c>
      <c r="P180" s="9">
        <f t="shared" si="64"/>
        <v>93.583478711527079</v>
      </c>
      <c r="Q180" s="9">
        <f t="shared" si="64"/>
        <v>95.548731764469153</v>
      </c>
      <c r="R180" s="9">
        <f t="shared" si="64"/>
        <v>97.555255131522998</v>
      </c>
      <c r="S180" s="9">
        <f t="shared" si="64"/>
        <v>99.603915489284958</v>
      </c>
      <c r="T180" s="9">
        <f t="shared" si="64"/>
        <v>101.69559771455995</v>
      </c>
      <c r="U180" s="9">
        <f t="shared" si="64"/>
        <v>103.8312052665657</v>
      </c>
      <c r="V180" s="9">
        <f t="shared" si="64"/>
        <v>106.01166057716358</v>
      </c>
      <c r="W180" s="9">
        <f t="shared" si="64"/>
        <v>108.23790544928399</v>
      </c>
      <c r="X180" s="9">
        <f t="shared" si="64"/>
        <v>110.51090146371895</v>
      </c>
      <c r="Y180" s="9">
        <f t="shared" si="64"/>
        <v>112.83163039445704</v>
      </c>
      <c r="Z180" s="9">
        <f t="shared" si="64"/>
        <v>115.20109463274063</v>
      </c>
      <c r="AA180" s="9">
        <f t="shared" si="64"/>
        <v>117.62031762002815</v>
      </c>
      <c r="AB180" s="9">
        <f t="shared" si="64"/>
        <v>120.09034429004875</v>
      </c>
      <c r="AC180" s="9">
        <f t="shared" si="64"/>
        <v>122.61224152013978</v>
      </c>
      <c r="AD180" s="9">
        <f t="shared" si="64"/>
        <v>125.1870985920627</v>
      </c>
      <c r="AE180" s="9">
        <f t="shared" si="64"/>
        <v>127.816027662496</v>
      </c>
      <c r="AF180" s="9">
        <f t="shared" si="64"/>
        <v>130.50016424340839</v>
      </c>
      <c r="AG180" s="9">
        <f t="shared" si="64"/>
        <v>133.24066769251996</v>
      </c>
      <c r="AH180" s="9">
        <f t="shared" si="64"/>
        <v>136.03872171406289</v>
      </c>
      <c r="AI180" s="9">
        <f t="shared" si="64"/>
        <v>138.89553487005819</v>
      </c>
      <c r="AJ180" s="9">
        <f t="shared" si="64"/>
        <v>141.81234110232938</v>
      </c>
      <c r="AK180" s="9">
        <f t="shared" si="64"/>
        <v>144.7904002654783</v>
      </c>
    </row>
    <row r="181" spans="1:37">
      <c r="C181" s="1"/>
      <c r="D181" s="1"/>
      <c r="E181" s="3" t="s">
        <v>277</v>
      </c>
      <c r="F181" s="3" t="s">
        <v>278</v>
      </c>
      <c r="G181" s="3"/>
      <c r="H181" s="9">
        <f>H177/H176</f>
        <v>2196.4773</v>
      </c>
      <c r="I181" s="9">
        <f t="shared" ref="I181:AK181" si="65">I177/I176</f>
        <v>2242.6033232999998</v>
      </c>
      <c r="J181" s="9">
        <f t="shared" si="65"/>
        <v>2289.6979930892994</v>
      </c>
      <c r="K181" s="9">
        <f t="shared" si="65"/>
        <v>2337.781650944175</v>
      </c>
      <c r="L181" s="9">
        <f t="shared" si="65"/>
        <v>2386.8750656140023</v>
      </c>
      <c r="M181" s="9">
        <f t="shared" si="65"/>
        <v>2436.9994419918962</v>
      </c>
      <c r="N181" s="9">
        <f t="shared" si="65"/>
        <v>2488.1764302737261</v>
      </c>
      <c r="O181" s="9">
        <f t="shared" si="65"/>
        <v>2540.4281353094734</v>
      </c>
      <c r="P181" s="9">
        <f t="shared" si="65"/>
        <v>2593.7771261509724</v>
      </c>
      <c r="Q181" s="9">
        <f t="shared" si="65"/>
        <v>2648.2464458001427</v>
      </c>
      <c r="R181" s="9">
        <f t="shared" si="65"/>
        <v>2703.8596211619456</v>
      </c>
      <c r="S181" s="9">
        <f t="shared" si="65"/>
        <v>2760.640673206346</v>
      </c>
      <c r="T181" s="9">
        <f t="shared" si="65"/>
        <v>2818.6141273436792</v>
      </c>
      <c r="U181" s="9">
        <f t="shared" si="65"/>
        <v>2877.8050240178964</v>
      </c>
      <c r="V181" s="9">
        <f t="shared" si="65"/>
        <v>2938.2389295222724</v>
      </c>
      <c r="W181" s="9">
        <f t="shared" si="65"/>
        <v>2999.941947042239</v>
      </c>
      <c r="X181" s="9">
        <f t="shared" si="65"/>
        <v>3062.9407279301263</v>
      </c>
      <c r="Y181" s="9">
        <f t="shared" si="65"/>
        <v>3127.2624832166584</v>
      </c>
      <c r="Z181" s="9">
        <f t="shared" si="65"/>
        <v>3192.9349953642081</v>
      </c>
      <c r="AA181" s="9">
        <f t="shared" si="65"/>
        <v>3259.9866302668556</v>
      </c>
      <c r="AB181" s="9">
        <f t="shared" si="65"/>
        <v>3328.4463495024602</v>
      </c>
      <c r="AC181" s="9">
        <f t="shared" si="65"/>
        <v>3398.3437228420116</v>
      </c>
      <c r="AD181" s="9">
        <f t="shared" si="65"/>
        <v>3469.7089410216936</v>
      </c>
      <c r="AE181" s="9">
        <f t="shared" si="65"/>
        <v>3542.5728287831485</v>
      </c>
      <c r="AF181" s="9">
        <f t="shared" si="65"/>
        <v>3616.9668581875944</v>
      </c>
      <c r="AG181" s="9">
        <f t="shared" si="65"/>
        <v>3692.9231622095344</v>
      </c>
      <c r="AH181" s="9">
        <f t="shared" si="65"/>
        <v>3770.4745486159341</v>
      </c>
      <c r="AI181" s="9">
        <f t="shared" si="65"/>
        <v>3849.6545141368683</v>
      </c>
      <c r="AJ181" s="9">
        <f t="shared" si="65"/>
        <v>3930.4972589337417</v>
      </c>
      <c r="AK181" s="9">
        <f t="shared" si="65"/>
        <v>4013.0377013713496</v>
      </c>
    </row>
    <row r="182" spans="1:37">
      <c r="C182" s="1"/>
      <c r="D182" s="1"/>
    </row>
    <row r="183" spans="1:37">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c r="I184" s="11"/>
      <c r="J184" s="11"/>
      <c r="K184" s="11"/>
      <c r="L184" s="11"/>
      <c r="M184" s="11"/>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f>'Bulk charges'!C39</f>
        <v>169</v>
      </c>
      <c r="H185" s="2">
        <f t="shared" ref="H185:AK185" si="66">G185*(1+$G$14)*(1+H184)</f>
        <v>172.54899999999998</v>
      </c>
      <c r="I185" s="2">
        <f t="shared" si="66"/>
        <v>176.17252899999997</v>
      </c>
      <c r="J185" s="2">
        <f t="shared" si="66"/>
        <v>179.87215210899996</v>
      </c>
      <c r="K185" s="2">
        <f t="shared" si="66"/>
        <v>183.64946730328893</v>
      </c>
      <c r="L185" s="2">
        <f t="shared" si="66"/>
        <v>187.50610611665797</v>
      </c>
      <c r="M185" s="2">
        <f t="shared" si="66"/>
        <v>191.44373434510777</v>
      </c>
      <c r="N185" s="2">
        <f t="shared" si="66"/>
        <v>195.46405276635502</v>
      </c>
      <c r="O185" s="2">
        <f t="shared" si="66"/>
        <v>199.56879787444845</v>
      </c>
      <c r="P185" s="2">
        <f t="shared" si="66"/>
        <v>203.75974262981185</v>
      </c>
      <c r="Q185" s="2">
        <f t="shared" si="66"/>
        <v>208.03869722503788</v>
      </c>
      <c r="R185" s="2">
        <f t="shared" si="66"/>
        <v>212.40750986676366</v>
      </c>
      <c r="S185" s="2">
        <f t="shared" si="66"/>
        <v>216.86806757396567</v>
      </c>
      <c r="T185" s="2">
        <f t="shared" si="66"/>
        <v>221.42229699301893</v>
      </c>
      <c r="U185" s="2">
        <f t="shared" si="66"/>
        <v>226.0721652298723</v>
      </c>
      <c r="V185" s="2">
        <f t="shared" si="66"/>
        <v>230.8196806996996</v>
      </c>
      <c r="W185" s="2">
        <f t="shared" si="66"/>
        <v>235.66689399439326</v>
      </c>
      <c r="X185" s="2">
        <f t="shared" si="66"/>
        <v>240.61589876827549</v>
      </c>
      <c r="Y185" s="2">
        <f t="shared" si="66"/>
        <v>245.66883264240926</v>
      </c>
      <c r="Z185" s="2">
        <f t="shared" si="66"/>
        <v>250.82787812789982</v>
      </c>
      <c r="AA185" s="2">
        <f t="shared" si="66"/>
        <v>256.09526356858572</v>
      </c>
      <c r="AB185" s="2">
        <f t="shared" si="66"/>
        <v>261.47326410352599</v>
      </c>
      <c r="AC185" s="2">
        <f t="shared" si="66"/>
        <v>266.96420264970004</v>
      </c>
      <c r="AD185" s="2">
        <f t="shared" si="66"/>
        <v>272.57045090534371</v>
      </c>
      <c r="AE185" s="2">
        <f t="shared" si="66"/>
        <v>278.2944303743559</v>
      </c>
      <c r="AF185" s="2">
        <f t="shared" si="66"/>
        <v>284.13861341221735</v>
      </c>
      <c r="AG185" s="2">
        <f>AF185*(1+$G$14)*(1+AG184)</f>
        <v>290.10552429387388</v>
      </c>
      <c r="AH185" s="2">
        <f t="shared" si="66"/>
        <v>296.19774030404523</v>
      </c>
      <c r="AI185" s="2">
        <f t="shared" si="66"/>
        <v>302.41789285043012</v>
      </c>
      <c r="AJ185" s="2">
        <f t="shared" si="66"/>
        <v>308.76866860028912</v>
      </c>
      <c r="AK185" s="2">
        <f t="shared" si="66"/>
        <v>315.25281064089518</v>
      </c>
    </row>
    <row r="186" spans="1:37">
      <c r="A186" s="14">
        <f>'Notes &amp; Assumptions'!A52</f>
        <v>39</v>
      </c>
      <c r="E186" t="s">
        <v>281</v>
      </c>
      <c r="F186" t="s">
        <v>215</v>
      </c>
      <c r="G186" s="10">
        <v>0</v>
      </c>
      <c r="H186" s="2">
        <f>G186*(1+$G$14)*(1+H184)</f>
        <v>0</v>
      </c>
      <c r="I186" s="2">
        <f t="shared" ref="I186:AK186" si="67">H186*(1+$G$14)*(1+I184)</f>
        <v>0</v>
      </c>
      <c r="J186" s="2">
        <f t="shared" si="67"/>
        <v>0</v>
      </c>
      <c r="K186" s="2">
        <f t="shared" si="67"/>
        <v>0</v>
      </c>
      <c r="L186" s="2">
        <f t="shared" si="67"/>
        <v>0</v>
      </c>
      <c r="M186" s="2">
        <f t="shared" si="67"/>
        <v>0</v>
      </c>
      <c r="N186" s="2">
        <f t="shared" si="67"/>
        <v>0</v>
      </c>
      <c r="O186" s="2">
        <f t="shared" si="67"/>
        <v>0</v>
      </c>
      <c r="P186" s="2">
        <f t="shared" si="67"/>
        <v>0</v>
      </c>
      <c r="Q186" s="2">
        <f t="shared" si="67"/>
        <v>0</v>
      </c>
      <c r="R186" s="2">
        <f t="shared" si="67"/>
        <v>0</v>
      </c>
      <c r="S186" s="2">
        <f t="shared" si="67"/>
        <v>0</v>
      </c>
      <c r="T186" s="2">
        <f t="shared" si="67"/>
        <v>0</v>
      </c>
      <c r="U186" s="2">
        <f t="shared" si="67"/>
        <v>0</v>
      </c>
      <c r="V186" s="2">
        <f t="shared" si="67"/>
        <v>0</v>
      </c>
      <c r="W186" s="2">
        <f t="shared" si="67"/>
        <v>0</v>
      </c>
      <c r="X186" s="2">
        <f t="shared" si="67"/>
        <v>0</v>
      </c>
      <c r="Y186" s="2">
        <f t="shared" si="67"/>
        <v>0</v>
      </c>
      <c r="Z186" s="2">
        <f t="shared" si="67"/>
        <v>0</v>
      </c>
      <c r="AA186" s="2">
        <f t="shared" si="67"/>
        <v>0</v>
      </c>
      <c r="AB186" s="2">
        <f t="shared" si="67"/>
        <v>0</v>
      </c>
      <c r="AC186" s="2">
        <f t="shared" si="67"/>
        <v>0</v>
      </c>
      <c r="AD186" s="2">
        <f t="shared" si="67"/>
        <v>0</v>
      </c>
      <c r="AE186" s="2">
        <f t="shared" si="67"/>
        <v>0</v>
      </c>
      <c r="AF186" s="2">
        <f t="shared" si="67"/>
        <v>0</v>
      </c>
      <c r="AG186" s="2">
        <f t="shared" si="67"/>
        <v>0</v>
      </c>
      <c r="AH186" s="2">
        <f t="shared" si="67"/>
        <v>0</v>
      </c>
      <c r="AI186" s="2">
        <f t="shared" si="67"/>
        <v>0</v>
      </c>
      <c r="AJ186" s="2">
        <f t="shared" si="67"/>
        <v>0</v>
      </c>
      <c r="AK186" s="2">
        <f t="shared" si="67"/>
        <v>0</v>
      </c>
    </row>
    <row r="187" spans="1:37">
      <c r="E187" t="s">
        <v>282</v>
      </c>
      <c r="F187" t="s">
        <v>215</v>
      </c>
      <c r="H187" s="2">
        <f>H185*H176+H186</f>
        <v>13786.703968275036</v>
      </c>
      <c r="I187" s="2">
        <f t="shared" ref="I187:AK187" si="68">I185*I176+I186</f>
        <v>28152.449503217624</v>
      </c>
      <c r="J187" s="2">
        <f t="shared" si="68"/>
        <v>43115.476414177785</v>
      </c>
      <c r="K187" s="2">
        <f t="shared" si="68"/>
        <v>58694.535225167354</v>
      </c>
      <c r="L187" s="2">
        <f t="shared" si="68"/>
        <v>74908.900581119815</v>
      </c>
      <c r="M187" s="2">
        <f t="shared" si="68"/>
        <v>94460.443479290363</v>
      </c>
      <c r="N187" s="2">
        <f t="shared" si="68"/>
        <v>114800.11635402778</v>
      </c>
      <c r="O187" s="2">
        <f t="shared" si="68"/>
        <v>135952.39843392983</v>
      </c>
      <c r="P187" s="2">
        <f t="shared" si="68"/>
        <v>157942.44950987559</v>
      </c>
      <c r="Q187" s="2">
        <f t="shared" si="68"/>
        <v>180796.12772330176</v>
      </c>
      <c r="R187" s="2">
        <f t="shared" si="68"/>
        <v>185366.42556034305</v>
      </c>
      <c r="S187" s="2">
        <f t="shared" si="68"/>
        <v>190048.9448142141</v>
      </c>
      <c r="T187" s="2">
        <f t="shared" si="68"/>
        <v>194846.38328307564</v>
      </c>
      <c r="U187" s="2">
        <f t="shared" si="68"/>
        <v>199761.50258296626</v>
      </c>
      <c r="V187" s="2">
        <f t="shared" si="68"/>
        <v>204797.12963842449</v>
      </c>
      <c r="W187" s="2">
        <f t="shared" si="68"/>
        <v>209956.15820757285</v>
      </c>
      <c r="X187" s="2">
        <f t="shared" si="68"/>
        <v>215241.5504424549</v>
      </c>
      <c r="Y187" s="2">
        <f t="shared" si="68"/>
        <v>219929.38215493754</v>
      </c>
      <c r="Z187" s="2">
        <f t="shared" si="68"/>
        <v>224719.18127559935</v>
      </c>
      <c r="AA187" s="2">
        <f t="shared" si="68"/>
        <v>229613.16310179865</v>
      </c>
      <c r="AB187" s="2">
        <f t="shared" si="68"/>
        <v>234613.5910057557</v>
      </c>
      <c r="AC187" s="2">
        <f t="shared" si="68"/>
        <v>239722.77747675119</v>
      </c>
      <c r="AD187" s="2">
        <f t="shared" si="68"/>
        <v>244943.08518589483</v>
      </c>
      <c r="AE187" s="2">
        <f t="shared" si="68"/>
        <v>250276.92807395529</v>
      </c>
      <c r="AF187" s="2">
        <f t="shared" si="68"/>
        <v>255726.77246274732</v>
      </c>
      <c r="AG187" s="2">
        <f t="shared" si="68"/>
        <v>261295.13819058798</v>
      </c>
      <c r="AH187" s="2">
        <f t="shared" si="68"/>
        <v>266984.5997723419</v>
      </c>
      <c r="AI187" s="2">
        <f t="shared" si="68"/>
        <v>272797.78758458741</v>
      </c>
      <c r="AJ187" s="2">
        <f t="shared" si="68"/>
        <v>278737.38907644764</v>
      </c>
      <c r="AK187" s="2">
        <f t="shared" si="68"/>
        <v>284806.15000664123</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v>0</v>
      </c>
      <c r="I189">
        <f>H189</f>
        <v>0</v>
      </c>
      <c r="J189">
        <f t="shared" ref="J189:AE189" si="69">I189</f>
        <v>0</v>
      </c>
      <c r="K189">
        <f t="shared" si="69"/>
        <v>0</v>
      </c>
      <c r="L189">
        <f t="shared" si="69"/>
        <v>0</v>
      </c>
      <c r="M189">
        <f t="shared" si="69"/>
        <v>0</v>
      </c>
      <c r="N189">
        <f t="shared" si="69"/>
        <v>0</v>
      </c>
      <c r="O189">
        <f t="shared" si="69"/>
        <v>0</v>
      </c>
      <c r="P189">
        <f t="shared" si="69"/>
        <v>0</v>
      </c>
      <c r="Q189">
        <f t="shared" si="69"/>
        <v>0</v>
      </c>
      <c r="R189">
        <f t="shared" si="69"/>
        <v>0</v>
      </c>
      <c r="S189">
        <f t="shared" si="69"/>
        <v>0</v>
      </c>
      <c r="T189">
        <f t="shared" si="69"/>
        <v>0</v>
      </c>
      <c r="U189">
        <f t="shared" si="69"/>
        <v>0</v>
      </c>
      <c r="V189">
        <f t="shared" si="69"/>
        <v>0</v>
      </c>
      <c r="W189">
        <f t="shared" si="69"/>
        <v>0</v>
      </c>
      <c r="X189">
        <f t="shared" si="69"/>
        <v>0</v>
      </c>
      <c r="Y189">
        <f t="shared" si="69"/>
        <v>0</v>
      </c>
      <c r="Z189">
        <f t="shared" si="69"/>
        <v>0</v>
      </c>
      <c r="AA189">
        <f t="shared" si="69"/>
        <v>0</v>
      </c>
      <c r="AB189">
        <f t="shared" si="69"/>
        <v>0</v>
      </c>
      <c r="AC189">
        <f t="shared" si="69"/>
        <v>0</v>
      </c>
      <c r="AD189">
        <f t="shared" si="69"/>
        <v>0</v>
      </c>
      <c r="AE189">
        <f t="shared" si="69"/>
        <v>0</v>
      </c>
    </row>
    <row r="190" spans="1:37">
      <c r="C190" s="1"/>
      <c r="D190" t="s">
        <v>284</v>
      </c>
      <c r="G190" s="2"/>
    </row>
    <row r="191" spans="1:37">
      <c r="A191" s="14">
        <f>'Notes &amp; Assumptions'!A53</f>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f>'Notes &amp; Assumptions'!A54</f>
        <v>41</v>
      </c>
      <c r="E192" t="s">
        <v>286</v>
      </c>
      <c r="F192" t="s">
        <v>276</v>
      </c>
      <c r="G192" s="10">
        <f>'Key Assumptions'!C13</f>
        <v>142.5307811913446</v>
      </c>
      <c r="H192" s="2">
        <f t="shared" ref="H192:W193" si="70">G192*(1+$G$14)*(1+H$191)</f>
        <v>145.52392759636282</v>
      </c>
      <c r="I192" s="2">
        <f t="shared" si="70"/>
        <v>148.57993007588644</v>
      </c>
      <c r="J192" s="2">
        <f t="shared" si="70"/>
        <v>151.70010860748005</v>
      </c>
      <c r="K192" s="2">
        <f t="shared" si="70"/>
        <v>154.8858108882371</v>
      </c>
      <c r="L192" s="2">
        <f t="shared" si="70"/>
        <v>158.13841291689008</v>
      </c>
      <c r="M192" s="2">
        <f t="shared" si="70"/>
        <v>161.45931958814475</v>
      </c>
      <c r="N192" s="2">
        <f t="shared" si="70"/>
        <v>164.84996529949578</v>
      </c>
      <c r="O192" s="2">
        <f t="shared" si="70"/>
        <v>168.31181457078517</v>
      </c>
      <c r="P192" s="2">
        <f t="shared" si="70"/>
        <v>171.84636267677163</v>
      </c>
      <c r="Q192" s="2">
        <f t="shared" si="70"/>
        <v>175.45513629298381</v>
      </c>
      <c r="R192" s="2">
        <f t="shared" si="70"/>
        <v>179.13969415513645</v>
      </c>
      <c r="S192" s="2">
        <f t="shared" si="70"/>
        <v>182.9016277323943</v>
      </c>
      <c r="T192" s="2">
        <f t="shared" si="70"/>
        <v>186.74256191477457</v>
      </c>
      <c r="U192" s="2">
        <f t="shared" si="70"/>
        <v>190.66415571498482</v>
      </c>
      <c r="V192" s="2">
        <f t="shared" si="70"/>
        <v>194.66810298499948</v>
      </c>
      <c r="W192" s="2">
        <f t="shared" si="70"/>
        <v>198.75613314768444</v>
      </c>
      <c r="X192" s="2">
        <f t="shared" ref="X192:AK193" si="71">W192*(1+$G$14)*(1+X$191)</f>
        <v>202.93001194378579</v>
      </c>
      <c r="Y192" s="2">
        <f t="shared" si="71"/>
        <v>207.19154219460526</v>
      </c>
      <c r="Z192" s="2">
        <f t="shared" si="71"/>
        <v>211.54256458069196</v>
      </c>
      <c r="AA192" s="2">
        <f t="shared" si="71"/>
        <v>215.98495843688647</v>
      </c>
      <c r="AB192" s="2">
        <f t="shared" si="71"/>
        <v>220.52064256406106</v>
      </c>
      <c r="AC192" s="2">
        <f t="shared" si="71"/>
        <v>225.15157605790631</v>
      </c>
      <c r="AD192" s="2">
        <f t="shared" si="71"/>
        <v>229.87975915512231</v>
      </c>
      <c r="AE192" s="2">
        <f t="shared" si="71"/>
        <v>234.70723409737985</v>
      </c>
      <c r="AF192" s="2">
        <f t="shared" si="71"/>
        <v>239.6360860134248</v>
      </c>
      <c r="AG192" s="2">
        <f>AF192*(1+$G$14)*(1+AG$191)</f>
        <v>244.66844381970671</v>
      </c>
      <c r="AH192" s="2">
        <f t="shared" si="71"/>
        <v>249.80648113992052</v>
      </c>
      <c r="AI192" s="2">
        <f t="shared" si="71"/>
        <v>255.05241724385883</v>
      </c>
      <c r="AJ192" s="2">
        <f t="shared" si="71"/>
        <v>260.40851800597983</v>
      </c>
      <c r="AK192" s="2">
        <f t="shared" si="71"/>
        <v>265.87709688410536</v>
      </c>
    </row>
    <row r="193" spans="1:39">
      <c r="A193" s="14">
        <f>'Notes &amp; Assumptions'!A55</f>
        <v>42</v>
      </c>
      <c r="E193" t="s">
        <v>287</v>
      </c>
      <c r="F193" t="s">
        <v>278</v>
      </c>
      <c r="G193" s="10"/>
      <c r="H193" s="2">
        <f t="shared" si="70"/>
        <v>0</v>
      </c>
      <c r="I193" s="2">
        <f t="shared" si="70"/>
        <v>0</v>
      </c>
      <c r="J193" s="2">
        <f t="shared" si="70"/>
        <v>0</v>
      </c>
      <c r="K193" s="2">
        <f t="shared" si="70"/>
        <v>0</v>
      </c>
      <c r="L193" s="2">
        <f t="shared" si="70"/>
        <v>0</v>
      </c>
      <c r="M193" s="2">
        <f t="shared" si="70"/>
        <v>0</v>
      </c>
      <c r="N193" s="2">
        <f t="shared" si="70"/>
        <v>0</v>
      </c>
      <c r="O193" s="2">
        <f t="shared" si="70"/>
        <v>0</v>
      </c>
      <c r="P193" s="2">
        <f t="shared" si="70"/>
        <v>0</v>
      </c>
      <c r="Q193" s="2">
        <f t="shared" si="70"/>
        <v>0</v>
      </c>
      <c r="R193" s="2">
        <f t="shared" si="70"/>
        <v>0</v>
      </c>
      <c r="S193" s="2">
        <f t="shared" si="70"/>
        <v>0</v>
      </c>
      <c r="T193" s="2">
        <f t="shared" si="70"/>
        <v>0</v>
      </c>
      <c r="U193" s="2">
        <f t="shared" si="70"/>
        <v>0</v>
      </c>
      <c r="V193" s="2">
        <f t="shared" si="70"/>
        <v>0</v>
      </c>
      <c r="W193" s="2">
        <f t="shared" si="70"/>
        <v>0</v>
      </c>
      <c r="X193" s="2">
        <f t="shared" si="71"/>
        <v>0</v>
      </c>
      <c r="Y193" s="2">
        <f t="shared" si="71"/>
        <v>0</v>
      </c>
      <c r="Z193" s="2">
        <f t="shared" si="71"/>
        <v>0</v>
      </c>
      <c r="AA193" s="2">
        <f t="shared" si="71"/>
        <v>0</v>
      </c>
      <c r="AB193" s="2">
        <f t="shared" si="71"/>
        <v>0</v>
      </c>
      <c r="AC193" s="2">
        <f t="shared" si="71"/>
        <v>0</v>
      </c>
      <c r="AD193" s="2">
        <f t="shared" si="71"/>
        <v>0</v>
      </c>
      <c r="AE193" s="2">
        <f t="shared" si="71"/>
        <v>0</v>
      </c>
      <c r="AF193" s="2">
        <f t="shared" si="71"/>
        <v>0</v>
      </c>
      <c r="AG193" s="2">
        <f>AF193*(1+$G$14)*(1+AG$191)</f>
        <v>0</v>
      </c>
      <c r="AH193" s="2">
        <f t="shared" si="71"/>
        <v>0</v>
      </c>
      <c r="AI193" s="2">
        <f t="shared" si="71"/>
        <v>0</v>
      </c>
      <c r="AJ193" s="2">
        <f t="shared" si="71"/>
        <v>0</v>
      </c>
      <c r="AK193" s="2">
        <f t="shared" si="71"/>
        <v>0</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322267.03424540657</v>
      </c>
      <c r="I200" s="2">
        <f t="shared" ref="I200:AK200" si="72">I192*I175+(I193+I197)*I176+I194+I198</f>
        <v>658069.28392912028</v>
      </c>
      <c r="J200" s="2">
        <f t="shared" si="72"/>
        <v>1007833.1083374476</v>
      </c>
      <c r="K200" s="2">
        <f t="shared" si="72"/>
        <v>1371996.8048167117</v>
      </c>
      <c r="L200" s="2">
        <f t="shared" si="72"/>
        <v>1751010.9221473283</v>
      </c>
      <c r="M200" s="2">
        <f t="shared" si="72"/>
        <v>2208032.2493053093</v>
      </c>
      <c r="N200" s="2">
        <f t="shared" si="72"/>
        <v>2683476.2763872589</v>
      </c>
      <c r="O200" s="2">
        <f t="shared" si="72"/>
        <v>3177915.2103847065</v>
      </c>
      <c r="P200" s="2">
        <f t="shared" si="72"/>
        <v>3691937.1665721596</v>
      </c>
      <c r="Q200" s="2">
        <f t="shared" si="72"/>
        <v>4226146.584311706</v>
      </c>
      <c r="R200" s="2">
        <f t="shared" si="72"/>
        <v>4332978.2340628523</v>
      </c>
      <c r="S200" s="2">
        <f t="shared" si="72"/>
        <v>4442433.0824598651</v>
      </c>
      <c r="T200" s="2">
        <f t="shared" si="72"/>
        <v>4554574.1910883309</v>
      </c>
      <c r="U200" s="2">
        <f t="shared" si="72"/>
        <v>4669466.1132898275</v>
      </c>
      <c r="V200" s="2">
        <f t="shared" si="72"/>
        <v>4787174.9290055167</v>
      </c>
      <c r="W200" s="2">
        <f t="shared" si="72"/>
        <v>4907768.2804253036</v>
      </c>
      <c r="X200" s="2">
        <f t="shared" si="72"/>
        <v>5031315.4084610306</v>
      </c>
      <c r="Y200" s="2">
        <f t="shared" si="72"/>
        <v>5140894.4366681883</v>
      </c>
      <c r="Z200" s="2">
        <f t="shared" si="72"/>
        <v>5252856.9739649165</v>
      </c>
      <c r="AA200" s="2">
        <f t="shared" si="72"/>
        <v>5367254.8033815352</v>
      </c>
      <c r="AB200" s="2">
        <f t="shared" si="72"/>
        <v>5484140.8317081342</v>
      </c>
      <c r="AC200" s="2">
        <f t="shared" si="72"/>
        <v>5603569.1138561592</v>
      </c>
      <c r="AD200" s="2">
        <f t="shared" si="72"/>
        <v>5725594.8777476177</v>
      </c>
      <c r="AE200" s="2">
        <f t="shared" si="72"/>
        <v>5850274.5497433068</v>
      </c>
      <c r="AF200" s="2">
        <f t="shared" si="72"/>
        <v>5977665.7806217279</v>
      </c>
      <c r="AG200" s="2">
        <f t="shared" si="72"/>
        <v>6107827.4721206063</v>
      </c>
      <c r="AH200" s="2">
        <f t="shared" si="72"/>
        <v>6240819.8040531836</v>
      </c>
      <c r="AI200" s="2">
        <f t="shared" si="72"/>
        <v>6376704.2620117236</v>
      </c>
      <c r="AJ200" s="2">
        <f t="shared" si="72"/>
        <v>6515543.6656709351</v>
      </c>
      <c r="AK200" s="2">
        <f t="shared" si="72"/>
        <v>6657402.1977042854</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3">SUM(I203:I206)</f>
        <v>0</v>
      </c>
      <c r="J207" s="2">
        <f t="shared" si="73"/>
        <v>0</v>
      </c>
      <c r="K207" s="2">
        <f t="shared" si="73"/>
        <v>0</v>
      </c>
      <c r="L207" s="2">
        <f t="shared" si="73"/>
        <v>0</v>
      </c>
      <c r="M207" s="2">
        <f t="shared" si="73"/>
        <v>0</v>
      </c>
      <c r="N207" s="2">
        <f t="shared" si="73"/>
        <v>0</v>
      </c>
      <c r="O207" s="2">
        <f t="shared" si="73"/>
        <v>0</v>
      </c>
      <c r="P207" s="2">
        <f t="shared" si="73"/>
        <v>0</v>
      </c>
      <c r="Q207" s="2">
        <f t="shared" si="73"/>
        <v>0</v>
      </c>
      <c r="R207" s="2">
        <f t="shared" si="73"/>
        <v>0</v>
      </c>
      <c r="S207" s="2">
        <f t="shared" si="73"/>
        <v>0</v>
      </c>
      <c r="T207" s="2">
        <f t="shared" si="73"/>
        <v>0</v>
      </c>
      <c r="U207" s="2">
        <f t="shared" si="73"/>
        <v>0</v>
      </c>
      <c r="V207" s="2">
        <f t="shared" si="73"/>
        <v>0</v>
      </c>
      <c r="W207" s="2">
        <f t="shared" si="73"/>
        <v>0</v>
      </c>
      <c r="X207" s="2">
        <f t="shared" si="73"/>
        <v>0</v>
      </c>
      <c r="Y207" s="2">
        <f t="shared" si="73"/>
        <v>0</v>
      </c>
      <c r="Z207" s="2">
        <f t="shared" si="73"/>
        <v>0</v>
      </c>
      <c r="AA207" s="2">
        <f t="shared" si="73"/>
        <v>0</v>
      </c>
      <c r="AB207" s="2">
        <f t="shared" si="73"/>
        <v>0</v>
      </c>
      <c r="AC207" s="2">
        <f t="shared" si="73"/>
        <v>0</v>
      </c>
      <c r="AD207" s="2">
        <f t="shared" si="73"/>
        <v>0</v>
      </c>
      <c r="AE207" s="2">
        <f t="shared" si="73"/>
        <v>0</v>
      </c>
      <c r="AF207" s="2">
        <f t="shared" si="73"/>
        <v>0</v>
      </c>
      <c r="AG207" s="2">
        <f t="shared" si="73"/>
        <v>0</v>
      </c>
      <c r="AH207" s="2">
        <f t="shared" si="73"/>
        <v>0</v>
      </c>
      <c r="AI207" s="2">
        <f t="shared" si="73"/>
        <v>0</v>
      </c>
      <c r="AJ207" s="2">
        <f t="shared" si="73"/>
        <v>0</v>
      </c>
      <c r="AK207" s="2">
        <f t="shared" si="7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4">SUM(I210:I213)</f>
        <v>0</v>
      </c>
      <c r="J214" s="2">
        <f t="shared" si="74"/>
        <v>0</v>
      </c>
      <c r="K214" s="2">
        <f t="shared" si="74"/>
        <v>0</v>
      </c>
      <c r="L214" s="2">
        <f t="shared" si="74"/>
        <v>0</v>
      </c>
      <c r="M214" s="2">
        <f t="shared" si="74"/>
        <v>0</v>
      </c>
      <c r="N214" s="2">
        <f t="shared" si="74"/>
        <v>0</v>
      </c>
      <c r="O214" s="2">
        <f t="shared" si="74"/>
        <v>0</v>
      </c>
      <c r="P214" s="2">
        <f t="shared" si="74"/>
        <v>0</v>
      </c>
      <c r="Q214" s="2">
        <f t="shared" si="74"/>
        <v>0</v>
      </c>
      <c r="R214" s="2">
        <f t="shared" si="74"/>
        <v>0</v>
      </c>
      <c r="S214" s="2">
        <f t="shared" si="74"/>
        <v>0</v>
      </c>
      <c r="T214" s="2">
        <f t="shared" si="74"/>
        <v>0</v>
      </c>
      <c r="U214" s="2">
        <f t="shared" si="74"/>
        <v>0</v>
      </c>
      <c r="V214" s="2">
        <f t="shared" si="74"/>
        <v>0</v>
      </c>
      <c r="W214" s="2">
        <f t="shared" si="74"/>
        <v>0</v>
      </c>
      <c r="X214" s="2">
        <f t="shared" si="74"/>
        <v>0</v>
      </c>
      <c r="Y214" s="2">
        <f t="shared" si="74"/>
        <v>0</v>
      </c>
      <c r="Z214" s="2">
        <f t="shared" si="74"/>
        <v>0</v>
      </c>
      <c r="AA214" s="2">
        <f t="shared" si="74"/>
        <v>0</v>
      </c>
      <c r="AB214" s="2">
        <f t="shared" si="74"/>
        <v>0</v>
      </c>
      <c r="AC214" s="2">
        <f t="shared" si="74"/>
        <v>0</v>
      </c>
      <c r="AD214" s="2">
        <f t="shared" si="74"/>
        <v>0</v>
      </c>
      <c r="AE214" s="2">
        <f t="shared" si="74"/>
        <v>0</v>
      </c>
      <c r="AF214" s="2">
        <f t="shared" si="74"/>
        <v>0</v>
      </c>
      <c r="AG214" s="2">
        <f t="shared" si="74"/>
        <v>0</v>
      </c>
      <c r="AH214" s="2">
        <f t="shared" si="74"/>
        <v>0</v>
      </c>
      <c r="AI214" s="2">
        <f t="shared" si="74"/>
        <v>0</v>
      </c>
      <c r="AJ214" s="2">
        <f t="shared" si="74"/>
        <v>0</v>
      </c>
      <c r="AK214" s="2">
        <f t="shared" si="74"/>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5">H174</f>
        <v>2214.5295249264645</v>
      </c>
      <c r="I217" s="2">
        <f t="shared" si="75"/>
        <v>2214.5295249264645</v>
      </c>
      <c r="J217" s="2">
        <f t="shared" si="75"/>
        <v>2214.5295249264645</v>
      </c>
      <c r="K217" s="2">
        <f t="shared" si="75"/>
        <v>2214.5295249264645</v>
      </c>
      <c r="L217" s="2">
        <f t="shared" si="75"/>
        <v>2214.5295249264645</v>
      </c>
      <c r="M217" s="2">
        <f t="shared" si="75"/>
        <v>2602.8234162318668</v>
      </c>
      <c r="N217" s="2">
        <f t="shared" si="75"/>
        <v>2602.8234162318668</v>
      </c>
      <c r="O217" s="2">
        <f t="shared" si="75"/>
        <v>2602.8234162318668</v>
      </c>
      <c r="P217" s="2">
        <f t="shared" si="75"/>
        <v>2602.8234162318668</v>
      </c>
      <c r="Q217" s="2">
        <f t="shared" si="75"/>
        <v>2602.8234162318668</v>
      </c>
      <c r="R217" s="2">
        <f t="shared" si="75"/>
        <v>100.94117647058822</v>
      </c>
      <c r="S217" s="2">
        <f t="shared" si="75"/>
        <v>100.94117647058822</v>
      </c>
      <c r="T217" s="2">
        <f t="shared" si="75"/>
        <v>100.94117647058822</v>
      </c>
      <c r="U217" s="2">
        <f t="shared" si="75"/>
        <v>100.94117647058822</v>
      </c>
      <c r="V217" s="2">
        <f t="shared" si="75"/>
        <v>100.94117647058822</v>
      </c>
      <c r="W217" s="2">
        <f t="shared" si="75"/>
        <v>100.94117647058822</v>
      </c>
      <c r="X217" s="2">
        <f t="shared" si="75"/>
        <v>100.94117647058822</v>
      </c>
      <c r="Y217" s="2">
        <f t="shared" si="75"/>
        <v>18.926470588235304</v>
      </c>
      <c r="Z217" s="2">
        <f t="shared" si="75"/>
        <v>18.926470588235304</v>
      </c>
      <c r="AA217" s="2">
        <f t="shared" si="75"/>
        <v>18.926470588235304</v>
      </c>
      <c r="AB217" s="2">
        <f t="shared" si="75"/>
        <v>18.926470588235304</v>
      </c>
      <c r="AC217" s="2">
        <f t="shared" si="75"/>
        <v>18.926470588235304</v>
      </c>
      <c r="AD217" s="2">
        <f t="shared" si="75"/>
        <v>18.926470588235304</v>
      </c>
      <c r="AE217" s="2">
        <f t="shared" si="75"/>
        <v>18.926470588235304</v>
      </c>
      <c r="AF217" s="2">
        <f t="shared" si="75"/>
        <v>18.926470588235304</v>
      </c>
      <c r="AG217" s="2">
        <f t="shared" si="75"/>
        <v>18.926470588235304</v>
      </c>
      <c r="AH217" s="2">
        <f t="shared" si="75"/>
        <v>18.926470588235304</v>
      </c>
      <c r="AI217" s="2">
        <f t="shared" si="75"/>
        <v>18.926470588235304</v>
      </c>
      <c r="AJ217" s="2">
        <f t="shared" si="75"/>
        <v>18.926470588235304</v>
      </c>
      <c r="AK217" s="2">
        <f t="shared" si="75"/>
        <v>18.926470588235304</v>
      </c>
    </row>
    <row r="218" spans="1:37">
      <c r="E218" t="s">
        <v>302</v>
      </c>
      <c r="F218" t="s">
        <v>276</v>
      </c>
      <c r="G218" s="8">
        <f ca="1">MAX(-5000,-G245/(NPV($G$16,H217:AK217)))</f>
        <v>6245.8735411889666</v>
      </c>
      <c r="H218" s="2">
        <f ca="1">G218*(1+$G$14)</f>
        <v>6377.0368855539346</v>
      </c>
      <c r="I218" s="2">
        <f t="shared" ref="I218:AK218" ca="1" si="76">H218*(1+$G$14)</f>
        <v>6510.9546601505663</v>
      </c>
      <c r="J218" s="2">
        <f t="shared" ca="1" si="76"/>
        <v>6647.6847080137277</v>
      </c>
      <c r="K218" s="2">
        <f t="shared" ca="1" si="76"/>
        <v>6787.2860868820153</v>
      </c>
      <c r="L218" s="2">
        <f t="shared" ca="1" si="76"/>
        <v>6929.8190947065368</v>
      </c>
      <c r="M218" s="2">
        <f t="shared" ca="1" si="76"/>
        <v>7075.3452956953734</v>
      </c>
      <c r="N218" s="2">
        <f t="shared" ca="1" si="76"/>
        <v>7223.9275469049753</v>
      </c>
      <c r="O218" s="2">
        <f t="shared" ca="1" si="76"/>
        <v>7375.630025389979</v>
      </c>
      <c r="P218" s="2">
        <f t="shared" ca="1" si="76"/>
        <v>7530.518255923168</v>
      </c>
      <c r="Q218" s="2">
        <f t="shared" ca="1" si="76"/>
        <v>7688.6591392975542</v>
      </c>
      <c r="R218" s="2">
        <f t="shared" ca="1" si="76"/>
        <v>7850.1209812228026</v>
      </c>
      <c r="S218" s="2">
        <f t="shared" ca="1" si="76"/>
        <v>8014.9735218284804</v>
      </c>
      <c r="T218" s="2">
        <f t="shared" ca="1" si="76"/>
        <v>8183.287965786878</v>
      </c>
      <c r="U218" s="2">
        <f t="shared" ca="1" si="76"/>
        <v>8355.1370130684008</v>
      </c>
      <c r="V218" s="2">
        <f t="shared" ca="1" si="76"/>
        <v>8530.5948903428362</v>
      </c>
      <c r="W218" s="2">
        <f t="shared" ca="1" si="76"/>
        <v>8709.7373830400356</v>
      </c>
      <c r="X218" s="2">
        <f t="shared" ca="1" si="76"/>
        <v>8892.641868083876</v>
      </c>
      <c r="Y218" s="2">
        <f t="shared" ca="1" si="76"/>
        <v>9079.3873473136373</v>
      </c>
      <c r="Z218" s="2">
        <f t="shared" ca="1" si="76"/>
        <v>9270.0544816072234</v>
      </c>
      <c r="AA218" s="2">
        <f t="shared" ca="1" si="76"/>
        <v>9464.7256257209738</v>
      </c>
      <c r="AB218" s="2">
        <f t="shared" ca="1" si="76"/>
        <v>9663.4848638611129</v>
      </c>
      <c r="AC218" s="2">
        <f t="shared" ca="1" si="76"/>
        <v>9866.4180460021962</v>
      </c>
      <c r="AD218" s="2">
        <f t="shared" ca="1" si="76"/>
        <v>10073.612824968241</v>
      </c>
      <c r="AE218" s="2">
        <f t="shared" ca="1" si="76"/>
        <v>10285.158694292573</v>
      </c>
      <c r="AF218" s="2">
        <f t="shared" ca="1" si="76"/>
        <v>10501.147026872717</v>
      </c>
      <c r="AG218" s="2">
        <f ca="1">AF218*(1+$G$14)</f>
        <v>10721.671114437044</v>
      </c>
      <c r="AH218" s="2">
        <f t="shared" ca="1" si="76"/>
        <v>10946.82620784022</v>
      </c>
      <c r="AI218" s="2">
        <f t="shared" ca="1" si="76"/>
        <v>11176.709558204864</v>
      </c>
      <c r="AJ218" s="2">
        <f t="shared" ca="1" si="76"/>
        <v>11411.420458927165</v>
      </c>
      <c r="AK218" s="2">
        <f t="shared" ca="1" si="76"/>
        <v>11651.060288564635</v>
      </c>
    </row>
    <row r="219" spans="1:37">
      <c r="E219" t="s">
        <v>303</v>
      </c>
      <c r="F219" t="s">
        <v>215</v>
      </c>
      <c r="H219" s="2">
        <f ca="1">H218*H217</f>
        <v>14122136.464604296</v>
      </c>
      <c r="I219" s="2">
        <f t="shared" ref="I219:AK219" ca="1" si="77">I218*I217</f>
        <v>14418701.330360984</v>
      </c>
      <c r="J219" s="2">
        <f t="shared" ca="1" si="77"/>
        <v>14721494.058298564</v>
      </c>
      <c r="K219" s="2">
        <f t="shared" ca="1" si="77"/>
        <v>15030645.433522832</v>
      </c>
      <c r="L219" s="2">
        <f t="shared" ca="1" si="77"/>
        <v>15346288.98762681</v>
      </c>
      <c r="M219" s="2">
        <f t="shared" ca="1" si="77"/>
        <v>18415874.413561899</v>
      </c>
      <c r="N219" s="2">
        <f t="shared" ca="1" si="77"/>
        <v>18802607.776246697</v>
      </c>
      <c r="O219" s="2">
        <f t="shared" ca="1" si="77"/>
        <v>19197462.539547876</v>
      </c>
      <c r="P219" s="2">
        <f t="shared" ca="1" si="77"/>
        <v>19600609.252878379</v>
      </c>
      <c r="Q219" s="2">
        <f t="shared" ca="1" si="77"/>
        <v>20012222.047188826</v>
      </c>
      <c r="R219" s="2">
        <f t="shared" ca="1" si="77"/>
        <v>792400.44728107809</v>
      </c>
      <c r="S219" s="2">
        <f t="shared" ca="1" si="77"/>
        <v>809040.8566739806</v>
      </c>
      <c r="T219" s="2">
        <f t="shared" ca="1" si="77"/>
        <v>826030.71466413408</v>
      </c>
      <c r="U219" s="2">
        <f t="shared" ca="1" si="77"/>
        <v>843377.35967208084</v>
      </c>
      <c r="V219" s="2">
        <f t="shared" ca="1" si="77"/>
        <v>861088.28422519437</v>
      </c>
      <c r="W219" s="2">
        <f t="shared" ca="1" si="77"/>
        <v>879171.1381939234</v>
      </c>
      <c r="X219" s="2">
        <f t="shared" ca="1" si="77"/>
        <v>897633.7320959958</v>
      </c>
      <c r="Y219" s="2">
        <f t="shared" ca="1" si="77"/>
        <v>171840.75758812731</v>
      </c>
      <c r="Z219" s="2">
        <f t="shared" ca="1" si="77"/>
        <v>175449.41349747797</v>
      </c>
      <c r="AA219" s="2">
        <f t="shared" ca="1" si="77"/>
        <v>179133.851180925</v>
      </c>
      <c r="AB219" s="2">
        <f t="shared" ca="1" si="77"/>
        <v>182895.66205572439</v>
      </c>
      <c r="AC219" s="2">
        <f t="shared" ca="1" si="77"/>
        <v>186736.47095889461</v>
      </c>
      <c r="AD219" s="2">
        <f t="shared" ca="1" si="77"/>
        <v>190657.93684903136</v>
      </c>
      <c r="AE219" s="2">
        <f t="shared" ca="1" si="77"/>
        <v>194661.75352286102</v>
      </c>
      <c r="AF219" s="2">
        <f t="shared" ca="1" si="77"/>
        <v>198749.65034684108</v>
      </c>
      <c r="AG219" s="2">
        <f t="shared" ca="1" si="77"/>
        <v>202923.39300412475</v>
      </c>
      <c r="AH219" s="2">
        <f t="shared" ca="1" si="77"/>
        <v>207184.78425721134</v>
      </c>
      <c r="AI219" s="2">
        <f t="shared" ca="1" si="77"/>
        <v>211535.66472661277</v>
      </c>
      <c r="AJ219" s="2">
        <f t="shared" ca="1" si="77"/>
        <v>215977.91368587161</v>
      </c>
      <c r="AK219" s="2">
        <f t="shared" ca="1" si="77"/>
        <v>220513.44987327489</v>
      </c>
    </row>
    <row r="221" spans="1:37">
      <c r="D221" t="s">
        <v>304</v>
      </c>
    </row>
    <row r="222" spans="1:37">
      <c r="E222" t="s">
        <v>219</v>
      </c>
      <c r="F222" t="s">
        <v>215</v>
      </c>
      <c r="G222" s="2">
        <f t="shared" ref="G222:AK222" si="78">G42</f>
        <v>0</v>
      </c>
      <c r="H222" s="2">
        <f t="shared" si="78"/>
        <v>3609184.2251958065</v>
      </c>
      <c r="I222" s="2">
        <f t="shared" si="78"/>
        <v>3684977.0939249187</v>
      </c>
      <c r="J222" s="2">
        <f t="shared" si="78"/>
        <v>3762361.6128973416</v>
      </c>
      <c r="K222" s="2">
        <f t="shared" si="78"/>
        <v>3841371.2067681854</v>
      </c>
      <c r="L222" s="2">
        <f t="shared" si="78"/>
        <v>3922040.0021103173</v>
      </c>
      <c r="M222" s="2">
        <f t="shared" si="78"/>
        <v>4706531.7342886264</v>
      </c>
      <c r="N222" s="2">
        <f t="shared" si="78"/>
        <v>4805368.9007086866</v>
      </c>
      <c r="O222" s="2">
        <f t="shared" si="78"/>
        <v>4906281.6476235678</v>
      </c>
      <c r="P222" s="2">
        <f t="shared" si="78"/>
        <v>5009313.5622236626</v>
      </c>
      <c r="Q222" s="2">
        <f t="shared" si="78"/>
        <v>5114509.1470303591</v>
      </c>
      <c r="R222" s="2">
        <f t="shared" si="78"/>
        <v>202513.2104857552</v>
      </c>
      <c r="S222" s="2">
        <f t="shared" si="78"/>
        <v>206765.98790595602</v>
      </c>
      <c r="T222" s="2">
        <f t="shared" si="78"/>
        <v>211108.07365198107</v>
      </c>
      <c r="U222" s="2">
        <f t="shared" si="78"/>
        <v>215541.34319867266</v>
      </c>
      <c r="V222" s="2">
        <f t="shared" si="78"/>
        <v>220067.71140584478</v>
      </c>
      <c r="W222" s="2">
        <f t="shared" si="78"/>
        <v>224689.13334536747</v>
      </c>
      <c r="X222" s="2">
        <f t="shared" si="78"/>
        <v>229407.60514562018</v>
      </c>
      <c r="Y222" s="2">
        <f t="shared" si="78"/>
        <v>43917.218410064692</v>
      </c>
      <c r="Z222" s="2">
        <f t="shared" si="78"/>
        <v>44839.479996676047</v>
      </c>
      <c r="AA222" s="2">
        <f t="shared" si="78"/>
        <v>45781.109076606233</v>
      </c>
      <c r="AB222" s="2">
        <f t="shared" si="78"/>
        <v>46742.512367214964</v>
      </c>
      <c r="AC222" s="2">
        <f t="shared" si="78"/>
        <v>47724.105126926464</v>
      </c>
      <c r="AD222" s="2">
        <f t="shared" si="78"/>
        <v>48726.311334591919</v>
      </c>
      <c r="AE222" s="2">
        <f t="shared" si="78"/>
        <v>49749.563872618346</v>
      </c>
      <c r="AF222" s="2">
        <f t="shared" si="78"/>
        <v>50794.304713943326</v>
      </c>
      <c r="AG222" s="2">
        <f t="shared" si="78"/>
        <v>0</v>
      </c>
      <c r="AH222" s="2">
        <f t="shared" si="78"/>
        <v>0</v>
      </c>
      <c r="AI222" s="2">
        <f t="shared" si="78"/>
        <v>0</v>
      </c>
      <c r="AJ222" s="2">
        <f t="shared" si="78"/>
        <v>0</v>
      </c>
      <c r="AK222" s="2">
        <f t="shared" si="78"/>
        <v>0</v>
      </c>
    </row>
    <row r="223" spans="1:37">
      <c r="E223" t="s">
        <v>305</v>
      </c>
      <c r="F223" t="s">
        <v>215</v>
      </c>
      <c r="G223" s="2">
        <f t="shared" ref="G223:AK223" si="79">G177</f>
        <v>0</v>
      </c>
      <c r="H223" s="2">
        <f t="shared" si="79"/>
        <v>175499.03104704194</v>
      </c>
      <c r="I223" s="2">
        <f t="shared" si="79"/>
        <v>358369.02139805962</v>
      </c>
      <c r="J223" s="2">
        <f t="shared" si="79"/>
        <v>548842.15627112822</v>
      </c>
      <c r="K223" s="2">
        <f t="shared" si="79"/>
        <v>747157.12207042926</v>
      </c>
      <c r="L223" s="2">
        <f t="shared" si="79"/>
        <v>953559.27704238507</v>
      </c>
      <c r="M223" s="2">
        <f t="shared" si="79"/>
        <v>1202442.3198638898</v>
      </c>
      <c r="N223" s="2">
        <f t="shared" si="79"/>
        <v>1461357.9308427221</v>
      </c>
      <c r="O223" s="2">
        <f t="shared" si="79"/>
        <v>1730617.7204196053</v>
      </c>
      <c r="P223" s="2">
        <f t="shared" si="79"/>
        <v>2010541.9623112157</v>
      </c>
      <c r="Q223" s="2">
        <f t="shared" si="79"/>
        <v>2301459.8199475692</v>
      </c>
      <c r="R223" s="2">
        <f t="shared" si="79"/>
        <v>2359637.8183903322</v>
      </c>
      <c r="S223" s="2">
        <f t="shared" si="79"/>
        <v>2419244.3489870941</v>
      </c>
      <c r="T223" s="2">
        <f t="shared" si="79"/>
        <v>2480313.7535910103</v>
      </c>
      <c r="U223" s="2">
        <f t="shared" si="79"/>
        <v>2542881.1864303877</v>
      </c>
      <c r="V223" s="2">
        <f t="shared" si="79"/>
        <v>2606982.6330836853</v>
      </c>
      <c r="W223" s="2">
        <f t="shared" si="79"/>
        <v>2672654.9298932049</v>
      </c>
      <c r="X223" s="2">
        <f t="shared" si="79"/>
        <v>2739935.7838275353</v>
      </c>
      <c r="Y223" s="2">
        <f t="shared" si="79"/>
        <v>2799609.9398219963</v>
      </c>
      <c r="Z223" s="2">
        <f t="shared" si="79"/>
        <v>2860582.098687557</v>
      </c>
      <c r="AA223" s="2">
        <f t="shared" si="79"/>
        <v>2922880.4602420093</v>
      </c>
      <c r="AB223" s="2">
        <f t="shared" si="79"/>
        <v>2986533.8362762281</v>
      </c>
      <c r="AC223" s="2">
        <f t="shared" si="79"/>
        <v>3051571.6638209173</v>
      </c>
      <c r="AD223" s="2">
        <f t="shared" si="79"/>
        <v>3118024.0187006854</v>
      </c>
      <c r="AE223" s="2">
        <f t="shared" si="79"/>
        <v>3185921.6293816585</v>
      </c>
      <c r="AF223" s="2">
        <f t="shared" si="79"/>
        <v>3255295.8911189856</v>
      </c>
      <c r="AG223" s="2">
        <f t="shared" si="79"/>
        <v>3326178.8804107234</v>
      </c>
      <c r="AH223" s="2">
        <f t="shared" si="79"/>
        <v>3398603.3697647308</v>
      </c>
      <c r="AI223" s="2">
        <f t="shared" si="79"/>
        <v>3472602.8427853449</v>
      </c>
      <c r="AJ223" s="2">
        <f t="shared" si="79"/>
        <v>3548211.5095867584</v>
      </c>
      <c r="AK223" s="2">
        <f t="shared" si="79"/>
        <v>3625464.3225401631</v>
      </c>
    </row>
    <row r="224" spans="1:37">
      <c r="E224" t="s">
        <v>282</v>
      </c>
      <c r="F224" t="s">
        <v>215</v>
      </c>
      <c r="G224" s="2">
        <f t="shared" ref="G224:AK224" si="80">-G187</f>
        <v>0</v>
      </c>
      <c r="H224" s="2">
        <f t="shared" si="80"/>
        <v>-13786.703968275036</v>
      </c>
      <c r="I224" s="2">
        <f t="shared" si="80"/>
        <v>-28152.449503217624</v>
      </c>
      <c r="J224" s="2">
        <f t="shared" si="80"/>
        <v>-43115.476414177785</v>
      </c>
      <c r="K224" s="2">
        <f t="shared" si="80"/>
        <v>-58694.535225167354</v>
      </c>
      <c r="L224" s="2">
        <f t="shared" si="80"/>
        <v>-74908.900581119815</v>
      </c>
      <c r="M224" s="2">
        <f t="shared" si="80"/>
        <v>-94460.443479290363</v>
      </c>
      <c r="N224" s="2">
        <f t="shared" si="80"/>
        <v>-114800.11635402778</v>
      </c>
      <c r="O224" s="2">
        <f t="shared" si="80"/>
        <v>-135952.39843392983</v>
      </c>
      <c r="P224" s="2">
        <f t="shared" si="80"/>
        <v>-157942.44950987559</v>
      </c>
      <c r="Q224" s="2">
        <f t="shared" si="80"/>
        <v>-180796.12772330176</v>
      </c>
      <c r="R224" s="2">
        <f t="shared" si="80"/>
        <v>-185366.42556034305</v>
      </c>
      <c r="S224" s="2">
        <f t="shared" si="80"/>
        <v>-190048.9448142141</v>
      </c>
      <c r="T224" s="2">
        <f t="shared" si="80"/>
        <v>-194846.38328307564</v>
      </c>
      <c r="U224" s="2">
        <f t="shared" si="80"/>
        <v>-199761.50258296626</v>
      </c>
      <c r="V224" s="2">
        <f t="shared" si="80"/>
        <v>-204797.12963842449</v>
      </c>
      <c r="W224" s="2">
        <f t="shared" si="80"/>
        <v>-209956.15820757285</v>
      </c>
      <c r="X224" s="2">
        <f t="shared" si="80"/>
        <v>-215241.5504424549</v>
      </c>
      <c r="Y224" s="2">
        <f t="shared" si="80"/>
        <v>-219929.38215493754</v>
      </c>
      <c r="Z224" s="2">
        <f t="shared" si="80"/>
        <v>-224719.18127559935</v>
      </c>
      <c r="AA224" s="2">
        <f t="shared" si="80"/>
        <v>-229613.16310179865</v>
      </c>
      <c r="AB224" s="2">
        <f t="shared" si="80"/>
        <v>-234613.5910057557</v>
      </c>
      <c r="AC224" s="2">
        <f t="shared" si="80"/>
        <v>-239722.77747675119</v>
      </c>
      <c r="AD224" s="2">
        <f t="shared" si="80"/>
        <v>-244943.08518589483</v>
      </c>
      <c r="AE224" s="2">
        <f t="shared" si="80"/>
        <v>-250276.92807395529</v>
      </c>
      <c r="AF224" s="2">
        <f t="shared" si="80"/>
        <v>-255726.77246274732</v>
      </c>
      <c r="AG224" s="2">
        <f t="shared" si="80"/>
        <v>-261295.13819058798</v>
      </c>
      <c r="AH224" s="2">
        <f t="shared" si="80"/>
        <v>-266984.5997723419</v>
      </c>
      <c r="AI224" s="2">
        <f t="shared" si="80"/>
        <v>-272797.78758458741</v>
      </c>
      <c r="AJ224" s="2">
        <f t="shared" si="80"/>
        <v>-278737.38907644764</v>
      </c>
      <c r="AK224" s="2">
        <f t="shared" si="80"/>
        <v>-284806.15000664123</v>
      </c>
    </row>
    <row r="225" spans="4:38">
      <c r="E225" t="s">
        <v>283</v>
      </c>
      <c r="F225" t="s">
        <v>215</v>
      </c>
      <c r="G225" s="2">
        <f t="shared" ref="G225:AK225" si="81">-G200</f>
        <v>0</v>
      </c>
      <c r="H225" s="2">
        <f t="shared" si="81"/>
        <v>-322267.03424540657</v>
      </c>
      <c r="I225" s="2">
        <f t="shared" si="81"/>
        <v>-658069.28392912028</v>
      </c>
      <c r="J225" s="2">
        <f t="shared" si="81"/>
        <v>-1007833.1083374476</v>
      </c>
      <c r="K225" s="2">
        <f t="shared" si="81"/>
        <v>-1371996.8048167117</v>
      </c>
      <c r="L225" s="2">
        <f t="shared" si="81"/>
        <v>-1751010.9221473283</v>
      </c>
      <c r="M225" s="2">
        <f t="shared" si="81"/>
        <v>-2208032.2493053093</v>
      </c>
      <c r="N225" s="2">
        <f t="shared" si="81"/>
        <v>-2683476.2763872589</v>
      </c>
      <c r="O225" s="2">
        <f t="shared" si="81"/>
        <v>-3177915.2103847065</v>
      </c>
      <c r="P225" s="2">
        <f t="shared" si="81"/>
        <v>-3691937.1665721596</v>
      </c>
      <c r="Q225" s="2">
        <f t="shared" si="81"/>
        <v>-4226146.584311706</v>
      </c>
      <c r="R225" s="2">
        <f t="shared" si="81"/>
        <v>-4332978.2340628523</v>
      </c>
      <c r="S225" s="2">
        <f t="shared" si="81"/>
        <v>-4442433.0824598651</v>
      </c>
      <c r="T225" s="2">
        <f t="shared" si="81"/>
        <v>-4554574.1910883309</v>
      </c>
      <c r="U225" s="2">
        <f t="shared" si="81"/>
        <v>-4669466.1132898275</v>
      </c>
      <c r="V225" s="2">
        <f t="shared" si="81"/>
        <v>-4787174.9290055167</v>
      </c>
      <c r="W225" s="2">
        <f t="shared" si="81"/>
        <v>-4907768.2804253036</v>
      </c>
      <c r="X225" s="2">
        <f t="shared" si="81"/>
        <v>-5031315.4084610306</v>
      </c>
      <c r="Y225" s="2">
        <f t="shared" si="81"/>
        <v>-5140894.4366681883</v>
      </c>
      <c r="Z225" s="2">
        <f t="shared" si="81"/>
        <v>-5252856.9739649165</v>
      </c>
      <c r="AA225" s="2">
        <f t="shared" si="81"/>
        <v>-5367254.8033815352</v>
      </c>
      <c r="AB225" s="2">
        <f t="shared" si="81"/>
        <v>-5484140.8317081342</v>
      </c>
      <c r="AC225" s="2">
        <f t="shared" si="81"/>
        <v>-5603569.1138561592</v>
      </c>
      <c r="AD225" s="2">
        <f t="shared" si="81"/>
        <v>-5725594.8777476177</v>
      </c>
      <c r="AE225" s="2">
        <f t="shared" si="81"/>
        <v>-5850274.5497433068</v>
      </c>
      <c r="AF225" s="2">
        <f t="shared" si="81"/>
        <v>-5977665.7806217279</v>
      </c>
      <c r="AG225" s="2">
        <f t="shared" si="81"/>
        <v>-6107827.4721206063</v>
      </c>
      <c r="AH225" s="2">
        <f t="shared" si="81"/>
        <v>-6240819.8040531836</v>
      </c>
      <c r="AI225" s="2">
        <f t="shared" si="81"/>
        <v>-6376704.2620117236</v>
      </c>
      <c r="AJ225" s="2">
        <f t="shared" si="81"/>
        <v>-6515543.6656709351</v>
      </c>
      <c r="AK225" s="2">
        <f t="shared" si="81"/>
        <v>-6657402.1977042854</v>
      </c>
    </row>
    <row r="226" spans="4:38">
      <c r="E226" t="s">
        <v>306</v>
      </c>
      <c r="F226" t="s">
        <v>215</v>
      </c>
      <c r="G226" s="2">
        <f t="shared" ref="G226:AK226" si="82">-G34-G50-G85</f>
        <v>-168536.26289872028</v>
      </c>
      <c r="H226" s="2">
        <f t="shared" si="82"/>
        <v>-350049.86613068462</v>
      </c>
      <c r="I226" s="2">
        <f t="shared" si="82"/>
        <v>-508063.54923909914</v>
      </c>
      <c r="J226" s="2">
        <f t="shared" si="82"/>
        <v>-578305.56224982266</v>
      </c>
      <c r="K226" s="2">
        <f t="shared" si="82"/>
        <v>-641719.14392112161</v>
      </c>
      <c r="L226" s="2">
        <f t="shared" si="82"/>
        <v>-704425.1395712432</v>
      </c>
      <c r="M226" s="2">
        <f t="shared" si="82"/>
        <v>-765094.24523096648</v>
      </c>
      <c r="N226" s="2">
        <f t="shared" si="82"/>
        <v>-1374696.8336558961</v>
      </c>
      <c r="O226" s="2">
        <f t="shared" si="82"/>
        <v>-1438687.4348117029</v>
      </c>
      <c r="P226" s="2">
        <f t="shared" si="82"/>
        <v>-1504711.2829702608</v>
      </c>
      <c r="Q226" s="2">
        <f t="shared" si="82"/>
        <v>-1573078.343769934</v>
      </c>
      <c r="R226" s="2">
        <f t="shared" si="82"/>
        <v>-1575609.7589010061</v>
      </c>
      <c r="S226" s="2">
        <f t="shared" si="82"/>
        <v>-1578194.3337498305</v>
      </c>
      <c r="T226" s="2">
        <f t="shared" si="82"/>
        <v>-1580833.1846704802</v>
      </c>
      <c r="U226" s="2">
        <f t="shared" si="82"/>
        <v>-1583527.4514604635</v>
      </c>
      <c r="V226" s="2">
        <f t="shared" si="82"/>
        <v>-1586278.2978530368</v>
      </c>
      <c r="W226" s="2">
        <f t="shared" si="82"/>
        <v>-1589086.9120198537</v>
      </c>
      <c r="X226" s="2">
        <f t="shared" si="82"/>
        <v>-1591954.5070841741</v>
      </c>
      <c r="Y226" s="2">
        <f t="shared" si="82"/>
        <v>-1592503.4723142998</v>
      </c>
      <c r="Z226" s="2">
        <f t="shared" si="82"/>
        <v>-1593063.9658142582</v>
      </c>
      <c r="AA226" s="2">
        <f t="shared" si="82"/>
        <v>-1593636.2296777158</v>
      </c>
      <c r="AB226" s="2">
        <f t="shared" si="82"/>
        <v>-1594220.511082306</v>
      </c>
      <c r="AC226" s="2">
        <f t="shared" si="82"/>
        <v>-1594817.0623963927</v>
      </c>
      <c r="AD226" s="2">
        <f t="shared" si="82"/>
        <v>-1595426.1412880751</v>
      </c>
      <c r="AE226" s="2">
        <f t="shared" si="82"/>
        <v>-1596048.0108364827</v>
      </c>
      <c r="AF226" s="2">
        <f t="shared" si="82"/>
        <v>-1596682.939645407</v>
      </c>
      <c r="AG226" s="2">
        <f t="shared" si="82"/>
        <v>-1596682.939645407</v>
      </c>
      <c r="AH226" s="2">
        <f t="shared" si="82"/>
        <v>-1596682.939645407</v>
      </c>
      <c r="AI226" s="2">
        <f t="shared" si="82"/>
        <v>-1596682.939645407</v>
      </c>
      <c r="AJ226" s="2">
        <f t="shared" si="82"/>
        <v>-1596682.939645407</v>
      </c>
      <c r="AK226" s="2">
        <f t="shared" si="82"/>
        <v>-1596682.939645407</v>
      </c>
    </row>
    <row r="227" spans="4:38">
      <c r="E227" t="s">
        <v>290</v>
      </c>
      <c r="F227" t="s">
        <v>215</v>
      </c>
      <c r="G227" s="2">
        <f t="shared" ref="G227:AK227" si="83">G207</f>
        <v>0</v>
      </c>
      <c r="H227" s="2">
        <f t="shared" si="83"/>
        <v>0</v>
      </c>
      <c r="I227" s="2">
        <f t="shared" si="83"/>
        <v>0</v>
      </c>
      <c r="J227" s="2">
        <f t="shared" si="83"/>
        <v>0</v>
      </c>
      <c r="K227" s="2">
        <f t="shared" si="83"/>
        <v>0</v>
      </c>
      <c r="L227" s="2">
        <f t="shared" si="83"/>
        <v>0</v>
      </c>
      <c r="M227" s="2">
        <f t="shared" si="83"/>
        <v>0</v>
      </c>
      <c r="N227" s="2">
        <f t="shared" si="83"/>
        <v>0</v>
      </c>
      <c r="O227" s="2">
        <f t="shared" si="83"/>
        <v>0</v>
      </c>
      <c r="P227" s="2">
        <f t="shared" si="83"/>
        <v>0</v>
      </c>
      <c r="Q227" s="2">
        <f t="shared" si="83"/>
        <v>0</v>
      </c>
      <c r="R227" s="2">
        <f t="shared" si="83"/>
        <v>0</v>
      </c>
      <c r="S227" s="2">
        <f t="shared" si="83"/>
        <v>0</v>
      </c>
      <c r="T227" s="2">
        <f t="shared" si="83"/>
        <v>0</v>
      </c>
      <c r="U227" s="2">
        <f t="shared" si="83"/>
        <v>0</v>
      </c>
      <c r="V227" s="2">
        <f t="shared" si="83"/>
        <v>0</v>
      </c>
      <c r="W227" s="2">
        <f t="shared" si="83"/>
        <v>0</v>
      </c>
      <c r="X227" s="2">
        <f t="shared" si="83"/>
        <v>0</v>
      </c>
      <c r="Y227" s="2">
        <f t="shared" si="83"/>
        <v>0</v>
      </c>
      <c r="Z227" s="2">
        <f t="shared" si="83"/>
        <v>0</v>
      </c>
      <c r="AA227" s="2">
        <f t="shared" si="83"/>
        <v>0</v>
      </c>
      <c r="AB227" s="2">
        <f t="shared" si="83"/>
        <v>0</v>
      </c>
      <c r="AC227" s="2">
        <f t="shared" si="83"/>
        <v>0</v>
      </c>
      <c r="AD227" s="2">
        <f t="shared" si="83"/>
        <v>0</v>
      </c>
      <c r="AE227" s="2">
        <f t="shared" si="83"/>
        <v>0</v>
      </c>
      <c r="AF227" s="2">
        <f t="shared" si="83"/>
        <v>0</v>
      </c>
      <c r="AG227" s="2">
        <f t="shared" si="83"/>
        <v>0</v>
      </c>
      <c r="AH227" s="2">
        <f t="shared" si="83"/>
        <v>0</v>
      </c>
      <c r="AI227" s="2">
        <f t="shared" si="83"/>
        <v>0</v>
      </c>
      <c r="AJ227" s="2">
        <f t="shared" si="83"/>
        <v>0</v>
      </c>
      <c r="AK227" s="2">
        <f t="shared" si="83"/>
        <v>0</v>
      </c>
    </row>
    <row r="228" spans="4:38">
      <c r="E228" t="s">
        <v>307</v>
      </c>
      <c r="F228" t="s">
        <v>215</v>
      </c>
      <c r="H228" s="2">
        <f t="shared" ref="H228:AK228" ca="1" si="84">H219</f>
        <v>14122136.464604296</v>
      </c>
      <c r="I228" s="2">
        <f t="shared" ca="1" si="84"/>
        <v>14418701.330360984</v>
      </c>
      <c r="J228" s="2">
        <f t="shared" ca="1" si="84"/>
        <v>14721494.058298564</v>
      </c>
      <c r="K228" s="2">
        <f t="shared" ca="1" si="84"/>
        <v>15030645.433522832</v>
      </c>
      <c r="L228" s="2">
        <f t="shared" ca="1" si="84"/>
        <v>15346288.98762681</v>
      </c>
      <c r="M228" s="2">
        <f t="shared" ca="1" si="84"/>
        <v>18415874.413561899</v>
      </c>
      <c r="N228" s="2">
        <f t="shared" ca="1" si="84"/>
        <v>18802607.776246697</v>
      </c>
      <c r="O228" s="2">
        <f t="shared" ca="1" si="84"/>
        <v>19197462.539547876</v>
      </c>
      <c r="P228" s="2">
        <f t="shared" ca="1" si="84"/>
        <v>19600609.252878379</v>
      </c>
      <c r="Q228" s="2">
        <f t="shared" ca="1" si="84"/>
        <v>20012222.047188826</v>
      </c>
      <c r="R228" s="2">
        <f t="shared" ca="1" si="84"/>
        <v>792400.44728107809</v>
      </c>
      <c r="S228" s="2">
        <f t="shared" ca="1" si="84"/>
        <v>809040.8566739806</v>
      </c>
      <c r="T228" s="2">
        <f t="shared" ca="1" si="84"/>
        <v>826030.71466413408</v>
      </c>
      <c r="U228" s="2">
        <f t="shared" ca="1" si="84"/>
        <v>843377.35967208084</v>
      </c>
      <c r="V228" s="2">
        <f t="shared" ca="1" si="84"/>
        <v>861088.28422519437</v>
      </c>
      <c r="W228" s="2">
        <f t="shared" ca="1" si="84"/>
        <v>879171.1381939234</v>
      </c>
      <c r="X228" s="2">
        <f t="shared" ca="1" si="84"/>
        <v>897633.7320959958</v>
      </c>
      <c r="Y228" s="2">
        <f t="shared" ca="1" si="84"/>
        <v>171840.75758812731</v>
      </c>
      <c r="Z228" s="2">
        <f t="shared" ca="1" si="84"/>
        <v>175449.41349747797</v>
      </c>
      <c r="AA228" s="2">
        <f t="shared" ca="1" si="84"/>
        <v>179133.851180925</v>
      </c>
      <c r="AB228" s="2">
        <f t="shared" ca="1" si="84"/>
        <v>182895.66205572439</v>
      </c>
      <c r="AC228" s="2">
        <f t="shared" ca="1" si="84"/>
        <v>186736.47095889461</v>
      </c>
      <c r="AD228" s="2">
        <f t="shared" ca="1" si="84"/>
        <v>190657.93684903136</v>
      </c>
      <c r="AE228" s="2">
        <f t="shared" ca="1" si="84"/>
        <v>194661.75352286102</v>
      </c>
      <c r="AF228" s="2">
        <f t="shared" ca="1" si="84"/>
        <v>198749.65034684108</v>
      </c>
      <c r="AG228" s="2">
        <f t="shared" ca="1" si="84"/>
        <v>202923.39300412475</v>
      </c>
      <c r="AH228" s="2">
        <f t="shared" ca="1" si="84"/>
        <v>207184.78425721134</v>
      </c>
      <c r="AI228" s="2">
        <f t="shared" ca="1" si="84"/>
        <v>211535.66472661277</v>
      </c>
      <c r="AJ228" s="2">
        <f t="shared" ca="1" si="84"/>
        <v>215977.91368587161</v>
      </c>
      <c r="AK228" s="2">
        <f t="shared" ca="1" si="84"/>
        <v>220513.44987327489</v>
      </c>
    </row>
    <row r="230" spans="4:38">
      <c r="E230" t="s">
        <v>308</v>
      </c>
      <c r="F230" t="s">
        <v>215</v>
      </c>
      <c r="G230" s="2">
        <f t="shared" ref="G230:AK230" si="85">SUM(G222:G228)</f>
        <v>-168536.26289872028</v>
      </c>
      <c r="H230" s="2">
        <f t="shared" ca="1" si="85"/>
        <v>17220716.116502777</v>
      </c>
      <c r="I230" s="2">
        <f t="shared" ca="1" si="85"/>
        <v>17267762.163012527</v>
      </c>
      <c r="J230" s="2">
        <f t="shared" ca="1" si="85"/>
        <v>17403443.680465586</v>
      </c>
      <c r="K230" s="2">
        <f t="shared" ca="1" si="85"/>
        <v>17546763.278398447</v>
      </c>
      <c r="L230" s="2">
        <f t="shared" ca="1" si="85"/>
        <v>17691543.304479823</v>
      </c>
      <c r="M230" s="2">
        <f t="shared" ca="1" si="85"/>
        <v>21257261.529698849</v>
      </c>
      <c r="N230" s="2">
        <f t="shared" ca="1" si="85"/>
        <v>20896361.38140092</v>
      </c>
      <c r="O230" s="2">
        <f t="shared" ca="1" si="85"/>
        <v>21081806.863960709</v>
      </c>
      <c r="P230" s="2">
        <f t="shared" ca="1" si="85"/>
        <v>21265873.878360961</v>
      </c>
      <c r="Q230" s="2">
        <f t="shared" ca="1" si="85"/>
        <v>21448169.958361812</v>
      </c>
      <c r="R230" s="2">
        <f t="shared" ca="1" si="85"/>
        <v>-2739402.9423670364</v>
      </c>
      <c r="S230" s="2">
        <f t="shared" ca="1" si="85"/>
        <v>-2775625.1674568788</v>
      </c>
      <c r="T230" s="2">
        <f t="shared" ca="1" si="85"/>
        <v>-2812801.2171347607</v>
      </c>
      <c r="U230" s="2">
        <f t="shared" ca="1" si="85"/>
        <v>-2850955.178032116</v>
      </c>
      <c r="V230" s="2">
        <f t="shared" ca="1" si="85"/>
        <v>-2890111.7277822536</v>
      </c>
      <c r="W230" s="2">
        <f t="shared" ca="1" si="85"/>
        <v>-2930296.1492202342</v>
      </c>
      <c r="X230" s="2">
        <f t="shared" ca="1" si="85"/>
        <v>-2971534.3449185081</v>
      </c>
      <c r="Y230" s="2">
        <f t="shared" ca="1" si="85"/>
        <v>-3937959.3753172378</v>
      </c>
      <c r="Z230" s="2">
        <f t="shared" ca="1" si="85"/>
        <v>-3989769.1288730633</v>
      </c>
      <c r="AA230" s="2">
        <f t="shared" ca="1" si="85"/>
        <v>-4042708.7756615095</v>
      </c>
      <c r="AB230" s="2">
        <f t="shared" ca="1" si="85"/>
        <v>-4096802.9230970284</v>
      </c>
      <c r="AC230" s="2">
        <f t="shared" ca="1" si="85"/>
        <v>-4152076.7138225646</v>
      </c>
      <c r="AD230" s="2">
        <f t="shared" ca="1" si="85"/>
        <v>-4208555.8373372788</v>
      </c>
      <c r="AE230" s="2">
        <f t="shared" ca="1" si="85"/>
        <v>-4266266.5418766076</v>
      </c>
      <c r="AF230" s="2">
        <f t="shared" ca="1" si="85"/>
        <v>-4325235.6465501124</v>
      </c>
      <c r="AG230" s="2">
        <f t="shared" ca="1" si="85"/>
        <v>-4436703.2765417527</v>
      </c>
      <c r="AH230" s="2">
        <f t="shared" ca="1" si="85"/>
        <v>-4498699.1894489899</v>
      </c>
      <c r="AI230" s="2">
        <f t="shared" ca="1" si="85"/>
        <v>-4562046.4817297598</v>
      </c>
      <c r="AJ230" s="2">
        <f t="shared" ca="1" si="85"/>
        <v>-4626774.5711201597</v>
      </c>
      <c r="AK230" s="2">
        <f t="shared" ca="1" si="85"/>
        <v>-4692913.5149428956</v>
      </c>
    </row>
    <row r="231" spans="4:38">
      <c r="E231" t="s">
        <v>309</v>
      </c>
      <c r="F231" t="s">
        <v>215</v>
      </c>
      <c r="G231" s="2">
        <f>-G230*G$18</f>
        <v>50560.878869616085</v>
      </c>
      <c r="H231" s="2">
        <f t="shared" ref="H231:AK231" ca="1" si="86">-H230*H$18</f>
        <v>-5166214.8349508327</v>
      </c>
      <c r="I231" s="2">
        <f t="shared" ca="1" si="86"/>
        <v>-5180328.6489037583</v>
      </c>
      <c r="J231" s="2">
        <f t="shared" ca="1" si="86"/>
        <v>-5221033.1041396754</v>
      </c>
      <c r="K231" s="2">
        <f t="shared" ca="1" si="86"/>
        <v>-5264028.9835195336</v>
      </c>
      <c r="L231" s="2">
        <f t="shared" ca="1" si="86"/>
        <v>-5307462.9913439462</v>
      </c>
      <c r="M231" s="2">
        <f t="shared" ca="1" si="86"/>
        <v>-6377178.4589096541</v>
      </c>
      <c r="N231" s="2">
        <f t="shared" ca="1" si="86"/>
        <v>-6268908.4144202759</v>
      </c>
      <c r="O231" s="2">
        <f t="shared" ca="1" si="86"/>
        <v>-6324542.0591882123</v>
      </c>
      <c r="P231" s="2">
        <f t="shared" ca="1" si="86"/>
        <v>-6379762.1635082876</v>
      </c>
      <c r="Q231" s="2">
        <f t="shared" ca="1" si="86"/>
        <v>-6434450.9875085438</v>
      </c>
      <c r="R231" s="2">
        <f t="shared" ca="1" si="86"/>
        <v>821820.88271011086</v>
      </c>
      <c r="S231" s="2">
        <f t="shared" ca="1" si="86"/>
        <v>832687.55023706367</v>
      </c>
      <c r="T231" s="2">
        <f t="shared" ca="1" si="86"/>
        <v>843840.36514042818</v>
      </c>
      <c r="U231" s="2">
        <f t="shared" ca="1" si="86"/>
        <v>855286.55340963474</v>
      </c>
      <c r="V231" s="2">
        <f t="shared" ca="1" si="86"/>
        <v>867033.51833467605</v>
      </c>
      <c r="W231" s="2">
        <f t="shared" ca="1" si="86"/>
        <v>879088.84476607025</v>
      </c>
      <c r="X231" s="2">
        <f t="shared" ca="1" si="86"/>
        <v>891460.30347555235</v>
      </c>
      <c r="Y231" s="2">
        <f t="shared" ca="1" si="86"/>
        <v>1181387.8125951714</v>
      </c>
      <c r="Z231" s="2">
        <f t="shared" ca="1" si="86"/>
        <v>1196930.738661919</v>
      </c>
      <c r="AA231" s="2">
        <f t="shared" ca="1" si="86"/>
        <v>1212812.6326984528</v>
      </c>
      <c r="AB231" s="2">
        <f t="shared" ca="1" si="86"/>
        <v>1229040.8769291085</v>
      </c>
      <c r="AC231" s="2">
        <f t="shared" ca="1" si="86"/>
        <v>1245623.0141467694</v>
      </c>
      <c r="AD231" s="2">
        <f t="shared" ca="1" si="86"/>
        <v>1262566.7512011835</v>
      </c>
      <c r="AE231" s="2">
        <f t="shared" ca="1" si="86"/>
        <v>1279879.9625629822</v>
      </c>
      <c r="AF231" s="2">
        <f t="shared" ca="1" si="86"/>
        <v>1297570.6939650336</v>
      </c>
      <c r="AG231" s="2">
        <f t="shared" ca="1" si="86"/>
        <v>1331010.9829625257</v>
      </c>
      <c r="AH231" s="2">
        <f t="shared" ca="1" si="86"/>
        <v>1349609.756834697</v>
      </c>
      <c r="AI231" s="2">
        <f t="shared" ca="1" si="86"/>
        <v>1368613.944518928</v>
      </c>
      <c r="AJ231" s="2">
        <f t="shared" ca="1" si="86"/>
        <v>1388032.3713360478</v>
      </c>
      <c r="AK231" s="2">
        <f t="shared" ca="1" si="86"/>
        <v>1407874.0544828686</v>
      </c>
    </row>
    <row r="233" spans="4:38">
      <c r="D233" t="s">
        <v>310</v>
      </c>
    </row>
    <row r="234" spans="4:38">
      <c r="E234" t="s">
        <v>214</v>
      </c>
      <c r="F234" t="s">
        <v>215</v>
      </c>
      <c r="G234" s="2">
        <f t="shared" ref="G234:AK234" si="87">-G26</f>
        <v>-13482901.031897621</v>
      </c>
      <c r="H234" s="2">
        <f t="shared" si="87"/>
        <v>-10911904.03336134</v>
      </c>
      <c r="I234" s="2">
        <f t="shared" si="87"/>
        <v>-8956117.5547482464</v>
      </c>
      <c r="J234" s="2">
        <f t="shared" si="87"/>
        <v>-1856999.4279605388</v>
      </c>
      <c r="K234" s="2">
        <f t="shared" si="87"/>
        <v>-1231715.3269357332</v>
      </c>
      <c r="L234" s="2">
        <f t="shared" si="87"/>
        <v>-1094439.649899408</v>
      </c>
      <c r="M234" s="2">
        <f t="shared" si="87"/>
        <v>-146996.71848922916</v>
      </c>
      <c r="N234" s="2">
        <f t="shared" si="87"/>
        <v>-43962838.173285708</v>
      </c>
      <c r="O234" s="2">
        <f t="shared" si="87"/>
        <v>-212966.44484096681</v>
      </c>
      <c r="P234" s="2">
        <f t="shared" si="87"/>
        <v>-272594.29046096921</v>
      </c>
      <c r="Q234" s="2">
        <f t="shared" si="87"/>
        <v>-354855.71694350115</v>
      </c>
      <c r="R234" s="23">
        <f t="shared" si="87"/>
        <v>0</v>
      </c>
      <c r="S234" s="23">
        <f t="shared" si="87"/>
        <v>0</v>
      </c>
      <c r="T234" s="23">
        <f t="shared" si="87"/>
        <v>0</v>
      </c>
      <c r="U234" s="23">
        <f t="shared" si="87"/>
        <v>0</v>
      </c>
      <c r="V234" s="23">
        <f t="shared" si="87"/>
        <v>0</v>
      </c>
      <c r="W234" s="23">
        <f t="shared" si="87"/>
        <v>0</v>
      </c>
      <c r="X234" s="23">
        <f t="shared" si="87"/>
        <v>0</v>
      </c>
      <c r="Y234" s="23">
        <f t="shared" si="87"/>
        <v>0</v>
      </c>
      <c r="Z234" s="23">
        <f t="shared" si="87"/>
        <v>0</v>
      </c>
      <c r="AA234" s="23">
        <f t="shared" si="87"/>
        <v>0</v>
      </c>
      <c r="AB234" s="23">
        <f t="shared" si="87"/>
        <v>0</v>
      </c>
      <c r="AC234" s="23">
        <f t="shared" si="87"/>
        <v>0</v>
      </c>
      <c r="AD234" s="23">
        <f t="shared" si="87"/>
        <v>0</v>
      </c>
      <c r="AE234" s="23">
        <f t="shared" si="87"/>
        <v>0</v>
      </c>
      <c r="AF234" s="23">
        <f t="shared" si="87"/>
        <v>0</v>
      </c>
      <c r="AG234" s="23">
        <f t="shared" si="87"/>
        <v>0</v>
      </c>
      <c r="AH234" s="23">
        <f t="shared" si="87"/>
        <v>0</v>
      </c>
      <c r="AI234" s="23">
        <f t="shared" si="87"/>
        <v>0</v>
      </c>
      <c r="AJ234" s="23">
        <f t="shared" si="87"/>
        <v>0</v>
      </c>
      <c r="AK234" s="23">
        <f t="shared" si="87"/>
        <v>0</v>
      </c>
    </row>
    <row r="235" spans="4:38">
      <c r="E235" t="s">
        <v>311</v>
      </c>
      <c r="F235" t="s">
        <v>215</v>
      </c>
      <c r="G235" s="2">
        <f t="shared" ref="G235:AK235" si="88">G84</f>
        <v>0</v>
      </c>
      <c r="H235" s="2">
        <f t="shared" si="88"/>
        <v>0</v>
      </c>
      <c r="I235" s="2">
        <f t="shared" si="88"/>
        <v>0</v>
      </c>
      <c r="J235" s="2">
        <f t="shared" si="88"/>
        <v>0</v>
      </c>
      <c r="K235" s="2">
        <f t="shared" si="88"/>
        <v>0</v>
      </c>
      <c r="L235" s="2">
        <f t="shared" si="88"/>
        <v>0</v>
      </c>
      <c r="M235" s="2">
        <f t="shared" si="88"/>
        <v>0</v>
      </c>
      <c r="N235" s="2">
        <f t="shared" si="88"/>
        <v>0</v>
      </c>
      <c r="O235" s="2">
        <f t="shared" si="88"/>
        <v>0</v>
      </c>
      <c r="P235" s="2">
        <f t="shared" si="88"/>
        <v>0</v>
      </c>
      <c r="Q235" s="2">
        <f t="shared" si="88"/>
        <v>0</v>
      </c>
      <c r="R235" s="2">
        <f t="shared" si="88"/>
        <v>0</v>
      </c>
      <c r="S235" s="2">
        <f t="shared" si="88"/>
        <v>0</v>
      </c>
      <c r="T235" s="2">
        <f t="shared" si="88"/>
        <v>0</v>
      </c>
      <c r="U235" s="2">
        <f t="shared" si="88"/>
        <v>0</v>
      </c>
      <c r="V235" s="2">
        <f t="shared" si="88"/>
        <v>0</v>
      </c>
      <c r="W235" s="2">
        <f t="shared" si="88"/>
        <v>0</v>
      </c>
      <c r="X235" s="2">
        <f t="shared" si="88"/>
        <v>0</v>
      </c>
      <c r="Y235" s="2">
        <f t="shared" si="88"/>
        <v>0</v>
      </c>
      <c r="Z235" s="2">
        <f t="shared" si="88"/>
        <v>0</v>
      </c>
      <c r="AA235" s="2">
        <f t="shared" si="88"/>
        <v>0</v>
      </c>
      <c r="AB235" s="2">
        <f t="shared" si="88"/>
        <v>0</v>
      </c>
      <c r="AC235" s="2">
        <f t="shared" si="88"/>
        <v>0</v>
      </c>
      <c r="AD235" s="2">
        <f t="shared" si="88"/>
        <v>0</v>
      </c>
      <c r="AE235" s="2">
        <f t="shared" si="88"/>
        <v>0</v>
      </c>
      <c r="AF235" s="2">
        <f t="shared" si="88"/>
        <v>0</v>
      </c>
      <c r="AG235" s="2">
        <f t="shared" si="88"/>
        <v>0</v>
      </c>
      <c r="AH235" s="2">
        <f t="shared" si="88"/>
        <v>0</v>
      </c>
      <c r="AI235" s="2">
        <f t="shared" si="88"/>
        <v>0</v>
      </c>
      <c r="AJ235" s="2">
        <f t="shared" si="88"/>
        <v>0</v>
      </c>
      <c r="AK235" s="2">
        <f t="shared" si="88"/>
        <v>0</v>
      </c>
    </row>
    <row r="236" spans="4:38">
      <c r="E236" t="s">
        <v>222</v>
      </c>
      <c r="F236" t="s">
        <v>215</v>
      </c>
      <c r="G236" s="2">
        <f t="shared" ref="G236:AK236" si="89">G53</f>
        <v>0</v>
      </c>
      <c r="H236" s="2">
        <f t="shared" si="89"/>
        <v>0</v>
      </c>
      <c r="I236" s="2">
        <f t="shared" si="89"/>
        <v>0</v>
      </c>
      <c r="J236" s="2">
        <f t="shared" si="89"/>
        <v>0</v>
      </c>
      <c r="K236" s="2">
        <f t="shared" si="89"/>
        <v>0</v>
      </c>
      <c r="L236" s="2">
        <f t="shared" si="89"/>
        <v>0</v>
      </c>
      <c r="M236" s="2">
        <f t="shared" si="89"/>
        <v>0</v>
      </c>
      <c r="N236" s="2">
        <f t="shared" si="89"/>
        <v>0</v>
      </c>
      <c r="O236" s="2">
        <f t="shared" si="89"/>
        <v>0</v>
      </c>
      <c r="P236" s="2">
        <f t="shared" si="89"/>
        <v>0</v>
      </c>
      <c r="Q236" s="2">
        <f t="shared" si="89"/>
        <v>0</v>
      </c>
      <c r="R236" s="2">
        <f t="shared" si="89"/>
        <v>0</v>
      </c>
      <c r="S236" s="2">
        <f t="shared" si="89"/>
        <v>0</v>
      </c>
      <c r="T236" s="2">
        <f t="shared" si="89"/>
        <v>0</v>
      </c>
      <c r="U236" s="2">
        <f t="shared" si="89"/>
        <v>0</v>
      </c>
      <c r="V236" s="2">
        <f t="shared" si="89"/>
        <v>0</v>
      </c>
      <c r="W236" s="2">
        <f t="shared" si="89"/>
        <v>0</v>
      </c>
      <c r="X236" s="2">
        <f t="shared" si="89"/>
        <v>0</v>
      </c>
      <c r="Y236" s="2">
        <f t="shared" si="89"/>
        <v>0</v>
      </c>
      <c r="Z236" s="2">
        <f t="shared" si="89"/>
        <v>0</v>
      </c>
      <c r="AA236" s="2">
        <f t="shared" si="89"/>
        <v>0</v>
      </c>
      <c r="AB236" s="2">
        <f t="shared" si="89"/>
        <v>0</v>
      </c>
      <c r="AC236" s="2">
        <f t="shared" si="89"/>
        <v>0</v>
      </c>
      <c r="AD236" s="2">
        <f t="shared" si="89"/>
        <v>0</v>
      </c>
      <c r="AE236" s="2">
        <f t="shared" si="89"/>
        <v>0</v>
      </c>
      <c r="AF236" s="2">
        <f t="shared" si="89"/>
        <v>0</v>
      </c>
      <c r="AG236" s="2">
        <f t="shared" si="89"/>
        <v>0</v>
      </c>
      <c r="AH236" s="2">
        <f t="shared" si="89"/>
        <v>0</v>
      </c>
      <c r="AI236" s="2">
        <f t="shared" si="89"/>
        <v>0</v>
      </c>
      <c r="AJ236" s="2">
        <f t="shared" si="89"/>
        <v>0</v>
      </c>
      <c r="AK236" s="2">
        <f t="shared" si="89"/>
        <v>0</v>
      </c>
    </row>
    <row r="237" spans="4:38">
      <c r="E237" t="s">
        <v>305</v>
      </c>
      <c r="F237" t="s">
        <v>215</v>
      </c>
      <c r="G237" s="2">
        <f t="shared" ref="G237:AK237" si="90">G177</f>
        <v>0</v>
      </c>
      <c r="H237" s="2">
        <f t="shared" si="90"/>
        <v>175499.03104704194</v>
      </c>
      <c r="I237" s="2">
        <f t="shared" si="90"/>
        <v>358369.02139805962</v>
      </c>
      <c r="J237" s="2">
        <f t="shared" si="90"/>
        <v>548842.15627112822</v>
      </c>
      <c r="K237" s="2">
        <f t="shared" si="90"/>
        <v>747157.12207042926</v>
      </c>
      <c r="L237" s="2">
        <f t="shared" si="90"/>
        <v>953559.27704238507</v>
      </c>
      <c r="M237" s="2">
        <f t="shared" si="90"/>
        <v>1202442.3198638898</v>
      </c>
      <c r="N237" s="2">
        <f t="shared" si="90"/>
        <v>1461357.9308427221</v>
      </c>
      <c r="O237" s="2">
        <f t="shared" si="90"/>
        <v>1730617.7204196053</v>
      </c>
      <c r="P237" s="2">
        <f t="shared" si="90"/>
        <v>2010541.9623112157</v>
      </c>
      <c r="Q237" s="2">
        <f t="shared" si="90"/>
        <v>2301459.8199475692</v>
      </c>
      <c r="R237" s="2">
        <f t="shared" si="90"/>
        <v>2359637.8183903322</v>
      </c>
      <c r="S237" s="2">
        <f t="shared" si="90"/>
        <v>2419244.3489870941</v>
      </c>
      <c r="T237" s="2">
        <f t="shared" si="90"/>
        <v>2480313.7535910103</v>
      </c>
      <c r="U237" s="2">
        <f t="shared" si="90"/>
        <v>2542881.1864303877</v>
      </c>
      <c r="V237" s="2">
        <f t="shared" si="90"/>
        <v>2606982.6330836853</v>
      </c>
      <c r="W237" s="2">
        <f t="shared" si="90"/>
        <v>2672654.9298932049</v>
      </c>
      <c r="X237" s="2">
        <f t="shared" si="90"/>
        <v>2739935.7838275353</v>
      </c>
      <c r="Y237" s="2">
        <f t="shared" si="90"/>
        <v>2799609.9398219963</v>
      </c>
      <c r="Z237" s="2">
        <f t="shared" si="90"/>
        <v>2860582.098687557</v>
      </c>
      <c r="AA237" s="2">
        <f t="shared" si="90"/>
        <v>2922880.4602420093</v>
      </c>
      <c r="AB237" s="2">
        <f t="shared" si="90"/>
        <v>2986533.8362762281</v>
      </c>
      <c r="AC237" s="2">
        <f t="shared" si="90"/>
        <v>3051571.6638209173</v>
      </c>
      <c r="AD237" s="2">
        <f t="shared" si="90"/>
        <v>3118024.0187006854</v>
      </c>
      <c r="AE237" s="2">
        <f t="shared" si="90"/>
        <v>3185921.6293816585</v>
      </c>
      <c r="AF237" s="2">
        <f t="shared" si="90"/>
        <v>3255295.8911189856</v>
      </c>
      <c r="AG237" s="2">
        <f t="shared" si="90"/>
        <v>3326178.8804107234</v>
      </c>
      <c r="AH237" s="2">
        <f t="shared" si="90"/>
        <v>3398603.3697647308</v>
      </c>
      <c r="AI237" s="2">
        <f t="shared" si="90"/>
        <v>3472602.8427853449</v>
      </c>
      <c r="AJ237" s="2">
        <f t="shared" si="90"/>
        <v>3548211.5095867584</v>
      </c>
      <c r="AK237" s="2">
        <f t="shared" si="90"/>
        <v>3625464.3225401631</v>
      </c>
      <c r="AL237" s="2">
        <f t="shared" ref="AL237:AL243" si="91">IF(AF237=0,0,IF($G$15&gt;(AK237/AF237)^(1/5)-1+2%,AK237*(AK237/AF237)^(1/5)/($G$15-((AK237/AF237)^(1/5)-1)),AK237*(1+$G$14)/$G$16))</f>
        <v>124198374.83690329</v>
      </c>
    </row>
    <row r="238" spans="4:38">
      <c r="E238" t="s">
        <v>282</v>
      </c>
      <c r="F238" t="s">
        <v>215</v>
      </c>
      <c r="G238" s="2">
        <f t="shared" ref="G238:AK238" si="92">G224</f>
        <v>0</v>
      </c>
      <c r="H238" s="2">
        <f t="shared" si="92"/>
        <v>-13786.703968275036</v>
      </c>
      <c r="I238" s="2">
        <f t="shared" si="92"/>
        <v>-28152.449503217624</v>
      </c>
      <c r="J238" s="2">
        <f t="shared" si="92"/>
        <v>-43115.476414177785</v>
      </c>
      <c r="K238" s="2">
        <f t="shared" si="92"/>
        <v>-58694.535225167354</v>
      </c>
      <c r="L238" s="2">
        <f t="shared" si="92"/>
        <v>-74908.900581119815</v>
      </c>
      <c r="M238" s="2">
        <f t="shared" si="92"/>
        <v>-94460.443479290363</v>
      </c>
      <c r="N238" s="2">
        <f t="shared" si="92"/>
        <v>-114800.11635402778</v>
      </c>
      <c r="O238" s="2">
        <f t="shared" si="92"/>
        <v>-135952.39843392983</v>
      </c>
      <c r="P238" s="2">
        <f t="shared" si="92"/>
        <v>-157942.44950987559</v>
      </c>
      <c r="Q238" s="2">
        <f t="shared" si="92"/>
        <v>-180796.12772330176</v>
      </c>
      <c r="R238" s="2">
        <f t="shared" si="92"/>
        <v>-185366.42556034305</v>
      </c>
      <c r="S238" s="2">
        <f t="shared" si="92"/>
        <v>-190048.9448142141</v>
      </c>
      <c r="T238" s="2">
        <f t="shared" si="92"/>
        <v>-194846.38328307564</v>
      </c>
      <c r="U238" s="2">
        <f t="shared" si="92"/>
        <v>-199761.50258296626</v>
      </c>
      <c r="V238" s="2">
        <f t="shared" si="92"/>
        <v>-204797.12963842449</v>
      </c>
      <c r="W238" s="2">
        <f t="shared" si="92"/>
        <v>-209956.15820757285</v>
      </c>
      <c r="X238" s="2">
        <f t="shared" si="92"/>
        <v>-215241.5504424549</v>
      </c>
      <c r="Y238" s="2">
        <f t="shared" si="92"/>
        <v>-219929.38215493754</v>
      </c>
      <c r="Z238" s="2">
        <f t="shared" si="92"/>
        <v>-224719.18127559935</v>
      </c>
      <c r="AA238" s="2">
        <f t="shared" si="92"/>
        <v>-229613.16310179865</v>
      </c>
      <c r="AB238" s="2">
        <f t="shared" si="92"/>
        <v>-234613.5910057557</v>
      </c>
      <c r="AC238" s="2">
        <f t="shared" si="92"/>
        <v>-239722.77747675119</v>
      </c>
      <c r="AD238" s="2">
        <f t="shared" si="92"/>
        <v>-244943.08518589483</v>
      </c>
      <c r="AE238" s="2">
        <f t="shared" si="92"/>
        <v>-250276.92807395529</v>
      </c>
      <c r="AF238" s="2">
        <f t="shared" si="92"/>
        <v>-255726.77246274732</v>
      </c>
      <c r="AG238" s="2">
        <f t="shared" si="92"/>
        <v>-261295.13819058798</v>
      </c>
      <c r="AH238" s="2">
        <f t="shared" si="92"/>
        <v>-266984.5997723419</v>
      </c>
      <c r="AI238" s="2">
        <f t="shared" si="92"/>
        <v>-272797.78758458741</v>
      </c>
      <c r="AJ238" s="2">
        <f t="shared" si="92"/>
        <v>-278737.38907644764</v>
      </c>
      <c r="AK238" s="2">
        <f t="shared" si="92"/>
        <v>-284806.15000664123</v>
      </c>
      <c r="AL238" s="2">
        <f t="shared" si="91"/>
        <v>-9756670.5468491819</v>
      </c>
    </row>
    <row r="239" spans="4:38">
      <c r="E239" t="s">
        <v>283</v>
      </c>
      <c r="F239" t="s">
        <v>215</v>
      </c>
      <c r="G239" s="2">
        <f t="shared" ref="G239:AK239" si="93">-G200</f>
        <v>0</v>
      </c>
      <c r="H239" s="2">
        <f t="shared" si="93"/>
        <v>-322267.03424540657</v>
      </c>
      <c r="I239" s="2">
        <f t="shared" si="93"/>
        <v>-658069.28392912028</v>
      </c>
      <c r="J239" s="2">
        <f t="shared" si="93"/>
        <v>-1007833.1083374476</v>
      </c>
      <c r="K239" s="2">
        <f t="shared" si="93"/>
        <v>-1371996.8048167117</v>
      </c>
      <c r="L239" s="2">
        <f t="shared" si="93"/>
        <v>-1751010.9221473283</v>
      </c>
      <c r="M239" s="2">
        <f t="shared" si="93"/>
        <v>-2208032.2493053093</v>
      </c>
      <c r="N239" s="2">
        <f t="shared" si="93"/>
        <v>-2683476.2763872589</v>
      </c>
      <c r="O239" s="2">
        <f t="shared" si="93"/>
        <v>-3177915.2103847065</v>
      </c>
      <c r="P239" s="2">
        <f t="shared" si="93"/>
        <v>-3691937.1665721596</v>
      </c>
      <c r="Q239" s="2">
        <f t="shared" si="93"/>
        <v>-4226146.584311706</v>
      </c>
      <c r="R239" s="2">
        <f t="shared" si="93"/>
        <v>-4332978.2340628523</v>
      </c>
      <c r="S239" s="2">
        <f t="shared" si="93"/>
        <v>-4442433.0824598651</v>
      </c>
      <c r="T239" s="2">
        <f t="shared" si="93"/>
        <v>-4554574.1910883309</v>
      </c>
      <c r="U239" s="2">
        <f t="shared" si="93"/>
        <v>-4669466.1132898275</v>
      </c>
      <c r="V239" s="2">
        <f t="shared" si="93"/>
        <v>-4787174.9290055167</v>
      </c>
      <c r="W239" s="2">
        <f t="shared" si="93"/>
        <v>-4907768.2804253036</v>
      </c>
      <c r="X239" s="2">
        <f t="shared" si="93"/>
        <v>-5031315.4084610306</v>
      </c>
      <c r="Y239" s="2">
        <f t="shared" si="93"/>
        <v>-5140894.4366681883</v>
      </c>
      <c r="Z239" s="2">
        <f t="shared" si="93"/>
        <v>-5252856.9739649165</v>
      </c>
      <c r="AA239" s="2">
        <f t="shared" si="93"/>
        <v>-5367254.8033815352</v>
      </c>
      <c r="AB239" s="2">
        <f t="shared" si="93"/>
        <v>-5484140.8317081342</v>
      </c>
      <c r="AC239" s="2">
        <f t="shared" si="93"/>
        <v>-5603569.1138561592</v>
      </c>
      <c r="AD239" s="2">
        <f t="shared" si="93"/>
        <v>-5725594.8777476177</v>
      </c>
      <c r="AE239" s="2">
        <f t="shared" si="93"/>
        <v>-5850274.5497433068</v>
      </c>
      <c r="AF239" s="2">
        <f t="shared" si="93"/>
        <v>-5977665.7806217279</v>
      </c>
      <c r="AG239" s="2">
        <f t="shared" si="93"/>
        <v>-6107827.4721206063</v>
      </c>
      <c r="AH239" s="2">
        <f t="shared" si="93"/>
        <v>-6240819.8040531836</v>
      </c>
      <c r="AI239" s="2">
        <f t="shared" si="93"/>
        <v>-6376704.2620117236</v>
      </c>
      <c r="AJ239" s="2">
        <f t="shared" si="93"/>
        <v>-6515543.6656709351</v>
      </c>
      <c r="AK239" s="2">
        <f t="shared" si="93"/>
        <v>-6657402.1977042854</v>
      </c>
      <c r="AL239" s="2">
        <f t="shared" si="91"/>
        <v>-228064176.06977865</v>
      </c>
    </row>
    <row r="240" spans="4:38">
      <c r="E240" t="s">
        <v>290</v>
      </c>
      <c r="F240" t="s">
        <v>215</v>
      </c>
      <c r="G240" s="2">
        <f t="shared" ref="G240:AK240" si="94">G207</f>
        <v>0</v>
      </c>
      <c r="H240" s="2">
        <f t="shared" si="94"/>
        <v>0</v>
      </c>
      <c r="I240" s="2">
        <f t="shared" si="94"/>
        <v>0</v>
      </c>
      <c r="J240" s="2">
        <f t="shared" si="94"/>
        <v>0</v>
      </c>
      <c r="K240" s="2">
        <f t="shared" si="94"/>
        <v>0</v>
      </c>
      <c r="L240" s="2">
        <f t="shared" si="94"/>
        <v>0</v>
      </c>
      <c r="M240" s="2">
        <f t="shared" si="94"/>
        <v>0</v>
      </c>
      <c r="N240" s="2">
        <f t="shared" si="94"/>
        <v>0</v>
      </c>
      <c r="O240" s="2">
        <f t="shared" si="94"/>
        <v>0</v>
      </c>
      <c r="P240" s="2">
        <f t="shared" si="94"/>
        <v>0</v>
      </c>
      <c r="Q240" s="2">
        <f t="shared" si="94"/>
        <v>0</v>
      </c>
      <c r="R240" s="2">
        <f t="shared" si="94"/>
        <v>0</v>
      </c>
      <c r="S240" s="2">
        <f t="shared" si="94"/>
        <v>0</v>
      </c>
      <c r="T240" s="2">
        <f t="shared" si="94"/>
        <v>0</v>
      </c>
      <c r="U240" s="2">
        <f t="shared" si="94"/>
        <v>0</v>
      </c>
      <c r="V240" s="2">
        <f t="shared" si="94"/>
        <v>0</v>
      </c>
      <c r="W240" s="2">
        <f t="shared" si="94"/>
        <v>0</v>
      </c>
      <c r="X240" s="2">
        <f t="shared" si="94"/>
        <v>0</v>
      </c>
      <c r="Y240" s="2">
        <f t="shared" si="94"/>
        <v>0</v>
      </c>
      <c r="Z240" s="2">
        <f t="shared" si="94"/>
        <v>0</v>
      </c>
      <c r="AA240" s="2">
        <f t="shared" si="94"/>
        <v>0</v>
      </c>
      <c r="AB240" s="2">
        <f t="shared" si="94"/>
        <v>0</v>
      </c>
      <c r="AC240" s="2">
        <f t="shared" si="94"/>
        <v>0</v>
      </c>
      <c r="AD240" s="2">
        <f t="shared" si="94"/>
        <v>0</v>
      </c>
      <c r="AE240" s="2">
        <f t="shared" si="94"/>
        <v>0</v>
      </c>
      <c r="AF240" s="2">
        <f t="shared" si="94"/>
        <v>0</v>
      </c>
      <c r="AG240" s="2">
        <f t="shared" si="94"/>
        <v>0</v>
      </c>
      <c r="AH240" s="2">
        <f t="shared" si="94"/>
        <v>0</v>
      </c>
      <c r="AI240" s="2">
        <f t="shared" si="94"/>
        <v>0</v>
      </c>
      <c r="AJ240" s="2">
        <f t="shared" si="94"/>
        <v>0</v>
      </c>
      <c r="AK240" s="2">
        <f t="shared" si="94"/>
        <v>0</v>
      </c>
      <c r="AL240" s="2">
        <f t="shared" si="91"/>
        <v>0</v>
      </c>
    </row>
    <row r="241" spans="3:40">
      <c r="E241" t="s">
        <v>295</v>
      </c>
      <c r="F241" t="s">
        <v>215</v>
      </c>
      <c r="G241" s="2">
        <f t="shared" ref="G241:AK241" si="95">G214</f>
        <v>0</v>
      </c>
      <c r="H241" s="2">
        <f t="shared" si="95"/>
        <v>0</v>
      </c>
      <c r="I241" s="2">
        <f t="shared" si="95"/>
        <v>0</v>
      </c>
      <c r="J241" s="2">
        <f t="shared" si="95"/>
        <v>0</v>
      </c>
      <c r="K241" s="2">
        <f t="shared" si="95"/>
        <v>0</v>
      </c>
      <c r="L241" s="2">
        <f t="shared" si="95"/>
        <v>0</v>
      </c>
      <c r="M241" s="2">
        <f t="shared" si="95"/>
        <v>0</v>
      </c>
      <c r="N241" s="2">
        <f t="shared" si="95"/>
        <v>0</v>
      </c>
      <c r="O241" s="2">
        <f t="shared" si="95"/>
        <v>0</v>
      </c>
      <c r="P241" s="2">
        <f t="shared" si="95"/>
        <v>0</v>
      </c>
      <c r="Q241" s="2">
        <f t="shared" si="95"/>
        <v>0</v>
      </c>
      <c r="R241" s="2">
        <f t="shared" si="95"/>
        <v>0</v>
      </c>
      <c r="S241" s="2">
        <f t="shared" si="95"/>
        <v>0</v>
      </c>
      <c r="T241" s="2">
        <f t="shared" si="95"/>
        <v>0</v>
      </c>
      <c r="U241" s="2">
        <f t="shared" si="95"/>
        <v>0</v>
      </c>
      <c r="V241" s="2">
        <f t="shared" si="95"/>
        <v>0</v>
      </c>
      <c r="W241" s="2">
        <f t="shared" si="95"/>
        <v>0</v>
      </c>
      <c r="X241" s="2">
        <f t="shared" si="95"/>
        <v>0</v>
      </c>
      <c r="Y241" s="2">
        <f t="shared" si="95"/>
        <v>0</v>
      </c>
      <c r="Z241" s="2">
        <f t="shared" si="95"/>
        <v>0</v>
      </c>
      <c r="AA241" s="2">
        <f t="shared" si="95"/>
        <v>0</v>
      </c>
      <c r="AB241" s="2">
        <f t="shared" si="95"/>
        <v>0</v>
      </c>
      <c r="AC241" s="2">
        <f t="shared" si="95"/>
        <v>0</v>
      </c>
      <c r="AD241" s="2">
        <f t="shared" si="95"/>
        <v>0</v>
      </c>
      <c r="AE241" s="2">
        <f t="shared" si="95"/>
        <v>0</v>
      </c>
      <c r="AF241" s="2">
        <f t="shared" si="95"/>
        <v>0</v>
      </c>
      <c r="AG241" s="2">
        <f t="shared" si="95"/>
        <v>0</v>
      </c>
      <c r="AH241" s="2">
        <f t="shared" si="95"/>
        <v>0</v>
      </c>
      <c r="AI241" s="2">
        <f t="shared" si="95"/>
        <v>0</v>
      </c>
      <c r="AJ241" s="2">
        <f t="shared" si="95"/>
        <v>0</v>
      </c>
      <c r="AK241" s="2">
        <f t="shared" si="95"/>
        <v>0</v>
      </c>
      <c r="AL241" s="2">
        <f t="shared" si="91"/>
        <v>0</v>
      </c>
    </row>
    <row r="242" spans="3:40">
      <c r="E242" t="s">
        <v>312</v>
      </c>
      <c r="F242" t="s">
        <v>215</v>
      </c>
      <c r="G242" s="2">
        <f t="shared" ref="G242:AK242" si="96">G231</f>
        <v>50560.878869616085</v>
      </c>
      <c r="H242" s="2">
        <f t="shared" ca="1" si="96"/>
        <v>-5166214.8349508327</v>
      </c>
      <c r="I242" s="2">
        <f t="shared" ca="1" si="96"/>
        <v>-5180328.6489037583</v>
      </c>
      <c r="J242" s="2">
        <f t="shared" ca="1" si="96"/>
        <v>-5221033.1041396754</v>
      </c>
      <c r="K242" s="2">
        <f t="shared" ca="1" si="96"/>
        <v>-5264028.9835195336</v>
      </c>
      <c r="L242" s="2">
        <f t="shared" ca="1" si="96"/>
        <v>-5307462.9913439462</v>
      </c>
      <c r="M242" s="2">
        <f t="shared" ca="1" si="96"/>
        <v>-6377178.4589096541</v>
      </c>
      <c r="N242" s="2">
        <f t="shared" ca="1" si="96"/>
        <v>-6268908.4144202759</v>
      </c>
      <c r="O242" s="2">
        <f t="shared" ca="1" si="96"/>
        <v>-6324542.0591882123</v>
      </c>
      <c r="P242" s="2">
        <f t="shared" ca="1" si="96"/>
        <v>-6379762.1635082876</v>
      </c>
      <c r="Q242" s="2">
        <f t="shared" ca="1" si="96"/>
        <v>-6434450.9875085438</v>
      </c>
      <c r="R242" s="2">
        <f t="shared" ca="1" si="96"/>
        <v>821820.88271011086</v>
      </c>
      <c r="S242" s="2">
        <f t="shared" ca="1" si="96"/>
        <v>832687.55023706367</v>
      </c>
      <c r="T242" s="2">
        <f t="shared" ca="1" si="96"/>
        <v>843840.36514042818</v>
      </c>
      <c r="U242" s="2">
        <f t="shared" ca="1" si="96"/>
        <v>855286.55340963474</v>
      </c>
      <c r="V242" s="2">
        <f t="shared" ca="1" si="96"/>
        <v>867033.51833467605</v>
      </c>
      <c r="W242" s="2">
        <f t="shared" ca="1" si="96"/>
        <v>879088.84476607025</v>
      </c>
      <c r="X242" s="2">
        <f t="shared" ca="1" si="96"/>
        <v>891460.30347555235</v>
      </c>
      <c r="Y242" s="2">
        <f t="shared" ca="1" si="96"/>
        <v>1181387.8125951714</v>
      </c>
      <c r="Z242" s="2">
        <f t="shared" ca="1" si="96"/>
        <v>1196930.738661919</v>
      </c>
      <c r="AA242" s="2">
        <f t="shared" ca="1" si="96"/>
        <v>1212812.6326984528</v>
      </c>
      <c r="AB242" s="2">
        <f t="shared" ca="1" si="96"/>
        <v>1229040.8769291085</v>
      </c>
      <c r="AC242" s="2">
        <f t="shared" ca="1" si="96"/>
        <v>1245623.0141467694</v>
      </c>
      <c r="AD242" s="2">
        <f t="shared" ca="1" si="96"/>
        <v>1262566.7512011835</v>
      </c>
      <c r="AE242" s="2">
        <f t="shared" ca="1" si="96"/>
        <v>1279879.9625629822</v>
      </c>
      <c r="AF242" s="2">
        <f t="shared" ca="1" si="96"/>
        <v>1297570.6939650336</v>
      </c>
      <c r="AG242" s="2">
        <f t="shared" ca="1" si="96"/>
        <v>1331010.9829625257</v>
      </c>
      <c r="AH242" s="2">
        <f t="shared" ca="1" si="96"/>
        <v>1349609.756834697</v>
      </c>
      <c r="AI242" s="2">
        <f t="shared" ca="1" si="96"/>
        <v>1368613.944518928</v>
      </c>
      <c r="AJ242" s="2">
        <f t="shared" ca="1" si="96"/>
        <v>1388032.3713360478</v>
      </c>
      <c r="AK242" s="2">
        <f t="shared" ca="1" si="96"/>
        <v>1407874.0544828686</v>
      </c>
      <c r="AL242" s="2">
        <f t="shared" ca="1" si="91"/>
        <v>40713694.100675054</v>
      </c>
      <c r="AN242" s="18"/>
    </row>
    <row r="243" spans="3:40">
      <c r="E243" t="s">
        <v>313</v>
      </c>
      <c r="F243" t="s">
        <v>215</v>
      </c>
      <c r="G243" s="2">
        <f>-$G$17*G242</f>
        <v>-25280.439434808042</v>
      </c>
      <c r="H243" s="2">
        <f t="shared" ref="H243:AK243" ca="1" si="97">-$G$17*H242</f>
        <v>2583107.4174754163</v>
      </c>
      <c r="I243" s="2">
        <f t="shared" ca="1" si="97"/>
        <v>2590164.3244518791</v>
      </c>
      <c r="J243" s="2">
        <f t="shared" ca="1" si="97"/>
        <v>2610516.5520698377</v>
      </c>
      <c r="K243" s="2">
        <f t="shared" ca="1" si="97"/>
        <v>2632014.4917597668</v>
      </c>
      <c r="L243" s="2">
        <f t="shared" ca="1" si="97"/>
        <v>2653731.4956719731</v>
      </c>
      <c r="M243" s="2">
        <f t="shared" ca="1" si="97"/>
        <v>3188589.229454827</v>
      </c>
      <c r="N243" s="2">
        <f t="shared" ca="1" si="97"/>
        <v>3134454.207210138</v>
      </c>
      <c r="O243" s="2">
        <f t="shared" ca="1" si="97"/>
        <v>3162271.0295941061</v>
      </c>
      <c r="P243" s="2">
        <f t="shared" ca="1" si="97"/>
        <v>3189881.0817541438</v>
      </c>
      <c r="Q243" s="2">
        <f t="shared" ca="1" si="97"/>
        <v>3217225.4937542719</v>
      </c>
      <c r="R243" s="2">
        <f t="shared" ca="1" si="97"/>
        <v>-410910.44135505543</v>
      </c>
      <c r="S243" s="2">
        <f t="shared" ca="1" si="97"/>
        <v>-416343.77511853183</v>
      </c>
      <c r="T243" s="2">
        <f t="shared" ca="1" si="97"/>
        <v>-421920.18257021409</v>
      </c>
      <c r="U243" s="2">
        <f t="shared" ca="1" si="97"/>
        <v>-427643.27670481737</v>
      </c>
      <c r="V243" s="2">
        <f t="shared" ca="1" si="97"/>
        <v>-433516.75916733802</v>
      </c>
      <c r="W243" s="2">
        <f t="shared" ca="1" si="97"/>
        <v>-439544.42238303513</v>
      </c>
      <c r="X243" s="2">
        <f t="shared" ca="1" si="97"/>
        <v>-445730.15173777618</v>
      </c>
      <c r="Y243" s="2">
        <f t="shared" ca="1" si="97"/>
        <v>-590693.90629758569</v>
      </c>
      <c r="Z243" s="2">
        <f t="shared" ca="1" si="97"/>
        <v>-598465.36933095951</v>
      </c>
      <c r="AA243" s="2">
        <f t="shared" ca="1" si="97"/>
        <v>-606406.3163492264</v>
      </c>
      <c r="AB243" s="2">
        <f t="shared" ca="1" si="97"/>
        <v>-614520.43846455426</v>
      </c>
      <c r="AC243" s="2">
        <f t="shared" ca="1" si="97"/>
        <v>-622811.50707338471</v>
      </c>
      <c r="AD243" s="2">
        <f t="shared" ca="1" si="97"/>
        <v>-631283.37560059177</v>
      </c>
      <c r="AE243" s="2">
        <f t="shared" ca="1" si="97"/>
        <v>-639939.98128149111</v>
      </c>
      <c r="AF243" s="2">
        <f t="shared" ca="1" si="97"/>
        <v>-648785.34698251681</v>
      </c>
      <c r="AG243" s="2">
        <f t="shared" ca="1" si="97"/>
        <v>-665505.49148126284</v>
      </c>
      <c r="AH243" s="2">
        <f t="shared" ca="1" si="97"/>
        <v>-674804.87841734849</v>
      </c>
      <c r="AI243" s="2">
        <f t="shared" ca="1" si="97"/>
        <v>-684306.97225946398</v>
      </c>
      <c r="AJ243" s="2">
        <f t="shared" ca="1" si="97"/>
        <v>-694016.18566802389</v>
      </c>
      <c r="AK243" s="2">
        <f t="shared" ca="1" si="97"/>
        <v>-703937.02724143432</v>
      </c>
      <c r="AL243" s="2">
        <f t="shared" ca="1" si="91"/>
        <v>-20356847.050337527</v>
      </c>
    </row>
    <row r="244" spans="3:40">
      <c r="E244" t="s">
        <v>314</v>
      </c>
      <c r="F244" t="s">
        <v>215</v>
      </c>
      <c r="G244" s="2">
        <f>SUM(G234:G243)</f>
        <v>-13457620.592462813</v>
      </c>
      <c r="H244" s="2">
        <f t="shared" ref="H244:AL244" ca="1" si="98">SUM(H234:H243)</f>
        <v>-13655566.158003397</v>
      </c>
      <c r="I244" s="2">
        <f t="shared" ca="1" si="98"/>
        <v>-11874134.591234405</v>
      </c>
      <c r="J244" s="2">
        <f t="shared" ca="1" si="98"/>
        <v>-4969622.4085108731</v>
      </c>
      <c r="K244" s="2">
        <f t="shared" ca="1" si="98"/>
        <v>-4547264.0366669493</v>
      </c>
      <c r="L244" s="2">
        <f t="shared" ca="1" si="98"/>
        <v>-4620531.6912574451</v>
      </c>
      <c r="M244" s="2">
        <f t="shared" ca="1" si="98"/>
        <v>-4435636.3208647668</v>
      </c>
      <c r="N244" s="2">
        <f t="shared" ca="1" si="98"/>
        <v>-48434210.842394412</v>
      </c>
      <c r="O244" s="2">
        <f t="shared" ca="1" si="98"/>
        <v>-4958487.3628341034</v>
      </c>
      <c r="P244" s="2">
        <f t="shared" ca="1" si="98"/>
        <v>-5301813.025985932</v>
      </c>
      <c r="Q244" s="2">
        <f t="shared" ca="1" si="98"/>
        <v>-5677564.1027852111</v>
      </c>
      <c r="R244" s="2">
        <f t="shared" ca="1" si="98"/>
        <v>-1747796.3998778078</v>
      </c>
      <c r="S244" s="2">
        <f t="shared" ca="1" si="98"/>
        <v>-1796893.9031684531</v>
      </c>
      <c r="T244" s="2">
        <f t="shared" ca="1" si="98"/>
        <v>-1847186.6382101823</v>
      </c>
      <c r="U244" s="2">
        <f t="shared" ca="1" si="98"/>
        <v>-1898703.1527375889</v>
      </c>
      <c r="V244" s="2">
        <f t="shared" ca="1" si="98"/>
        <v>-1951472.666392918</v>
      </c>
      <c r="W244" s="2">
        <f t="shared" ca="1" si="98"/>
        <v>-2005525.0863566366</v>
      </c>
      <c r="X244" s="2">
        <f t="shared" ca="1" si="98"/>
        <v>-2060891.023338174</v>
      </c>
      <c r="Y244" s="2">
        <f t="shared" ca="1" si="98"/>
        <v>-1970519.9727035437</v>
      </c>
      <c r="Z244" s="2">
        <f t="shared" ca="1" si="98"/>
        <v>-2018528.6872219993</v>
      </c>
      <c r="AA244" s="2">
        <f t="shared" ca="1" si="98"/>
        <v>-2067581.1898920983</v>
      </c>
      <c r="AB244" s="2">
        <f t="shared" ca="1" si="98"/>
        <v>-2117700.1479731072</v>
      </c>
      <c r="AC244" s="2">
        <f t="shared" ca="1" si="98"/>
        <v>-2168908.7204386084</v>
      </c>
      <c r="AD244" s="2">
        <f t="shared" ca="1" si="98"/>
        <v>-2221230.5686322353</v>
      </c>
      <c r="AE244" s="2">
        <f t="shared" ca="1" si="98"/>
        <v>-2274689.8671541126</v>
      </c>
      <c r="AF244" s="2">
        <f t="shared" ca="1" si="98"/>
        <v>-2329311.314982973</v>
      </c>
      <c r="AG244" s="2">
        <f t="shared" ca="1" si="98"/>
        <v>-2377438.2384192082</v>
      </c>
      <c r="AH244" s="2">
        <f t="shared" ca="1" si="98"/>
        <v>-2434396.1556434464</v>
      </c>
      <c r="AI244" s="2">
        <f t="shared" ca="1" si="98"/>
        <v>-2492592.2345515024</v>
      </c>
      <c r="AJ244" s="2">
        <f t="shared" ca="1" si="98"/>
        <v>-2552053.3594926004</v>
      </c>
      <c r="AK244" s="2">
        <f t="shared" ca="1" si="98"/>
        <v>-2612806.9979293291</v>
      </c>
      <c r="AL244" s="2">
        <f t="shared" ca="1" si="98"/>
        <v>-93265624.729387015</v>
      </c>
    </row>
    <row r="245" spans="3:40">
      <c r="E245" t="s">
        <v>315</v>
      </c>
      <c r="F245" t="s">
        <v>215</v>
      </c>
      <c r="G245" s="98">
        <f ca="1">NPV($G$15,H244:AL244)+G244</f>
        <v>-131272778.36958246</v>
      </c>
    </row>
    <row r="247" spans="3:40">
      <c r="E247" t="s">
        <v>307</v>
      </c>
      <c r="F247" t="s">
        <v>215</v>
      </c>
      <c r="H247" s="2">
        <f t="shared" ref="H247:AK247" ca="1" si="99">H219</f>
        <v>14122136.464604296</v>
      </c>
      <c r="I247" s="2">
        <f t="shared" ca="1" si="99"/>
        <v>14418701.330360984</v>
      </c>
      <c r="J247" s="2">
        <f t="shared" ca="1" si="99"/>
        <v>14721494.058298564</v>
      </c>
      <c r="K247" s="2">
        <f t="shared" ca="1" si="99"/>
        <v>15030645.433522832</v>
      </c>
      <c r="L247" s="2">
        <f t="shared" ca="1" si="99"/>
        <v>15346288.98762681</v>
      </c>
      <c r="M247" s="2">
        <f t="shared" ca="1" si="99"/>
        <v>18415874.413561899</v>
      </c>
      <c r="N247" s="2">
        <f t="shared" ca="1" si="99"/>
        <v>18802607.776246697</v>
      </c>
      <c r="O247" s="2">
        <f t="shared" ca="1" si="99"/>
        <v>19197462.539547876</v>
      </c>
      <c r="P247" s="2">
        <f t="shared" ca="1" si="99"/>
        <v>19600609.252878379</v>
      </c>
      <c r="Q247" s="2">
        <f t="shared" ca="1" si="99"/>
        <v>20012222.047188826</v>
      </c>
      <c r="R247" s="2">
        <f t="shared" ca="1" si="99"/>
        <v>792400.44728107809</v>
      </c>
      <c r="S247" s="2">
        <f t="shared" ca="1" si="99"/>
        <v>809040.8566739806</v>
      </c>
      <c r="T247" s="2">
        <f t="shared" ca="1" si="99"/>
        <v>826030.71466413408</v>
      </c>
      <c r="U247" s="2">
        <f t="shared" ca="1" si="99"/>
        <v>843377.35967208084</v>
      </c>
      <c r="V247" s="2">
        <f t="shared" ca="1" si="99"/>
        <v>861088.28422519437</v>
      </c>
      <c r="W247" s="2">
        <f t="shared" ca="1" si="99"/>
        <v>879171.1381939234</v>
      </c>
      <c r="X247" s="2">
        <f t="shared" ca="1" si="99"/>
        <v>897633.7320959958</v>
      </c>
      <c r="Y247" s="2">
        <f t="shared" ca="1" si="99"/>
        <v>171840.75758812731</v>
      </c>
      <c r="Z247" s="2">
        <f t="shared" ca="1" si="99"/>
        <v>175449.41349747797</v>
      </c>
      <c r="AA247" s="2">
        <f t="shared" ca="1" si="99"/>
        <v>179133.851180925</v>
      </c>
      <c r="AB247" s="2">
        <f t="shared" ca="1" si="99"/>
        <v>182895.66205572439</v>
      </c>
      <c r="AC247" s="2">
        <f t="shared" ca="1" si="99"/>
        <v>186736.47095889461</v>
      </c>
      <c r="AD247" s="2">
        <f t="shared" ca="1" si="99"/>
        <v>190657.93684903136</v>
      </c>
      <c r="AE247" s="2">
        <f t="shared" ca="1" si="99"/>
        <v>194661.75352286102</v>
      </c>
      <c r="AF247" s="2">
        <f t="shared" ca="1" si="99"/>
        <v>198749.65034684108</v>
      </c>
      <c r="AG247" s="2">
        <f t="shared" ca="1" si="99"/>
        <v>202923.39300412475</v>
      </c>
      <c r="AH247" s="2">
        <f t="shared" ca="1" si="99"/>
        <v>207184.78425721134</v>
      </c>
      <c r="AI247" s="2">
        <f t="shared" ca="1" si="99"/>
        <v>211535.66472661277</v>
      </c>
      <c r="AJ247" s="2">
        <f t="shared" ca="1" si="99"/>
        <v>215977.91368587161</v>
      </c>
      <c r="AK247" s="2">
        <f t="shared" ca="1" si="99"/>
        <v>220513.44987327489</v>
      </c>
    </row>
    <row r="248" spans="3:40">
      <c r="E248" t="s">
        <v>316</v>
      </c>
      <c r="F248" t="s">
        <v>215</v>
      </c>
      <c r="G248" s="23">
        <f ca="1">NPV($G$15,H247:AL247)+G247</f>
        <v>131272778.36958237</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f ca="1">MAX(0,-G279)</f>
        <v>131004782.8681758</v>
      </c>
    </row>
    <row r="255" spans="3:40">
      <c r="D255" t="s">
        <v>304</v>
      </c>
    </row>
    <row r="256" spans="3:40">
      <c r="E256" t="s">
        <v>219</v>
      </c>
      <c r="F256" t="s">
        <v>215</v>
      </c>
      <c r="G256" s="2">
        <f t="shared" ref="G256:AK261" si="100">G222</f>
        <v>0</v>
      </c>
      <c r="H256" s="2">
        <f t="shared" si="100"/>
        <v>3609184.2251958065</v>
      </c>
      <c r="I256" s="2">
        <f t="shared" si="100"/>
        <v>3684977.0939249187</v>
      </c>
      <c r="J256" s="2">
        <f t="shared" si="100"/>
        <v>3762361.6128973416</v>
      </c>
      <c r="K256" s="2">
        <f t="shared" si="100"/>
        <v>3841371.2067681854</v>
      </c>
      <c r="L256" s="2">
        <f t="shared" si="100"/>
        <v>3922040.0021103173</v>
      </c>
      <c r="M256" s="2">
        <f t="shared" si="100"/>
        <v>4706531.7342886264</v>
      </c>
      <c r="N256" s="2">
        <f t="shared" si="100"/>
        <v>4805368.9007086866</v>
      </c>
      <c r="O256" s="2">
        <f t="shared" si="100"/>
        <v>4906281.6476235678</v>
      </c>
      <c r="P256" s="2">
        <f t="shared" si="100"/>
        <v>5009313.5622236626</v>
      </c>
      <c r="Q256" s="2">
        <f t="shared" si="100"/>
        <v>5114509.1470303591</v>
      </c>
      <c r="R256" s="2">
        <f t="shared" si="100"/>
        <v>202513.2104857552</v>
      </c>
      <c r="S256" s="2">
        <f t="shared" si="100"/>
        <v>206765.98790595602</v>
      </c>
      <c r="T256" s="2">
        <f t="shared" si="100"/>
        <v>211108.07365198107</v>
      </c>
      <c r="U256" s="2">
        <f t="shared" si="100"/>
        <v>215541.34319867266</v>
      </c>
      <c r="V256" s="2">
        <f t="shared" si="100"/>
        <v>220067.71140584478</v>
      </c>
      <c r="W256" s="2">
        <f t="shared" si="100"/>
        <v>224689.13334536747</v>
      </c>
      <c r="X256" s="2">
        <f t="shared" si="100"/>
        <v>229407.60514562018</v>
      </c>
      <c r="Y256" s="2">
        <f t="shared" si="100"/>
        <v>43917.218410064692</v>
      </c>
      <c r="Z256" s="2">
        <f t="shared" si="100"/>
        <v>44839.479996676047</v>
      </c>
      <c r="AA256" s="2">
        <f t="shared" si="100"/>
        <v>45781.109076606233</v>
      </c>
      <c r="AB256" s="2">
        <f t="shared" si="100"/>
        <v>46742.512367214964</v>
      </c>
      <c r="AC256" s="2">
        <f t="shared" si="100"/>
        <v>47724.105126926464</v>
      </c>
      <c r="AD256" s="2">
        <f t="shared" si="100"/>
        <v>48726.311334591919</v>
      </c>
      <c r="AE256" s="2">
        <f t="shared" si="100"/>
        <v>49749.563872618346</v>
      </c>
      <c r="AF256" s="2">
        <f t="shared" si="100"/>
        <v>50794.304713943326</v>
      </c>
      <c r="AG256" s="2">
        <f t="shared" si="100"/>
        <v>0</v>
      </c>
      <c r="AH256" s="2">
        <f t="shared" si="100"/>
        <v>0</v>
      </c>
      <c r="AI256" s="2">
        <f t="shared" si="100"/>
        <v>0</v>
      </c>
      <c r="AJ256" s="2">
        <f t="shared" si="100"/>
        <v>0</v>
      </c>
      <c r="AK256" s="2">
        <f t="shared" si="100"/>
        <v>0</v>
      </c>
    </row>
    <row r="257" spans="4:38">
      <c r="E257" t="s">
        <v>305</v>
      </c>
      <c r="F257" t="s">
        <v>215</v>
      </c>
      <c r="G257" s="2">
        <f t="shared" si="100"/>
        <v>0</v>
      </c>
      <c r="H257" s="2">
        <f t="shared" si="100"/>
        <v>175499.03104704194</v>
      </c>
      <c r="I257" s="2">
        <f t="shared" si="100"/>
        <v>358369.02139805962</v>
      </c>
      <c r="J257" s="2">
        <f t="shared" si="100"/>
        <v>548842.15627112822</v>
      </c>
      <c r="K257" s="2">
        <f t="shared" si="100"/>
        <v>747157.12207042926</v>
      </c>
      <c r="L257" s="2">
        <f t="shared" si="100"/>
        <v>953559.27704238507</v>
      </c>
      <c r="M257" s="2">
        <f t="shared" si="100"/>
        <v>1202442.3198638898</v>
      </c>
      <c r="N257" s="2">
        <f t="shared" si="100"/>
        <v>1461357.9308427221</v>
      </c>
      <c r="O257" s="2">
        <f t="shared" si="100"/>
        <v>1730617.7204196053</v>
      </c>
      <c r="P257" s="2">
        <f t="shared" si="100"/>
        <v>2010541.9623112157</v>
      </c>
      <c r="Q257" s="2">
        <f t="shared" si="100"/>
        <v>2301459.8199475692</v>
      </c>
      <c r="R257" s="2">
        <f t="shared" si="100"/>
        <v>2359637.8183903322</v>
      </c>
      <c r="S257" s="2">
        <f t="shared" si="100"/>
        <v>2419244.3489870941</v>
      </c>
      <c r="T257" s="2">
        <f t="shared" si="100"/>
        <v>2480313.7535910103</v>
      </c>
      <c r="U257" s="2">
        <f t="shared" si="100"/>
        <v>2542881.1864303877</v>
      </c>
      <c r="V257" s="2">
        <f t="shared" si="100"/>
        <v>2606982.6330836853</v>
      </c>
      <c r="W257" s="2">
        <f t="shared" si="100"/>
        <v>2672654.9298932049</v>
      </c>
      <c r="X257" s="2">
        <f t="shared" si="100"/>
        <v>2739935.7838275353</v>
      </c>
      <c r="Y257" s="2">
        <f t="shared" si="100"/>
        <v>2799609.9398219963</v>
      </c>
      <c r="Z257" s="2">
        <f t="shared" si="100"/>
        <v>2860582.098687557</v>
      </c>
      <c r="AA257" s="2">
        <f t="shared" si="100"/>
        <v>2922880.4602420093</v>
      </c>
      <c r="AB257" s="2">
        <f t="shared" si="100"/>
        <v>2986533.8362762281</v>
      </c>
      <c r="AC257" s="2">
        <f t="shared" si="100"/>
        <v>3051571.6638209173</v>
      </c>
      <c r="AD257" s="2">
        <f t="shared" si="100"/>
        <v>3118024.0187006854</v>
      </c>
      <c r="AE257" s="2">
        <f t="shared" si="100"/>
        <v>3185921.6293816585</v>
      </c>
      <c r="AF257" s="2">
        <f t="shared" si="100"/>
        <v>3255295.8911189856</v>
      </c>
      <c r="AG257" s="2">
        <f t="shared" si="100"/>
        <v>3326178.8804107234</v>
      </c>
      <c r="AH257" s="2">
        <f t="shared" si="100"/>
        <v>3398603.3697647308</v>
      </c>
      <c r="AI257" s="2">
        <f t="shared" si="100"/>
        <v>3472602.8427853449</v>
      </c>
      <c r="AJ257" s="2">
        <f t="shared" si="100"/>
        <v>3548211.5095867584</v>
      </c>
      <c r="AK257" s="2">
        <f t="shared" si="100"/>
        <v>3625464.3225401631</v>
      </c>
    </row>
    <row r="258" spans="4:38">
      <c r="E258" t="s">
        <v>282</v>
      </c>
      <c r="F258" t="s">
        <v>215</v>
      </c>
      <c r="G258" s="2">
        <f t="shared" si="100"/>
        <v>0</v>
      </c>
      <c r="H258" s="2">
        <f t="shared" si="100"/>
        <v>-13786.703968275036</v>
      </c>
      <c r="I258" s="2">
        <f t="shared" si="100"/>
        <v>-28152.449503217624</v>
      </c>
      <c r="J258" s="2">
        <f t="shared" si="100"/>
        <v>-43115.476414177785</v>
      </c>
      <c r="K258" s="2">
        <f t="shared" si="100"/>
        <v>-58694.535225167354</v>
      </c>
      <c r="L258" s="2">
        <f t="shared" si="100"/>
        <v>-74908.900581119815</v>
      </c>
      <c r="M258" s="2">
        <f t="shared" si="100"/>
        <v>-94460.443479290363</v>
      </c>
      <c r="N258" s="2">
        <f t="shared" si="100"/>
        <v>-114800.11635402778</v>
      </c>
      <c r="O258" s="2">
        <f t="shared" si="100"/>
        <v>-135952.39843392983</v>
      </c>
      <c r="P258" s="2">
        <f t="shared" si="100"/>
        <v>-157942.44950987559</v>
      </c>
      <c r="Q258" s="2">
        <f t="shared" si="100"/>
        <v>-180796.12772330176</v>
      </c>
      <c r="R258" s="2">
        <f t="shared" si="100"/>
        <v>-185366.42556034305</v>
      </c>
      <c r="S258" s="2">
        <f t="shared" si="100"/>
        <v>-190048.9448142141</v>
      </c>
      <c r="T258" s="2">
        <f t="shared" si="100"/>
        <v>-194846.38328307564</v>
      </c>
      <c r="U258" s="2">
        <f t="shared" si="100"/>
        <v>-199761.50258296626</v>
      </c>
      <c r="V258" s="2">
        <f t="shared" si="100"/>
        <v>-204797.12963842449</v>
      </c>
      <c r="W258" s="2">
        <f t="shared" si="100"/>
        <v>-209956.15820757285</v>
      </c>
      <c r="X258" s="2">
        <f t="shared" si="100"/>
        <v>-215241.5504424549</v>
      </c>
      <c r="Y258" s="2">
        <f t="shared" si="100"/>
        <v>-219929.38215493754</v>
      </c>
      <c r="Z258" s="2">
        <f t="shared" si="100"/>
        <v>-224719.18127559935</v>
      </c>
      <c r="AA258" s="2">
        <f t="shared" si="100"/>
        <v>-229613.16310179865</v>
      </c>
      <c r="AB258" s="2">
        <f t="shared" si="100"/>
        <v>-234613.5910057557</v>
      </c>
      <c r="AC258" s="2">
        <f t="shared" si="100"/>
        <v>-239722.77747675119</v>
      </c>
      <c r="AD258" s="2">
        <f t="shared" si="100"/>
        <v>-244943.08518589483</v>
      </c>
      <c r="AE258" s="2">
        <f t="shared" si="100"/>
        <v>-250276.92807395529</v>
      </c>
      <c r="AF258" s="2">
        <f t="shared" si="100"/>
        <v>-255726.77246274732</v>
      </c>
      <c r="AG258" s="2">
        <f t="shared" si="100"/>
        <v>-261295.13819058798</v>
      </c>
      <c r="AH258" s="2">
        <f t="shared" si="100"/>
        <v>-266984.5997723419</v>
      </c>
      <c r="AI258" s="2">
        <f t="shared" si="100"/>
        <v>-272797.78758458741</v>
      </c>
      <c r="AJ258" s="2">
        <f t="shared" si="100"/>
        <v>-278737.38907644764</v>
      </c>
      <c r="AK258" s="2">
        <f t="shared" si="100"/>
        <v>-284806.15000664123</v>
      </c>
    </row>
    <row r="259" spans="4:38">
      <c r="E259" t="s">
        <v>283</v>
      </c>
      <c r="F259" t="s">
        <v>215</v>
      </c>
      <c r="G259" s="2">
        <f t="shared" si="100"/>
        <v>0</v>
      </c>
      <c r="H259" s="2">
        <f t="shared" si="100"/>
        <v>-322267.03424540657</v>
      </c>
      <c r="I259" s="2">
        <f t="shared" si="100"/>
        <v>-658069.28392912028</v>
      </c>
      <c r="J259" s="2">
        <f t="shared" si="100"/>
        <v>-1007833.1083374476</v>
      </c>
      <c r="K259" s="2">
        <f t="shared" si="100"/>
        <v>-1371996.8048167117</v>
      </c>
      <c r="L259" s="2">
        <f t="shared" si="100"/>
        <v>-1751010.9221473283</v>
      </c>
      <c r="M259" s="2">
        <f t="shared" si="100"/>
        <v>-2208032.2493053093</v>
      </c>
      <c r="N259" s="2">
        <f t="shared" si="100"/>
        <v>-2683476.2763872589</v>
      </c>
      <c r="O259" s="2">
        <f t="shared" si="100"/>
        <v>-3177915.2103847065</v>
      </c>
      <c r="P259" s="2">
        <f t="shared" si="100"/>
        <v>-3691937.1665721596</v>
      </c>
      <c r="Q259" s="2">
        <f t="shared" si="100"/>
        <v>-4226146.584311706</v>
      </c>
      <c r="R259" s="2">
        <f t="shared" si="100"/>
        <v>-4332978.2340628523</v>
      </c>
      <c r="S259" s="2">
        <f t="shared" si="100"/>
        <v>-4442433.0824598651</v>
      </c>
      <c r="T259" s="2">
        <f t="shared" si="100"/>
        <v>-4554574.1910883309</v>
      </c>
      <c r="U259" s="2">
        <f t="shared" si="100"/>
        <v>-4669466.1132898275</v>
      </c>
      <c r="V259" s="2">
        <f t="shared" si="100"/>
        <v>-4787174.9290055167</v>
      </c>
      <c r="W259" s="2">
        <f t="shared" si="100"/>
        <v>-4907768.2804253036</v>
      </c>
      <c r="X259" s="2">
        <f t="shared" si="100"/>
        <v>-5031315.4084610306</v>
      </c>
      <c r="Y259" s="2">
        <f t="shared" si="100"/>
        <v>-5140894.4366681883</v>
      </c>
      <c r="Z259" s="2">
        <f t="shared" si="100"/>
        <v>-5252856.9739649165</v>
      </c>
      <c r="AA259" s="2">
        <f t="shared" si="100"/>
        <v>-5367254.8033815352</v>
      </c>
      <c r="AB259" s="2">
        <f t="shared" si="100"/>
        <v>-5484140.8317081342</v>
      </c>
      <c r="AC259" s="2">
        <f t="shared" si="100"/>
        <v>-5603569.1138561592</v>
      </c>
      <c r="AD259" s="2">
        <f t="shared" si="100"/>
        <v>-5725594.8777476177</v>
      </c>
      <c r="AE259" s="2">
        <f t="shared" si="100"/>
        <v>-5850274.5497433068</v>
      </c>
      <c r="AF259" s="2">
        <f t="shared" si="100"/>
        <v>-5977665.7806217279</v>
      </c>
      <c r="AG259" s="2">
        <f t="shared" si="100"/>
        <v>-6107827.4721206063</v>
      </c>
      <c r="AH259" s="2">
        <f t="shared" si="100"/>
        <v>-6240819.8040531836</v>
      </c>
      <c r="AI259" s="2">
        <f t="shared" si="100"/>
        <v>-6376704.2620117236</v>
      </c>
      <c r="AJ259" s="2">
        <f t="shared" si="100"/>
        <v>-6515543.6656709351</v>
      </c>
      <c r="AK259" s="2">
        <f t="shared" si="100"/>
        <v>-6657402.1977042854</v>
      </c>
    </row>
    <row r="260" spans="4:38">
      <c r="E260" t="s">
        <v>306</v>
      </c>
      <c r="F260" t="s">
        <v>215</v>
      </c>
      <c r="G260" s="2">
        <f t="shared" si="100"/>
        <v>-168536.26289872028</v>
      </c>
      <c r="H260" s="2">
        <f t="shared" si="100"/>
        <v>-350049.86613068462</v>
      </c>
      <c r="I260" s="2">
        <f t="shared" si="100"/>
        <v>-508063.54923909914</v>
      </c>
      <c r="J260" s="2">
        <f t="shared" si="100"/>
        <v>-578305.56224982266</v>
      </c>
      <c r="K260" s="2">
        <f t="shared" si="100"/>
        <v>-641719.14392112161</v>
      </c>
      <c r="L260" s="2">
        <f t="shared" si="100"/>
        <v>-704425.1395712432</v>
      </c>
      <c r="M260" s="2">
        <f t="shared" si="100"/>
        <v>-765094.24523096648</v>
      </c>
      <c r="N260" s="2">
        <f t="shared" si="100"/>
        <v>-1374696.8336558961</v>
      </c>
      <c r="O260" s="2">
        <f t="shared" si="100"/>
        <v>-1438687.4348117029</v>
      </c>
      <c r="P260" s="2">
        <f t="shared" si="100"/>
        <v>-1504711.2829702608</v>
      </c>
      <c r="Q260" s="2">
        <f t="shared" si="100"/>
        <v>-1573078.343769934</v>
      </c>
      <c r="R260" s="2">
        <f t="shared" si="100"/>
        <v>-1575609.7589010061</v>
      </c>
      <c r="S260" s="2">
        <f t="shared" si="100"/>
        <v>-1578194.3337498305</v>
      </c>
      <c r="T260" s="2">
        <f t="shared" si="100"/>
        <v>-1580833.1846704802</v>
      </c>
      <c r="U260" s="2">
        <f t="shared" si="100"/>
        <v>-1583527.4514604635</v>
      </c>
      <c r="V260" s="2">
        <f t="shared" si="100"/>
        <v>-1586278.2978530368</v>
      </c>
      <c r="W260" s="2">
        <f t="shared" si="100"/>
        <v>-1589086.9120198537</v>
      </c>
      <c r="X260" s="2">
        <f t="shared" si="100"/>
        <v>-1591954.5070841741</v>
      </c>
      <c r="Y260" s="2">
        <f t="shared" si="100"/>
        <v>-1592503.4723142998</v>
      </c>
      <c r="Z260" s="2">
        <f t="shared" si="100"/>
        <v>-1593063.9658142582</v>
      </c>
      <c r="AA260" s="2">
        <f t="shared" si="100"/>
        <v>-1593636.2296777158</v>
      </c>
      <c r="AB260" s="2">
        <f t="shared" si="100"/>
        <v>-1594220.511082306</v>
      </c>
      <c r="AC260" s="2">
        <f t="shared" si="100"/>
        <v>-1594817.0623963927</v>
      </c>
      <c r="AD260" s="2">
        <f t="shared" si="100"/>
        <v>-1595426.1412880751</v>
      </c>
      <c r="AE260" s="2">
        <f t="shared" si="100"/>
        <v>-1596048.0108364827</v>
      </c>
      <c r="AF260" s="2">
        <f t="shared" si="100"/>
        <v>-1596682.939645407</v>
      </c>
      <c r="AG260" s="2">
        <f t="shared" si="100"/>
        <v>-1596682.939645407</v>
      </c>
      <c r="AH260" s="2">
        <f t="shared" si="100"/>
        <v>-1596682.939645407</v>
      </c>
      <c r="AI260" s="2">
        <f t="shared" si="100"/>
        <v>-1596682.939645407</v>
      </c>
      <c r="AJ260" s="2">
        <f t="shared" si="100"/>
        <v>-1596682.939645407</v>
      </c>
      <c r="AK260" s="2">
        <f t="shared" si="100"/>
        <v>-1596682.939645407</v>
      </c>
    </row>
    <row r="261" spans="4:38">
      <c r="E261" t="s">
        <v>290</v>
      </c>
      <c r="F261" t="s">
        <v>215</v>
      </c>
      <c r="G261" s="2">
        <f t="shared" si="100"/>
        <v>0</v>
      </c>
      <c r="H261" s="2">
        <f t="shared" si="100"/>
        <v>0</v>
      </c>
      <c r="I261" s="2">
        <f t="shared" si="100"/>
        <v>0</v>
      </c>
      <c r="J261" s="2">
        <f t="shared" si="100"/>
        <v>0</v>
      </c>
      <c r="K261" s="2">
        <f t="shared" si="100"/>
        <v>0</v>
      </c>
      <c r="L261" s="2">
        <f t="shared" si="100"/>
        <v>0</v>
      </c>
      <c r="M261" s="2">
        <f t="shared" si="100"/>
        <v>0</v>
      </c>
      <c r="N261" s="2">
        <f t="shared" si="100"/>
        <v>0</v>
      </c>
      <c r="O261" s="2">
        <f t="shared" si="100"/>
        <v>0</v>
      </c>
      <c r="P261" s="2">
        <f t="shared" si="100"/>
        <v>0</v>
      </c>
      <c r="Q261" s="2">
        <f t="shared" si="100"/>
        <v>0</v>
      </c>
      <c r="R261" s="2">
        <f t="shared" si="100"/>
        <v>0</v>
      </c>
      <c r="S261" s="2">
        <f t="shared" si="100"/>
        <v>0</v>
      </c>
      <c r="T261" s="2">
        <f t="shared" si="100"/>
        <v>0</v>
      </c>
      <c r="U261" s="2">
        <f t="shared" si="100"/>
        <v>0</v>
      </c>
      <c r="V261" s="2">
        <f t="shared" si="100"/>
        <v>0</v>
      </c>
      <c r="W261" s="2">
        <f t="shared" si="100"/>
        <v>0</v>
      </c>
      <c r="X261" s="2">
        <f t="shared" si="100"/>
        <v>0</v>
      </c>
      <c r="Y261" s="2">
        <f t="shared" si="100"/>
        <v>0</v>
      </c>
      <c r="Z261" s="2">
        <f t="shared" si="100"/>
        <v>0</v>
      </c>
      <c r="AA261" s="2">
        <f t="shared" si="100"/>
        <v>0</v>
      </c>
      <c r="AB261" s="2">
        <f t="shared" si="100"/>
        <v>0</v>
      </c>
      <c r="AC261" s="2">
        <f t="shared" si="100"/>
        <v>0</v>
      </c>
      <c r="AD261" s="2">
        <f t="shared" si="100"/>
        <v>0</v>
      </c>
      <c r="AE261" s="2">
        <f t="shared" si="100"/>
        <v>0</v>
      </c>
      <c r="AF261" s="2">
        <f t="shared" si="100"/>
        <v>0</v>
      </c>
      <c r="AG261" s="2">
        <f t="shared" si="100"/>
        <v>0</v>
      </c>
      <c r="AH261" s="2">
        <f t="shared" si="100"/>
        <v>0</v>
      </c>
      <c r="AI261" s="2">
        <f t="shared" si="100"/>
        <v>0</v>
      </c>
      <c r="AJ261" s="2">
        <f t="shared" si="100"/>
        <v>0</v>
      </c>
      <c r="AK261" s="2">
        <f t="shared" si="100"/>
        <v>0</v>
      </c>
    </row>
    <row r="262" spans="4:38">
      <c r="E262" t="s">
        <v>307</v>
      </c>
      <c r="F262" t="s">
        <v>215</v>
      </c>
      <c r="G262" s="2">
        <f ca="1">G253</f>
        <v>131004782.8681758</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1">SUM(G256:G262)</f>
        <v>130836246.60527709</v>
      </c>
      <c r="H264" s="2">
        <f t="shared" si="101"/>
        <v>3098579.6518984823</v>
      </c>
      <c r="I264" s="2">
        <f t="shared" si="101"/>
        <v>2849060.8326515411</v>
      </c>
      <c r="J264" s="2">
        <f t="shared" si="101"/>
        <v>2681949.6221670224</v>
      </c>
      <c r="K264" s="2">
        <f t="shared" si="101"/>
        <v>2516117.8448756146</v>
      </c>
      <c r="L264" s="2">
        <f t="shared" si="101"/>
        <v>2345254.316853012</v>
      </c>
      <c r="M264" s="2">
        <f t="shared" si="101"/>
        <v>2841387.1161369504</v>
      </c>
      <c r="N264" s="2">
        <f t="shared" si="101"/>
        <v>2093753.6051542256</v>
      </c>
      <c r="O264" s="2">
        <f t="shared" si="101"/>
        <v>1884344.3244128334</v>
      </c>
      <c r="P264" s="2">
        <f t="shared" si="101"/>
        <v>1665264.625482582</v>
      </c>
      <c r="Q264" s="2">
        <f t="shared" si="101"/>
        <v>1435947.911172986</v>
      </c>
      <c r="R264" s="2">
        <f t="shared" si="101"/>
        <v>-3531803.3896481143</v>
      </c>
      <c r="S264" s="2">
        <f t="shared" si="101"/>
        <v>-3584666.0241308594</v>
      </c>
      <c r="T264" s="2">
        <f t="shared" si="101"/>
        <v>-3638831.9317988949</v>
      </c>
      <c r="U264" s="2">
        <f t="shared" si="101"/>
        <v>-3694332.5377041968</v>
      </c>
      <c r="V264" s="2">
        <f t="shared" si="101"/>
        <v>-3751200.0120074479</v>
      </c>
      <c r="W264" s="2">
        <f t="shared" si="101"/>
        <v>-3809467.2874141578</v>
      </c>
      <c r="X264" s="2">
        <f t="shared" si="101"/>
        <v>-3869168.077014504</v>
      </c>
      <c r="Y264" s="2">
        <f t="shared" si="101"/>
        <v>-4109800.132905365</v>
      </c>
      <c r="Z264" s="2">
        <f t="shared" si="101"/>
        <v>-4165218.542370541</v>
      </c>
      <c r="AA264" s="2">
        <f t="shared" si="101"/>
        <v>-4221842.6268424345</v>
      </c>
      <c r="AB264" s="2">
        <f t="shared" si="101"/>
        <v>-4279698.5851527527</v>
      </c>
      <c r="AC264" s="2">
        <f t="shared" si="101"/>
        <v>-4338813.1847814592</v>
      </c>
      <c r="AD264" s="2">
        <f t="shared" si="101"/>
        <v>-4399213.7741863104</v>
      </c>
      <c r="AE264" s="2">
        <f t="shared" si="101"/>
        <v>-4460928.2953994684</v>
      </c>
      <c r="AF264" s="2">
        <f t="shared" si="101"/>
        <v>-4523985.2968969531</v>
      </c>
      <c r="AG264" s="2">
        <f t="shared" si="101"/>
        <v>-4639626.6695458777</v>
      </c>
      <c r="AH264" s="2">
        <f t="shared" si="101"/>
        <v>-4705883.9737062017</v>
      </c>
      <c r="AI264" s="2">
        <f t="shared" si="101"/>
        <v>-4773582.1464563729</v>
      </c>
      <c r="AJ264" s="2">
        <f t="shared" si="101"/>
        <v>-4842752.484806031</v>
      </c>
      <c r="AK264" s="2">
        <f t="shared" si="101"/>
        <v>-4913426.9648161707</v>
      </c>
    </row>
    <row r="265" spans="4:38">
      <c r="E265" t="s">
        <v>309</v>
      </c>
      <c r="F265" t="s">
        <v>215</v>
      </c>
      <c r="G265" s="2">
        <f ca="1">-G264*G$18</f>
        <v>-39250873.981583126</v>
      </c>
      <c r="H265" s="2">
        <f t="shared" ref="H265:AK265" si="102">-H264*H$18</f>
        <v>-929573.89556954463</v>
      </c>
      <c r="I265" s="2">
        <f t="shared" si="102"/>
        <v>-854718.24979546235</v>
      </c>
      <c r="J265" s="2">
        <f t="shared" si="102"/>
        <v>-804584.88665010675</v>
      </c>
      <c r="K265" s="2">
        <f t="shared" si="102"/>
        <v>-754835.35346268432</v>
      </c>
      <c r="L265" s="2">
        <f t="shared" si="102"/>
        <v>-703576.29505590361</v>
      </c>
      <c r="M265" s="2">
        <f t="shared" si="102"/>
        <v>-852416.13484108506</v>
      </c>
      <c r="N265" s="2">
        <f t="shared" si="102"/>
        <v>-628126.08154626761</v>
      </c>
      <c r="O265" s="2">
        <f t="shared" si="102"/>
        <v>-565303.29732384998</v>
      </c>
      <c r="P265" s="2">
        <f t="shared" si="102"/>
        <v>-499579.38764477457</v>
      </c>
      <c r="Q265" s="2">
        <f t="shared" si="102"/>
        <v>-430784.37335189577</v>
      </c>
      <c r="R265" s="2">
        <f t="shared" si="102"/>
        <v>1059541.0168944343</v>
      </c>
      <c r="S265" s="2">
        <f t="shared" si="102"/>
        <v>1075399.8072392577</v>
      </c>
      <c r="T265" s="2">
        <f t="shared" si="102"/>
        <v>1091649.5795396685</v>
      </c>
      <c r="U265" s="2">
        <f t="shared" si="102"/>
        <v>1108299.7613112589</v>
      </c>
      <c r="V265" s="2">
        <f t="shared" si="102"/>
        <v>1125360.0036022344</v>
      </c>
      <c r="W265" s="2">
        <f t="shared" si="102"/>
        <v>1142840.1862242473</v>
      </c>
      <c r="X265" s="2">
        <f t="shared" si="102"/>
        <v>1160750.4231043512</v>
      </c>
      <c r="Y265" s="2">
        <f t="shared" si="102"/>
        <v>1232940.0398716095</v>
      </c>
      <c r="Z265" s="2">
        <f t="shared" si="102"/>
        <v>1249565.5627111623</v>
      </c>
      <c r="AA265" s="2">
        <f t="shared" si="102"/>
        <v>1266552.7880527303</v>
      </c>
      <c r="AB265" s="2">
        <f t="shared" si="102"/>
        <v>1283909.5755458258</v>
      </c>
      <c r="AC265" s="2">
        <f t="shared" si="102"/>
        <v>1301643.9554344376</v>
      </c>
      <c r="AD265" s="2">
        <f t="shared" si="102"/>
        <v>1319764.132255893</v>
      </c>
      <c r="AE265" s="2">
        <f t="shared" si="102"/>
        <v>1338278.4886198405</v>
      </c>
      <c r="AF265" s="2">
        <f t="shared" si="102"/>
        <v>1357195.5890690859</v>
      </c>
      <c r="AG265" s="2">
        <f t="shared" si="102"/>
        <v>1391888.0008637633</v>
      </c>
      <c r="AH265" s="2">
        <f t="shared" si="102"/>
        <v>1411765.1921118605</v>
      </c>
      <c r="AI265" s="2">
        <f t="shared" si="102"/>
        <v>1432074.6439369118</v>
      </c>
      <c r="AJ265" s="2">
        <f t="shared" si="102"/>
        <v>1452825.7454418093</v>
      </c>
      <c r="AK265" s="2">
        <f t="shared" si="102"/>
        <v>1474028.0894448513</v>
      </c>
    </row>
    <row r="267" spans="4:38">
      <c r="D267" t="s">
        <v>310</v>
      </c>
    </row>
    <row r="268" spans="4:38">
      <c r="E268" t="s">
        <v>214</v>
      </c>
      <c r="F268" t="s">
        <v>215</v>
      </c>
      <c r="G268" s="2">
        <f t="shared" ref="G268:AK275" si="103">G234</f>
        <v>-13482901.031897621</v>
      </c>
      <c r="H268" s="2">
        <f t="shared" si="103"/>
        <v>-10911904.03336134</v>
      </c>
      <c r="I268" s="2">
        <f t="shared" si="103"/>
        <v>-8956117.5547482464</v>
      </c>
      <c r="J268" s="2">
        <f t="shared" si="103"/>
        <v>-1856999.4279605388</v>
      </c>
      <c r="K268" s="2">
        <f t="shared" si="103"/>
        <v>-1231715.3269357332</v>
      </c>
      <c r="L268" s="2">
        <f t="shared" si="103"/>
        <v>-1094439.649899408</v>
      </c>
      <c r="M268" s="2">
        <f t="shared" si="103"/>
        <v>-146996.71848922916</v>
      </c>
      <c r="N268" s="2">
        <f t="shared" si="103"/>
        <v>-43962838.173285708</v>
      </c>
      <c r="O268" s="2">
        <f t="shared" si="103"/>
        <v>-212966.44484096681</v>
      </c>
      <c r="P268" s="2">
        <f t="shared" si="103"/>
        <v>-272594.29046096921</v>
      </c>
      <c r="Q268" s="2">
        <f t="shared" si="103"/>
        <v>-354855.71694350115</v>
      </c>
      <c r="R268" s="2">
        <f t="shared" si="103"/>
        <v>0</v>
      </c>
      <c r="S268" s="2">
        <f t="shared" si="103"/>
        <v>0</v>
      </c>
      <c r="T268" s="2">
        <f t="shared" si="103"/>
        <v>0</v>
      </c>
      <c r="U268" s="2">
        <f t="shared" si="103"/>
        <v>0</v>
      </c>
      <c r="V268" s="2">
        <f t="shared" si="103"/>
        <v>0</v>
      </c>
      <c r="W268" s="2">
        <f t="shared" si="103"/>
        <v>0</v>
      </c>
      <c r="X268" s="2">
        <f t="shared" si="103"/>
        <v>0</v>
      </c>
      <c r="Y268" s="2">
        <f t="shared" si="103"/>
        <v>0</v>
      </c>
      <c r="Z268" s="2">
        <f t="shared" si="103"/>
        <v>0</v>
      </c>
      <c r="AA268" s="2">
        <f t="shared" si="103"/>
        <v>0</v>
      </c>
      <c r="AB268" s="2">
        <f t="shared" si="103"/>
        <v>0</v>
      </c>
      <c r="AC268" s="2">
        <f t="shared" si="103"/>
        <v>0</v>
      </c>
      <c r="AD268" s="2">
        <f t="shared" si="103"/>
        <v>0</v>
      </c>
      <c r="AE268" s="2">
        <f t="shared" si="103"/>
        <v>0</v>
      </c>
      <c r="AF268" s="2">
        <f t="shared" si="103"/>
        <v>0</v>
      </c>
      <c r="AG268" s="2">
        <f t="shared" si="103"/>
        <v>0</v>
      </c>
      <c r="AH268" s="2">
        <f t="shared" si="103"/>
        <v>0</v>
      </c>
      <c r="AI268" s="2">
        <f t="shared" si="103"/>
        <v>0</v>
      </c>
      <c r="AJ268" s="2">
        <f t="shared" si="103"/>
        <v>0</v>
      </c>
      <c r="AK268" s="2">
        <f t="shared" si="103"/>
        <v>0</v>
      </c>
    </row>
    <row r="269" spans="4:38">
      <c r="E269" t="s">
        <v>311</v>
      </c>
      <c r="F269" t="s">
        <v>215</v>
      </c>
      <c r="G269" s="2">
        <f t="shared" si="103"/>
        <v>0</v>
      </c>
      <c r="H269" s="2">
        <f t="shared" si="103"/>
        <v>0</v>
      </c>
      <c r="I269" s="2">
        <f t="shared" si="103"/>
        <v>0</v>
      </c>
      <c r="J269" s="2">
        <f t="shared" si="103"/>
        <v>0</v>
      </c>
      <c r="K269" s="2">
        <f t="shared" si="103"/>
        <v>0</v>
      </c>
      <c r="L269" s="2">
        <f t="shared" si="103"/>
        <v>0</v>
      </c>
      <c r="M269" s="2">
        <f t="shared" si="103"/>
        <v>0</v>
      </c>
      <c r="N269" s="2">
        <f t="shared" si="103"/>
        <v>0</v>
      </c>
      <c r="O269" s="2">
        <f t="shared" si="103"/>
        <v>0</v>
      </c>
      <c r="P269" s="2">
        <f t="shared" si="103"/>
        <v>0</v>
      </c>
      <c r="Q269" s="2">
        <f t="shared" si="103"/>
        <v>0</v>
      </c>
      <c r="R269" s="2">
        <f t="shared" si="103"/>
        <v>0</v>
      </c>
      <c r="S269" s="2">
        <f t="shared" si="103"/>
        <v>0</v>
      </c>
      <c r="T269" s="2">
        <f t="shared" si="103"/>
        <v>0</v>
      </c>
      <c r="U269" s="2">
        <f t="shared" si="103"/>
        <v>0</v>
      </c>
      <c r="V269" s="2">
        <f t="shared" si="103"/>
        <v>0</v>
      </c>
      <c r="W269" s="2">
        <f t="shared" si="103"/>
        <v>0</v>
      </c>
      <c r="X269" s="2">
        <f t="shared" si="103"/>
        <v>0</v>
      </c>
      <c r="Y269" s="2">
        <f t="shared" si="103"/>
        <v>0</v>
      </c>
      <c r="Z269" s="2">
        <f t="shared" si="103"/>
        <v>0</v>
      </c>
      <c r="AA269" s="2">
        <f t="shared" si="103"/>
        <v>0</v>
      </c>
      <c r="AB269" s="2">
        <f t="shared" si="103"/>
        <v>0</v>
      </c>
      <c r="AC269" s="2">
        <f t="shared" si="103"/>
        <v>0</v>
      </c>
      <c r="AD269" s="2">
        <f t="shared" si="103"/>
        <v>0</v>
      </c>
      <c r="AE269" s="2">
        <f t="shared" si="103"/>
        <v>0</v>
      </c>
      <c r="AF269" s="2">
        <f t="shared" si="103"/>
        <v>0</v>
      </c>
      <c r="AG269" s="2">
        <f t="shared" si="103"/>
        <v>0</v>
      </c>
      <c r="AH269" s="2">
        <f t="shared" si="103"/>
        <v>0</v>
      </c>
      <c r="AI269" s="2">
        <f t="shared" si="103"/>
        <v>0</v>
      </c>
      <c r="AJ269" s="2">
        <f t="shared" si="103"/>
        <v>0</v>
      </c>
      <c r="AK269" s="2">
        <f t="shared" si="103"/>
        <v>0</v>
      </c>
    </row>
    <row r="270" spans="4:38">
      <c r="E270" t="s">
        <v>222</v>
      </c>
      <c r="F270" t="s">
        <v>215</v>
      </c>
      <c r="G270" s="2">
        <f t="shared" si="103"/>
        <v>0</v>
      </c>
      <c r="H270" s="2">
        <f t="shared" si="103"/>
        <v>0</v>
      </c>
      <c r="I270" s="2">
        <f t="shared" si="103"/>
        <v>0</v>
      </c>
      <c r="J270" s="2">
        <f t="shared" si="103"/>
        <v>0</v>
      </c>
      <c r="K270" s="2">
        <f t="shared" si="103"/>
        <v>0</v>
      </c>
      <c r="L270" s="2">
        <f t="shared" si="103"/>
        <v>0</v>
      </c>
      <c r="M270" s="2">
        <f t="shared" si="103"/>
        <v>0</v>
      </c>
      <c r="N270" s="2">
        <f t="shared" si="103"/>
        <v>0</v>
      </c>
      <c r="O270" s="2">
        <f t="shared" si="103"/>
        <v>0</v>
      </c>
      <c r="P270" s="2">
        <f t="shared" si="103"/>
        <v>0</v>
      </c>
      <c r="Q270" s="2">
        <f t="shared" si="103"/>
        <v>0</v>
      </c>
      <c r="R270" s="2">
        <f t="shared" si="103"/>
        <v>0</v>
      </c>
      <c r="S270" s="2">
        <f t="shared" si="103"/>
        <v>0</v>
      </c>
      <c r="T270" s="2">
        <f t="shared" si="103"/>
        <v>0</v>
      </c>
      <c r="U270" s="2">
        <f t="shared" si="103"/>
        <v>0</v>
      </c>
      <c r="V270" s="2">
        <f t="shared" si="103"/>
        <v>0</v>
      </c>
      <c r="W270" s="2">
        <f t="shared" si="103"/>
        <v>0</v>
      </c>
      <c r="X270" s="2">
        <f t="shared" si="103"/>
        <v>0</v>
      </c>
      <c r="Y270" s="2">
        <f t="shared" si="103"/>
        <v>0</v>
      </c>
      <c r="Z270" s="2">
        <f t="shared" si="103"/>
        <v>0</v>
      </c>
      <c r="AA270" s="2">
        <f t="shared" si="103"/>
        <v>0</v>
      </c>
      <c r="AB270" s="2">
        <f t="shared" si="103"/>
        <v>0</v>
      </c>
      <c r="AC270" s="2">
        <f t="shared" si="103"/>
        <v>0</v>
      </c>
      <c r="AD270" s="2">
        <f t="shared" si="103"/>
        <v>0</v>
      </c>
      <c r="AE270" s="2">
        <f t="shared" si="103"/>
        <v>0</v>
      </c>
      <c r="AF270" s="2">
        <f t="shared" si="103"/>
        <v>0</v>
      </c>
      <c r="AG270" s="2">
        <f t="shared" si="103"/>
        <v>0</v>
      </c>
      <c r="AH270" s="2">
        <f t="shared" si="103"/>
        <v>0</v>
      </c>
      <c r="AI270" s="2">
        <f t="shared" si="103"/>
        <v>0</v>
      </c>
      <c r="AJ270" s="2">
        <f t="shared" si="103"/>
        <v>0</v>
      </c>
      <c r="AK270" s="2">
        <f t="shared" si="103"/>
        <v>0</v>
      </c>
    </row>
    <row r="271" spans="4:38">
      <c r="E271" t="s">
        <v>305</v>
      </c>
      <c r="F271" t="s">
        <v>215</v>
      </c>
      <c r="G271" s="2">
        <f t="shared" si="103"/>
        <v>0</v>
      </c>
      <c r="H271" s="2">
        <f t="shared" si="103"/>
        <v>175499.03104704194</v>
      </c>
      <c r="I271" s="2">
        <f t="shared" si="103"/>
        <v>358369.02139805962</v>
      </c>
      <c r="J271" s="2">
        <f t="shared" si="103"/>
        <v>548842.15627112822</v>
      </c>
      <c r="K271" s="2">
        <f t="shared" si="103"/>
        <v>747157.12207042926</v>
      </c>
      <c r="L271" s="2">
        <f t="shared" si="103"/>
        <v>953559.27704238507</v>
      </c>
      <c r="M271" s="2">
        <f t="shared" si="103"/>
        <v>1202442.3198638898</v>
      </c>
      <c r="N271" s="2">
        <f t="shared" si="103"/>
        <v>1461357.9308427221</v>
      </c>
      <c r="O271" s="2">
        <f t="shared" si="103"/>
        <v>1730617.7204196053</v>
      </c>
      <c r="P271" s="2">
        <f t="shared" si="103"/>
        <v>2010541.9623112157</v>
      </c>
      <c r="Q271" s="2">
        <f t="shared" si="103"/>
        <v>2301459.8199475692</v>
      </c>
      <c r="R271" s="2">
        <f t="shared" si="103"/>
        <v>2359637.8183903322</v>
      </c>
      <c r="S271" s="2">
        <f t="shared" si="103"/>
        <v>2419244.3489870941</v>
      </c>
      <c r="T271" s="2">
        <f t="shared" si="103"/>
        <v>2480313.7535910103</v>
      </c>
      <c r="U271" s="2">
        <f t="shared" si="103"/>
        <v>2542881.1864303877</v>
      </c>
      <c r="V271" s="2">
        <f t="shared" si="103"/>
        <v>2606982.6330836853</v>
      </c>
      <c r="W271" s="2">
        <f t="shared" si="103"/>
        <v>2672654.9298932049</v>
      </c>
      <c r="X271" s="2">
        <f t="shared" si="103"/>
        <v>2739935.7838275353</v>
      </c>
      <c r="Y271" s="2">
        <f t="shared" si="103"/>
        <v>2799609.9398219963</v>
      </c>
      <c r="Z271" s="2">
        <f t="shared" si="103"/>
        <v>2860582.098687557</v>
      </c>
      <c r="AA271" s="2">
        <f t="shared" si="103"/>
        <v>2922880.4602420093</v>
      </c>
      <c r="AB271" s="2">
        <f t="shared" si="103"/>
        <v>2986533.8362762281</v>
      </c>
      <c r="AC271" s="2">
        <f t="shared" si="103"/>
        <v>3051571.6638209173</v>
      </c>
      <c r="AD271" s="2">
        <f t="shared" si="103"/>
        <v>3118024.0187006854</v>
      </c>
      <c r="AE271" s="2">
        <f t="shared" si="103"/>
        <v>3185921.6293816585</v>
      </c>
      <c r="AF271" s="2">
        <f t="shared" si="103"/>
        <v>3255295.8911189856</v>
      </c>
      <c r="AG271" s="2">
        <f t="shared" si="103"/>
        <v>3326178.8804107234</v>
      </c>
      <c r="AH271" s="2">
        <f t="shared" si="103"/>
        <v>3398603.3697647308</v>
      </c>
      <c r="AI271" s="2">
        <f t="shared" si="103"/>
        <v>3472602.8427853449</v>
      </c>
      <c r="AJ271" s="2">
        <f t="shared" si="103"/>
        <v>3548211.5095867584</v>
      </c>
      <c r="AK271" s="2">
        <f t="shared" si="103"/>
        <v>3625464.3225401631</v>
      </c>
      <c r="AL271" s="2">
        <f t="shared" ref="AL271:AL277" si="104">IF(AF271=0,0,IF($G$15&gt;(AK271/AF271)^(1/5)-1+2%,AK271*(AK271/AF271)^(1/5)/($G$15-((AK271/AF271)^(1/5)-1)),AK271*(1+$G$14)/$G$16))</f>
        <v>124198374.83690329</v>
      </c>
    </row>
    <row r="272" spans="4:38">
      <c r="E272" t="s">
        <v>282</v>
      </c>
      <c r="F272" t="s">
        <v>215</v>
      </c>
      <c r="G272" s="2">
        <f t="shared" si="103"/>
        <v>0</v>
      </c>
      <c r="H272" s="2">
        <f t="shared" si="103"/>
        <v>-13786.703968275036</v>
      </c>
      <c r="I272" s="2">
        <f t="shared" si="103"/>
        <v>-28152.449503217624</v>
      </c>
      <c r="J272" s="2">
        <f t="shared" si="103"/>
        <v>-43115.476414177785</v>
      </c>
      <c r="K272" s="2">
        <f t="shared" si="103"/>
        <v>-58694.535225167354</v>
      </c>
      <c r="L272" s="2">
        <f t="shared" si="103"/>
        <v>-74908.900581119815</v>
      </c>
      <c r="M272" s="2">
        <f t="shared" si="103"/>
        <v>-94460.443479290363</v>
      </c>
      <c r="N272" s="2">
        <f t="shared" si="103"/>
        <v>-114800.11635402778</v>
      </c>
      <c r="O272" s="2">
        <f t="shared" si="103"/>
        <v>-135952.39843392983</v>
      </c>
      <c r="P272" s="2">
        <f t="shared" si="103"/>
        <v>-157942.44950987559</v>
      </c>
      <c r="Q272" s="2">
        <f t="shared" si="103"/>
        <v>-180796.12772330176</v>
      </c>
      <c r="R272" s="2">
        <f t="shared" si="103"/>
        <v>-185366.42556034305</v>
      </c>
      <c r="S272" s="2">
        <f t="shared" si="103"/>
        <v>-190048.9448142141</v>
      </c>
      <c r="T272" s="2">
        <f t="shared" si="103"/>
        <v>-194846.38328307564</v>
      </c>
      <c r="U272" s="2">
        <f t="shared" si="103"/>
        <v>-199761.50258296626</v>
      </c>
      <c r="V272" s="2">
        <f t="shared" si="103"/>
        <v>-204797.12963842449</v>
      </c>
      <c r="W272" s="2">
        <f t="shared" si="103"/>
        <v>-209956.15820757285</v>
      </c>
      <c r="X272" s="2">
        <f t="shared" si="103"/>
        <v>-215241.5504424549</v>
      </c>
      <c r="Y272" s="2">
        <f t="shared" si="103"/>
        <v>-219929.38215493754</v>
      </c>
      <c r="Z272" s="2">
        <f t="shared" si="103"/>
        <v>-224719.18127559935</v>
      </c>
      <c r="AA272" s="2">
        <f t="shared" si="103"/>
        <v>-229613.16310179865</v>
      </c>
      <c r="AB272" s="2">
        <f t="shared" si="103"/>
        <v>-234613.5910057557</v>
      </c>
      <c r="AC272" s="2">
        <f t="shared" si="103"/>
        <v>-239722.77747675119</v>
      </c>
      <c r="AD272" s="2">
        <f t="shared" si="103"/>
        <v>-244943.08518589483</v>
      </c>
      <c r="AE272" s="2">
        <f t="shared" si="103"/>
        <v>-250276.92807395529</v>
      </c>
      <c r="AF272" s="2">
        <f t="shared" si="103"/>
        <v>-255726.77246274732</v>
      </c>
      <c r="AG272" s="2">
        <f t="shared" si="103"/>
        <v>-261295.13819058798</v>
      </c>
      <c r="AH272" s="2">
        <f t="shared" si="103"/>
        <v>-266984.5997723419</v>
      </c>
      <c r="AI272" s="2">
        <f t="shared" si="103"/>
        <v>-272797.78758458741</v>
      </c>
      <c r="AJ272" s="2">
        <f t="shared" si="103"/>
        <v>-278737.38907644764</v>
      </c>
      <c r="AK272" s="2">
        <f t="shared" si="103"/>
        <v>-284806.15000664123</v>
      </c>
      <c r="AL272" s="2">
        <f t="shared" si="104"/>
        <v>-9756670.5468491819</v>
      </c>
    </row>
    <row r="273" spans="1:38">
      <c r="E273" t="s">
        <v>283</v>
      </c>
      <c r="F273" t="s">
        <v>215</v>
      </c>
      <c r="G273" s="2">
        <f t="shared" si="103"/>
        <v>0</v>
      </c>
      <c r="H273" s="2">
        <f t="shared" si="103"/>
        <v>-322267.03424540657</v>
      </c>
      <c r="I273" s="2">
        <f t="shared" si="103"/>
        <v>-658069.28392912028</v>
      </c>
      <c r="J273" s="2">
        <f t="shared" si="103"/>
        <v>-1007833.1083374476</v>
      </c>
      <c r="K273" s="2">
        <f t="shared" si="103"/>
        <v>-1371996.8048167117</v>
      </c>
      <c r="L273" s="2">
        <f t="shared" si="103"/>
        <v>-1751010.9221473283</v>
      </c>
      <c r="M273" s="2">
        <f t="shared" si="103"/>
        <v>-2208032.2493053093</v>
      </c>
      <c r="N273" s="2">
        <f t="shared" si="103"/>
        <v>-2683476.2763872589</v>
      </c>
      <c r="O273" s="2">
        <f t="shared" si="103"/>
        <v>-3177915.2103847065</v>
      </c>
      <c r="P273" s="2">
        <f t="shared" si="103"/>
        <v>-3691937.1665721596</v>
      </c>
      <c r="Q273" s="2">
        <f t="shared" si="103"/>
        <v>-4226146.584311706</v>
      </c>
      <c r="R273" s="2">
        <f t="shared" si="103"/>
        <v>-4332978.2340628523</v>
      </c>
      <c r="S273" s="2">
        <f t="shared" si="103"/>
        <v>-4442433.0824598651</v>
      </c>
      <c r="T273" s="2">
        <f t="shared" si="103"/>
        <v>-4554574.1910883309</v>
      </c>
      <c r="U273" s="2">
        <f t="shared" si="103"/>
        <v>-4669466.1132898275</v>
      </c>
      <c r="V273" s="2">
        <f t="shared" si="103"/>
        <v>-4787174.9290055167</v>
      </c>
      <c r="W273" s="2">
        <f t="shared" si="103"/>
        <v>-4907768.2804253036</v>
      </c>
      <c r="X273" s="2">
        <f t="shared" si="103"/>
        <v>-5031315.4084610306</v>
      </c>
      <c r="Y273" s="2">
        <f t="shared" si="103"/>
        <v>-5140894.4366681883</v>
      </c>
      <c r="Z273" s="2">
        <f t="shared" si="103"/>
        <v>-5252856.9739649165</v>
      </c>
      <c r="AA273" s="2">
        <f t="shared" si="103"/>
        <v>-5367254.8033815352</v>
      </c>
      <c r="AB273" s="2">
        <f t="shared" si="103"/>
        <v>-5484140.8317081342</v>
      </c>
      <c r="AC273" s="2">
        <f t="shared" si="103"/>
        <v>-5603569.1138561592</v>
      </c>
      <c r="AD273" s="2">
        <f t="shared" si="103"/>
        <v>-5725594.8777476177</v>
      </c>
      <c r="AE273" s="2">
        <f t="shared" si="103"/>
        <v>-5850274.5497433068</v>
      </c>
      <c r="AF273" s="2">
        <f t="shared" si="103"/>
        <v>-5977665.7806217279</v>
      </c>
      <c r="AG273" s="2">
        <f t="shared" si="103"/>
        <v>-6107827.4721206063</v>
      </c>
      <c r="AH273" s="2">
        <f t="shared" si="103"/>
        <v>-6240819.8040531836</v>
      </c>
      <c r="AI273" s="2">
        <f t="shared" si="103"/>
        <v>-6376704.2620117236</v>
      </c>
      <c r="AJ273" s="2">
        <f t="shared" si="103"/>
        <v>-6515543.6656709351</v>
      </c>
      <c r="AK273" s="2">
        <f t="shared" si="103"/>
        <v>-6657402.1977042854</v>
      </c>
      <c r="AL273" s="2">
        <f t="shared" si="104"/>
        <v>-228064176.06977865</v>
      </c>
    </row>
    <row r="274" spans="1:38">
      <c r="E274" t="s">
        <v>290</v>
      </c>
      <c r="F274" t="s">
        <v>215</v>
      </c>
      <c r="G274" s="2">
        <f t="shared" si="103"/>
        <v>0</v>
      </c>
      <c r="H274" s="2">
        <f t="shared" si="103"/>
        <v>0</v>
      </c>
      <c r="I274" s="2">
        <f t="shared" si="103"/>
        <v>0</v>
      </c>
      <c r="J274" s="2">
        <f t="shared" si="103"/>
        <v>0</v>
      </c>
      <c r="K274" s="2">
        <f t="shared" si="103"/>
        <v>0</v>
      </c>
      <c r="L274" s="2">
        <f t="shared" si="103"/>
        <v>0</v>
      </c>
      <c r="M274" s="2">
        <f t="shared" si="103"/>
        <v>0</v>
      </c>
      <c r="N274" s="2">
        <f t="shared" si="103"/>
        <v>0</v>
      </c>
      <c r="O274" s="2">
        <f t="shared" si="103"/>
        <v>0</v>
      </c>
      <c r="P274" s="2">
        <f t="shared" si="103"/>
        <v>0</v>
      </c>
      <c r="Q274" s="2">
        <f t="shared" si="103"/>
        <v>0</v>
      </c>
      <c r="R274" s="2">
        <f t="shared" si="103"/>
        <v>0</v>
      </c>
      <c r="S274" s="2">
        <f t="shared" si="103"/>
        <v>0</v>
      </c>
      <c r="T274" s="2">
        <f t="shared" si="103"/>
        <v>0</v>
      </c>
      <c r="U274" s="2">
        <f t="shared" si="103"/>
        <v>0</v>
      </c>
      <c r="V274" s="2">
        <f t="shared" si="103"/>
        <v>0</v>
      </c>
      <c r="W274" s="2">
        <f t="shared" si="103"/>
        <v>0</v>
      </c>
      <c r="X274" s="2">
        <f t="shared" si="103"/>
        <v>0</v>
      </c>
      <c r="Y274" s="2">
        <f t="shared" si="103"/>
        <v>0</v>
      </c>
      <c r="Z274" s="2">
        <f t="shared" si="103"/>
        <v>0</v>
      </c>
      <c r="AA274" s="2">
        <f t="shared" si="103"/>
        <v>0</v>
      </c>
      <c r="AB274" s="2">
        <f t="shared" si="103"/>
        <v>0</v>
      </c>
      <c r="AC274" s="2">
        <f t="shared" si="103"/>
        <v>0</v>
      </c>
      <c r="AD274" s="2">
        <f t="shared" si="103"/>
        <v>0</v>
      </c>
      <c r="AE274" s="2">
        <f t="shared" si="103"/>
        <v>0</v>
      </c>
      <c r="AF274" s="2">
        <f t="shared" si="103"/>
        <v>0</v>
      </c>
      <c r="AG274" s="2">
        <f t="shared" si="103"/>
        <v>0</v>
      </c>
      <c r="AH274" s="2">
        <f t="shared" si="103"/>
        <v>0</v>
      </c>
      <c r="AI274" s="2">
        <f t="shared" si="103"/>
        <v>0</v>
      </c>
      <c r="AJ274" s="2">
        <f t="shared" si="103"/>
        <v>0</v>
      </c>
      <c r="AK274" s="2">
        <f t="shared" si="103"/>
        <v>0</v>
      </c>
      <c r="AL274" s="2">
        <f t="shared" si="104"/>
        <v>0</v>
      </c>
    </row>
    <row r="275" spans="1:38">
      <c r="E275" t="s">
        <v>295</v>
      </c>
      <c r="F275" t="s">
        <v>215</v>
      </c>
      <c r="G275" s="2">
        <f t="shared" si="103"/>
        <v>0</v>
      </c>
      <c r="H275" s="2">
        <f t="shared" si="103"/>
        <v>0</v>
      </c>
      <c r="I275" s="2">
        <f t="shared" si="103"/>
        <v>0</v>
      </c>
      <c r="J275" s="2">
        <f t="shared" si="103"/>
        <v>0</v>
      </c>
      <c r="K275" s="2">
        <f t="shared" si="103"/>
        <v>0</v>
      </c>
      <c r="L275" s="2">
        <f t="shared" si="103"/>
        <v>0</v>
      </c>
      <c r="M275" s="2">
        <f t="shared" si="103"/>
        <v>0</v>
      </c>
      <c r="N275" s="2">
        <f t="shared" si="103"/>
        <v>0</v>
      </c>
      <c r="O275" s="2">
        <f t="shared" si="103"/>
        <v>0</v>
      </c>
      <c r="P275" s="2">
        <f t="shared" si="103"/>
        <v>0</v>
      </c>
      <c r="Q275" s="2">
        <f t="shared" si="103"/>
        <v>0</v>
      </c>
      <c r="R275" s="2">
        <f t="shared" si="103"/>
        <v>0</v>
      </c>
      <c r="S275" s="2">
        <f t="shared" si="103"/>
        <v>0</v>
      </c>
      <c r="T275" s="2">
        <f t="shared" si="103"/>
        <v>0</v>
      </c>
      <c r="U275" s="2">
        <f t="shared" si="103"/>
        <v>0</v>
      </c>
      <c r="V275" s="2">
        <f t="shared" si="103"/>
        <v>0</v>
      </c>
      <c r="W275" s="2">
        <f t="shared" si="103"/>
        <v>0</v>
      </c>
      <c r="X275" s="2">
        <f t="shared" si="103"/>
        <v>0</v>
      </c>
      <c r="Y275" s="2">
        <f t="shared" si="103"/>
        <v>0</v>
      </c>
      <c r="Z275" s="2">
        <f t="shared" si="103"/>
        <v>0</v>
      </c>
      <c r="AA275" s="2">
        <f t="shared" si="103"/>
        <v>0</v>
      </c>
      <c r="AB275" s="2">
        <f t="shared" si="103"/>
        <v>0</v>
      </c>
      <c r="AC275" s="2">
        <f t="shared" si="103"/>
        <v>0</v>
      </c>
      <c r="AD275" s="2">
        <f t="shared" si="103"/>
        <v>0</v>
      </c>
      <c r="AE275" s="2">
        <f t="shared" si="103"/>
        <v>0</v>
      </c>
      <c r="AF275" s="2">
        <f t="shared" si="103"/>
        <v>0</v>
      </c>
      <c r="AG275" s="2">
        <f t="shared" si="103"/>
        <v>0</v>
      </c>
      <c r="AH275" s="2">
        <f t="shared" si="103"/>
        <v>0</v>
      </c>
      <c r="AI275" s="2">
        <f t="shared" si="103"/>
        <v>0</v>
      </c>
      <c r="AJ275" s="2">
        <f t="shared" si="103"/>
        <v>0</v>
      </c>
      <c r="AK275" s="2">
        <f t="shared" si="103"/>
        <v>0</v>
      </c>
      <c r="AL275" s="2">
        <f t="shared" si="104"/>
        <v>0</v>
      </c>
    </row>
    <row r="276" spans="1:38">
      <c r="E276" t="s">
        <v>312</v>
      </c>
      <c r="F276" t="s">
        <v>215</v>
      </c>
      <c r="G276" s="2">
        <f t="shared" ref="G276:AK276" ca="1" si="105">G265</f>
        <v>-39250873.981583126</v>
      </c>
      <c r="H276" s="2">
        <f t="shared" si="105"/>
        <v>-929573.89556954463</v>
      </c>
      <c r="I276" s="2">
        <f t="shared" si="105"/>
        <v>-854718.24979546235</v>
      </c>
      <c r="J276" s="2">
        <f t="shared" si="105"/>
        <v>-804584.88665010675</v>
      </c>
      <c r="K276" s="2">
        <f t="shared" si="105"/>
        <v>-754835.35346268432</v>
      </c>
      <c r="L276" s="2">
        <f t="shared" si="105"/>
        <v>-703576.29505590361</v>
      </c>
      <c r="M276" s="2">
        <f t="shared" si="105"/>
        <v>-852416.13484108506</v>
      </c>
      <c r="N276" s="2">
        <f t="shared" si="105"/>
        <v>-628126.08154626761</v>
      </c>
      <c r="O276" s="2">
        <f t="shared" si="105"/>
        <v>-565303.29732384998</v>
      </c>
      <c r="P276" s="2">
        <f t="shared" si="105"/>
        <v>-499579.38764477457</v>
      </c>
      <c r="Q276" s="2">
        <f t="shared" si="105"/>
        <v>-430784.37335189577</v>
      </c>
      <c r="R276" s="2">
        <f t="shared" si="105"/>
        <v>1059541.0168944343</v>
      </c>
      <c r="S276" s="2">
        <f t="shared" si="105"/>
        <v>1075399.8072392577</v>
      </c>
      <c r="T276" s="2">
        <f t="shared" si="105"/>
        <v>1091649.5795396685</v>
      </c>
      <c r="U276" s="2">
        <f t="shared" si="105"/>
        <v>1108299.7613112589</v>
      </c>
      <c r="V276" s="2">
        <f t="shared" si="105"/>
        <v>1125360.0036022344</v>
      </c>
      <c r="W276" s="2">
        <f t="shared" si="105"/>
        <v>1142840.1862242473</v>
      </c>
      <c r="X276" s="2">
        <f t="shared" si="105"/>
        <v>1160750.4231043512</v>
      </c>
      <c r="Y276" s="2">
        <f t="shared" si="105"/>
        <v>1232940.0398716095</v>
      </c>
      <c r="Z276" s="2">
        <f t="shared" si="105"/>
        <v>1249565.5627111623</v>
      </c>
      <c r="AA276" s="2">
        <f t="shared" si="105"/>
        <v>1266552.7880527303</v>
      </c>
      <c r="AB276" s="2">
        <f t="shared" si="105"/>
        <v>1283909.5755458258</v>
      </c>
      <c r="AC276" s="2">
        <f t="shared" si="105"/>
        <v>1301643.9554344376</v>
      </c>
      <c r="AD276" s="2">
        <f t="shared" si="105"/>
        <v>1319764.132255893</v>
      </c>
      <c r="AE276" s="2">
        <f t="shared" si="105"/>
        <v>1338278.4886198405</v>
      </c>
      <c r="AF276" s="2">
        <f t="shared" si="105"/>
        <v>1357195.5890690859</v>
      </c>
      <c r="AG276" s="2">
        <f t="shared" si="105"/>
        <v>1391888.0008637633</v>
      </c>
      <c r="AH276" s="2">
        <f t="shared" si="105"/>
        <v>1411765.1921118605</v>
      </c>
      <c r="AI276" s="2">
        <f t="shared" si="105"/>
        <v>1432074.6439369118</v>
      </c>
      <c r="AJ276" s="2">
        <f t="shared" si="105"/>
        <v>1452825.7454418093</v>
      </c>
      <c r="AK276" s="2">
        <f t="shared" si="105"/>
        <v>1474028.0894448513</v>
      </c>
      <c r="AL276" s="2">
        <f t="shared" si="104"/>
        <v>42881120.33553867</v>
      </c>
    </row>
    <row r="277" spans="1:38">
      <c r="E277" t="s">
        <v>313</v>
      </c>
      <c r="F277" t="s">
        <v>215</v>
      </c>
      <c r="G277" s="2">
        <f ca="1">-$G$17*G276</f>
        <v>19625436.990791563</v>
      </c>
      <c r="H277" s="2">
        <f t="shared" ref="H277:AK277" si="106">-$G$17*H276</f>
        <v>464786.94778477232</v>
      </c>
      <c r="I277" s="2">
        <f t="shared" si="106"/>
        <v>427359.12489773118</v>
      </c>
      <c r="J277" s="2">
        <f t="shared" si="106"/>
        <v>402292.44332505338</v>
      </c>
      <c r="K277" s="2">
        <f t="shared" si="106"/>
        <v>377417.67673134216</v>
      </c>
      <c r="L277" s="2">
        <f t="shared" si="106"/>
        <v>351788.14752795181</v>
      </c>
      <c r="M277" s="2">
        <f t="shared" si="106"/>
        <v>426208.06742054253</v>
      </c>
      <c r="N277" s="2">
        <f t="shared" si="106"/>
        <v>314063.04077313381</v>
      </c>
      <c r="O277" s="2">
        <f t="shared" si="106"/>
        <v>282651.64866192499</v>
      </c>
      <c r="P277" s="2">
        <f t="shared" si="106"/>
        <v>249789.69382238729</v>
      </c>
      <c r="Q277" s="2">
        <f t="shared" si="106"/>
        <v>215392.18667594789</v>
      </c>
      <c r="R277" s="2">
        <f t="shared" si="106"/>
        <v>-529770.50844721717</v>
      </c>
      <c r="S277" s="2">
        <f t="shared" si="106"/>
        <v>-537699.90361962887</v>
      </c>
      <c r="T277" s="2">
        <f t="shared" si="106"/>
        <v>-545824.78976983426</v>
      </c>
      <c r="U277" s="2">
        <f t="shared" si="106"/>
        <v>-554149.88065562944</v>
      </c>
      <c r="V277" s="2">
        <f t="shared" si="106"/>
        <v>-562680.00180111721</v>
      </c>
      <c r="W277" s="2">
        <f t="shared" si="106"/>
        <v>-571420.09311212366</v>
      </c>
      <c r="X277" s="2">
        <f t="shared" si="106"/>
        <v>-580375.21155217558</v>
      </c>
      <c r="Y277" s="2">
        <f t="shared" si="106"/>
        <v>-616470.01993580477</v>
      </c>
      <c r="Z277" s="2">
        <f t="shared" si="106"/>
        <v>-624782.78135558113</v>
      </c>
      <c r="AA277" s="2">
        <f t="shared" si="106"/>
        <v>-633276.39402636513</v>
      </c>
      <c r="AB277" s="2">
        <f t="shared" si="106"/>
        <v>-641954.78777291288</v>
      </c>
      <c r="AC277" s="2">
        <f t="shared" si="106"/>
        <v>-650821.9777172188</v>
      </c>
      <c r="AD277" s="2">
        <f t="shared" si="106"/>
        <v>-659882.06612794648</v>
      </c>
      <c r="AE277" s="2">
        <f t="shared" si="106"/>
        <v>-669139.24430992024</v>
      </c>
      <c r="AF277" s="2">
        <f t="shared" si="106"/>
        <v>-678597.79453454295</v>
      </c>
      <c r="AG277" s="2">
        <f t="shared" si="106"/>
        <v>-695944.00043188164</v>
      </c>
      <c r="AH277" s="2">
        <f t="shared" si="106"/>
        <v>-705882.59605593025</v>
      </c>
      <c r="AI277" s="2">
        <f t="shared" si="106"/>
        <v>-716037.32196845592</v>
      </c>
      <c r="AJ277" s="2">
        <f t="shared" si="106"/>
        <v>-726412.87272090465</v>
      </c>
      <c r="AK277" s="2">
        <f t="shared" si="106"/>
        <v>-737014.04472242563</v>
      </c>
      <c r="AL277" s="2">
        <f t="shared" si="104"/>
        <v>-21440560.167769335</v>
      </c>
    </row>
    <row r="278" spans="1:38">
      <c r="E278" t="s">
        <v>314</v>
      </c>
      <c r="F278" t="s">
        <v>215</v>
      </c>
      <c r="G278" s="2">
        <f t="shared" ref="G278:AL278" ca="1" si="107">SUM(G268:G277)</f>
        <v>-33108338.022689182</v>
      </c>
      <c r="H278" s="2">
        <f t="shared" si="107"/>
        <v>-11537245.688312752</v>
      </c>
      <c r="I278" s="2">
        <f t="shared" si="107"/>
        <v>-9711329.3916802555</v>
      </c>
      <c r="J278" s="2">
        <f t="shared" si="107"/>
        <v>-2761398.2997660893</v>
      </c>
      <c r="K278" s="2">
        <f t="shared" si="107"/>
        <v>-2292667.2216385254</v>
      </c>
      <c r="L278" s="2">
        <f t="shared" si="107"/>
        <v>-2318588.3431134229</v>
      </c>
      <c r="M278" s="2">
        <f t="shared" si="107"/>
        <v>-1673255.1588304813</v>
      </c>
      <c r="N278" s="2">
        <f t="shared" si="107"/>
        <v>-45613819.675957412</v>
      </c>
      <c r="O278" s="2">
        <f t="shared" si="107"/>
        <v>-2078867.9819019227</v>
      </c>
      <c r="P278" s="2">
        <f t="shared" si="107"/>
        <v>-2361721.6380541762</v>
      </c>
      <c r="Q278" s="2">
        <f t="shared" si="107"/>
        <v>-2675730.7957068873</v>
      </c>
      <c r="R278" s="2">
        <f t="shared" si="107"/>
        <v>-1628936.332785646</v>
      </c>
      <c r="S278" s="2">
        <f t="shared" si="107"/>
        <v>-1675537.7746673562</v>
      </c>
      <c r="T278" s="2">
        <f t="shared" si="107"/>
        <v>-1723282.0310105621</v>
      </c>
      <c r="U278" s="2">
        <f t="shared" si="107"/>
        <v>-1772196.5487867766</v>
      </c>
      <c r="V278" s="2">
        <f t="shared" si="107"/>
        <v>-1822309.4237591387</v>
      </c>
      <c r="W278" s="2">
        <f t="shared" si="107"/>
        <v>-1873649.415627548</v>
      </c>
      <c r="X278" s="2">
        <f t="shared" si="107"/>
        <v>-1926245.9635237744</v>
      </c>
      <c r="Y278" s="2">
        <f t="shared" si="107"/>
        <v>-1944743.8590653245</v>
      </c>
      <c r="Z278" s="2">
        <f t="shared" si="107"/>
        <v>-1992211.2751973774</v>
      </c>
      <c r="AA278" s="2">
        <f t="shared" si="107"/>
        <v>-2040711.1122149597</v>
      </c>
      <c r="AB278" s="2">
        <f t="shared" si="107"/>
        <v>-2090265.7986647487</v>
      </c>
      <c r="AC278" s="2">
        <f t="shared" si="107"/>
        <v>-2140898.2497947742</v>
      </c>
      <c r="AD278" s="2">
        <f t="shared" si="107"/>
        <v>-2192631.8781048805</v>
      </c>
      <c r="AE278" s="2">
        <f t="shared" si="107"/>
        <v>-2245490.6041256832</v>
      </c>
      <c r="AF278" s="2">
        <f t="shared" si="107"/>
        <v>-2299498.8674309468</v>
      </c>
      <c r="AG278" s="2">
        <f t="shared" si="107"/>
        <v>-2346999.7294685892</v>
      </c>
      <c r="AH278" s="2">
        <f t="shared" si="107"/>
        <v>-2403318.4380048644</v>
      </c>
      <c r="AI278" s="2">
        <f t="shared" si="107"/>
        <v>-2460861.8848425103</v>
      </c>
      <c r="AJ278" s="2">
        <f t="shared" si="107"/>
        <v>-2519656.6724397196</v>
      </c>
      <c r="AK278" s="2">
        <f t="shared" si="107"/>
        <v>-2579729.9804483377</v>
      </c>
      <c r="AL278" s="2">
        <f t="shared" si="107"/>
        <v>-92181911.611955196</v>
      </c>
    </row>
    <row r="279" spans="1:38">
      <c r="E279" t="s">
        <v>315</v>
      </c>
      <c r="F279" t="s">
        <v>215</v>
      </c>
      <c r="G279" s="50">
        <f ca="1">NPV($G$15,H278:AL278)+G278</f>
        <v>-131004782.8681758</v>
      </c>
    </row>
    <row r="280" spans="1:38">
      <c r="E280" s="3" t="s">
        <v>317</v>
      </c>
      <c r="F280" s="3"/>
      <c r="G280" s="4" t="str">
        <f ca="1">IF(G279&gt;0,"N/A",IF(ABS(G279+G253)&gt;1,"Error","OK"))</f>
        <v>OK</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23477174.973737475</v>
      </c>
      <c r="H284" s="2">
        <f t="shared" ref="H284:AK284" ca="1" si="108">G284*(1+$G$14)</f>
        <v>23970195.648185961</v>
      </c>
      <c r="I284" s="2">
        <f t="shared" ca="1" si="108"/>
        <v>24473569.756797865</v>
      </c>
      <c r="J284" s="2">
        <f t="shared" ca="1" si="108"/>
        <v>24987514.721690618</v>
      </c>
      <c r="K284" s="2">
        <f t="shared" ca="1" si="108"/>
        <v>25512252.530846119</v>
      </c>
      <c r="L284" s="2">
        <f t="shared" ca="1" si="108"/>
        <v>26048009.833993886</v>
      </c>
      <c r="M284" s="2">
        <f t="shared" ca="1" si="108"/>
        <v>26595018.040507756</v>
      </c>
      <c r="N284" s="2">
        <f t="shared" ca="1" si="108"/>
        <v>27153513.419358417</v>
      </c>
      <c r="O284" s="2">
        <f t="shared" ca="1" si="108"/>
        <v>27723737.201164942</v>
      </c>
      <c r="P284" s="2">
        <f t="shared" ca="1" si="108"/>
        <v>28305935.682389405</v>
      </c>
      <c r="Q284" s="2">
        <f t="shared" ca="1" si="108"/>
        <v>28900360.331719581</v>
      </c>
      <c r="R284" s="2">
        <f t="shared" ca="1" si="108"/>
        <v>29507267.89868569</v>
      </c>
      <c r="S284" s="2">
        <f t="shared" ca="1" si="108"/>
        <v>30126920.524558086</v>
      </c>
      <c r="T284" s="2">
        <f t="shared" ca="1" si="108"/>
        <v>30759585.855573803</v>
      </c>
      <c r="U284" s="2">
        <f t="shared" ca="1" si="108"/>
        <v>31405537.158540849</v>
      </c>
      <c r="V284" s="2">
        <f t="shared" ca="1" si="108"/>
        <v>32065053.438870203</v>
      </c>
      <c r="W284" s="2">
        <f t="shared" ca="1" si="108"/>
        <v>32738419.561086476</v>
      </c>
      <c r="X284" s="2">
        <f t="shared" ca="1" si="108"/>
        <v>33425926.371869288</v>
      </c>
      <c r="Y284" s="2">
        <f t="shared" ca="1" si="108"/>
        <v>34127870.825678542</v>
      </c>
      <c r="Z284" s="2">
        <f t="shared" ca="1" si="108"/>
        <v>34844556.11301779</v>
      </c>
      <c r="AA284" s="2">
        <f t="shared" ca="1" si="108"/>
        <v>35576291.791391164</v>
      </c>
      <c r="AB284" s="2">
        <f t="shared" ca="1" si="108"/>
        <v>36323393.919010378</v>
      </c>
      <c r="AC284" s="2">
        <f t="shared" ca="1" si="108"/>
        <v>37086185.191309594</v>
      </c>
      <c r="AD284" s="2">
        <f t="shared" ca="1" si="108"/>
        <v>37864995.080327094</v>
      </c>
      <c r="AE284" s="2">
        <f t="shared" ca="1" si="108"/>
        <v>38660159.97701396</v>
      </c>
      <c r="AF284" s="2">
        <f t="shared" ca="1" si="108"/>
        <v>39472023.336531252</v>
      </c>
      <c r="AG284" s="2">
        <f ca="1">AF284*(1+$G$14)</f>
        <v>40300935.826598406</v>
      </c>
      <c r="AH284" s="2">
        <f t="shared" ca="1" si="108"/>
        <v>41147255.478956968</v>
      </c>
      <c r="AI284" s="2">
        <f t="shared" ca="1" si="108"/>
        <v>42011347.844015062</v>
      </c>
      <c r="AJ284" s="2">
        <f t="shared" ca="1" si="108"/>
        <v>42893586.148739375</v>
      </c>
      <c r="AK284" s="2">
        <f t="shared" ca="1" si="108"/>
        <v>43794351.457862899</v>
      </c>
    </row>
    <row r="285" spans="1:38">
      <c r="E285" t="s">
        <v>303</v>
      </c>
      <c r="F285" t="s">
        <v>215</v>
      </c>
      <c r="G285" s="2">
        <f ca="1">G283*G284</f>
        <v>23477174.973737475</v>
      </c>
      <c r="H285" s="2">
        <f t="shared" ref="H285:AK285" ca="1" si="109">H283*H284</f>
        <v>23970195.648185961</v>
      </c>
      <c r="I285" s="2">
        <f t="shared" ca="1" si="109"/>
        <v>24473569.756797865</v>
      </c>
      <c r="J285" s="2">
        <f t="shared" ca="1" si="109"/>
        <v>24987514.721690618</v>
      </c>
      <c r="K285" s="2">
        <f t="shared" ca="1" si="109"/>
        <v>25512252.530846119</v>
      </c>
      <c r="L285" s="2">
        <f t="shared" ca="1" si="109"/>
        <v>26048009.833993886</v>
      </c>
      <c r="M285" s="2">
        <f t="shared" ca="1" si="109"/>
        <v>0</v>
      </c>
      <c r="N285" s="2">
        <f t="shared" ca="1" si="109"/>
        <v>0</v>
      </c>
      <c r="O285" s="2">
        <f t="shared" ca="1" si="109"/>
        <v>0</v>
      </c>
      <c r="P285" s="2">
        <f t="shared" ca="1" si="109"/>
        <v>0</v>
      </c>
      <c r="Q285" s="2">
        <f t="shared" ca="1" si="109"/>
        <v>0</v>
      </c>
      <c r="R285" s="2">
        <f t="shared" ca="1" si="109"/>
        <v>0</v>
      </c>
      <c r="S285" s="2">
        <f t="shared" ca="1" si="109"/>
        <v>0</v>
      </c>
      <c r="T285" s="2">
        <f t="shared" ca="1" si="109"/>
        <v>0</v>
      </c>
      <c r="U285" s="2">
        <f t="shared" ca="1" si="109"/>
        <v>0</v>
      </c>
      <c r="V285" s="2">
        <f t="shared" ca="1" si="109"/>
        <v>0</v>
      </c>
      <c r="W285" s="2">
        <f t="shared" ca="1" si="109"/>
        <v>0</v>
      </c>
      <c r="X285" s="2">
        <f t="shared" ca="1" si="109"/>
        <v>0</v>
      </c>
      <c r="Y285" s="2">
        <f t="shared" ca="1" si="109"/>
        <v>0</v>
      </c>
      <c r="Z285" s="2">
        <f t="shared" ca="1" si="109"/>
        <v>0</v>
      </c>
      <c r="AA285" s="2">
        <f t="shared" ca="1" si="109"/>
        <v>0</v>
      </c>
      <c r="AB285" s="2">
        <f t="shared" ca="1" si="109"/>
        <v>0</v>
      </c>
      <c r="AC285" s="2">
        <f t="shared" ca="1" si="109"/>
        <v>0</v>
      </c>
      <c r="AD285" s="2">
        <f t="shared" ca="1" si="109"/>
        <v>0</v>
      </c>
      <c r="AE285" s="2">
        <f t="shared" ca="1" si="109"/>
        <v>0</v>
      </c>
      <c r="AF285" s="2">
        <f t="shared" ca="1" si="109"/>
        <v>0</v>
      </c>
      <c r="AG285" s="2">
        <f t="shared" ca="1" si="109"/>
        <v>0</v>
      </c>
      <c r="AH285" s="2">
        <f t="shared" ca="1" si="109"/>
        <v>0</v>
      </c>
      <c r="AI285" s="2">
        <f t="shared" ca="1" si="109"/>
        <v>0</v>
      </c>
      <c r="AJ285" s="2">
        <f t="shared" ca="1" si="109"/>
        <v>0</v>
      </c>
      <c r="AK285" s="2">
        <f t="shared" ca="1" si="109"/>
        <v>0</v>
      </c>
    </row>
    <row r="287" spans="1:38">
      <c r="D287" t="s">
        <v>304</v>
      </c>
    </row>
    <row r="288" spans="1:38">
      <c r="E288" t="s">
        <v>219</v>
      </c>
      <c r="F288" t="s">
        <v>215</v>
      </c>
      <c r="G288" s="2">
        <f t="shared" ref="G288:AK293" si="110">G222</f>
        <v>0</v>
      </c>
      <c r="H288" s="2">
        <f t="shared" si="110"/>
        <v>3609184.2251958065</v>
      </c>
      <c r="I288" s="2">
        <f t="shared" si="110"/>
        <v>3684977.0939249187</v>
      </c>
      <c r="J288" s="2">
        <f t="shared" si="110"/>
        <v>3762361.6128973416</v>
      </c>
      <c r="K288" s="2">
        <f t="shared" si="110"/>
        <v>3841371.2067681854</v>
      </c>
      <c r="L288" s="2">
        <f t="shared" si="110"/>
        <v>3922040.0021103173</v>
      </c>
      <c r="M288" s="2">
        <f t="shared" si="110"/>
        <v>4706531.7342886264</v>
      </c>
      <c r="N288" s="2">
        <f t="shared" si="110"/>
        <v>4805368.9007086866</v>
      </c>
      <c r="O288" s="2">
        <f t="shared" si="110"/>
        <v>4906281.6476235678</v>
      </c>
      <c r="P288" s="2">
        <f t="shared" si="110"/>
        <v>5009313.5622236626</v>
      </c>
      <c r="Q288" s="2">
        <f t="shared" si="110"/>
        <v>5114509.1470303591</v>
      </c>
      <c r="R288" s="2">
        <f t="shared" si="110"/>
        <v>202513.2104857552</v>
      </c>
      <c r="S288" s="2">
        <f t="shared" si="110"/>
        <v>206765.98790595602</v>
      </c>
      <c r="T288" s="2">
        <f t="shared" si="110"/>
        <v>211108.07365198107</v>
      </c>
      <c r="U288" s="2">
        <f t="shared" si="110"/>
        <v>215541.34319867266</v>
      </c>
      <c r="V288" s="2">
        <f t="shared" si="110"/>
        <v>220067.71140584478</v>
      </c>
      <c r="W288" s="2">
        <f t="shared" si="110"/>
        <v>224689.13334536747</v>
      </c>
      <c r="X288" s="2">
        <f t="shared" si="110"/>
        <v>229407.60514562018</v>
      </c>
      <c r="Y288" s="2">
        <f t="shared" si="110"/>
        <v>43917.218410064692</v>
      </c>
      <c r="Z288" s="2">
        <f t="shared" si="110"/>
        <v>44839.479996676047</v>
      </c>
      <c r="AA288" s="2">
        <f t="shared" si="110"/>
        <v>45781.109076606233</v>
      </c>
      <c r="AB288" s="2">
        <f t="shared" si="110"/>
        <v>46742.512367214964</v>
      </c>
      <c r="AC288" s="2">
        <f t="shared" si="110"/>
        <v>47724.105126926464</v>
      </c>
      <c r="AD288" s="2">
        <f t="shared" si="110"/>
        <v>48726.311334591919</v>
      </c>
      <c r="AE288" s="2">
        <f t="shared" si="110"/>
        <v>49749.563872618346</v>
      </c>
      <c r="AF288" s="2">
        <f t="shared" si="110"/>
        <v>50794.304713943326</v>
      </c>
      <c r="AG288" s="2">
        <f t="shared" si="110"/>
        <v>0</v>
      </c>
      <c r="AH288" s="2">
        <f t="shared" si="110"/>
        <v>0</v>
      </c>
      <c r="AI288" s="2">
        <f t="shared" si="110"/>
        <v>0</v>
      </c>
      <c r="AJ288" s="2">
        <f t="shared" si="110"/>
        <v>0</v>
      </c>
      <c r="AK288" s="2">
        <f t="shared" si="110"/>
        <v>0</v>
      </c>
    </row>
    <row r="289" spans="4:38">
      <c r="E289" t="s">
        <v>305</v>
      </c>
      <c r="F289" t="s">
        <v>215</v>
      </c>
      <c r="G289" s="2">
        <f t="shared" si="110"/>
        <v>0</v>
      </c>
      <c r="H289" s="2">
        <f t="shared" si="110"/>
        <v>175499.03104704194</v>
      </c>
      <c r="I289" s="2">
        <f t="shared" si="110"/>
        <v>358369.02139805962</v>
      </c>
      <c r="J289" s="2">
        <f t="shared" si="110"/>
        <v>548842.15627112822</v>
      </c>
      <c r="K289" s="2">
        <f t="shared" si="110"/>
        <v>747157.12207042926</v>
      </c>
      <c r="L289" s="2">
        <f t="shared" si="110"/>
        <v>953559.27704238507</v>
      </c>
      <c r="M289" s="2">
        <f t="shared" si="110"/>
        <v>1202442.3198638898</v>
      </c>
      <c r="N289" s="2">
        <f t="shared" si="110"/>
        <v>1461357.9308427221</v>
      </c>
      <c r="O289" s="2">
        <f t="shared" si="110"/>
        <v>1730617.7204196053</v>
      </c>
      <c r="P289" s="2">
        <f t="shared" si="110"/>
        <v>2010541.9623112157</v>
      </c>
      <c r="Q289" s="2">
        <f t="shared" si="110"/>
        <v>2301459.8199475692</v>
      </c>
      <c r="R289" s="2">
        <f t="shared" si="110"/>
        <v>2359637.8183903322</v>
      </c>
      <c r="S289" s="2">
        <f t="shared" si="110"/>
        <v>2419244.3489870941</v>
      </c>
      <c r="T289" s="2">
        <f t="shared" si="110"/>
        <v>2480313.7535910103</v>
      </c>
      <c r="U289" s="2">
        <f t="shared" si="110"/>
        <v>2542881.1864303877</v>
      </c>
      <c r="V289" s="2">
        <f t="shared" si="110"/>
        <v>2606982.6330836853</v>
      </c>
      <c r="W289" s="2">
        <f t="shared" si="110"/>
        <v>2672654.9298932049</v>
      </c>
      <c r="X289" s="2">
        <f t="shared" si="110"/>
        <v>2739935.7838275353</v>
      </c>
      <c r="Y289" s="2">
        <f t="shared" si="110"/>
        <v>2799609.9398219963</v>
      </c>
      <c r="Z289" s="2">
        <f t="shared" si="110"/>
        <v>2860582.098687557</v>
      </c>
      <c r="AA289" s="2">
        <f t="shared" si="110"/>
        <v>2922880.4602420093</v>
      </c>
      <c r="AB289" s="2">
        <f t="shared" si="110"/>
        <v>2986533.8362762281</v>
      </c>
      <c r="AC289" s="2">
        <f t="shared" si="110"/>
        <v>3051571.6638209173</v>
      </c>
      <c r="AD289" s="2">
        <f t="shared" si="110"/>
        <v>3118024.0187006854</v>
      </c>
      <c r="AE289" s="2">
        <f t="shared" si="110"/>
        <v>3185921.6293816585</v>
      </c>
      <c r="AF289" s="2">
        <f t="shared" si="110"/>
        <v>3255295.8911189856</v>
      </c>
      <c r="AG289" s="2">
        <f t="shared" si="110"/>
        <v>3326178.8804107234</v>
      </c>
      <c r="AH289" s="2">
        <f t="shared" si="110"/>
        <v>3398603.3697647308</v>
      </c>
      <c r="AI289" s="2">
        <f t="shared" si="110"/>
        <v>3472602.8427853449</v>
      </c>
      <c r="AJ289" s="2">
        <f t="shared" si="110"/>
        <v>3548211.5095867584</v>
      </c>
      <c r="AK289" s="2">
        <f t="shared" si="110"/>
        <v>3625464.3225401631</v>
      </c>
    </row>
    <row r="290" spans="4:38">
      <c r="E290" t="s">
        <v>282</v>
      </c>
      <c r="F290" t="s">
        <v>215</v>
      </c>
      <c r="G290" s="2">
        <f t="shared" si="110"/>
        <v>0</v>
      </c>
      <c r="H290" s="2">
        <f t="shared" si="110"/>
        <v>-13786.703968275036</v>
      </c>
      <c r="I290" s="2">
        <f t="shared" si="110"/>
        <v>-28152.449503217624</v>
      </c>
      <c r="J290" s="2">
        <f t="shared" si="110"/>
        <v>-43115.476414177785</v>
      </c>
      <c r="K290" s="2">
        <f t="shared" si="110"/>
        <v>-58694.535225167354</v>
      </c>
      <c r="L290" s="2">
        <f t="shared" si="110"/>
        <v>-74908.900581119815</v>
      </c>
      <c r="M290" s="2">
        <f t="shared" si="110"/>
        <v>-94460.443479290363</v>
      </c>
      <c r="N290" s="2">
        <f t="shared" si="110"/>
        <v>-114800.11635402778</v>
      </c>
      <c r="O290" s="2">
        <f t="shared" si="110"/>
        <v>-135952.39843392983</v>
      </c>
      <c r="P290" s="2">
        <f t="shared" si="110"/>
        <v>-157942.44950987559</v>
      </c>
      <c r="Q290" s="2">
        <f t="shared" si="110"/>
        <v>-180796.12772330176</v>
      </c>
      <c r="R290" s="2">
        <f t="shared" si="110"/>
        <v>-185366.42556034305</v>
      </c>
      <c r="S290" s="2">
        <f t="shared" si="110"/>
        <v>-190048.9448142141</v>
      </c>
      <c r="T290" s="2">
        <f t="shared" si="110"/>
        <v>-194846.38328307564</v>
      </c>
      <c r="U290" s="2">
        <f t="shared" si="110"/>
        <v>-199761.50258296626</v>
      </c>
      <c r="V290" s="2">
        <f t="shared" si="110"/>
        <v>-204797.12963842449</v>
      </c>
      <c r="W290" s="2">
        <f t="shared" si="110"/>
        <v>-209956.15820757285</v>
      </c>
      <c r="X290" s="2">
        <f t="shared" si="110"/>
        <v>-215241.5504424549</v>
      </c>
      <c r="Y290" s="2">
        <f t="shared" si="110"/>
        <v>-219929.38215493754</v>
      </c>
      <c r="Z290" s="2">
        <f t="shared" si="110"/>
        <v>-224719.18127559935</v>
      </c>
      <c r="AA290" s="2">
        <f t="shared" si="110"/>
        <v>-229613.16310179865</v>
      </c>
      <c r="AB290" s="2">
        <f t="shared" si="110"/>
        <v>-234613.5910057557</v>
      </c>
      <c r="AC290" s="2">
        <f t="shared" si="110"/>
        <v>-239722.77747675119</v>
      </c>
      <c r="AD290" s="2">
        <f t="shared" si="110"/>
        <v>-244943.08518589483</v>
      </c>
      <c r="AE290" s="2">
        <f t="shared" si="110"/>
        <v>-250276.92807395529</v>
      </c>
      <c r="AF290" s="2">
        <f t="shared" si="110"/>
        <v>-255726.77246274732</v>
      </c>
      <c r="AG290" s="2">
        <f t="shared" si="110"/>
        <v>-261295.13819058798</v>
      </c>
      <c r="AH290" s="2">
        <f t="shared" si="110"/>
        <v>-266984.5997723419</v>
      </c>
      <c r="AI290" s="2">
        <f t="shared" si="110"/>
        <v>-272797.78758458741</v>
      </c>
      <c r="AJ290" s="2">
        <f t="shared" si="110"/>
        <v>-278737.38907644764</v>
      </c>
      <c r="AK290" s="2">
        <f t="shared" si="110"/>
        <v>-284806.15000664123</v>
      </c>
    </row>
    <row r="291" spans="4:38">
      <c r="E291" t="s">
        <v>283</v>
      </c>
      <c r="F291" t="s">
        <v>215</v>
      </c>
      <c r="G291" s="2">
        <f t="shared" si="110"/>
        <v>0</v>
      </c>
      <c r="H291" s="2">
        <f t="shared" si="110"/>
        <v>-322267.03424540657</v>
      </c>
      <c r="I291" s="2">
        <f t="shared" si="110"/>
        <v>-658069.28392912028</v>
      </c>
      <c r="J291" s="2">
        <f t="shared" si="110"/>
        <v>-1007833.1083374476</v>
      </c>
      <c r="K291" s="2">
        <f t="shared" si="110"/>
        <v>-1371996.8048167117</v>
      </c>
      <c r="L291" s="2">
        <f t="shared" si="110"/>
        <v>-1751010.9221473283</v>
      </c>
      <c r="M291" s="2">
        <f t="shared" si="110"/>
        <v>-2208032.2493053093</v>
      </c>
      <c r="N291" s="2">
        <f t="shared" si="110"/>
        <v>-2683476.2763872589</v>
      </c>
      <c r="O291" s="2">
        <f t="shared" si="110"/>
        <v>-3177915.2103847065</v>
      </c>
      <c r="P291" s="2">
        <f t="shared" si="110"/>
        <v>-3691937.1665721596</v>
      </c>
      <c r="Q291" s="2">
        <f t="shared" si="110"/>
        <v>-4226146.584311706</v>
      </c>
      <c r="R291" s="2">
        <f t="shared" si="110"/>
        <v>-4332978.2340628523</v>
      </c>
      <c r="S291" s="2">
        <f t="shared" si="110"/>
        <v>-4442433.0824598651</v>
      </c>
      <c r="T291" s="2">
        <f t="shared" si="110"/>
        <v>-4554574.1910883309</v>
      </c>
      <c r="U291" s="2">
        <f t="shared" si="110"/>
        <v>-4669466.1132898275</v>
      </c>
      <c r="V291" s="2">
        <f t="shared" si="110"/>
        <v>-4787174.9290055167</v>
      </c>
      <c r="W291" s="2">
        <f t="shared" si="110"/>
        <v>-4907768.2804253036</v>
      </c>
      <c r="X291" s="2">
        <f t="shared" si="110"/>
        <v>-5031315.4084610306</v>
      </c>
      <c r="Y291" s="2">
        <f t="shared" si="110"/>
        <v>-5140894.4366681883</v>
      </c>
      <c r="Z291" s="2">
        <f t="shared" si="110"/>
        <v>-5252856.9739649165</v>
      </c>
      <c r="AA291" s="2">
        <f t="shared" si="110"/>
        <v>-5367254.8033815352</v>
      </c>
      <c r="AB291" s="2">
        <f t="shared" si="110"/>
        <v>-5484140.8317081342</v>
      </c>
      <c r="AC291" s="2">
        <f t="shared" si="110"/>
        <v>-5603569.1138561592</v>
      </c>
      <c r="AD291" s="2">
        <f t="shared" si="110"/>
        <v>-5725594.8777476177</v>
      </c>
      <c r="AE291" s="2">
        <f t="shared" si="110"/>
        <v>-5850274.5497433068</v>
      </c>
      <c r="AF291" s="2">
        <f t="shared" si="110"/>
        <v>-5977665.7806217279</v>
      </c>
      <c r="AG291" s="2">
        <f t="shared" si="110"/>
        <v>-6107827.4721206063</v>
      </c>
      <c r="AH291" s="2">
        <f t="shared" si="110"/>
        <v>-6240819.8040531836</v>
      </c>
      <c r="AI291" s="2">
        <f t="shared" si="110"/>
        <v>-6376704.2620117236</v>
      </c>
      <c r="AJ291" s="2">
        <f t="shared" si="110"/>
        <v>-6515543.6656709351</v>
      </c>
      <c r="AK291" s="2">
        <f t="shared" si="110"/>
        <v>-6657402.1977042854</v>
      </c>
    </row>
    <row r="292" spans="4:38">
      <c r="E292" t="s">
        <v>306</v>
      </c>
      <c r="F292" t="s">
        <v>215</v>
      </c>
      <c r="G292" s="2">
        <f t="shared" si="110"/>
        <v>-168536.26289872028</v>
      </c>
      <c r="H292" s="2">
        <f t="shared" si="110"/>
        <v>-350049.86613068462</v>
      </c>
      <c r="I292" s="2">
        <f t="shared" si="110"/>
        <v>-508063.54923909914</v>
      </c>
      <c r="J292" s="2">
        <f t="shared" si="110"/>
        <v>-578305.56224982266</v>
      </c>
      <c r="K292" s="2">
        <f t="shared" si="110"/>
        <v>-641719.14392112161</v>
      </c>
      <c r="L292" s="2">
        <f t="shared" si="110"/>
        <v>-704425.1395712432</v>
      </c>
      <c r="M292" s="2">
        <f t="shared" si="110"/>
        <v>-765094.24523096648</v>
      </c>
      <c r="N292" s="2">
        <f t="shared" si="110"/>
        <v>-1374696.8336558961</v>
      </c>
      <c r="O292" s="2">
        <f t="shared" si="110"/>
        <v>-1438687.4348117029</v>
      </c>
      <c r="P292" s="2">
        <f t="shared" si="110"/>
        <v>-1504711.2829702608</v>
      </c>
      <c r="Q292" s="2">
        <f t="shared" si="110"/>
        <v>-1573078.343769934</v>
      </c>
      <c r="R292" s="2">
        <f t="shared" si="110"/>
        <v>-1575609.7589010061</v>
      </c>
      <c r="S292" s="2">
        <f t="shared" si="110"/>
        <v>-1578194.3337498305</v>
      </c>
      <c r="T292" s="2">
        <f t="shared" si="110"/>
        <v>-1580833.1846704802</v>
      </c>
      <c r="U292" s="2">
        <f t="shared" si="110"/>
        <v>-1583527.4514604635</v>
      </c>
      <c r="V292" s="2">
        <f t="shared" si="110"/>
        <v>-1586278.2978530368</v>
      </c>
      <c r="W292" s="2">
        <f t="shared" si="110"/>
        <v>-1589086.9120198537</v>
      </c>
      <c r="X292" s="2">
        <f t="shared" si="110"/>
        <v>-1591954.5070841741</v>
      </c>
      <c r="Y292" s="2">
        <f t="shared" si="110"/>
        <v>-1592503.4723142998</v>
      </c>
      <c r="Z292" s="2">
        <f t="shared" si="110"/>
        <v>-1593063.9658142582</v>
      </c>
      <c r="AA292" s="2">
        <f t="shared" si="110"/>
        <v>-1593636.2296777158</v>
      </c>
      <c r="AB292" s="2">
        <f t="shared" si="110"/>
        <v>-1594220.511082306</v>
      </c>
      <c r="AC292" s="2">
        <f t="shared" si="110"/>
        <v>-1594817.0623963927</v>
      </c>
      <c r="AD292" s="2">
        <f t="shared" si="110"/>
        <v>-1595426.1412880751</v>
      </c>
      <c r="AE292" s="2">
        <f t="shared" si="110"/>
        <v>-1596048.0108364827</v>
      </c>
      <c r="AF292" s="2">
        <f t="shared" si="110"/>
        <v>-1596682.939645407</v>
      </c>
      <c r="AG292" s="2">
        <f t="shared" si="110"/>
        <v>-1596682.939645407</v>
      </c>
      <c r="AH292" s="2">
        <f t="shared" si="110"/>
        <v>-1596682.939645407</v>
      </c>
      <c r="AI292" s="2">
        <f t="shared" si="110"/>
        <v>-1596682.939645407</v>
      </c>
      <c r="AJ292" s="2">
        <f t="shared" si="110"/>
        <v>-1596682.939645407</v>
      </c>
      <c r="AK292" s="2">
        <f t="shared" si="110"/>
        <v>-1596682.939645407</v>
      </c>
    </row>
    <row r="293" spans="4:38">
      <c r="E293" t="s">
        <v>290</v>
      </c>
      <c r="F293" t="s">
        <v>215</v>
      </c>
      <c r="G293" s="2">
        <f t="shared" si="110"/>
        <v>0</v>
      </c>
      <c r="H293" s="2">
        <f t="shared" si="110"/>
        <v>0</v>
      </c>
      <c r="I293" s="2">
        <f t="shared" si="110"/>
        <v>0</v>
      </c>
      <c r="J293" s="2">
        <f t="shared" si="110"/>
        <v>0</v>
      </c>
      <c r="K293" s="2">
        <f t="shared" si="110"/>
        <v>0</v>
      </c>
      <c r="L293" s="2">
        <f t="shared" si="110"/>
        <v>0</v>
      </c>
      <c r="M293" s="2">
        <f t="shared" si="110"/>
        <v>0</v>
      </c>
      <c r="N293" s="2">
        <f t="shared" si="110"/>
        <v>0</v>
      </c>
      <c r="O293" s="2">
        <f t="shared" si="110"/>
        <v>0</v>
      </c>
      <c r="P293" s="2">
        <f t="shared" si="110"/>
        <v>0</v>
      </c>
      <c r="Q293" s="2">
        <f t="shared" si="110"/>
        <v>0</v>
      </c>
      <c r="R293" s="2">
        <f t="shared" si="110"/>
        <v>0</v>
      </c>
      <c r="S293" s="2">
        <f t="shared" si="110"/>
        <v>0</v>
      </c>
      <c r="T293" s="2">
        <f t="shared" si="110"/>
        <v>0</v>
      </c>
      <c r="U293" s="2">
        <f t="shared" si="110"/>
        <v>0</v>
      </c>
      <c r="V293" s="2">
        <f t="shared" si="110"/>
        <v>0</v>
      </c>
      <c r="W293" s="2">
        <f t="shared" si="110"/>
        <v>0</v>
      </c>
      <c r="X293" s="2">
        <f t="shared" si="110"/>
        <v>0</v>
      </c>
      <c r="Y293" s="2">
        <f t="shared" si="110"/>
        <v>0</v>
      </c>
      <c r="Z293" s="2">
        <f t="shared" si="110"/>
        <v>0</v>
      </c>
      <c r="AA293" s="2">
        <f t="shared" si="110"/>
        <v>0</v>
      </c>
      <c r="AB293" s="2">
        <f t="shared" si="110"/>
        <v>0</v>
      </c>
      <c r="AC293" s="2">
        <f t="shared" si="110"/>
        <v>0</v>
      </c>
      <c r="AD293" s="2">
        <f t="shared" si="110"/>
        <v>0</v>
      </c>
      <c r="AE293" s="2">
        <f t="shared" si="110"/>
        <v>0</v>
      </c>
      <c r="AF293" s="2">
        <f t="shared" si="110"/>
        <v>0</v>
      </c>
      <c r="AG293" s="2">
        <f t="shared" si="110"/>
        <v>0</v>
      </c>
      <c r="AH293" s="2">
        <f t="shared" si="110"/>
        <v>0</v>
      </c>
      <c r="AI293" s="2">
        <f t="shared" si="110"/>
        <v>0</v>
      </c>
      <c r="AJ293" s="2">
        <f t="shared" si="110"/>
        <v>0</v>
      </c>
      <c r="AK293" s="2">
        <f t="shared" si="110"/>
        <v>0</v>
      </c>
    </row>
    <row r="294" spans="4:38">
      <c r="E294" t="s">
        <v>307</v>
      </c>
      <c r="F294" t="s">
        <v>215</v>
      </c>
      <c r="G294" s="2">
        <f t="shared" ref="G294:AK294" ca="1" si="111">G285</f>
        <v>23477174.973737475</v>
      </c>
      <c r="H294" s="2">
        <f t="shared" ca="1" si="111"/>
        <v>23970195.648185961</v>
      </c>
      <c r="I294" s="2">
        <f t="shared" ca="1" si="111"/>
        <v>24473569.756797865</v>
      </c>
      <c r="J294" s="2">
        <f t="shared" ca="1" si="111"/>
        <v>24987514.721690618</v>
      </c>
      <c r="K294" s="2">
        <f t="shared" ca="1" si="111"/>
        <v>25512252.530846119</v>
      </c>
      <c r="L294" s="2">
        <f t="shared" ca="1" si="111"/>
        <v>26048009.833993886</v>
      </c>
      <c r="M294" s="2">
        <f t="shared" ca="1" si="111"/>
        <v>0</v>
      </c>
      <c r="N294" s="2">
        <f t="shared" ca="1" si="111"/>
        <v>0</v>
      </c>
      <c r="O294" s="2">
        <f t="shared" ca="1" si="111"/>
        <v>0</v>
      </c>
      <c r="P294" s="2">
        <f t="shared" ca="1" si="111"/>
        <v>0</v>
      </c>
      <c r="Q294" s="2">
        <f t="shared" ca="1" si="111"/>
        <v>0</v>
      </c>
      <c r="R294" s="2">
        <f t="shared" ca="1" si="111"/>
        <v>0</v>
      </c>
      <c r="S294" s="2">
        <f t="shared" ca="1" si="111"/>
        <v>0</v>
      </c>
      <c r="T294" s="2">
        <f t="shared" ca="1" si="111"/>
        <v>0</v>
      </c>
      <c r="U294" s="2">
        <f t="shared" ca="1" si="111"/>
        <v>0</v>
      </c>
      <c r="V294" s="2">
        <f t="shared" ca="1" si="111"/>
        <v>0</v>
      </c>
      <c r="W294" s="2">
        <f t="shared" ca="1" si="111"/>
        <v>0</v>
      </c>
      <c r="X294" s="2">
        <f t="shared" ca="1" si="111"/>
        <v>0</v>
      </c>
      <c r="Y294" s="2">
        <f t="shared" ca="1" si="111"/>
        <v>0</v>
      </c>
      <c r="Z294" s="2">
        <f t="shared" ca="1" si="111"/>
        <v>0</v>
      </c>
      <c r="AA294" s="2">
        <f t="shared" ca="1" si="111"/>
        <v>0</v>
      </c>
      <c r="AB294" s="2">
        <f t="shared" ca="1" si="111"/>
        <v>0</v>
      </c>
      <c r="AC294" s="2">
        <f t="shared" ca="1" si="111"/>
        <v>0</v>
      </c>
      <c r="AD294" s="2">
        <f t="shared" ca="1" si="111"/>
        <v>0</v>
      </c>
      <c r="AE294" s="2">
        <f t="shared" ca="1" si="111"/>
        <v>0</v>
      </c>
      <c r="AF294" s="2">
        <f t="shared" ca="1" si="111"/>
        <v>0</v>
      </c>
      <c r="AG294" s="2">
        <f t="shared" ca="1" si="111"/>
        <v>0</v>
      </c>
      <c r="AH294" s="2">
        <f t="shared" ca="1" si="111"/>
        <v>0</v>
      </c>
      <c r="AI294" s="2">
        <f t="shared" ca="1" si="111"/>
        <v>0</v>
      </c>
      <c r="AJ294" s="2">
        <f t="shared" ca="1" si="111"/>
        <v>0</v>
      </c>
      <c r="AK294" s="2">
        <f t="shared" ca="1" si="111"/>
        <v>0</v>
      </c>
    </row>
    <row r="296" spans="4:38">
      <c r="E296" t="s">
        <v>308</v>
      </c>
      <c r="F296" t="s">
        <v>215</v>
      </c>
      <c r="G296" s="2">
        <f t="shared" ref="G296:AK296" ca="1" si="112">SUM(G288:G294)</f>
        <v>23308638.710838754</v>
      </c>
      <c r="H296" s="2">
        <f t="shared" ca="1" si="112"/>
        <v>27068775.300084442</v>
      </c>
      <c r="I296" s="2">
        <f t="shared" ca="1" si="112"/>
        <v>27322630.589449406</v>
      </c>
      <c r="J296" s="2">
        <f t="shared" ca="1" si="112"/>
        <v>27669464.343857639</v>
      </c>
      <c r="K296" s="2">
        <f t="shared" ca="1" si="112"/>
        <v>28028370.375721734</v>
      </c>
      <c r="L296" s="2">
        <f t="shared" ca="1" si="112"/>
        <v>28393264.150846899</v>
      </c>
      <c r="M296" s="2">
        <f t="shared" ca="1" si="112"/>
        <v>2841387.1161369504</v>
      </c>
      <c r="N296" s="2">
        <f t="shared" ca="1" si="112"/>
        <v>2093753.6051542256</v>
      </c>
      <c r="O296" s="2">
        <f t="shared" ca="1" si="112"/>
        <v>1884344.3244128334</v>
      </c>
      <c r="P296" s="2">
        <f t="shared" ca="1" si="112"/>
        <v>1665264.625482582</v>
      </c>
      <c r="Q296" s="2">
        <f t="shared" ca="1" si="112"/>
        <v>1435947.911172986</v>
      </c>
      <c r="R296" s="2">
        <f t="shared" ca="1" si="112"/>
        <v>-3531803.3896481143</v>
      </c>
      <c r="S296" s="2">
        <f t="shared" ca="1" si="112"/>
        <v>-3584666.0241308594</v>
      </c>
      <c r="T296" s="2">
        <f t="shared" ca="1" si="112"/>
        <v>-3638831.9317988949</v>
      </c>
      <c r="U296" s="2">
        <f t="shared" ca="1" si="112"/>
        <v>-3694332.5377041968</v>
      </c>
      <c r="V296" s="2">
        <f t="shared" ca="1" si="112"/>
        <v>-3751200.0120074479</v>
      </c>
      <c r="W296" s="2">
        <f t="shared" ca="1" si="112"/>
        <v>-3809467.2874141578</v>
      </c>
      <c r="X296" s="2">
        <f t="shared" ca="1" si="112"/>
        <v>-3869168.077014504</v>
      </c>
      <c r="Y296" s="2">
        <f t="shared" ca="1" si="112"/>
        <v>-4109800.132905365</v>
      </c>
      <c r="Z296" s="2">
        <f t="shared" ca="1" si="112"/>
        <v>-4165218.542370541</v>
      </c>
      <c r="AA296" s="2">
        <f t="shared" ca="1" si="112"/>
        <v>-4221842.6268424345</v>
      </c>
      <c r="AB296" s="2">
        <f t="shared" ca="1" si="112"/>
        <v>-4279698.5851527527</v>
      </c>
      <c r="AC296" s="2">
        <f t="shared" ca="1" si="112"/>
        <v>-4338813.1847814592</v>
      </c>
      <c r="AD296" s="2">
        <f t="shared" ca="1" si="112"/>
        <v>-4399213.7741863104</v>
      </c>
      <c r="AE296" s="2">
        <f t="shared" ca="1" si="112"/>
        <v>-4460928.2953994684</v>
      </c>
      <c r="AF296" s="2">
        <f t="shared" ca="1" si="112"/>
        <v>-4523985.2968969531</v>
      </c>
      <c r="AG296" s="2">
        <f t="shared" ca="1" si="112"/>
        <v>-4639626.6695458777</v>
      </c>
      <c r="AH296" s="2">
        <f t="shared" ca="1" si="112"/>
        <v>-4705883.9737062017</v>
      </c>
      <c r="AI296" s="2">
        <f t="shared" ca="1" si="112"/>
        <v>-4773582.1464563729</v>
      </c>
      <c r="AJ296" s="2">
        <f t="shared" ca="1" si="112"/>
        <v>-4842752.484806031</v>
      </c>
      <c r="AK296" s="2">
        <f t="shared" ca="1" si="112"/>
        <v>-4913426.9648161707</v>
      </c>
    </row>
    <row r="297" spans="4:38">
      <c r="E297" t="s">
        <v>309</v>
      </c>
      <c r="F297" t="s">
        <v>215</v>
      </c>
      <c r="G297" s="2">
        <f t="shared" ref="G297:AK297" ca="1" si="113">-G296*G$18</f>
        <v>-6992591.6132516256</v>
      </c>
      <c r="H297" s="2">
        <f t="shared" ca="1" si="113"/>
        <v>-8120632.5900253318</v>
      </c>
      <c r="I297" s="2">
        <f t="shared" ca="1" si="113"/>
        <v>-8196789.1768348217</v>
      </c>
      <c r="J297" s="2">
        <f t="shared" ca="1" si="113"/>
        <v>-8300839.3031572914</v>
      </c>
      <c r="K297" s="2">
        <f t="shared" ca="1" si="113"/>
        <v>-8408511.1127165202</v>
      </c>
      <c r="L297" s="2">
        <f t="shared" ca="1" si="113"/>
        <v>-8517979.2452540696</v>
      </c>
      <c r="M297" s="2">
        <f t="shared" ca="1" si="113"/>
        <v>-852416.13484108506</v>
      </c>
      <c r="N297" s="2">
        <f t="shared" ca="1" si="113"/>
        <v>-628126.08154626761</v>
      </c>
      <c r="O297" s="2">
        <f t="shared" ca="1" si="113"/>
        <v>-565303.29732384998</v>
      </c>
      <c r="P297" s="2">
        <f t="shared" ca="1" si="113"/>
        <v>-499579.38764477457</v>
      </c>
      <c r="Q297" s="2">
        <f t="shared" ca="1" si="113"/>
        <v>-430784.37335189577</v>
      </c>
      <c r="R297" s="2">
        <f t="shared" ca="1" si="113"/>
        <v>1059541.0168944343</v>
      </c>
      <c r="S297" s="2">
        <f t="shared" ca="1" si="113"/>
        <v>1075399.8072392577</v>
      </c>
      <c r="T297" s="2">
        <f t="shared" ca="1" si="113"/>
        <v>1091649.5795396685</v>
      </c>
      <c r="U297" s="2">
        <f t="shared" ca="1" si="113"/>
        <v>1108299.7613112589</v>
      </c>
      <c r="V297" s="2">
        <f t="shared" ca="1" si="113"/>
        <v>1125360.0036022344</v>
      </c>
      <c r="W297" s="2">
        <f t="shared" ca="1" si="113"/>
        <v>1142840.1862242473</v>
      </c>
      <c r="X297" s="2">
        <f t="shared" ca="1" si="113"/>
        <v>1160750.4231043512</v>
      </c>
      <c r="Y297" s="2">
        <f t="shared" ca="1" si="113"/>
        <v>1232940.0398716095</v>
      </c>
      <c r="Z297" s="2">
        <f t="shared" ca="1" si="113"/>
        <v>1249565.5627111623</v>
      </c>
      <c r="AA297" s="2">
        <f t="shared" ca="1" si="113"/>
        <v>1266552.7880527303</v>
      </c>
      <c r="AB297" s="2">
        <f t="shared" ca="1" si="113"/>
        <v>1283909.5755458258</v>
      </c>
      <c r="AC297" s="2">
        <f t="shared" ca="1" si="113"/>
        <v>1301643.9554344376</v>
      </c>
      <c r="AD297" s="2">
        <f t="shared" ca="1" si="113"/>
        <v>1319764.132255893</v>
      </c>
      <c r="AE297" s="2">
        <f t="shared" ca="1" si="113"/>
        <v>1338278.4886198405</v>
      </c>
      <c r="AF297" s="2">
        <f t="shared" ca="1" si="113"/>
        <v>1357195.5890690859</v>
      </c>
      <c r="AG297" s="2">
        <f t="shared" ca="1" si="113"/>
        <v>1391888.0008637633</v>
      </c>
      <c r="AH297" s="2">
        <f t="shared" ca="1" si="113"/>
        <v>1411765.1921118605</v>
      </c>
      <c r="AI297" s="2">
        <f t="shared" ca="1" si="113"/>
        <v>1432074.6439369118</v>
      </c>
      <c r="AJ297" s="2">
        <f t="shared" ca="1" si="113"/>
        <v>1452825.7454418093</v>
      </c>
      <c r="AK297" s="2">
        <f t="shared" ca="1" si="113"/>
        <v>1474028.0894448513</v>
      </c>
    </row>
    <row r="299" spans="4:38">
      <c r="D299" t="s">
        <v>310</v>
      </c>
    </row>
    <row r="300" spans="4:38">
      <c r="E300" t="s">
        <v>214</v>
      </c>
      <c r="F300" t="s">
        <v>215</v>
      </c>
      <c r="G300" s="2">
        <f t="shared" ref="G300:AK307" si="114">G234</f>
        <v>-13482901.031897621</v>
      </c>
      <c r="H300" s="2">
        <f t="shared" si="114"/>
        <v>-10911904.03336134</v>
      </c>
      <c r="I300" s="2">
        <f t="shared" si="114"/>
        <v>-8956117.5547482464</v>
      </c>
      <c r="J300" s="2">
        <f t="shared" si="114"/>
        <v>-1856999.4279605388</v>
      </c>
      <c r="K300" s="2">
        <f t="shared" si="114"/>
        <v>-1231715.3269357332</v>
      </c>
      <c r="L300" s="2">
        <f t="shared" si="114"/>
        <v>-1094439.649899408</v>
      </c>
      <c r="M300" s="2">
        <f t="shared" si="114"/>
        <v>-146996.71848922916</v>
      </c>
      <c r="N300" s="2">
        <f t="shared" si="114"/>
        <v>-43962838.173285708</v>
      </c>
      <c r="O300" s="2">
        <f t="shared" si="114"/>
        <v>-212966.44484096681</v>
      </c>
      <c r="P300" s="2">
        <f t="shared" si="114"/>
        <v>-272594.29046096921</v>
      </c>
      <c r="Q300" s="2">
        <f t="shared" si="114"/>
        <v>-354855.71694350115</v>
      </c>
      <c r="R300" s="2">
        <f t="shared" si="114"/>
        <v>0</v>
      </c>
      <c r="S300" s="2">
        <f t="shared" si="114"/>
        <v>0</v>
      </c>
      <c r="T300" s="2">
        <f t="shared" si="114"/>
        <v>0</v>
      </c>
      <c r="U300" s="2">
        <f t="shared" si="114"/>
        <v>0</v>
      </c>
      <c r="V300" s="2">
        <f t="shared" si="114"/>
        <v>0</v>
      </c>
      <c r="W300" s="2">
        <f t="shared" si="114"/>
        <v>0</v>
      </c>
      <c r="X300" s="2">
        <f t="shared" si="114"/>
        <v>0</v>
      </c>
      <c r="Y300" s="2">
        <f t="shared" si="114"/>
        <v>0</v>
      </c>
      <c r="Z300" s="2">
        <f t="shared" si="114"/>
        <v>0</v>
      </c>
      <c r="AA300" s="2">
        <f t="shared" si="114"/>
        <v>0</v>
      </c>
      <c r="AB300" s="2">
        <f t="shared" si="114"/>
        <v>0</v>
      </c>
      <c r="AC300" s="2">
        <f t="shared" si="114"/>
        <v>0</v>
      </c>
      <c r="AD300" s="2">
        <f t="shared" si="114"/>
        <v>0</v>
      </c>
      <c r="AE300" s="2">
        <f t="shared" si="114"/>
        <v>0</v>
      </c>
      <c r="AF300" s="2">
        <f t="shared" si="114"/>
        <v>0</v>
      </c>
      <c r="AG300" s="2">
        <f t="shared" si="114"/>
        <v>0</v>
      </c>
      <c r="AH300" s="2">
        <f t="shared" si="114"/>
        <v>0</v>
      </c>
      <c r="AI300" s="2">
        <f t="shared" si="114"/>
        <v>0</v>
      </c>
      <c r="AJ300" s="2">
        <f t="shared" si="114"/>
        <v>0</v>
      </c>
      <c r="AK300" s="2">
        <f t="shared" si="114"/>
        <v>0</v>
      </c>
    </row>
    <row r="301" spans="4:38">
      <c r="E301" t="s">
        <v>311</v>
      </c>
      <c r="F301" t="s">
        <v>215</v>
      </c>
      <c r="G301" s="2">
        <f t="shared" si="114"/>
        <v>0</v>
      </c>
      <c r="H301" s="2">
        <f t="shared" si="114"/>
        <v>0</v>
      </c>
      <c r="I301" s="2">
        <f t="shared" si="114"/>
        <v>0</v>
      </c>
      <c r="J301" s="2">
        <f t="shared" si="114"/>
        <v>0</v>
      </c>
      <c r="K301" s="2">
        <f t="shared" si="114"/>
        <v>0</v>
      </c>
      <c r="L301" s="2">
        <f t="shared" si="114"/>
        <v>0</v>
      </c>
      <c r="M301" s="2">
        <f t="shared" si="114"/>
        <v>0</v>
      </c>
      <c r="N301" s="2">
        <f t="shared" si="114"/>
        <v>0</v>
      </c>
      <c r="O301" s="2">
        <f t="shared" si="114"/>
        <v>0</v>
      </c>
      <c r="P301" s="2">
        <f t="shared" si="114"/>
        <v>0</v>
      </c>
      <c r="Q301" s="2">
        <f t="shared" si="114"/>
        <v>0</v>
      </c>
      <c r="R301" s="2">
        <f t="shared" si="114"/>
        <v>0</v>
      </c>
      <c r="S301" s="2">
        <f t="shared" si="114"/>
        <v>0</v>
      </c>
      <c r="T301" s="2">
        <f t="shared" si="114"/>
        <v>0</v>
      </c>
      <c r="U301" s="2">
        <f t="shared" si="114"/>
        <v>0</v>
      </c>
      <c r="V301" s="2">
        <f t="shared" si="114"/>
        <v>0</v>
      </c>
      <c r="W301" s="2">
        <f t="shared" si="114"/>
        <v>0</v>
      </c>
      <c r="X301" s="2">
        <f t="shared" si="114"/>
        <v>0</v>
      </c>
      <c r="Y301" s="2">
        <f t="shared" si="114"/>
        <v>0</v>
      </c>
      <c r="Z301" s="2">
        <f t="shared" si="114"/>
        <v>0</v>
      </c>
      <c r="AA301" s="2">
        <f t="shared" si="114"/>
        <v>0</v>
      </c>
      <c r="AB301" s="2">
        <f t="shared" si="114"/>
        <v>0</v>
      </c>
      <c r="AC301" s="2">
        <f t="shared" si="114"/>
        <v>0</v>
      </c>
      <c r="AD301" s="2">
        <f t="shared" si="114"/>
        <v>0</v>
      </c>
      <c r="AE301" s="2">
        <f t="shared" si="114"/>
        <v>0</v>
      </c>
      <c r="AF301" s="2">
        <f t="shared" si="114"/>
        <v>0</v>
      </c>
      <c r="AG301" s="2">
        <f t="shared" si="114"/>
        <v>0</v>
      </c>
      <c r="AH301" s="2">
        <f t="shared" si="114"/>
        <v>0</v>
      </c>
      <c r="AI301" s="2">
        <f t="shared" si="114"/>
        <v>0</v>
      </c>
      <c r="AJ301" s="2">
        <f t="shared" si="114"/>
        <v>0</v>
      </c>
      <c r="AK301" s="2">
        <f t="shared" si="114"/>
        <v>0</v>
      </c>
    </row>
    <row r="302" spans="4:38">
      <c r="E302" t="s">
        <v>222</v>
      </c>
      <c r="F302" t="s">
        <v>215</v>
      </c>
      <c r="G302" s="2">
        <f t="shared" si="114"/>
        <v>0</v>
      </c>
      <c r="H302" s="2">
        <f t="shared" si="114"/>
        <v>0</v>
      </c>
      <c r="I302" s="2">
        <f t="shared" si="114"/>
        <v>0</v>
      </c>
      <c r="J302" s="2">
        <f t="shared" si="114"/>
        <v>0</v>
      </c>
      <c r="K302" s="2">
        <f t="shared" si="114"/>
        <v>0</v>
      </c>
      <c r="L302" s="2">
        <f t="shared" si="114"/>
        <v>0</v>
      </c>
      <c r="M302" s="2">
        <f t="shared" si="114"/>
        <v>0</v>
      </c>
      <c r="N302" s="2">
        <f t="shared" si="114"/>
        <v>0</v>
      </c>
      <c r="O302" s="2">
        <f t="shared" si="114"/>
        <v>0</v>
      </c>
      <c r="P302" s="2">
        <f t="shared" si="114"/>
        <v>0</v>
      </c>
      <c r="Q302" s="2">
        <f t="shared" si="114"/>
        <v>0</v>
      </c>
      <c r="R302" s="2">
        <f t="shared" si="114"/>
        <v>0</v>
      </c>
      <c r="S302" s="2">
        <f t="shared" si="114"/>
        <v>0</v>
      </c>
      <c r="T302" s="2">
        <f t="shared" si="114"/>
        <v>0</v>
      </c>
      <c r="U302" s="2">
        <f t="shared" si="114"/>
        <v>0</v>
      </c>
      <c r="V302" s="2">
        <f t="shared" si="114"/>
        <v>0</v>
      </c>
      <c r="W302" s="2">
        <f t="shared" si="114"/>
        <v>0</v>
      </c>
      <c r="X302" s="2">
        <f t="shared" si="114"/>
        <v>0</v>
      </c>
      <c r="Y302" s="2">
        <f t="shared" si="114"/>
        <v>0</v>
      </c>
      <c r="Z302" s="2">
        <f t="shared" si="114"/>
        <v>0</v>
      </c>
      <c r="AA302" s="2">
        <f t="shared" si="114"/>
        <v>0</v>
      </c>
      <c r="AB302" s="2">
        <f t="shared" si="114"/>
        <v>0</v>
      </c>
      <c r="AC302" s="2">
        <f t="shared" si="114"/>
        <v>0</v>
      </c>
      <c r="AD302" s="2">
        <f t="shared" si="114"/>
        <v>0</v>
      </c>
      <c r="AE302" s="2">
        <f t="shared" si="114"/>
        <v>0</v>
      </c>
      <c r="AF302" s="2">
        <f t="shared" si="114"/>
        <v>0</v>
      </c>
      <c r="AG302" s="2">
        <f t="shared" si="114"/>
        <v>0</v>
      </c>
      <c r="AH302" s="2">
        <f t="shared" si="114"/>
        <v>0</v>
      </c>
      <c r="AI302" s="2">
        <f t="shared" si="114"/>
        <v>0</v>
      </c>
      <c r="AJ302" s="2">
        <f t="shared" si="114"/>
        <v>0</v>
      </c>
      <c r="AK302" s="2">
        <f t="shared" si="114"/>
        <v>0</v>
      </c>
    </row>
    <row r="303" spans="4:38">
      <c r="E303" t="s">
        <v>305</v>
      </c>
      <c r="F303" t="s">
        <v>215</v>
      </c>
      <c r="G303" s="2">
        <f t="shared" si="114"/>
        <v>0</v>
      </c>
      <c r="H303" s="2">
        <f t="shared" si="114"/>
        <v>175499.03104704194</v>
      </c>
      <c r="I303" s="2">
        <f t="shared" si="114"/>
        <v>358369.02139805962</v>
      </c>
      <c r="J303" s="2">
        <f t="shared" si="114"/>
        <v>548842.15627112822</v>
      </c>
      <c r="K303" s="2">
        <f t="shared" si="114"/>
        <v>747157.12207042926</v>
      </c>
      <c r="L303" s="2">
        <f t="shared" si="114"/>
        <v>953559.27704238507</v>
      </c>
      <c r="M303" s="2">
        <f t="shared" si="114"/>
        <v>1202442.3198638898</v>
      </c>
      <c r="N303" s="2">
        <f t="shared" si="114"/>
        <v>1461357.9308427221</v>
      </c>
      <c r="O303" s="2">
        <f t="shared" si="114"/>
        <v>1730617.7204196053</v>
      </c>
      <c r="P303" s="2">
        <f t="shared" si="114"/>
        <v>2010541.9623112157</v>
      </c>
      <c r="Q303" s="2">
        <f t="shared" si="114"/>
        <v>2301459.8199475692</v>
      </c>
      <c r="R303" s="2">
        <f t="shared" si="114"/>
        <v>2359637.8183903322</v>
      </c>
      <c r="S303" s="2">
        <f t="shared" si="114"/>
        <v>2419244.3489870941</v>
      </c>
      <c r="T303" s="2">
        <f t="shared" si="114"/>
        <v>2480313.7535910103</v>
      </c>
      <c r="U303" s="2">
        <f t="shared" si="114"/>
        <v>2542881.1864303877</v>
      </c>
      <c r="V303" s="2">
        <f t="shared" si="114"/>
        <v>2606982.6330836853</v>
      </c>
      <c r="W303" s="2">
        <f t="shared" si="114"/>
        <v>2672654.9298932049</v>
      </c>
      <c r="X303" s="2">
        <f t="shared" si="114"/>
        <v>2739935.7838275353</v>
      </c>
      <c r="Y303" s="2">
        <f t="shared" si="114"/>
        <v>2799609.9398219963</v>
      </c>
      <c r="Z303" s="2">
        <f t="shared" si="114"/>
        <v>2860582.098687557</v>
      </c>
      <c r="AA303" s="2">
        <f t="shared" si="114"/>
        <v>2922880.4602420093</v>
      </c>
      <c r="AB303" s="2">
        <f t="shared" si="114"/>
        <v>2986533.8362762281</v>
      </c>
      <c r="AC303" s="2">
        <f t="shared" si="114"/>
        <v>3051571.6638209173</v>
      </c>
      <c r="AD303" s="2">
        <f t="shared" si="114"/>
        <v>3118024.0187006854</v>
      </c>
      <c r="AE303" s="2">
        <f t="shared" si="114"/>
        <v>3185921.6293816585</v>
      </c>
      <c r="AF303" s="2">
        <f t="shared" si="114"/>
        <v>3255295.8911189856</v>
      </c>
      <c r="AG303" s="2">
        <f t="shared" si="114"/>
        <v>3326178.8804107234</v>
      </c>
      <c r="AH303" s="2">
        <f t="shared" si="114"/>
        <v>3398603.3697647308</v>
      </c>
      <c r="AI303" s="2">
        <f t="shared" si="114"/>
        <v>3472602.8427853449</v>
      </c>
      <c r="AJ303" s="2">
        <f t="shared" si="114"/>
        <v>3548211.5095867584</v>
      </c>
      <c r="AK303" s="2">
        <f t="shared" si="114"/>
        <v>3625464.3225401631</v>
      </c>
      <c r="AL303" s="2">
        <f t="shared" ref="AL303:AL309" si="115">IF(AF303=0,0,IF($G$15&gt;(AK303/AF303)^(1/5)-1+2%,AK303*(AK303/AF303)^(1/5)/($G$15-((AK303/AF303)^(1/5)-1)),AK303*(1+$G$14)/$G$16))</f>
        <v>124198374.83690329</v>
      </c>
    </row>
    <row r="304" spans="4:38">
      <c r="E304" t="s">
        <v>282</v>
      </c>
      <c r="F304" t="s">
        <v>215</v>
      </c>
      <c r="G304" s="2">
        <f t="shared" si="114"/>
        <v>0</v>
      </c>
      <c r="H304" s="2">
        <f t="shared" si="114"/>
        <v>-13786.703968275036</v>
      </c>
      <c r="I304" s="2">
        <f t="shared" si="114"/>
        <v>-28152.449503217624</v>
      </c>
      <c r="J304" s="2">
        <f t="shared" si="114"/>
        <v>-43115.476414177785</v>
      </c>
      <c r="K304" s="2">
        <f t="shared" si="114"/>
        <v>-58694.535225167354</v>
      </c>
      <c r="L304" s="2">
        <f t="shared" si="114"/>
        <v>-74908.900581119815</v>
      </c>
      <c r="M304" s="2">
        <f t="shared" si="114"/>
        <v>-94460.443479290363</v>
      </c>
      <c r="N304" s="2">
        <f t="shared" si="114"/>
        <v>-114800.11635402778</v>
      </c>
      <c r="O304" s="2">
        <f t="shared" si="114"/>
        <v>-135952.39843392983</v>
      </c>
      <c r="P304" s="2">
        <f t="shared" si="114"/>
        <v>-157942.44950987559</v>
      </c>
      <c r="Q304" s="2">
        <f t="shared" si="114"/>
        <v>-180796.12772330176</v>
      </c>
      <c r="R304" s="2">
        <f t="shared" si="114"/>
        <v>-185366.42556034305</v>
      </c>
      <c r="S304" s="2">
        <f t="shared" si="114"/>
        <v>-190048.9448142141</v>
      </c>
      <c r="T304" s="2">
        <f t="shared" si="114"/>
        <v>-194846.38328307564</v>
      </c>
      <c r="U304" s="2">
        <f t="shared" si="114"/>
        <v>-199761.50258296626</v>
      </c>
      <c r="V304" s="2">
        <f t="shared" si="114"/>
        <v>-204797.12963842449</v>
      </c>
      <c r="W304" s="2">
        <f t="shared" si="114"/>
        <v>-209956.15820757285</v>
      </c>
      <c r="X304" s="2">
        <f t="shared" si="114"/>
        <v>-215241.5504424549</v>
      </c>
      <c r="Y304" s="2">
        <f t="shared" si="114"/>
        <v>-219929.38215493754</v>
      </c>
      <c r="Z304" s="2">
        <f t="shared" si="114"/>
        <v>-224719.18127559935</v>
      </c>
      <c r="AA304" s="2">
        <f t="shared" si="114"/>
        <v>-229613.16310179865</v>
      </c>
      <c r="AB304" s="2">
        <f t="shared" si="114"/>
        <v>-234613.5910057557</v>
      </c>
      <c r="AC304" s="2">
        <f t="shared" si="114"/>
        <v>-239722.77747675119</v>
      </c>
      <c r="AD304" s="2">
        <f t="shared" si="114"/>
        <v>-244943.08518589483</v>
      </c>
      <c r="AE304" s="2">
        <f t="shared" si="114"/>
        <v>-250276.92807395529</v>
      </c>
      <c r="AF304" s="2">
        <f t="shared" si="114"/>
        <v>-255726.77246274732</v>
      </c>
      <c r="AG304" s="2">
        <f t="shared" si="114"/>
        <v>-261295.13819058798</v>
      </c>
      <c r="AH304" s="2">
        <f t="shared" si="114"/>
        <v>-266984.5997723419</v>
      </c>
      <c r="AI304" s="2">
        <f t="shared" si="114"/>
        <v>-272797.78758458741</v>
      </c>
      <c r="AJ304" s="2">
        <f t="shared" si="114"/>
        <v>-278737.38907644764</v>
      </c>
      <c r="AK304" s="2">
        <f t="shared" si="114"/>
        <v>-284806.15000664123</v>
      </c>
      <c r="AL304" s="2">
        <f t="shared" si="115"/>
        <v>-9756670.5468491819</v>
      </c>
    </row>
    <row r="305" spans="1:38">
      <c r="E305" t="s">
        <v>283</v>
      </c>
      <c r="F305" t="s">
        <v>215</v>
      </c>
      <c r="G305" s="2">
        <f t="shared" si="114"/>
        <v>0</v>
      </c>
      <c r="H305" s="2">
        <f t="shared" si="114"/>
        <v>-322267.03424540657</v>
      </c>
      <c r="I305" s="2">
        <f t="shared" si="114"/>
        <v>-658069.28392912028</v>
      </c>
      <c r="J305" s="2">
        <f t="shared" si="114"/>
        <v>-1007833.1083374476</v>
      </c>
      <c r="K305" s="2">
        <f t="shared" si="114"/>
        <v>-1371996.8048167117</v>
      </c>
      <c r="L305" s="2">
        <f t="shared" si="114"/>
        <v>-1751010.9221473283</v>
      </c>
      <c r="M305" s="2">
        <f t="shared" si="114"/>
        <v>-2208032.2493053093</v>
      </c>
      <c r="N305" s="2">
        <f t="shared" si="114"/>
        <v>-2683476.2763872589</v>
      </c>
      <c r="O305" s="2">
        <f t="shared" si="114"/>
        <v>-3177915.2103847065</v>
      </c>
      <c r="P305" s="2">
        <f t="shared" si="114"/>
        <v>-3691937.1665721596</v>
      </c>
      <c r="Q305" s="2">
        <f t="shared" si="114"/>
        <v>-4226146.584311706</v>
      </c>
      <c r="R305" s="2">
        <f t="shared" si="114"/>
        <v>-4332978.2340628523</v>
      </c>
      <c r="S305" s="2">
        <f t="shared" si="114"/>
        <v>-4442433.0824598651</v>
      </c>
      <c r="T305" s="2">
        <f t="shared" si="114"/>
        <v>-4554574.1910883309</v>
      </c>
      <c r="U305" s="2">
        <f t="shared" si="114"/>
        <v>-4669466.1132898275</v>
      </c>
      <c r="V305" s="2">
        <f t="shared" si="114"/>
        <v>-4787174.9290055167</v>
      </c>
      <c r="W305" s="2">
        <f t="shared" si="114"/>
        <v>-4907768.2804253036</v>
      </c>
      <c r="X305" s="2">
        <f t="shared" si="114"/>
        <v>-5031315.4084610306</v>
      </c>
      <c r="Y305" s="2">
        <f t="shared" si="114"/>
        <v>-5140894.4366681883</v>
      </c>
      <c r="Z305" s="2">
        <f t="shared" si="114"/>
        <v>-5252856.9739649165</v>
      </c>
      <c r="AA305" s="2">
        <f t="shared" si="114"/>
        <v>-5367254.8033815352</v>
      </c>
      <c r="AB305" s="2">
        <f t="shared" si="114"/>
        <v>-5484140.8317081342</v>
      </c>
      <c r="AC305" s="2">
        <f t="shared" si="114"/>
        <v>-5603569.1138561592</v>
      </c>
      <c r="AD305" s="2">
        <f t="shared" si="114"/>
        <v>-5725594.8777476177</v>
      </c>
      <c r="AE305" s="2">
        <f t="shared" si="114"/>
        <v>-5850274.5497433068</v>
      </c>
      <c r="AF305" s="2">
        <f t="shared" si="114"/>
        <v>-5977665.7806217279</v>
      </c>
      <c r="AG305" s="2">
        <f t="shared" si="114"/>
        <v>-6107827.4721206063</v>
      </c>
      <c r="AH305" s="2">
        <f t="shared" si="114"/>
        <v>-6240819.8040531836</v>
      </c>
      <c r="AI305" s="2">
        <f t="shared" si="114"/>
        <v>-6376704.2620117236</v>
      </c>
      <c r="AJ305" s="2">
        <f t="shared" si="114"/>
        <v>-6515543.6656709351</v>
      </c>
      <c r="AK305" s="2">
        <f t="shared" si="114"/>
        <v>-6657402.1977042854</v>
      </c>
      <c r="AL305" s="2">
        <f t="shared" si="115"/>
        <v>-228064176.06977865</v>
      </c>
    </row>
    <row r="306" spans="1:38">
      <c r="E306" t="s">
        <v>290</v>
      </c>
      <c r="F306" t="s">
        <v>215</v>
      </c>
      <c r="G306" s="2">
        <f t="shared" si="114"/>
        <v>0</v>
      </c>
      <c r="H306" s="2">
        <f t="shared" si="114"/>
        <v>0</v>
      </c>
      <c r="I306" s="2">
        <f t="shared" si="114"/>
        <v>0</v>
      </c>
      <c r="J306" s="2">
        <f t="shared" si="114"/>
        <v>0</v>
      </c>
      <c r="K306" s="2">
        <f t="shared" si="114"/>
        <v>0</v>
      </c>
      <c r="L306" s="2">
        <f t="shared" si="114"/>
        <v>0</v>
      </c>
      <c r="M306" s="2">
        <f t="shared" si="114"/>
        <v>0</v>
      </c>
      <c r="N306" s="2">
        <f t="shared" si="114"/>
        <v>0</v>
      </c>
      <c r="O306" s="2">
        <f t="shared" si="114"/>
        <v>0</v>
      </c>
      <c r="P306" s="2">
        <f t="shared" si="114"/>
        <v>0</v>
      </c>
      <c r="Q306" s="2">
        <f t="shared" si="114"/>
        <v>0</v>
      </c>
      <c r="R306" s="2">
        <f t="shared" si="114"/>
        <v>0</v>
      </c>
      <c r="S306" s="2">
        <f t="shared" si="114"/>
        <v>0</v>
      </c>
      <c r="T306" s="2">
        <f t="shared" si="114"/>
        <v>0</v>
      </c>
      <c r="U306" s="2">
        <f t="shared" si="114"/>
        <v>0</v>
      </c>
      <c r="V306" s="2">
        <f t="shared" si="114"/>
        <v>0</v>
      </c>
      <c r="W306" s="2">
        <f t="shared" si="114"/>
        <v>0</v>
      </c>
      <c r="X306" s="2">
        <f t="shared" si="114"/>
        <v>0</v>
      </c>
      <c r="Y306" s="2">
        <f t="shared" si="114"/>
        <v>0</v>
      </c>
      <c r="Z306" s="2">
        <f t="shared" si="114"/>
        <v>0</v>
      </c>
      <c r="AA306" s="2">
        <f t="shared" si="114"/>
        <v>0</v>
      </c>
      <c r="AB306" s="2">
        <f t="shared" si="114"/>
        <v>0</v>
      </c>
      <c r="AC306" s="2">
        <f t="shared" si="114"/>
        <v>0</v>
      </c>
      <c r="AD306" s="2">
        <f t="shared" si="114"/>
        <v>0</v>
      </c>
      <c r="AE306" s="2">
        <f t="shared" si="114"/>
        <v>0</v>
      </c>
      <c r="AF306" s="2">
        <f t="shared" si="114"/>
        <v>0</v>
      </c>
      <c r="AG306" s="2">
        <f t="shared" si="114"/>
        <v>0</v>
      </c>
      <c r="AH306" s="2">
        <f t="shared" si="114"/>
        <v>0</v>
      </c>
      <c r="AI306" s="2">
        <f t="shared" si="114"/>
        <v>0</v>
      </c>
      <c r="AJ306" s="2">
        <f t="shared" si="114"/>
        <v>0</v>
      </c>
      <c r="AK306" s="2">
        <f t="shared" si="114"/>
        <v>0</v>
      </c>
      <c r="AL306" s="2">
        <f t="shared" si="115"/>
        <v>0</v>
      </c>
    </row>
    <row r="307" spans="1:38">
      <c r="E307" t="s">
        <v>295</v>
      </c>
      <c r="F307" t="s">
        <v>215</v>
      </c>
      <c r="G307" s="2">
        <f t="shared" si="114"/>
        <v>0</v>
      </c>
      <c r="H307" s="2">
        <f t="shared" si="114"/>
        <v>0</v>
      </c>
      <c r="I307" s="2">
        <f t="shared" si="114"/>
        <v>0</v>
      </c>
      <c r="J307" s="2">
        <f t="shared" si="114"/>
        <v>0</v>
      </c>
      <c r="K307" s="2">
        <f t="shared" si="114"/>
        <v>0</v>
      </c>
      <c r="L307" s="2">
        <f t="shared" si="114"/>
        <v>0</v>
      </c>
      <c r="M307" s="2">
        <f t="shared" si="114"/>
        <v>0</v>
      </c>
      <c r="N307" s="2">
        <f t="shared" si="114"/>
        <v>0</v>
      </c>
      <c r="O307" s="2">
        <f t="shared" si="114"/>
        <v>0</v>
      </c>
      <c r="P307" s="2">
        <f t="shared" si="114"/>
        <v>0</v>
      </c>
      <c r="Q307" s="2">
        <f t="shared" si="114"/>
        <v>0</v>
      </c>
      <c r="R307" s="2">
        <f t="shared" si="114"/>
        <v>0</v>
      </c>
      <c r="S307" s="2">
        <f t="shared" si="114"/>
        <v>0</v>
      </c>
      <c r="T307" s="2">
        <f t="shared" si="114"/>
        <v>0</v>
      </c>
      <c r="U307" s="2">
        <f t="shared" si="114"/>
        <v>0</v>
      </c>
      <c r="V307" s="2">
        <f t="shared" si="114"/>
        <v>0</v>
      </c>
      <c r="W307" s="2">
        <f t="shared" si="114"/>
        <v>0</v>
      </c>
      <c r="X307" s="2">
        <f t="shared" si="114"/>
        <v>0</v>
      </c>
      <c r="Y307" s="2">
        <f t="shared" si="114"/>
        <v>0</v>
      </c>
      <c r="Z307" s="2">
        <f t="shared" si="114"/>
        <v>0</v>
      </c>
      <c r="AA307" s="2">
        <f t="shared" si="114"/>
        <v>0</v>
      </c>
      <c r="AB307" s="2">
        <f t="shared" si="114"/>
        <v>0</v>
      </c>
      <c r="AC307" s="2">
        <f t="shared" si="114"/>
        <v>0</v>
      </c>
      <c r="AD307" s="2">
        <f t="shared" si="114"/>
        <v>0</v>
      </c>
      <c r="AE307" s="2">
        <f t="shared" si="114"/>
        <v>0</v>
      </c>
      <c r="AF307" s="2">
        <f t="shared" si="114"/>
        <v>0</v>
      </c>
      <c r="AG307" s="2">
        <f t="shared" si="114"/>
        <v>0</v>
      </c>
      <c r="AH307" s="2">
        <f t="shared" si="114"/>
        <v>0</v>
      </c>
      <c r="AI307" s="2">
        <f t="shared" si="114"/>
        <v>0</v>
      </c>
      <c r="AJ307" s="2">
        <f t="shared" si="114"/>
        <v>0</v>
      </c>
      <c r="AK307" s="2">
        <f t="shared" si="114"/>
        <v>0</v>
      </c>
      <c r="AL307" s="2">
        <f t="shared" si="115"/>
        <v>0</v>
      </c>
    </row>
    <row r="308" spans="1:38">
      <c r="E308" t="s">
        <v>312</v>
      </c>
      <c r="F308" t="s">
        <v>215</v>
      </c>
      <c r="G308" s="2">
        <f t="shared" ref="G308:AK308" ca="1" si="116">G297</f>
        <v>-6992591.6132516256</v>
      </c>
      <c r="H308" s="2">
        <f t="shared" ca="1" si="116"/>
        <v>-8120632.5900253318</v>
      </c>
      <c r="I308" s="2">
        <f t="shared" ca="1" si="116"/>
        <v>-8196789.1768348217</v>
      </c>
      <c r="J308" s="2">
        <f t="shared" ca="1" si="116"/>
        <v>-8300839.3031572914</v>
      </c>
      <c r="K308" s="2">
        <f t="shared" ca="1" si="116"/>
        <v>-8408511.1127165202</v>
      </c>
      <c r="L308" s="2">
        <f t="shared" ca="1" si="116"/>
        <v>-8517979.2452540696</v>
      </c>
      <c r="M308" s="2">
        <f t="shared" ca="1" si="116"/>
        <v>-852416.13484108506</v>
      </c>
      <c r="N308" s="2">
        <f t="shared" ca="1" si="116"/>
        <v>-628126.08154626761</v>
      </c>
      <c r="O308" s="2">
        <f t="shared" ca="1" si="116"/>
        <v>-565303.29732384998</v>
      </c>
      <c r="P308" s="2">
        <f t="shared" ca="1" si="116"/>
        <v>-499579.38764477457</v>
      </c>
      <c r="Q308" s="2">
        <f t="shared" ca="1" si="116"/>
        <v>-430784.37335189577</v>
      </c>
      <c r="R308" s="2">
        <f t="shared" ca="1" si="116"/>
        <v>1059541.0168944343</v>
      </c>
      <c r="S308" s="2">
        <f t="shared" ca="1" si="116"/>
        <v>1075399.8072392577</v>
      </c>
      <c r="T308" s="2">
        <f t="shared" ca="1" si="116"/>
        <v>1091649.5795396685</v>
      </c>
      <c r="U308" s="2">
        <f t="shared" ca="1" si="116"/>
        <v>1108299.7613112589</v>
      </c>
      <c r="V308" s="2">
        <f t="shared" ca="1" si="116"/>
        <v>1125360.0036022344</v>
      </c>
      <c r="W308" s="2">
        <f t="shared" ca="1" si="116"/>
        <v>1142840.1862242473</v>
      </c>
      <c r="X308" s="2">
        <f t="shared" ca="1" si="116"/>
        <v>1160750.4231043512</v>
      </c>
      <c r="Y308" s="2">
        <f t="shared" ca="1" si="116"/>
        <v>1232940.0398716095</v>
      </c>
      <c r="Z308" s="2">
        <f t="shared" ca="1" si="116"/>
        <v>1249565.5627111623</v>
      </c>
      <c r="AA308" s="2">
        <f t="shared" ca="1" si="116"/>
        <v>1266552.7880527303</v>
      </c>
      <c r="AB308" s="2">
        <f t="shared" ca="1" si="116"/>
        <v>1283909.5755458258</v>
      </c>
      <c r="AC308" s="2">
        <f t="shared" ca="1" si="116"/>
        <v>1301643.9554344376</v>
      </c>
      <c r="AD308" s="2">
        <f t="shared" ca="1" si="116"/>
        <v>1319764.132255893</v>
      </c>
      <c r="AE308" s="2">
        <f t="shared" ca="1" si="116"/>
        <v>1338278.4886198405</v>
      </c>
      <c r="AF308" s="2">
        <f t="shared" ca="1" si="116"/>
        <v>1357195.5890690859</v>
      </c>
      <c r="AG308" s="2">
        <f t="shared" ca="1" si="116"/>
        <v>1391888.0008637633</v>
      </c>
      <c r="AH308" s="2">
        <f t="shared" ca="1" si="116"/>
        <v>1411765.1921118605</v>
      </c>
      <c r="AI308" s="2">
        <f t="shared" ca="1" si="116"/>
        <v>1432074.6439369118</v>
      </c>
      <c r="AJ308" s="2">
        <f t="shared" ca="1" si="116"/>
        <v>1452825.7454418093</v>
      </c>
      <c r="AK308" s="2">
        <f t="shared" ca="1" si="116"/>
        <v>1474028.0894448513</v>
      </c>
      <c r="AL308" s="2">
        <f t="shared" ca="1" si="115"/>
        <v>42881120.33553867</v>
      </c>
    </row>
    <row r="309" spans="1:38">
      <c r="E309" t="s">
        <v>313</v>
      </c>
      <c r="F309" t="s">
        <v>215</v>
      </c>
      <c r="G309" s="2">
        <f ca="1">-$G$17*G308</f>
        <v>3496295.8066258128</v>
      </c>
      <c r="H309" s="2">
        <f t="shared" ref="H309:AK309" ca="1" si="117">-$G$17*H308</f>
        <v>4060316.2950126659</v>
      </c>
      <c r="I309" s="2">
        <f t="shared" ca="1" si="117"/>
        <v>4098394.5884174109</v>
      </c>
      <c r="J309" s="2">
        <f t="shared" ca="1" si="117"/>
        <v>4150419.6515786457</v>
      </c>
      <c r="K309" s="2">
        <f t="shared" ca="1" si="117"/>
        <v>4204255.5563582601</v>
      </c>
      <c r="L309" s="2">
        <f t="shared" ca="1" si="117"/>
        <v>4258989.6226270348</v>
      </c>
      <c r="M309" s="2">
        <f t="shared" ca="1" si="117"/>
        <v>426208.06742054253</v>
      </c>
      <c r="N309" s="2">
        <f t="shared" ca="1" si="117"/>
        <v>314063.04077313381</v>
      </c>
      <c r="O309" s="2">
        <f t="shared" ca="1" si="117"/>
        <v>282651.64866192499</v>
      </c>
      <c r="P309" s="2">
        <f t="shared" ca="1" si="117"/>
        <v>249789.69382238729</v>
      </c>
      <c r="Q309" s="2">
        <f t="shared" ca="1" si="117"/>
        <v>215392.18667594789</v>
      </c>
      <c r="R309" s="2">
        <f t="shared" ca="1" si="117"/>
        <v>-529770.50844721717</v>
      </c>
      <c r="S309" s="2">
        <f t="shared" ca="1" si="117"/>
        <v>-537699.90361962887</v>
      </c>
      <c r="T309" s="2">
        <f t="shared" ca="1" si="117"/>
        <v>-545824.78976983426</v>
      </c>
      <c r="U309" s="2">
        <f t="shared" ca="1" si="117"/>
        <v>-554149.88065562944</v>
      </c>
      <c r="V309" s="2">
        <f t="shared" ca="1" si="117"/>
        <v>-562680.00180111721</v>
      </c>
      <c r="W309" s="2">
        <f t="shared" ca="1" si="117"/>
        <v>-571420.09311212366</v>
      </c>
      <c r="X309" s="2">
        <f t="shared" ca="1" si="117"/>
        <v>-580375.21155217558</v>
      </c>
      <c r="Y309" s="2">
        <f t="shared" ca="1" si="117"/>
        <v>-616470.01993580477</v>
      </c>
      <c r="Z309" s="2">
        <f t="shared" ca="1" si="117"/>
        <v>-624782.78135558113</v>
      </c>
      <c r="AA309" s="2">
        <f t="shared" ca="1" si="117"/>
        <v>-633276.39402636513</v>
      </c>
      <c r="AB309" s="2">
        <f t="shared" ca="1" si="117"/>
        <v>-641954.78777291288</v>
      </c>
      <c r="AC309" s="2">
        <f t="shared" ca="1" si="117"/>
        <v>-650821.9777172188</v>
      </c>
      <c r="AD309" s="2">
        <f t="shared" ca="1" si="117"/>
        <v>-659882.06612794648</v>
      </c>
      <c r="AE309" s="2">
        <f t="shared" ca="1" si="117"/>
        <v>-669139.24430992024</v>
      </c>
      <c r="AF309" s="2">
        <f t="shared" ca="1" si="117"/>
        <v>-678597.79453454295</v>
      </c>
      <c r="AG309" s="2">
        <f t="shared" ca="1" si="117"/>
        <v>-695944.00043188164</v>
      </c>
      <c r="AH309" s="2">
        <f t="shared" ca="1" si="117"/>
        <v>-705882.59605593025</v>
      </c>
      <c r="AI309" s="2">
        <f t="shared" ca="1" si="117"/>
        <v>-716037.32196845592</v>
      </c>
      <c r="AJ309" s="2">
        <f t="shared" ca="1" si="117"/>
        <v>-726412.87272090465</v>
      </c>
      <c r="AK309" s="2">
        <f t="shared" ca="1" si="117"/>
        <v>-737014.04472242563</v>
      </c>
      <c r="AL309" s="2">
        <f t="shared" ca="1" si="115"/>
        <v>-21440560.167769335</v>
      </c>
    </row>
    <row r="310" spans="1:38">
      <c r="E310" t="s">
        <v>314</v>
      </c>
      <c r="F310" t="s">
        <v>215</v>
      </c>
      <c r="G310" s="2">
        <f t="shared" ref="G310:AL310" ca="1" si="118">SUM(G300:G309)</f>
        <v>-16979196.838523433</v>
      </c>
      <c r="H310" s="2">
        <f t="shared" ca="1" si="118"/>
        <v>-15132775.035540646</v>
      </c>
      <c r="I310" s="2">
        <f t="shared" ca="1" si="118"/>
        <v>-13382364.855199933</v>
      </c>
      <c r="J310" s="2">
        <f t="shared" ca="1" si="118"/>
        <v>-6509525.508019682</v>
      </c>
      <c r="K310" s="2">
        <f t="shared" ca="1" si="118"/>
        <v>-6119505.1012654426</v>
      </c>
      <c r="L310" s="2">
        <f t="shared" ca="1" si="118"/>
        <v>-6225789.8182125054</v>
      </c>
      <c r="M310" s="2">
        <f t="shared" ca="1" si="118"/>
        <v>-1673255.1588304813</v>
      </c>
      <c r="N310" s="2">
        <f t="shared" ca="1" si="118"/>
        <v>-45613819.675957412</v>
      </c>
      <c r="O310" s="2">
        <f t="shared" ca="1" si="118"/>
        <v>-2078867.9819019227</v>
      </c>
      <c r="P310" s="2">
        <f t="shared" ca="1" si="118"/>
        <v>-2361721.6380541762</v>
      </c>
      <c r="Q310" s="2">
        <f t="shared" ca="1" si="118"/>
        <v>-2675730.7957068873</v>
      </c>
      <c r="R310" s="2">
        <f t="shared" ca="1" si="118"/>
        <v>-1628936.332785646</v>
      </c>
      <c r="S310" s="2">
        <f t="shared" ca="1" si="118"/>
        <v>-1675537.7746673562</v>
      </c>
      <c r="T310" s="2">
        <f t="shared" ca="1" si="118"/>
        <v>-1723282.0310105621</v>
      </c>
      <c r="U310" s="2">
        <f t="shared" ca="1" si="118"/>
        <v>-1772196.5487867766</v>
      </c>
      <c r="V310" s="2">
        <f t="shared" ca="1" si="118"/>
        <v>-1822309.4237591387</v>
      </c>
      <c r="W310" s="2">
        <f t="shared" ca="1" si="118"/>
        <v>-1873649.415627548</v>
      </c>
      <c r="X310" s="2">
        <f t="shared" ca="1" si="118"/>
        <v>-1926245.9635237744</v>
      </c>
      <c r="Y310" s="2">
        <f t="shared" ca="1" si="118"/>
        <v>-1944743.8590653245</v>
      </c>
      <c r="Z310" s="2">
        <f t="shared" ca="1" si="118"/>
        <v>-1992211.2751973774</v>
      </c>
      <c r="AA310" s="2">
        <f t="shared" ca="1" si="118"/>
        <v>-2040711.1122149597</v>
      </c>
      <c r="AB310" s="2">
        <f t="shared" ca="1" si="118"/>
        <v>-2090265.7986647487</v>
      </c>
      <c r="AC310" s="2">
        <f t="shared" ca="1" si="118"/>
        <v>-2140898.2497947742</v>
      </c>
      <c r="AD310" s="2">
        <f t="shared" ca="1" si="118"/>
        <v>-2192631.8781048805</v>
      </c>
      <c r="AE310" s="2">
        <f t="shared" ca="1" si="118"/>
        <v>-2245490.6041256832</v>
      </c>
      <c r="AF310" s="2">
        <f t="shared" ca="1" si="118"/>
        <v>-2299498.8674309468</v>
      </c>
      <c r="AG310" s="2">
        <f t="shared" ca="1" si="118"/>
        <v>-2346999.7294685892</v>
      </c>
      <c r="AH310" s="2">
        <f t="shared" ca="1" si="118"/>
        <v>-2403318.4380048644</v>
      </c>
      <c r="AI310" s="2">
        <f t="shared" ca="1" si="118"/>
        <v>-2460861.8848425103</v>
      </c>
      <c r="AJ310" s="2">
        <f t="shared" ca="1" si="118"/>
        <v>-2519656.6724397196</v>
      </c>
      <c r="AK310" s="2">
        <f t="shared" ca="1" si="118"/>
        <v>-2579729.9804483377</v>
      </c>
      <c r="AL310" s="2">
        <f t="shared" ca="1" si="118"/>
        <v>-92181911.611955196</v>
      </c>
    </row>
    <row r="311" spans="1:38">
      <c r="E311" t="s">
        <v>315</v>
      </c>
      <c r="F311" t="s">
        <v>215</v>
      </c>
      <c r="G311" s="50">
        <f ca="1">NPV($G$15,H310:AL310)+G310</f>
        <v>-131004782.86817579</v>
      </c>
    </row>
    <row r="313" spans="1:38">
      <c r="E313" t="s">
        <v>307</v>
      </c>
      <c r="F313" t="s">
        <v>215</v>
      </c>
      <c r="G313" s="2">
        <f t="shared" ref="G313:AK313" ca="1" si="119">G285</f>
        <v>23477174.973737475</v>
      </c>
      <c r="H313" s="2">
        <f t="shared" ca="1" si="119"/>
        <v>23970195.648185961</v>
      </c>
      <c r="I313" s="2">
        <f t="shared" ca="1" si="119"/>
        <v>24473569.756797865</v>
      </c>
      <c r="J313" s="2">
        <f t="shared" ca="1" si="119"/>
        <v>24987514.721690618</v>
      </c>
      <c r="K313" s="2">
        <f t="shared" ca="1" si="119"/>
        <v>25512252.530846119</v>
      </c>
      <c r="L313" s="2">
        <f t="shared" ca="1" si="119"/>
        <v>26048009.833993886</v>
      </c>
      <c r="M313" s="2">
        <f t="shared" ca="1" si="119"/>
        <v>0</v>
      </c>
      <c r="N313" s="2">
        <f t="shared" ca="1" si="119"/>
        <v>0</v>
      </c>
      <c r="O313" s="2">
        <f t="shared" ca="1" si="119"/>
        <v>0</v>
      </c>
      <c r="P313" s="2">
        <f t="shared" ca="1" si="119"/>
        <v>0</v>
      </c>
      <c r="Q313" s="2">
        <f t="shared" ca="1" si="119"/>
        <v>0</v>
      </c>
      <c r="R313" s="2">
        <f t="shared" ca="1" si="119"/>
        <v>0</v>
      </c>
      <c r="S313" s="2">
        <f t="shared" ca="1" si="119"/>
        <v>0</v>
      </c>
      <c r="T313" s="2">
        <f t="shared" ca="1" si="119"/>
        <v>0</v>
      </c>
      <c r="U313" s="2">
        <f t="shared" ca="1" si="119"/>
        <v>0</v>
      </c>
      <c r="V313" s="2">
        <f t="shared" ca="1" si="119"/>
        <v>0</v>
      </c>
      <c r="W313" s="2">
        <f t="shared" ca="1" si="119"/>
        <v>0</v>
      </c>
      <c r="X313" s="2">
        <f t="shared" ca="1" si="119"/>
        <v>0</v>
      </c>
      <c r="Y313" s="2">
        <f t="shared" ca="1" si="119"/>
        <v>0</v>
      </c>
      <c r="Z313" s="2">
        <f t="shared" ca="1" si="119"/>
        <v>0</v>
      </c>
      <c r="AA313" s="2">
        <f t="shared" ca="1" si="119"/>
        <v>0</v>
      </c>
      <c r="AB313" s="2">
        <f t="shared" ca="1" si="119"/>
        <v>0</v>
      </c>
      <c r="AC313" s="2">
        <f t="shared" ca="1" si="119"/>
        <v>0</v>
      </c>
      <c r="AD313" s="2">
        <f t="shared" ca="1" si="119"/>
        <v>0</v>
      </c>
      <c r="AE313" s="2">
        <f t="shared" ca="1" si="119"/>
        <v>0</v>
      </c>
      <c r="AF313" s="2">
        <f t="shared" ca="1" si="119"/>
        <v>0</v>
      </c>
      <c r="AG313" s="2">
        <f t="shared" ca="1" si="119"/>
        <v>0</v>
      </c>
      <c r="AH313" s="2">
        <f t="shared" ca="1" si="119"/>
        <v>0</v>
      </c>
      <c r="AI313" s="2">
        <f t="shared" ca="1" si="119"/>
        <v>0</v>
      </c>
      <c r="AJ313" s="2">
        <f t="shared" ca="1" si="119"/>
        <v>0</v>
      </c>
      <c r="AK313" s="2">
        <f t="shared" ca="1" si="119"/>
        <v>0</v>
      </c>
    </row>
    <row r="314" spans="1:38">
      <c r="E314" t="s">
        <v>316</v>
      </c>
      <c r="F314" t="s">
        <v>215</v>
      </c>
      <c r="G314" s="2">
        <f ca="1">NPV($G$15,H313:AK313)+G313</f>
        <v>131004782.86817577</v>
      </c>
    </row>
    <row r="315" spans="1:38">
      <c r="E315" s="3" t="s">
        <v>317</v>
      </c>
      <c r="F315" s="3"/>
      <c r="G315" s="4" t="str">
        <f ca="1">IF(G311&gt;0,"N/A",IF(ABS(G311+G314)&gt;1,"Error","OK"))</f>
        <v>OK</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A4AE0049-45FD-484C-B3BE-FE404D2423E6}">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042F9-FAF4-42A8-959C-2F99112CB5CD}">
  <dimension ref="B2:T42"/>
  <sheetViews>
    <sheetView workbookViewId="0">
      <selection activeCell="C4" sqref="C4"/>
    </sheetView>
  </sheetViews>
  <sheetFormatPr defaultRowHeight="15.6"/>
  <cols>
    <col min="2" max="2" width="39.5" customWidth="1"/>
  </cols>
  <sheetData>
    <row r="2" spans="2:6">
      <c r="B2" t="s">
        <v>61</v>
      </c>
      <c r="C2" s="24">
        <v>2.1000000000000001E-2</v>
      </c>
    </row>
    <row r="3" spans="2:6">
      <c r="B3" t="s">
        <v>62</v>
      </c>
      <c r="C3" s="24">
        <v>5.16E-2</v>
      </c>
    </row>
    <row r="4" spans="2:6">
      <c r="B4" t="s">
        <v>63</v>
      </c>
      <c r="C4" s="24">
        <v>0.03</v>
      </c>
    </row>
    <row r="5" spans="2:6">
      <c r="C5" s="39"/>
    </row>
    <row r="6" spans="2:6">
      <c r="B6" t="s">
        <v>64</v>
      </c>
      <c r="C6" s="52" t="s">
        <v>65</v>
      </c>
    </row>
    <row r="7" spans="2:6">
      <c r="B7" t="s">
        <v>66</v>
      </c>
      <c r="C7" s="52" t="s">
        <v>67</v>
      </c>
    </row>
    <row r="8" spans="2:6">
      <c r="B8" t="s">
        <v>68</v>
      </c>
      <c r="C8" s="52" t="s">
        <v>67</v>
      </c>
    </row>
    <row r="9" spans="2:6">
      <c r="C9" s="39"/>
    </row>
    <row r="10" spans="2:6">
      <c r="B10" s="1" t="s">
        <v>69</v>
      </c>
    </row>
    <row r="11" spans="2:6">
      <c r="B11" t="s">
        <v>47</v>
      </c>
      <c r="C11" s="47">
        <f>'[2]Dashboard data'!$L$83/O42</f>
        <v>73.359556442843243</v>
      </c>
    </row>
    <row r="12" spans="2:6">
      <c r="B12" t="s">
        <v>70</v>
      </c>
      <c r="C12" s="47">
        <f>'[2]Dashboard data'!$L$86/O42</f>
        <v>86.113151341132323</v>
      </c>
    </row>
    <row r="13" spans="2:6">
      <c r="B13" t="s">
        <v>71</v>
      </c>
      <c r="C13" s="47">
        <f>([2]Opex_Breakdown!$AB$14)/O42*1000000/(52178+459)</f>
        <v>142.5307811913446</v>
      </c>
    </row>
    <row r="14" spans="2:6">
      <c r="B14" s="1" t="s">
        <v>72</v>
      </c>
      <c r="F14" s="40"/>
    </row>
    <row r="15" spans="2:6">
      <c r="B15" t="s">
        <v>70</v>
      </c>
      <c r="C15">
        <v>0</v>
      </c>
    </row>
    <row r="16" spans="2:6">
      <c r="B16" t="s">
        <v>71</v>
      </c>
      <c r="C16">
        <v>0</v>
      </c>
    </row>
    <row r="18" spans="2:3">
      <c r="B18" s="1" t="s">
        <v>73</v>
      </c>
    </row>
    <row r="19" spans="2:3">
      <c r="B19" s="1" t="s">
        <v>74</v>
      </c>
    </row>
    <row r="20" spans="2:3">
      <c r="B20" t="s">
        <v>75</v>
      </c>
      <c r="C20">
        <v>150</v>
      </c>
    </row>
    <row r="21" spans="2:3">
      <c r="B21" t="s">
        <v>47</v>
      </c>
      <c r="C21">
        <v>110</v>
      </c>
    </row>
    <row r="22" spans="2:3">
      <c r="B22" t="s">
        <v>76</v>
      </c>
      <c r="C22">
        <f>SUM(C21,C23)*0.75</f>
        <v>112.5</v>
      </c>
    </row>
    <row r="23" spans="2:3">
      <c r="B23" t="s">
        <v>49</v>
      </c>
      <c r="C23">
        <v>40</v>
      </c>
    </row>
    <row r="24" spans="2:3">
      <c r="B24" s="1" t="s">
        <v>77</v>
      </c>
    </row>
    <row r="25" spans="2:3">
      <c r="B25" t="s">
        <v>47</v>
      </c>
      <c r="C25">
        <v>520</v>
      </c>
    </row>
    <row r="26" spans="2:3">
      <c r="B26" t="s">
        <v>76</v>
      </c>
      <c r="C26">
        <f>C25*0.55</f>
        <v>286</v>
      </c>
    </row>
    <row r="27" spans="2:3">
      <c r="B27" t="s">
        <v>49</v>
      </c>
      <c r="C27">
        <v>2873</v>
      </c>
    </row>
    <row r="29" spans="2:3">
      <c r="B29" s="1" t="s">
        <v>78</v>
      </c>
    </row>
    <row r="30" spans="2:3">
      <c r="B30" t="s">
        <v>47</v>
      </c>
      <c r="C30" s="47">
        <v>791.97197197197193</v>
      </c>
    </row>
    <row r="31" spans="2:3">
      <c r="B31" t="s">
        <v>76</v>
      </c>
      <c r="C31" s="59">
        <v>1378.3348416289593</v>
      </c>
    </row>
    <row r="32" spans="2:3">
      <c r="B32" t="s">
        <v>49</v>
      </c>
      <c r="C32" s="47">
        <v>1596.2533936651585</v>
      </c>
    </row>
    <row r="34" spans="2:20">
      <c r="B34" s="1" t="s">
        <v>79</v>
      </c>
    </row>
    <row r="35" spans="2:20">
      <c r="B35" t="s">
        <v>80</v>
      </c>
      <c r="C35" s="73">
        <v>0.91642228739002929</v>
      </c>
    </row>
    <row r="36" spans="2:20">
      <c r="B36" t="s">
        <v>81</v>
      </c>
      <c r="C36" s="73">
        <v>8.3577712609970656E-2</v>
      </c>
    </row>
    <row r="39" spans="2:20">
      <c r="B39" s="1" t="s">
        <v>82</v>
      </c>
      <c r="C39" s="108" t="s">
        <v>83</v>
      </c>
      <c r="D39" s="108" t="s">
        <v>84</v>
      </c>
      <c r="E39" s="108" t="s">
        <v>85</v>
      </c>
      <c r="F39" s="108" t="s">
        <v>86</v>
      </c>
      <c r="G39" s="108" t="s">
        <v>87</v>
      </c>
      <c r="H39" s="108" t="s">
        <v>88</v>
      </c>
      <c r="I39" s="108" t="s">
        <v>89</v>
      </c>
      <c r="J39" s="108" t="s">
        <v>90</v>
      </c>
      <c r="K39" s="108" t="s">
        <v>91</v>
      </c>
      <c r="L39" s="108" t="s">
        <v>92</v>
      </c>
      <c r="M39" s="108" t="s">
        <v>93</v>
      </c>
      <c r="N39" s="108" t="s">
        <v>94</v>
      </c>
      <c r="O39" s="108" t="s">
        <v>95</v>
      </c>
      <c r="P39" s="108" t="s">
        <v>96</v>
      </c>
      <c r="Q39" s="108" t="s">
        <v>97</v>
      </c>
      <c r="R39" s="108" t="s">
        <v>98</v>
      </c>
      <c r="S39" s="108" t="s">
        <v>99</v>
      </c>
      <c r="T39" s="108" t="s">
        <v>100</v>
      </c>
    </row>
    <row r="40" spans="2:20">
      <c r="C40" s="104">
        <v>147.5</v>
      </c>
      <c r="D40" s="104">
        <v>151.9</v>
      </c>
      <c r="E40" s="104">
        <v>155.6</v>
      </c>
      <c r="F40" s="104">
        <v>162.19999999999999</v>
      </c>
      <c r="G40" s="104">
        <v>166.2</v>
      </c>
      <c r="H40" s="104">
        <v>171</v>
      </c>
      <c r="I40" s="104">
        <v>176.7</v>
      </c>
      <c r="J40" s="104">
        <v>99.9</v>
      </c>
      <c r="K40" s="104">
        <v>102.4</v>
      </c>
      <c r="L40" s="104">
        <v>105.4</v>
      </c>
      <c r="M40" s="104">
        <v>106.8</v>
      </c>
      <c r="N40" s="104">
        <v>108.2</v>
      </c>
      <c r="O40" s="109">
        <v>110.5</v>
      </c>
      <c r="P40" s="104">
        <v>112.6</v>
      </c>
      <c r="Q40" s="104">
        <v>114.1</v>
      </c>
      <c r="R40" s="110">
        <v>116.6</v>
      </c>
      <c r="S40" s="110">
        <f>R40*(1+1.1%)</f>
        <v>117.88259999999998</v>
      </c>
      <c r="T40" s="111">
        <v>123.9</v>
      </c>
    </row>
    <row r="41" spans="2:20">
      <c r="C41" s="105">
        <v>2.3594725884802159E-2</v>
      </c>
      <c r="D41" s="105">
        <v>2.9830508474576245E-2</v>
      </c>
      <c r="E41" s="105">
        <v>2.4358130348913765E-2</v>
      </c>
      <c r="F41" s="105">
        <v>4.2416452442159303E-2</v>
      </c>
      <c r="G41" s="105">
        <v>2.4660912453760897E-2</v>
      </c>
      <c r="H41" s="105">
        <v>2.8880866425992746E-2</v>
      </c>
      <c r="I41" s="105">
        <v>3.3333333333333215E-2</v>
      </c>
      <c r="J41" s="103">
        <v>1.5846066779853001E-2</v>
      </c>
      <c r="K41" s="103">
        <f>+IF(K40=0,$X$44,K40/J40-1)</f>
        <v>2.5025025025025016E-2</v>
      </c>
      <c r="L41" s="103">
        <f t="shared" ref="L41:S41" si="0">+IF(L40=0,$X$44,L40/K40-1)</f>
        <v>2.9296875E-2</v>
      </c>
      <c r="M41" s="103">
        <f t="shared" si="0"/>
        <v>1.3282732447817747E-2</v>
      </c>
      <c r="N41" s="103">
        <f t="shared" si="0"/>
        <v>1.3108614232209881E-2</v>
      </c>
      <c r="O41" s="103">
        <f>+IF(O40=0,$X$44,O40/N40-1)</f>
        <v>2.1256931608133023E-2</v>
      </c>
      <c r="P41" s="103">
        <f t="shared" si="0"/>
        <v>1.9004524886877761E-2</v>
      </c>
      <c r="Q41" s="103">
        <f t="shared" si="0"/>
        <v>1.3321492007104752E-2</v>
      </c>
      <c r="R41" s="103">
        <f t="shared" si="0"/>
        <v>2.1910604732690686E-2</v>
      </c>
      <c r="S41" s="103">
        <f t="shared" si="0"/>
        <v>1.0999999999999899E-2</v>
      </c>
      <c r="T41" s="103">
        <f>+IF(T40=0,$X$44,T40/S40-1)</f>
        <v>5.1045701401224886E-2</v>
      </c>
    </row>
    <row r="42" spans="2:20">
      <c r="C42" s="106">
        <v>0.82172701949860727</v>
      </c>
      <c r="D42" s="106">
        <v>0.84623955431754883</v>
      </c>
      <c r="E42" s="106">
        <v>0.86685236768802221</v>
      </c>
      <c r="F42" s="106">
        <v>0.90362116991643449</v>
      </c>
      <c r="G42" s="106">
        <v>0.92590529247910858</v>
      </c>
      <c r="H42" s="106">
        <v>0.9526462395543176</v>
      </c>
      <c r="I42" s="106">
        <v>0.98440111420612808</v>
      </c>
      <c r="J42" s="107">
        <f>J40/$T40</f>
        <v>0.80629539951573848</v>
      </c>
      <c r="K42" s="107">
        <f t="shared" ref="K42:T42" si="1">K40/$T40</f>
        <v>0.82647296206618237</v>
      </c>
      <c r="L42" s="107">
        <f t="shared" si="1"/>
        <v>0.85068603712671509</v>
      </c>
      <c r="M42" s="107">
        <f t="shared" si="1"/>
        <v>0.86198547215496357</v>
      </c>
      <c r="N42" s="107">
        <f t="shared" si="1"/>
        <v>0.87328490718321228</v>
      </c>
      <c r="O42" s="107">
        <f t="shared" si="1"/>
        <v>0.89184826472962064</v>
      </c>
      <c r="P42" s="107">
        <f t="shared" si="1"/>
        <v>0.90879741727199348</v>
      </c>
      <c r="Q42" s="107">
        <f t="shared" si="1"/>
        <v>0.92090395480225984</v>
      </c>
      <c r="R42" s="107">
        <f t="shared" si="1"/>
        <v>0.94108151735270373</v>
      </c>
      <c r="S42" s="107">
        <f t="shared" si="1"/>
        <v>0.95143341404358339</v>
      </c>
      <c r="T42" s="107">
        <f t="shared" si="1"/>
        <v>1</v>
      </c>
    </row>
  </sheetData>
  <dataValidations count="1">
    <dataValidation type="list" allowBlank="1" showInputMessage="1" showErrorMessage="1" sqref="C6:C8" xr:uid="{8964D57F-1D74-4EE6-9452-045A4590C602}">
      <formula1>"Yes,No"</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17AD-E155-48DF-9B61-661609F150C0}">
  <dimension ref="A2:AN322"/>
  <sheetViews>
    <sheetView topLeftCell="A295" workbookViewId="0">
      <selection activeCell="H284" sqref="H284"/>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38" max="38" width="20.125" customWidth="1"/>
  </cols>
  <sheetData>
    <row r="2" spans="1:38">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8">
      <c r="A4" s="14">
        <f>'Notes &amp; Assumptions'!A14</f>
        <v>1</v>
      </c>
      <c r="C4" s="1" t="s">
        <v>197</v>
      </c>
      <c r="F4" t="s">
        <v>198</v>
      </c>
      <c r="G4" s="206" t="s">
        <v>330</v>
      </c>
      <c r="H4" s="206"/>
    </row>
    <row r="6" spans="1:38">
      <c r="C6" s="1" t="s">
        <v>200</v>
      </c>
      <c r="G6" t="s">
        <v>201</v>
      </c>
      <c r="H6" s="26">
        <f>'Key Assumptions'!C32</f>
        <v>1596.2533936651585</v>
      </c>
    </row>
    <row r="7" spans="1:38">
      <c r="A7" s="14">
        <f>'Notes &amp; Assumptions'!A15</f>
        <v>2</v>
      </c>
      <c r="E7" s="10" t="s">
        <v>202</v>
      </c>
      <c r="F7" t="s">
        <v>203</v>
      </c>
      <c r="G7" s="10">
        <v>80</v>
      </c>
    </row>
    <row r="8" spans="1:38">
      <c r="A8" s="14">
        <f>'Notes &amp; Assumptions'!A16</f>
        <v>3</v>
      </c>
      <c r="E8" s="10" t="s">
        <v>204</v>
      </c>
      <c r="F8" t="s">
        <v>203</v>
      </c>
      <c r="G8" s="10">
        <v>30</v>
      </c>
    </row>
    <row r="9" spans="1:38">
      <c r="A9" s="14">
        <f>'Notes &amp; Assumptions'!A17</f>
        <v>4</v>
      </c>
      <c r="E9" s="10" t="s">
        <v>205</v>
      </c>
      <c r="F9" t="s">
        <v>203</v>
      </c>
      <c r="G9" s="10">
        <v>40</v>
      </c>
    </row>
    <row r="10" spans="1:38">
      <c r="A10" s="14">
        <f>'Notes &amp; Assumptions'!A18</f>
        <v>5</v>
      </c>
      <c r="E10" t="s">
        <v>206</v>
      </c>
      <c r="F10" t="s">
        <v>203</v>
      </c>
      <c r="G10" s="10">
        <v>5</v>
      </c>
    </row>
    <row r="12" spans="1:38">
      <c r="H12" s="24">
        <f>G14</f>
        <v>2.1000000000000001E-2</v>
      </c>
    </row>
    <row r="13" spans="1:38">
      <c r="C13" s="1" t="s">
        <v>207</v>
      </c>
      <c r="G13">
        <v>179.5</v>
      </c>
    </row>
    <row r="14" spans="1:38">
      <c r="A14" s="14">
        <f>'Notes &amp; Assumptions'!A19</f>
        <v>6</v>
      </c>
      <c r="E14" t="s">
        <v>208</v>
      </c>
      <c r="F14" t="s">
        <v>209</v>
      </c>
      <c r="G14" s="17">
        <f>'Key Assumptions'!$C$2</f>
        <v>2.1000000000000001E-2</v>
      </c>
      <c r="H14" s="25">
        <f>G13*(1+$H$12)</f>
        <v>183.26949999999999</v>
      </c>
      <c r="I14" s="25">
        <f>H14*(1+$H$12)</f>
        <v>187.11815949999999</v>
      </c>
      <c r="J14" s="25">
        <f t="shared" ref="J14:AL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c r="AL14" s="25">
        <f t="shared" si="0"/>
        <v>341.87115372634037</v>
      </c>
    </row>
    <row r="15" spans="1:38">
      <c r="A15" s="14">
        <f>'Notes &amp; Assumptions'!A20</f>
        <v>7</v>
      </c>
      <c r="E15" t="s">
        <v>210</v>
      </c>
      <c r="F15" t="s">
        <v>209</v>
      </c>
      <c r="G15" s="17">
        <f>'Key Assumptions'!$C$3</f>
        <v>5.16E-2</v>
      </c>
    </row>
    <row r="16" spans="1:38">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c r="AB18" s="11">
        <v>0.3</v>
      </c>
      <c r="AC18" s="11">
        <v>0.3</v>
      </c>
      <c r="AD18" s="11">
        <v>0.3</v>
      </c>
      <c r="AE18" s="11">
        <v>0.3</v>
      </c>
      <c r="AF18" s="11">
        <v>0.3</v>
      </c>
      <c r="AG18" s="11">
        <v>0.3</v>
      </c>
      <c r="AH18" s="11">
        <v>0.3</v>
      </c>
      <c r="AI18" s="11">
        <v>0.3</v>
      </c>
      <c r="AJ18" s="11">
        <v>0.3</v>
      </c>
      <c r="AK18" s="11">
        <v>0.3</v>
      </c>
    </row>
    <row r="20" spans="1:37">
      <c r="A20" s="14">
        <f>'Notes &amp; Assumptions'!A23</f>
        <v>10</v>
      </c>
      <c r="C20" s="1" t="s">
        <v>214</v>
      </c>
      <c r="D20" s="1"/>
      <c r="M20" s="2"/>
    </row>
    <row r="21" spans="1:37">
      <c r="E21" s="2" t="str">
        <f>E7</f>
        <v>Pipes</v>
      </c>
      <c r="F21" t="s">
        <v>215</v>
      </c>
      <c r="G21" s="10">
        <f>IF('Key Assumptions'!C7="yes",SUM('NCC data'!B41:F41),0)+IF('Key Assumptions'!C8="yes",SUM('NCC data'!G41:K41),0)</f>
        <v>3136741.5882825577</v>
      </c>
      <c r="H21" s="60">
        <f>'NCC data'!L41*(1+$G14)^H2</f>
        <v>1798080.4519494104</v>
      </c>
      <c r="I21" s="60">
        <f>'NCC data'!M41*(1+$G14)^I2</f>
        <v>5657860.7627485506</v>
      </c>
      <c r="J21" s="60">
        <f>'NCC data'!N41*(1+$G14)^J2</f>
        <v>6007912.8687873278</v>
      </c>
      <c r="K21" s="60">
        <f>'NCC data'!O41*(1+$G14)^K2</f>
        <v>16100459.76823879</v>
      </c>
      <c r="L21" s="60">
        <f>'NCC data'!P41*(1+$G14)^L2</f>
        <v>21519975.337257907</v>
      </c>
      <c r="M21" s="60">
        <f>'NCC data'!Q41*(1+$G14)^M2</f>
        <v>35578188.814003259</v>
      </c>
      <c r="N21" s="60">
        <f>'NCC data'!R41*(1+$G14)^N2</f>
        <v>1752453.2245042424</v>
      </c>
      <c r="O21" s="60">
        <f>'NCC data'!S41*(1+$G14)^O2</f>
        <v>1624320.3420073742</v>
      </c>
      <c r="P21" s="60">
        <f>'NCC data'!T41*(1+$G14)^P2</f>
        <v>2079108.9950412908</v>
      </c>
      <c r="Q21" s="60">
        <f>'NCC data'!U41*(1+$G14)^Q2</f>
        <v>2706526.6546538225</v>
      </c>
      <c r="R21" s="60">
        <f>'NCC data'!V41*(1+$G14)^R2</f>
        <v>0</v>
      </c>
      <c r="S21" s="60">
        <f>'NCC data'!W41*(1+$G14)^S2</f>
        <v>13348639.683641469</v>
      </c>
      <c r="T21" s="60">
        <f>'NCC data'!X41*(1+$G14)^T2</f>
        <v>27257922.233995877</v>
      </c>
      <c r="U21" s="60">
        <f>'NCC data'!Y41*(1+$G14)^U2</f>
        <v>27830338.600909792</v>
      </c>
      <c r="V21" s="60">
        <f>'NCC data'!Z41*(1+$G14)^V2</f>
        <v>21311082.60312482</v>
      </c>
      <c r="W21" s="60">
        <f>'NCC data'!AA41*(1+$G14)^W2</f>
        <v>43517230.675580882</v>
      </c>
      <c r="X21" s="60">
        <f>'NCC data'!AB41*(1+$G14)^X2</f>
        <v>44431092.519768082</v>
      </c>
      <c r="Y21" s="60">
        <f>'NCC data'!AC41*(1+$G14)^Y2</f>
        <v>0</v>
      </c>
      <c r="Z21" s="60">
        <f>'NCC data'!AD41*(1+$G14)^Z2</f>
        <v>0</v>
      </c>
      <c r="AA21" s="60">
        <f>'NCC data'!AE41*(1+$G14)^AA2</f>
        <v>0</v>
      </c>
      <c r="AB21" s="60">
        <f>'NCC data'!AF25*(1+$G14)^AB2</f>
        <v>0</v>
      </c>
      <c r="AC21" s="60">
        <f>'NCC data'!AG25*(1+$G14)^AC2</f>
        <v>0</v>
      </c>
      <c r="AD21" s="60">
        <f>'NCC data'!AH25*(1+$G14)^AD2</f>
        <v>0</v>
      </c>
      <c r="AE21" s="60">
        <f>'NCC data'!AI25*(1+$G14)^AE2</f>
        <v>0</v>
      </c>
      <c r="AF21" s="60">
        <f>'NCC data'!AJ25*(1+$G14)^AF2</f>
        <v>0</v>
      </c>
      <c r="AG21" s="60">
        <f>'NCC data'!AK25*(1+$G14)^AG2</f>
        <v>0</v>
      </c>
      <c r="AH21" s="60">
        <f>'NCC data'!AL25*(1+$G14)^AH2</f>
        <v>0</v>
      </c>
      <c r="AI21" s="60">
        <f>'NCC data'!AM25*(1+$G14)^AI2</f>
        <v>0</v>
      </c>
      <c r="AJ21" s="60">
        <f>'NCC data'!AN25*(1+$G14)^AJ2</f>
        <v>0</v>
      </c>
      <c r="AK21" s="60">
        <f>'NCC data'!AO25*(1+$G14)^AK2</f>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3136741.5882825577</v>
      </c>
      <c r="H26" s="2">
        <f t="shared" ref="H26:AK26" si="1">SUM(H21:H25)</f>
        <v>1798080.4519494104</v>
      </c>
      <c r="I26" s="2">
        <f t="shared" si="1"/>
        <v>5657860.7627485506</v>
      </c>
      <c r="J26" s="2">
        <f t="shared" si="1"/>
        <v>6007912.8687873278</v>
      </c>
      <c r="K26" s="2">
        <f t="shared" si="1"/>
        <v>16100459.76823879</v>
      </c>
      <c r="L26" s="2">
        <f t="shared" si="1"/>
        <v>21519975.337257907</v>
      </c>
      <c r="M26" s="2">
        <f t="shared" si="1"/>
        <v>35578188.814003259</v>
      </c>
      <c r="N26" s="2">
        <f t="shared" si="1"/>
        <v>1752453.2245042424</v>
      </c>
      <c r="O26" s="2">
        <f t="shared" si="1"/>
        <v>1624320.3420073742</v>
      </c>
      <c r="P26" s="2">
        <f t="shared" si="1"/>
        <v>2079108.9950412908</v>
      </c>
      <c r="Q26" s="2">
        <f t="shared" si="1"/>
        <v>2706526.6546538225</v>
      </c>
      <c r="R26" s="2">
        <f t="shared" si="1"/>
        <v>0</v>
      </c>
      <c r="S26" s="2">
        <f t="shared" si="1"/>
        <v>13348639.683641469</v>
      </c>
      <c r="T26" s="2">
        <f t="shared" si="1"/>
        <v>27257922.233995877</v>
      </c>
      <c r="U26" s="2">
        <f t="shared" si="1"/>
        <v>27830338.600909792</v>
      </c>
      <c r="V26" s="2">
        <f t="shared" si="1"/>
        <v>21311082.60312482</v>
      </c>
      <c r="W26" s="2">
        <f t="shared" si="1"/>
        <v>43517230.675580882</v>
      </c>
      <c r="X26" s="2">
        <f t="shared" si="1"/>
        <v>44431092.519768082</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G21/$G7+IF((G$2-$G7+1)&gt;0,-INDEX($G21:$AK21,1,(G$2-$G7+1))/$G7,0)</f>
        <v>39209.269853531972</v>
      </c>
      <c r="H29" s="2">
        <f t="shared" ref="G29:AK32" si="2">H21/$G7+IF((H$2-$G7+1)&gt;0,-INDEX($G21:$AK21,1,(H$2-$G7+1))/$G7,0)</f>
        <v>22476.005649367631</v>
      </c>
      <c r="I29" s="2">
        <f t="shared" si="2"/>
        <v>70723.259534356883</v>
      </c>
      <c r="J29" s="2">
        <f t="shared" si="2"/>
        <v>75098.910859841591</v>
      </c>
      <c r="K29" s="2">
        <f t="shared" si="2"/>
        <v>201255.74710298487</v>
      </c>
      <c r="L29" s="2">
        <f t="shared" si="2"/>
        <v>268999.69171572383</v>
      </c>
      <c r="M29" s="2">
        <f t="shared" si="2"/>
        <v>444727.36017504073</v>
      </c>
      <c r="N29" s="2">
        <f t="shared" si="2"/>
        <v>21905.665306303032</v>
      </c>
      <c r="O29" s="2">
        <f t="shared" si="2"/>
        <v>20304.004275092178</v>
      </c>
      <c r="P29" s="2">
        <f t="shared" si="2"/>
        <v>25988.862438016135</v>
      </c>
      <c r="Q29" s="2">
        <f t="shared" si="2"/>
        <v>33831.583183172785</v>
      </c>
      <c r="R29" s="2">
        <f t="shared" si="2"/>
        <v>0</v>
      </c>
      <c r="S29" s="2">
        <f t="shared" si="2"/>
        <v>166857.99604551838</v>
      </c>
      <c r="T29" s="2">
        <f t="shared" si="2"/>
        <v>340724.02792494849</v>
      </c>
      <c r="U29" s="2">
        <f t="shared" si="2"/>
        <v>347879.23251137242</v>
      </c>
      <c r="V29" s="2">
        <f t="shared" si="2"/>
        <v>266388.53253906022</v>
      </c>
      <c r="W29" s="2">
        <f t="shared" si="2"/>
        <v>543965.38344476104</v>
      </c>
      <c r="X29" s="2">
        <f t="shared" si="2"/>
        <v>555388.65649710107</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39209.269853531972</v>
      </c>
      <c r="H34" s="2">
        <f>SUM($G$29:H32)</f>
        <v>61685.275502899603</v>
      </c>
      <c r="I34" s="2">
        <f>SUM($G$29:I32)</f>
        <v>132408.53503725649</v>
      </c>
      <c r="J34" s="2">
        <f>SUM($G$29:J32)</f>
        <v>207507.44589709808</v>
      </c>
      <c r="K34" s="2">
        <f>SUM($G$29:K32)</f>
        <v>408763.19300008297</v>
      </c>
      <c r="L34" s="2">
        <f>SUM($G$29:L32)</f>
        <v>677762.88471580681</v>
      </c>
      <c r="M34" s="2">
        <f>SUM($G$29:M32)</f>
        <v>1122490.2448908475</v>
      </c>
      <c r="N34" s="2">
        <f>SUM($G$29:N32)</f>
        <v>1144395.9101971504</v>
      </c>
      <c r="O34" s="2">
        <f>SUM($G$29:O32)</f>
        <v>1164699.9144722426</v>
      </c>
      <c r="P34" s="2">
        <f>SUM($G$29:P32)</f>
        <v>1190688.7769102587</v>
      </c>
      <c r="Q34" s="2">
        <f>SUM($G$29:Q32)</f>
        <v>1224520.3600934315</v>
      </c>
      <c r="R34" s="2">
        <f>SUM($G$29:R32)</f>
        <v>1224520.3600934315</v>
      </c>
      <c r="S34" s="2">
        <f>SUM($G$29:S32)</f>
        <v>1391378.35613895</v>
      </c>
      <c r="T34" s="2">
        <f>SUM($G$29:T32)</f>
        <v>1732102.3840638986</v>
      </c>
      <c r="U34" s="2">
        <f>SUM($G$29:U32)</f>
        <v>2079981.6165752709</v>
      </c>
      <c r="V34" s="2">
        <f>SUM($G$29:V32)</f>
        <v>2346370.1491143312</v>
      </c>
      <c r="W34" s="2">
        <f>SUM($G$29:W32)</f>
        <v>2890335.5325590922</v>
      </c>
      <c r="X34" s="2">
        <f>SUM($G$29:X32)</f>
        <v>3445724.1890561935</v>
      </c>
      <c r="Y34" s="2">
        <f>SUM($G$29:Y32)</f>
        <v>3445724.1890561935</v>
      </c>
      <c r="Z34" s="2">
        <f>SUM($G$29:Z32)</f>
        <v>3445724.1890561935</v>
      </c>
      <c r="AA34" s="2">
        <f>SUM($G$29:AA32)</f>
        <v>3445724.1890561935</v>
      </c>
      <c r="AB34" s="2">
        <f>SUM($G$29:AB32)</f>
        <v>3445724.1890561935</v>
      </c>
      <c r="AC34" s="2">
        <f>SUM($G$29:AC32)</f>
        <v>3445724.1890561935</v>
      </c>
      <c r="AD34" s="2">
        <f>SUM($G$29:AD32)</f>
        <v>3445724.1890561935</v>
      </c>
      <c r="AE34" s="2">
        <f>SUM($G$29:AE32)</f>
        <v>3445724.1890561935</v>
      </c>
      <c r="AF34" s="2">
        <f>SUM($G$29:AF32)</f>
        <v>3445724.1890561935</v>
      </c>
      <c r="AG34" s="2">
        <f>SUM($G$29:AG32)</f>
        <v>3445724.1890561935</v>
      </c>
      <c r="AH34" s="2">
        <f>SUM($G$29:AH32)</f>
        <v>3445724.1890561935</v>
      </c>
      <c r="AI34" s="2">
        <f>SUM($G$29:AI32)</f>
        <v>3445724.1890561935</v>
      </c>
      <c r="AJ34" s="2">
        <f>SUM($G$29:AJ32)</f>
        <v>3445724.1890561935</v>
      </c>
      <c r="AK34" s="2">
        <f>SUM($G$29:AK32)</f>
        <v>3445724.1890561935</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640809.73528265115</v>
      </c>
      <c r="I37" s="10">
        <f>((I90+I116)*($H$6))*(I14/$G$13)</f>
        <v>719991.528762109</v>
      </c>
      <c r="J37" s="10">
        <f t="shared" ref="J37:AK37" si="3">((J90+J116)*($H$6))*(J14/$G$13)</f>
        <v>1223085.5175278103</v>
      </c>
      <c r="K37" s="10">
        <f t="shared" si="3"/>
        <v>1317284.5282059964</v>
      </c>
      <c r="L37" s="10">
        <f t="shared" si="3"/>
        <v>1414900.5166194413</v>
      </c>
      <c r="M37" s="10">
        <f t="shared" si="3"/>
        <v>1516035.4540693103</v>
      </c>
      <c r="N37" s="10">
        <f t="shared" si="3"/>
        <v>1607317.0274686231</v>
      </c>
      <c r="O37" s="10">
        <f t="shared" si="3"/>
        <v>1701763.8553154659</v>
      </c>
      <c r="P37" s="10">
        <f t="shared" si="3"/>
        <v>1799468.6231227664</v>
      </c>
      <c r="Q37" s="10">
        <f t="shared" si="3"/>
        <v>1900526.513317768</v>
      </c>
      <c r="R37" s="10">
        <f t="shared" si="3"/>
        <v>2005035.26923817</v>
      </c>
      <c r="S37" s="10">
        <f t="shared" si="3"/>
        <v>2012305.8481412926</v>
      </c>
      <c r="T37" s="10">
        <f t="shared" si="3"/>
        <v>2018997.5708046122</v>
      </c>
      <c r="U37" s="10">
        <f t="shared" si="3"/>
        <v>2025082.9189407534</v>
      </c>
      <c r="V37" s="10">
        <f t="shared" si="3"/>
        <v>4266231.4749667337</v>
      </c>
      <c r="W37" s="10">
        <f t="shared" si="3"/>
        <v>4317967.5495565757</v>
      </c>
      <c r="X37" s="10">
        <f t="shared" si="3"/>
        <v>4408644.8680972718</v>
      </c>
      <c r="Y37" s="10">
        <f t="shared" si="3"/>
        <v>4501226.4103273135</v>
      </c>
      <c r="Z37" s="10">
        <f t="shared" si="3"/>
        <v>4595752.16494417</v>
      </c>
      <c r="AA37" s="10">
        <f t="shared" si="3"/>
        <v>4692262.9604080142</v>
      </c>
      <c r="AB37" s="10">
        <f t="shared" si="3"/>
        <v>4790800.4825765723</v>
      </c>
      <c r="AC37" s="10">
        <f t="shared" si="3"/>
        <v>4823940.9050899101</v>
      </c>
      <c r="AD37" s="10">
        <f t="shared" si="3"/>
        <v>4856360.4823359735</v>
      </c>
      <c r="AE37" s="10">
        <f t="shared" si="3"/>
        <v>4888014.3238872457</v>
      </c>
      <c r="AF37" s="10">
        <f t="shared" si="3"/>
        <v>4918855.9718109621</v>
      </c>
      <c r="AG37" s="10">
        <f t="shared" si="3"/>
        <v>4948837.3546306193</v>
      </c>
      <c r="AH37" s="10">
        <f t="shared" si="3"/>
        <v>5052762.9390778812</v>
      </c>
      <c r="AI37" s="10">
        <f t="shared" si="3"/>
        <v>5158870.9607985159</v>
      </c>
      <c r="AJ37" s="10">
        <f t="shared" si="3"/>
        <v>5267207.2509752633</v>
      </c>
      <c r="AK37" s="10">
        <f t="shared" si="3"/>
        <v>5377818.603245765</v>
      </c>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640809.73528265115</v>
      </c>
      <c r="I42" s="2">
        <f t="shared" si="4"/>
        <v>719991.528762109</v>
      </c>
      <c r="J42" s="2">
        <f t="shared" si="4"/>
        <v>1223085.5175278103</v>
      </c>
      <c r="K42" s="2">
        <f t="shared" si="4"/>
        <v>1317284.5282059964</v>
      </c>
      <c r="L42" s="2">
        <f t="shared" si="4"/>
        <v>1414900.5166194413</v>
      </c>
      <c r="M42" s="2">
        <f t="shared" si="4"/>
        <v>1516035.4540693103</v>
      </c>
      <c r="N42" s="2">
        <f t="shared" si="4"/>
        <v>1607317.0274686231</v>
      </c>
      <c r="O42" s="2">
        <f t="shared" si="4"/>
        <v>1701763.8553154659</v>
      </c>
      <c r="P42" s="2">
        <f t="shared" si="4"/>
        <v>1799468.6231227664</v>
      </c>
      <c r="Q42" s="2">
        <f t="shared" si="4"/>
        <v>1900526.513317768</v>
      </c>
      <c r="R42" s="2">
        <f t="shared" si="4"/>
        <v>2005035.26923817</v>
      </c>
      <c r="S42" s="2">
        <f t="shared" si="4"/>
        <v>2012305.8481412926</v>
      </c>
      <c r="T42" s="2">
        <f t="shared" si="4"/>
        <v>2018997.5708046122</v>
      </c>
      <c r="U42" s="2">
        <f t="shared" si="4"/>
        <v>2025082.9189407534</v>
      </c>
      <c r="V42" s="2">
        <f t="shared" si="4"/>
        <v>4266231.4749667337</v>
      </c>
      <c r="W42" s="2">
        <f t="shared" si="4"/>
        <v>4317967.5495565757</v>
      </c>
      <c r="X42" s="2">
        <f t="shared" si="4"/>
        <v>4408644.8680972718</v>
      </c>
      <c r="Y42" s="2">
        <f t="shared" si="4"/>
        <v>4501226.4103273135</v>
      </c>
      <c r="Z42" s="2">
        <f t="shared" si="4"/>
        <v>4595752.16494417</v>
      </c>
      <c r="AA42" s="2">
        <f t="shared" si="4"/>
        <v>4692262.9604080142</v>
      </c>
      <c r="AB42" s="2">
        <f t="shared" si="4"/>
        <v>4790800.4825765723</v>
      </c>
      <c r="AC42" s="2">
        <f t="shared" si="4"/>
        <v>4823940.9050899101</v>
      </c>
      <c r="AD42" s="2">
        <f t="shared" si="4"/>
        <v>4856360.4823359735</v>
      </c>
      <c r="AE42" s="2">
        <f t="shared" si="4"/>
        <v>4888014.3238872457</v>
      </c>
      <c r="AF42" s="2">
        <f t="shared" si="4"/>
        <v>4918855.9718109621</v>
      </c>
      <c r="AG42" s="2">
        <f t="shared" si="4"/>
        <v>4948837.3546306193</v>
      </c>
      <c r="AH42" s="2">
        <f t="shared" si="4"/>
        <v>5052762.9390778812</v>
      </c>
      <c r="AI42" s="2">
        <f t="shared" si="4"/>
        <v>5158870.9607985159</v>
      </c>
      <c r="AJ42" s="2">
        <f t="shared" si="4"/>
        <v>5267207.2509752633</v>
      </c>
      <c r="AK42" s="2">
        <f t="shared" si="4"/>
        <v>5377818.603245765</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8010.1216910331395</v>
      </c>
      <c r="I45" s="2">
        <f t="shared" si="5"/>
        <v>8999.8941095263617</v>
      </c>
      <c r="J45" s="2">
        <f t="shared" si="5"/>
        <v>15288.568969097629</v>
      </c>
      <c r="K45" s="2">
        <f t="shared" si="5"/>
        <v>16466.056602574954</v>
      </c>
      <c r="L45" s="2">
        <f t="shared" si="5"/>
        <v>17686.256457743017</v>
      </c>
      <c r="M45" s="2">
        <f t="shared" si="5"/>
        <v>18950.443175866378</v>
      </c>
      <c r="N45" s="2">
        <f t="shared" si="5"/>
        <v>20091.462843357789</v>
      </c>
      <c r="O45" s="2">
        <f t="shared" si="5"/>
        <v>21272.048191443326</v>
      </c>
      <c r="P45" s="2">
        <f t="shared" si="5"/>
        <v>22493.35778903458</v>
      </c>
      <c r="Q45" s="2">
        <f t="shared" si="5"/>
        <v>23756.581416472101</v>
      </c>
      <c r="R45" s="2">
        <f t="shared" si="5"/>
        <v>25062.940865477125</v>
      </c>
      <c r="S45" s="2">
        <f t="shared" si="5"/>
        <v>25153.823101766156</v>
      </c>
      <c r="T45" s="2">
        <f t="shared" si="5"/>
        <v>25237.469635057652</v>
      </c>
      <c r="U45" s="2">
        <f t="shared" si="5"/>
        <v>25313.536486759418</v>
      </c>
      <c r="V45" s="2">
        <f t="shared" si="5"/>
        <v>53327.893437084174</v>
      </c>
      <c r="W45" s="2">
        <f t="shared" si="5"/>
        <v>53974.594369457198</v>
      </c>
      <c r="X45" s="2">
        <f t="shared" si="5"/>
        <v>55108.060851215894</v>
      </c>
      <c r="Y45" s="2">
        <f t="shared" si="5"/>
        <v>56265.330129091417</v>
      </c>
      <c r="Z45" s="2">
        <f t="shared" si="5"/>
        <v>57446.902061802124</v>
      </c>
      <c r="AA45" s="2">
        <f t="shared" si="5"/>
        <v>58653.287005100181</v>
      </c>
      <c r="AB45" s="2">
        <f t="shared" si="5"/>
        <v>59885.006032207151</v>
      </c>
      <c r="AC45" s="2">
        <f t="shared" si="5"/>
        <v>60299.26131362388</v>
      </c>
      <c r="AD45" s="2">
        <f t="shared" si="5"/>
        <v>60704.506029199671</v>
      </c>
      <c r="AE45" s="2">
        <f t="shared" si="5"/>
        <v>61100.179048590573</v>
      </c>
      <c r="AF45" s="2">
        <f t="shared" si="5"/>
        <v>61485.699647637026</v>
      </c>
      <c r="AG45" s="2">
        <f t="shared" si="5"/>
        <v>61860.466932882744</v>
      </c>
      <c r="AH45" s="2">
        <f t="shared" si="5"/>
        <v>63159.536738473515</v>
      </c>
      <c r="AI45" s="2">
        <f t="shared" si="5"/>
        <v>64485.887009981452</v>
      </c>
      <c r="AJ45" s="2">
        <f t="shared" si="5"/>
        <v>65840.090637190791</v>
      </c>
      <c r="AK45" s="2">
        <f t="shared" si="5"/>
        <v>67222.732540572062</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8010.1216910331395</v>
      </c>
      <c r="I50" s="2">
        <f>SUM($G$45:I48)</f>
        <v>17010.0158005595</v>
      </c>
      <c r="J50" s="2">
        <f>SUM($G$45:J48)</f>
        <v>32298.584769657129</v>
      </c>
      <c r="K50" s="2">
        <f>SUM($G$45:K48)</f>
        <v>48764.641372232087</v>
      </c>
      <c r="L50" s="2">
        <f>SUM($G$45:L48)</f>
        <v>66450.897829975103</v>
      </c>
      <c r="M50" s="2">
        <f>SUM($G$45:M48)</f>
        <v>85401.341005841474</v>
      </c>
      <c r="N50" s="2">
        <f>SUM($G$45:N48)</f>
        <v>105492.80384919926</v>
      </c>
      <c r="O50" s="2">
        <f>SUM($G$45:O48)</f>
        <v>126764.85204064258</v>
      </c>
      <c r="P50" s="2">
        <f>SUM($G$45:P48)</f>
        <v>149258.20982967716</v>
      </c>
      <c r="Q50" s="2">
        <f>SUM($G$45:Q48)</f>
        <v>173014.79124614925</v>
      </c>
      <c r="R50" s="2">
        <f>SUM($G$45:R48)</f>
        <v>198077.73211162636</v>
      </c>
      <c r="S50" s="2">
        <f>SUM($G$45:S48)</f>
        <v>223231.55521339251</v>
      </c>
      <c r="T50" s="2">
        <f>SUM($G$45:T48)</f>
        <v>248469.02484845015</v>
      </c>
      <c r="U50" s="2">
        <f>SUM($G$45:U48)</f>
        <v>273782.56133520958</v>
      </c>
      <c r="V50" s="2">
        <f>SUM($G$45:V48)</f>
        <v>327110.45477229374</v>
      </c>
      <c r="W50" s="2">
        <f>SUM($G$45:W48)</f>
        <v>381085.04914175096</v>
      </c>
      <c r="X50" s="2">
        <f>SUM($G$45:X48)</f>
        <v>436193.10999296687</v>
      </c>
      <c r="Y50" s="2">
        <f>SUM($G$45:Y48)</f>
        <v>492458.44012205827</v>
      </c>
      <c r="Z50" s="2">
        <f>SUM($G$45:Z48)</f>
        <v>549905.34218386037</v>
      </c>
      <c r="AA50" s="2">
        <f>SUM($G$45:AA48)</f>
        <v>608558.62918896053</v>
      </c>
      <c r="AB50" s="2">
        <f>SUM($G$45:AB48)</f>
        <v>668443.6352211677</v>
      </c>
      <c r="AC50" s="2">
        <f>SUM($G$45:AC48)</f>
        <v>728742.89653479157</v>
      </c>
      <c r="AD50" s="2">
        <f>SUM($G$45:AD48)</f>
        <v>789447.40256399126</v>
      </c>
      <c r="AE50" s="2">
        <f>SUM($G$45:AE48)</f>
        <v>850547.58161258185</v>
      </c>
      <c r="AF50" s="2">
        <f>SUM($G$45:AF48)</f>
        <v>912033.28126021894</v>
      </c>
      <c r="AG50" s="2">
        <f>SUM($G$45:AG48)</f>
        <v>973893.74819310172</v>
      </c>
      <c r="AH50" s="2">
        <f>SUM($G$45:AH48)</f>
        <v>1037053.2849315752</v>
      </c>
      <c r="AI50" s="2">
        <f>SUM($G$45:AI48)</f>
        <v>1101539.1719415567</v>
      </c>
      <c r="AJ50" s="2">
        <f>SUM($G$45:AJ48)</f>
        <v>1167379.2625787475</v>
      </c>
      <c r="AK50" s="2">
        <f>SUM($G$45:AK48)</f>
        <v>1234601.9951193195</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Recycled Water Service Revenue</v>
      </c>
      <c r="D87" s="1"/>
    </row>
    <row r="88" spans="1:37">
      <c r="C88" s="1"/>
      <c r="D88" s="1"/>
    </row>
    <row r="89" spans="1:37">
      <c r="C89" s="1"/>
      <c r="D89" t="s">
        <v>230</v>
      </c>
    </row>
    <row r="90" spans="1:37">
      <c r="A90" s="14">
        <f>'Notes &amp; Assumptions'!A28</f>
        <v>15</v>
      </c>
      <c r="C90" s="1"/>
      <c r="D90" s="1"/>
      <c r="E90" t="s">
        <v>231</v>
      </c>
      <c r="F90" t="s">
        <v>232</v>
      </c>
      <c r="H90" s="10">
        <f>'NCC data'!L52</f>
        <v>393.18915026199693</v>
      </c>
      <c r="I90" s="10">
        <f>'NCC data'!M52</f>
        <v>432.68722097872524</v>
      </c>
      <c r="J90" s="10">
        <f>'NCC data'!N52</f>
        <v>719.90926677286552</v>
      </c>
      <c r="K90" s="10">
        <f>'NCC data'!O52</f>
        <v>759.40733748959155</v>
      </c>
      <c r="L90" s="10">
        <f>'NCC data'!P52</f>
        <v>798.90540820632032</v>
      </c>
      <c r="M90" s="10">
        <f>'NCC data'!Q52</f>
        <v>838.40347892304817</v>
      </c>
      <c r="N90" s="10">
        <f>'NCC data'!R52</f>
        <v>870.60171296870612</v>
      </c>
      <c r="O90" s="10">
        <f>'NCC data'!S52</f>
        <v>902.7999470143659</v>
      </c>
      <c r="P90" s="10">
        <f>'NCC data'!T52</f>
        <v>934.99818106002749</v>
      </c>
      <c r="Q90" s="10">
        <f>'NCC data'!U52</f>
        <v>967.19641510568363</v>
      </c>
      <c r="R90" s="10">
        <f>'NCC data'!V52</f>
        <v>999.3946491513434</v>
      </c>
      <c r="S90" s="10">
        <f>'NCC data'!W52</f>
        <v>982.38845656962985</v>
      </c>
      <c r="T90" s="10">
        <f>'NCC data'!X52</f>
        <v>965.3822639879163</v>
      </c>
      <c r="U90" s="10">
        <f>'NCC data'!Y52</f>
        <v>948.37607140619912</v>
      </c>
      <c r="V90" s="10">
        <f>'NCC data'!Z52</f>
        <v>1956.8451065718564</v>
      </c>
      <c r="W90" s="10">
        <f>'NCC data'!AA52</f>
        <v>1939.838913990141</v>
      </c>
      <c r="X90" s="10">
        <f>'NCC data'!AB52</f>
        <v>1939.8389139901446</v>
      </c>
      <c r="Y90" s="10">
        <f>'NCC data'!AC52</f>
        <v>1939.8389139901446</v>
      </c>
      <c r="Z90" s="10">
        <f>'NCC data'!AD52</f>
        <v>1939.8389139901374</v>
      </c>
      <c r="AA90" s="10">
        <f>'NCC data'!AE52</f>
        <v>1939.8389139901446</v>
      </c>
      <c r="AB90" s="10">
        <f>'NCC data'!AF52</f>
        <v>1939.838913990141</v>
      </c>
      <c r="AC90" s="10">
        <f>'NCC data'!AG52</f>
        <v>1913.0830304046249</v>
      </c>
      <c r="AD90" s="10">
        <f>'NCC data'!AH52</f>
        <v>1886.3271468191015</v>
      </c>
      <c r="AE90" s="10">
        <f>'NCC data'!AI52</f>
        <v>1859.5712632335853</v>
      </c>
      <c r="AF90" s="10">
        <f>'NCC data'!AJ52</f>
        <v>1832.8153796480692</v>
      </c>
      <c r="AG90" s="10">
        <f>'NCC data'!AK52</f>
        <v>1806.0594960625458</v>
      </c>
      <c r="AH90" s="10">
        <f>'NCC data'!AL52</f>
        <v>1806.0594960625531</v>
      </c>
      <c r="AI90" s="10">
        <f>'NCC data'!AM52</f>
        <v>1806.0594960625531</v>
      </c>
      <c r="AJ90" s="10">
        <f>'NCC data'!AN52</f>
        <v>1806.0594960625458</v>
      </c>
      <c r="AK90" s="10">
        <f>'NCC data'!AO52</f>
        <v>1806.0594960625531</v>
      </c>
    </row>
    <row r="91" spans="1:37">
      <c r="C91" s="1"/>
      <c r="D91" s="1"/>
      <c r="E91" t="s">
        <v>233</v>
      </c>
      <c r="F91" t="s">
        <v>232</v>
      </c>
      <c r="G91" s="47">
        <f>IF('Key Assumptions'!C6="yes",SUM('NCC data'!B36:K36),0)</f>
        <v>0</v>
      </c>
      <c r="H91" s="2">
        <f>G91+H90</f>
        <v>393.18915026199693</v>
      </c>
      <c r="I91" s="2">
        <f t="shared" ref="I91:AK91" si="12">H91+I90</f>
        <v>825.87637124072216</v>
      </c>
      <c r="J91" s="2">
        <f t="shared" si="12"/>
        <v>1545.7856380135877</v>
      </c>
      <c r="K91" s="2">
        <f t="shared" si="12"/>
        <v>2305.1929755031792</v>
      </c>
      <c r="L91" s="2">
        <f t="shared" si="12"/>
        <v>3104.0983837094996</v>
      </c>
      <c r="M91" s="2">
        <f t="shared" si="12"/>
        <v>3942.5018626325477</v>
      </c>
      <c r="N91" s="2">
        <f t="shared" si="12"/>
        <v>4813.1035756012534</v>
      </c>
      <c r="O91" s="2">
        <f t="shared" si="12"/>
        <v>5715.9035226156193</v>
      </c>
      <c r="P91" s="2">
        <f t="shared" si="12"/>
        <v>6650.9017036756468</v>
      </c>
      <c r="Q91" s="2">
        <f t="shared" si="12"/>
        <v>7618.0981187813304</v>
      </c>
      <c r="R91" s="2">
        <f t="shared" si="12"/>
        <v>8617.4927679326738</v>
      </c>
      <c r="S91" s="2">
        <f t="shared" si="12"/>
        <v>9599.8812245023037</v>
      </c>
      <c r="T91" s="2">
        <f t="shared" si="12"/>
        <v>10565.26348849022</v>
      </c>
      <c r="U91" s="2">
        <f t="shared" si="12"/>
        <v>11513.639559896419</v>
      </c>
      <c r="V91" s="2">
        <f t="shared" si="12"/>
        <v>13470.484666468275</v>
      </c>
      <c r="W91" s="2">
        <f t="shared" si="12"/>
        <v>15410.323580458416</v>
      </c>
      <c r="X91" s="2">
        <f t="shared" si="12"/>
        <v>17350.162494448559</v>
      </c>
      <c r="Y91" s="2">
        <f t="shared" si="12"/>
        <v>19290.001408438704</v>
      </c>
      <c r="Z91" s="2">
        <f t="shared" si="12"/>
        <v>21229.840322428841</v>
      </c>
      <c r="AA91" s="2">
        <f t="shared" si="12"/>
        <v>23169.679236418986</v>
      </c>
      <c r="AB91" s="2">
        <f t="shared" si="12"/>
        <v>25109.518150409127</v>
      </c>
      <c r="AC91" s="2">
        <f t="shared" si="12"/>
        <v>27022.601180813752</v>
      </c>
      <c r="AD91" s="2">
        <f t="shared" si="12"/>
        <v>28908.928327632853</v>
      </c>
      <c r="AE91" s="2">
        <f t="shared" si="12"/>
        <v>30768.499590866439</v>
      </c>
      <c r="AF91" s="2">
        <f t="shared" si="12"/>
        <v>32601.314970514508</v>
      </c>
      <c r="AG91" s="2">
        <f>AF91+AG90</f>
        <v>34407.37446657705</v>
      </c>
      <c r="AH91" s="2">
        <f t="shared" si="12"/>
        <v>36213.433962639603</v>
      </c>
      <c r="AI91" s="2">
        <f t="shared" si="12"/>
        <v>38019.493458702156</v>
      </c>
      <c r="AJ91" s="2">
        <f t="shared" si="12"/>
        <v>39825.552954764702</v>
      </c>
      <c r="AK91" s="2">
        <f t="shared" si="12"/>
        <v>41631.612450827255</v>
      </c>
    </row>
    <row r="92" spans="1:37">
      <c r="A92" s="14">
        <f>'Notes &amp; Assumptions'!A29</f>
        <v>16</v>
      </c>
      <c r="C92" s="1"/>
      <c r="D92" s="1"/>
      <c r="E92" t="s">
        <v>234</v>
      </c>
      <c r="F92" t="s">
        <v>232</v>
      </c>
      <c r="G92" s="10">
        <v>1</v>
      </c>
    </row>
    <row r="93" spans="1:37">
      <c r="C93" s="1"/>
      <c r="D93" s="1"/>
      <c r="E93" t="s">
        <v>235</v>
      </c>
      <c r="F93" t="s">
        <v>232</v>
      </c>
      <c r="H93">
        <f>H90*$G92</f>
        <v>393.18915026199693</v>
      </c>
      <c r="I93">
        <f t="shared" ref="I93:AK93" si="13">I90*$G92</f>
        <v>432.68722097872524</v>
      </c>
      <c r="J93">
        <f t="shared" si="13"/>
        <v>719.90926677286552</v>
      </c>
      <c r="K93">
        <f t="shared" si="13"/>
        <v>759.40733748959155</v>
      </c>
      <c r="L93">
        <f t="shared" si="13"/>
        <v>798.90540820632032</v>
      </c>
      <c r="M93">
        <f t="shared" si="13"/>
        <v>838.40347892304817</v>
      </c>
      <c r="N93">
        <f t="shared" si="13"/>
        <v>870.60171296870612</v>
      </c>
      <c r="O93">
        <f t="shared" si="13"/>
        <v>902.7999470143659</v>
      </c>
      <c r="P93">
        <f t="shared" si="13"/>
        <v>934.99818106002749</v>
      </c>
      <c r="Q93">
        <f t="shared" si="13"/>
        <v>967.19641510568363</v>
      </c>
      <c r="R93">
        <f t="shared" si="13"/>
        <v>999.3946491513434</v>
      </c>
      <c r="S93">
        <f t="shared" si="13"/>
        <v>982.38845656962985</v>
      </c>
      <c r="T93">
        <f t="shared" si="13"/>
        <v>965.3822639879163</v>
      </c>
      <c r="U93">
        <f t="shared" si="13"/>
        <v>948.37607140619912</v>
      </c>
      <c r="V93">
        <f t="shared" si="13"/>
        <v>1956.8451065718564</v>
      </c>
      <c r="W93">
        <f t="shared" si="13"/>
        <v>1939.838913990141</v>
      </c>
      <c r="X93">
        <f t="shared" si="13"/>
        <v>1939.8389139901446</v>
      </c>
      <c r="Y93">
        <f t="shared" si="13"/>
        <v>1939.8389139901446</v>
      </c>
      <c r="Z93">
        <f t="shared" si="13"/>
        <v>1939.8389139901374</v>
      </c>
      <c r="AA93">
        <f t="shared" si="13"/>
        <v>1939.8389139901446</v>
      </c>
      <c r="AB93">
        <f t="shared" si="13"/>
        <v>1939.838913990141</v>
      </c>
      <c r="AC93">
        <f t="shared" si="13"/>
        <v>1913.0830304046249</v>
      </c>
      <c r="AD93">
        <f t="shared" si="13"/>
        <v>1886.3271468191015</v>
      </c>
      <c r="AE93">
        <f t="shared" si="13"/>
        <v>1859.5712632335853</v>
      </c>
      <c r="AF93">
        <f t="shared" si="13"/>
        <v>1832.8153796480692</v>
      </c>
      <c r="AG93">
        <f t="shared" si="13"/>
        <v>1806.0594960625458</v>
      </c>
      <c r="AH93">
        <f t="shared" si="13"/>
        <v>1806.0594960625531</v>
      </c>
      <c r="AI93">
        <f t="shared" si="13"/>
        <v>1806.0594960625531</v>
      </c>
      <c r="AJ93">
        <f t="shared" si="13"/>
        <v>1806.0594960625458</v>
      </c>
      <c r="AK93">
        <f t="shared" si="13"/>
        <v>1806.0594960625531</v>
      </c>
    </row>
    <row r="94" spans="1:37">
      <c r="C94" s="1"/>
      <c r="D94" s="1"/>
      <c r="E94" t="s">
        <v>236</v>
      </c>
      <c r="F94" t="s">
        <v>232</v>
      </c>
      <c r="H94">
        <f>H91*$G92</f>
        <v>393.18915026199693</v>
      </c>
      <c r="I94">
        <f t="shared" ref="I94:AK94" si="14">I91*$G92</f>
        <v>825.87637124072216</v>
      </c>
      <c r="J94">
        <f t="shared" si="14"/>
        <v>1545.7856380135877</v>
      </c>
      <c r="K94">
        <f t="shared" si="14"/>
        <v>2305.1929755031792</v>
      </c>
      <c r="L94">
        <f t="shared" si="14"/>
        <v>3104.0983837094996</v>
      </c>
      <c r="M94">
        <f t="shared" si="14"/>
        <v>3942.5018626325477</v>
      </c>
      <c r="N94">
        <f t="shared" si="14"/>
        <v>4813.1035756012534</v>
      </c>
      <c r="O94">
        <f t="shared" si="14"/>
        <v>5715.9035226156193</v>
      </c>
      <c r="P94">
        <f t="shared" si="14"/>
        <v>6650.9017036756468</v>
      </c>
      <c r="Q94">
        <f t="shared" si="14"/>
        <v>7618.0981187813304</v>
      </c>
      <c r="R94">
        <f t="shared" si="14"/>
        <v>8617.4927679326738</v>
      </c>
      <c r="S94">
        <f t="shared" si="14"/>
        <v>9599.8812245023037</v>
      </c>
      <c r="T94">
        <f t="shared" si="14"/>
        <v>10565.26348849022</v>
      </c>
      <c r="U94">
        <f t="shared" si="14"/>
        <v>11513.639559896419</v>
      </c>
      <c r="V94">
        <f t="shared" si="14"/>
        <v>13470.484666468275</v>
      </c>
      <c r="W94">
        <f t="shared" si="14"/>
        <v>15410.323580458416</v>
      </c>
      <c r="X94">
        <f t="shared" si="14"/>
        <v>17350.162494448559</v>
      </c>
      <c r="Y94">
        <f t="shared" si="14"/>
        <v>19290.001408438704</v>
      </c>
      <c r="Z94">
        <f t="shared" si="14"/>
        <v>21229.840322428841</v>
      </c>
      <c r="AA94">
        <f t="shared" si="14"/>
        <v>23169.679236418986</v>
      </c>
      <c r="AB94">
        <f t="shared" si="14"/>
        <v>25109.518150409127</v>
      </c>
      <c r="AC94">
        <f t="shared" si="14"/>
        <v>27022.601180813752</v>
      </c>
      <c r="AD94">
        <f t="shared" si="14"/>
        <v>28908.928327632853</v>
      </c>
      <c r="AE94">
        <f t="shared" si="14"/>
        <v>30768.499590866439</v>
      </c>
      <c r="AF94">
        <f t="shared" si="14"/>
        <v>32601.314970514508</v>
      </c>
      <c r="AG94">
        <f t="shared" si="14"/>
        <v>34407.37446657705</v>
      </c>
      <c r="AH94">
        <f t="shared" si="14"/>
        <v>36213.433962639603</v>
      </c>
      <c r="AI94">
        <f t="shared" si="14"/>
        <v>38019.493458702156</v>
      </c>
      <c r="AJ94">
        <f t="shared" si="14"/>
        <v>39825.552954764702</v>
      </c>
      <c r="AK94">
        <f t="shared" si="14"/>
        <v>41631.612450827255</v>
      </c>
    </row>
    <row r="95" spans="1:37">
      <c r="A95" s="14">
        <f>'Notes &amp; Assumptions'!A30</f>
        <v>17</v>
      </c>
      <c r="C95" s="1"/>
      <c r="D95" s="1"/>
      <c r="E95" t="s">
        <v>262</v>
      </c>
      <c r="F95" t="s">
        <v>238</v>
      </c>
      <c r="H95" s="10">
        <f>'Demand data'!E19</f>
        <v>29.37</v>
      </c>
      <c r="I95" s="10">
        <f>H95</f>
        <v>29.37</v>
      </c>
      <c r="J95" s="10">
        <f t="shared" ref="J95:AK95" si="15">I95</f>
        <v>29.37</v>
      </c>
      <c r="K95" s="10">
        <f t="shared" si="15"/>
        <v>29.37</v>
      </c>
      <c r="L95" s="10">
        <f t="shared" si="15"/>
        <v>29.37</v>
      </c>
      <c r="M95" s="10">
        <f t="shared" si="15"/>
        <v>29.37</v>
      </c>
      <c r="N95" s="10">
        <f t="shared" si="15"/>
        <v>29.37</v>
      </c>
      <c r="O95" s="10">
        <f t="shared" si="15"/>
        <v>29.37</v>
      </c>
      <c r="P95" s="10">
        <f t="shared" si="15"/>
        <v>29.37</v>
      </c>
      <c r="Q95" s="10">
        <f t="shared" si="15"/>
        <v>29.37</v>
      </c>
      <c r="R95" s="10">
        <f t="shared" si="15"/>
        <v>29.37</v>
      </c>
      <c r="S95" s="10">
        <f t="shared" si="15"/>
        <v>29.37</v>
      </c>
      <c r="T95" s="10">
        <f t="shared" si="15"/>
        <v>29.37</v>
      </c>
      <c r="U95" s="10">
        <f t="shared" si="15"/>
        <v>29.37</v>
      </c>
      <c r="V95" s="10">
        <f t="shared" si="15"/>
        <v>29.37</v>
      </c>
      <c r="W95" s="10">
        <f t="shared" si="15"/>
        <v>29.37</v>
      </c>
      <c r="X95" s="10">
        <f t="shared" si="15"/>
        <v>29.37</v>
      </c>
      <c r="Y95" s="10">
        <f t="shared" si="15"/>
        <v>29.37</v>
      </c>
      <c r="Z95" s="10">
        <f t="shared" si="15"/>
        <v>29.37</v>
      </c>
      <c r="AA95" s="10">
        <f t="shared" si="15"/>
        <v>29.37</v>
      </c>
      <c r="AB95" s="10">
        <f t="shared" si="15"/>
        <v>29.37</v>
      </c>
      <c r="AC95" s="10">
        <f t="shared" si="15"/>
        <v>29.37</v>
      </c>
      <c r="AD95" s="10">
        <f t="shared" si="15"/>
        <v>29.37</v>
      </c>
      <c r="AE95" s="10">
        <f t="shared" si="15"/>
        <v>29.37</v>
      </c>
      <c r="AF95" s="10">
        <f t="shared" si="15"/>
        <v>29.37</v>
      </c>
      <c r="AG95" s="10">
        <f t="shared" si="15"/>
        <v>29.37</v>
      </c>
      <c r="AH95" s="10">
        <f t="shared" si="15"/>
        <v>29.37</v>
      </c>
      <c r="AI95" s="10">
        <f t="shared" si="15"/>
        <v>29.37</v>
      </c>
      <c r="AJ95" s="10">
        <f t="shared" si="15"/>
        <v>29.37</v>
      </c>
      <c r="AK95" s="10">
        <f t="shared" si="15"/>
        <v>29.37</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11547.96534319485</v>
      </c>
      <c r="I98" s="2">
        <f>I91*I95</f>
        <v>24255.989023340011</v>
      </c>
      <c r="J98" s="2">
        <f t="shared" ref="J98:AK98" si="16">J91*J95</f>
        <v>45399.724188459069</v>
      </c>
      <c r="K98" s="2">
        <f t="shared" si="16"/>
        <v>67703.517690528373</v>
      </c>
      <c r="L98" s="2">
        <f t="shared" si="16"/>
        <v>91167.369529547999</v>
      </c>
      <c r="M98" s="2">
        <f t="shared" si="16"/>
        <v>115791.27970551793</v>
      </c>
      <c r="N98" s="2">
        <f t="shared" si="16"/>
        <v>141360.8520154088</v>
      </c>
      <c r="O98" s="2">
        <f t="shared" si="16"/>
        <v>167876.08645922074</v>
      </c>
      <c r="P98" s="2">
        <f t="shared" si="16"/>
        <v>195336.98303695375</v>
      </c>
      <c r="Q98" s="2">
        <f t="shared" si="16"/>
        <v>223743.54174860768</v>
      </c>
      <c r="R98" s="2">
        <f t="shared" si="16"/>
        <v>253095.76259418263</v>
      </c>
      <c r="S98" s="2">
        <f t="shared" si="16"/>
        <v>281948.5115636327</v>
      </c>
      <c r="T98" s="2">
        <f t="shared" si="16"/>
        <v>310301.7886569578</v>
      </c>
      <c r="U98" s="2">
        <f t="shared" si="16"/>
        <v>338155.59387415781</v>
      </c>
      <c r="V98" s="2">
        <f t="shared" si="16"/>
        <v>395628.13465417328</v>
      </c>
      <c r="W98" s="2">
        <f t="shared" si="16"/>
        <v>452601.20355806372</v>
      </c>
      <c r="X98" s="2">
        <f t="shared" si="16"/>
        <v>509574.27246195421</v>
      </c>
      <c r="Y98" s="2">
        <f t="shared" si="16"/>
        <v>566547.34136584471</v>
      </c>
      <c r="Z98" s="2">
        <f t="shared" si="16"/>
        <v>623520.41026973515</v>
      </c>
      <c r="AA98" s="2">
        <f t="shared" si="16"/>
        <v>680493.47917362559</v>
      </c>
      <c r="AB98" s="2">
        <f t="shared" si="16"/>
        <v>737466.54807751614</v>
      </c>
      <c r="AC98" s="2">
        <f t="shared" si="16"/>
        <v>793653.79668049992</v>
      </c>
      <c r="AD98" s="2">
        <f t="shared" si="16"/>
        <v>849055.22498257691</v>
      </c>
      <c r="AE98" s="2">
        <f t="shared" si="16"/>
        <v>903670.83298374736</v>
      </c>
      <c r="AF98" s="2">
        <f t="shared" si="16"/>
        <v>957500.62068401114</v>
      </c>
      <c r="AG98" s="2">
        <f t="shared" si="16"/>
        <v>1010544.588083368</v>
      </c>
      <c r="AH98" s="2">
        <f t="shared" si="16"/>
        <v>1063588.5554827251</v>
      </c>
      <c r="AI98" s="2">
        <f t="shared" si="16"/>
        <v>1116632.5228820823</v>
      </c>
      <c r="AJ98" s="2">
        <f t="shared" si="16"/>
        <v>1169676.4902814394</v>
      </c>
      <c r="AK98" s="2">
        <f t="shared" si="16"/>
        <v>1222720.4576807965</v>
      </c>
    </row>
    <row r="99" spans="1:37">
      <c r="C99" s="1"/>
      <c r="D99" s="1"/>
      <c r="E99" t="s">
        <v>243</v>
      </c>
      <c r="F99" t="s">
        <v>242</v>
      </c>
      <c r="H99" s="2">
        <f>H91*H96</f>
        <v>0</v>
      </c>
      <c r="I99" s="2">
        <f t="shared" ref="I99:AK99" si="17">I91*I96</f>
        <v>0</v>
      </c>
      <c r="J99" s="2">
        <f>J91*J96</f>
        <v>0</v>
      </c>
      <c r="K99" s="2">
        <f t="shared" si="17"/>
        <v>0</v>
      </c>
      <c r="L99" s="2">
        <f t="shared" si="17"/>
        <v>0</v>
      </c>
      <c r="M99" s="2">
        <f t="shared" si="17"/>
        <v>0</v>
      </c>
      <c r="N99" s="2">
        <f t="shared" si="17"/>
        <v>0</v>
      </c>
      <c r="O99" s="2">
        <f t="shared" si="17"/>
        <v>0</v>
      </c>
      <c r="P99" s="2">
        <f t="shared" si="17"/>
        <v>0</v>
      </c>
      <c r="Q99" s="2">
        <f t="shared" si="17"/>
        <v>0</v>
      </c>
      <c r="R99" s="2">
        <f t="shared" si="17"/>
        <v>0</v>
      </c>
      <c r="S99" s="2">
        <f t="shared" si="17"/>
        <v>0</v>
      </c>
      <c r="T99" s="2">
        <f t="shared" si="17"/>
        <v>0</v>
      </c>
      <c r="U99" s="2">
        <f t="shared" si="17"/>
        <v>0</v>
      </c>
      <c r="V99" s="2">
        <f t="shared" si="17"/>
        <v>0</v>
      </c>
      <c r="W99" s="2">
        <f t="shared" si="17"/>
        <v>0</v>
      </c>
      <c r="X99" s="2">
        <f t="shared" si="17"/>
        <v>0</v>
      </c>
      <c r="Y99" s="2">
        <f t="shared" si="17"/>
        <v>0</v>
      </c>
      <c r="Z99" s="2">
        <f t="shared" si="17"/>
        <v>0</v>
      </c>
      <c r="AA99" s="2">
        <f t="shared" si="17"/>
        <v>0</v>
      </c>
      <c r="AB99" s="2">
        <f t="shared" si="17"/>
        <v>0</v>
      </c>
      <c r="AC99" s="2">
        <f t="shared" si="17"/>
        <v>0</v>
      </c>
      <c r="AD99" s="2">
        <f t="shared" si="17"/>
        <v>0</v>
      </c>
      <c r="AE99" s="2">
        <f t="shared" si="17"/>
        <v>0</v>
      </c>
      <c r="AF99" s="2">
        <f t="shared" si="17"/>
        <v>0</v>
      </c>
      <c r="AG99" s="2">
        <f t="shared" si="17"/>
        <v>0</v>
      </c>
      <c r="AH99" s="2">
        <f t="shared" si="17"/>
        <v>0</v>
      </c>
      <c r="AI99" s="2">
        <f t="shared" si="17"/>
        <v>0</v>
      </c>
      <c r="AJ99" s="2">
        <f t="shared" si="17"/>
        <v>0</v>
      </c>
      <c r="AK99" s="2">
        <f t="shared" si="17"/>
        <v>0</v>
      </c>
    </row>
    <row r="100" spans="1:37">
      <c r="C100" s="1"/>
      <c r="D100" s="1"/>
      <c r="E100" t="s">
        <v>244</v>
      </c>
      <c r="F100" t="s">
        <v>242</v>
      </c>
      <c r="H100" s="2">
        <f>H91*H97</f>
        <v>0</v>
      </c>
      <c r="I100" s="2">
        <f t="shared" ref="I100:AK100" si="18">I91*I97</f>
        <v>0</v>
      </c>
      <c r="J100" s="2">
        <f t="shared" si="18"/>
        <v>0</v>
      </c>
      <c r="K100" s="2">
        <f t="shared" si="18"/>
        <v>0</v>
      </c>
      <c r="L100" s="2">
        <f t="shared" si="18"/>
        <v>0</v>
      </c>
      <c r="M100" s="2">
        <f t="shared" si="18"/>
        <v>0</v>
      </c>
      <c r="N100" s="2">
        <f t="shared" si="18"/>
        <v>0</v>
      </c>
      <c r="O100" s="2">
        <f t="shared" si="18"/>
        <v>0</v>
      </c>
      <c r="P100" s="2">
        <f t="shared" si="18"/>
        <v>0</v>
      </c>
      <c r="Q100" s="2">
        <f t="shared" si="18"/>
        <v>0</v>
      </c>
      <c r="R100" s="2">
        <f t="shared" si="18"/>
        <v>0</v>
      </c>
      <c r="S100" s="2">
        <f t="shared" si="18"/>
        <v>0</v>
      </c>
      <c r="T100" s="2">
        <f t="shared" si="18"/>
        <v>0</v>
      </c>
      <c r="U100" s="2">
        <f t="shared" si="18"/>
        <v>0</v>
      </c>
      <c r="V100" s="2">
        <f t="shared" si="18"/>
        <v>0</v>
      </c>
      <c r="W100" s="2">
        <f t="shared" si="18"/>
        <v>0</v>
      </c>
      <c r="X100" s="2">
        <f t="shared" si="18"/>
        <v>0</v>
      </c>
      <c r="Y100" s="2">
        <f t="shared" si="18"/>
        <v>0</v>
      </c>
      <c r="Z100" s="2">
        <f t="shared" si="18"/>
        <v>0</v>
      </c>
      <c r="AA100" s="2">
        <f t="shared" si="18"/>
        <v>0</v>
      </c>
      <c r="AB100" s="2">
        <f t="shared" si="18"/>
        <v>0</v>
      </c>
      <c r="AC100" s="2">
        <f t="shared" si="18"/>
        <v>0</v>
      </c>
      <c r="AD100" s="2">
        <f t="shared" si="18"/>
        <v>0</v>
      </c>
      <c r="AE100" s="2">
        <f t="shared" si="18"/>
        <v>0</v>
      </c>
      <c r="AF100" s="2">
        <f t="shared" si="18"/>
        <v>0</v>
      </c>
      <c r="AG100" s="2">
        <f t="shared" si="18"/>
        <v>0</v>
      </c>
      <c r="AH100" s="2">
        <f t="shared" si="18"/>
        <v>0</v>
      </c>
      <c r="AI100" s="2">
        <f t="shared" si="18"/>
        <v>0</v>
      </c>
      <c r="AJ100" s="2">
        <f t="shared" si="18"/>
        <v>0</v>
      </c>
      <c r="AK100" s="2">
        <f t="shared" si="18"/>
        <v>0</v>
      </c>
    </row>
    <row r="101" spans="1:37">
      <c r="A101" s="14">
        <f>'Notes &amp; Assumptions'!A31</f>
        <v>18</v>
      </c>
      <c r="C101" s="1"/>
      <c r="D101" s="1"/>
      <c r="E101" t="s">
        <v>245</v>
      </c>
      <c r="F101" t="s">
        <v>209</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v>0</v>
      </c>
      <c r="H102" s="2">
        <f>G102*(1+$G$14)*(1+H101)</f>
        <v>0</v>
      </c>
      <c r="I102" s="2">
        <f>H102*(1+$G$14)*(1+I101)</f>
        <v>0</v>
      </c>
      <c r="J102" s="2">
        <f t="shared" ref="J102:AK102" si="19">I102*(1+$G$14)*(1+J101)</f>
        <v>0</v>
      </c>
      <c r="K102" s="2">
        <f t="shared" si="19"/>
        <v>0</v>
      </c>
      <c r="L102" s="2">
        <f t="shared" si="19"/>
        <v>0</v>
      </c>
      <c r="M102" s="2">
        <f t="shared" si="19"/>
        <v>0</v>
      </c>
      <c r="N102" s="2">
        <f t="shared" si="19"/>
        <v>0</v>
      </c>
      <c r="O102" s="2">
        <f t="shared" si="19"/>
        <v>0</v>
      </c>
      <c r="P102" s="2">
        <f t="shared" si="19"/>
        <v>0</v>
      </c>
      <c r="Q102" s="2">
        <f t="shared" si="19"/>
        <v>0</v>
      </c>
      <c r="R102" s="2">
        <f t="shared" si="19"/>
        <v>0</v>
      </c>
      <c r="S102" s="2">
        <f t="shared" si="19"/>
        <v>0</v>
      </c>
      <c r="T102" s="2">
        <f t="shared" si="19"/>
        <v>0</v>
      </c>
      <c r="U102" s="2">
        <f t="shared" si="19"/>
        <v>0</v>
      </c>
      <c r="V102" s="2">
        <f t="shared" si="19"/>
        <v>0</v>
      </c>
      <c r="W102" s="2">
        <f t="shared" si="19"/>
        <v>0</v>
      </c>
      <c r="X102" s="2">
        <f t="shared" si="19"/>
        <v>0</v>
      </c>
      <c r="Y102" s="2">
        <f t="shared" si="19"/>
        <v>0</v>
      </c>
      <c r="Z102" s="2">
        <f t="shared" si="19"/>
        <v>0</v>
      </c>
      <c r="AA102" s="2">
        <f t="shared" si="19"/>
        <v>0</v>
      </c>
      <c r="AB102" s="2">
        <f t="shared" si="19"/>
        <v>0</v>
      </c>
      <c r="AC102" s="2">
        <f t="shared" si="19"/>
        <v>0</v>
      </c>
      <c r="AD102" s="2">
        <f t="shared" si="19"/>
        <v>0</v>
      </c>
      <c r="AE102" s="2">
        <f t="shared" si="19"/>
        <v>0</v>
      </c>
      <c r="AF102" s="2">
        <f t="shared" si="19"/>
        <v>0</v>
      </c>
      <c r="AG102" s="2">
        <f>AF102*(1+$G$14)*(1+AG101)</f>
        <v>0</v>
      </c>
      <c r="AH102" s="2">
        <f t="shared" si="19"/>
        <v>0</v>
      </c>
      <c r="AI102" s="2">
        <f t="shared" si="19"/>
        <v>0</v>
      </c>
      <c r="AJ102" s="2">
        <f t="shared" si="19"/>
        <v>0</v>
      </c>
      <c r="AK102" s="2">
        <f t="shared" si="19"/>
        <v>0</v>
      </c>
    </row>
    <row r="103" spans="1:37">
      <c r="C103" s="1"/>
      <c r="D103" s="1"/>
      <c r="E103" t="s">
        <v>248</v>
      </c>
      <c r="F103" t="s">
        <v>249</v>
      </c>
      <c r="G103" s="20">
        <f>'Pricing data'!D25</f>
        <v>2.1513</v>
      </c>
      <c r="H103" s="21">
        <f>G103*(1+$G$14)*(1+H101)</f>
        <v>2.1964772999999997</v>
      </c>
      <c r="I103" s="21">
        <f>H103*(1+$G$14)*(1+I101)</f>
        <v>2.2426033232999996</v>
      </c>
      <c r="J103" s="21">
        <f t="shared" ref="J103:AK103" si="20">I103*(1+$G$14)*(1+J101)</f>
        <v>2.2896979930892996</v>
      </c>
      <c r="K103" s="21">
        <f t="shared" si="20"/>
        <v>2.3377816509441747</v>
      </c>
      <c r="L103" s="21">
        <f t="shared" si="20"/>
        <v>2.3868750656140021</v>
      </c>
      <c r="M103" s="21">
        <f t="shared" si="20"/>
        <v>2.4369994419918961</v>
      </c>
      <c r="N103" s="21">
        <f t="shared" si="20"/>
        <v>2.4881764302737257</v>
      </c>
      <c r="O103" s="21">
        <f t="shared" si="20"/>
        <v>2.5404281353094738</v>
      </c>
      <c r="P103" s="21">
        <f t="shared" si="20"/>
        <v>2.5937771261509726</v>
      </c>
      <c r="Q103" s="21">
        <f t="shared" si="20"/>
        <v>2.6482464458001429</v>
      </c>
      <c r="R103" s="21">
        <f t="shared" si="20"/>
        <v>2.7038596211619454</v>
      </c>
      <c r="S103" s="21">
        <f t="shared" si="20"/>
        <v>2.7606406732063462</v>
      </c>
      <c r="T103" s="21">
        <f t="shared" si="20"/>
        <v>2.8186141273436793</v>
      </c>
      <c r="U103" s="21">
        <f t="shared" si="20"/>
        <v>2.8778050240178965</v>
      </c>
      <c r="V103" s="21">
        <f t="shared" si="20"/>
        <v>2.9382389295222722</v>
      </c>
      <c r="W103" s="21">
        <f t="shared" si="20"/>
        <v>2.9999419470422395</v>
      </c>
      <c r="X103" s="21">
        <f t="shared" si="20"/>
        <v>3.0629407279301262</v>
      </c>
      <c r="Y103" s="21">
        <f t="shared" si="20"/>
        <v>3.1272624832166587</v>
      </c>
      <c r="Z103" s="21">
        <f t="shared" si="20"/>
        <v>3.1929349953642081</v>
      </c>
      <c r="AA103" s="21">
        <f t="shared" si="20"/>
        <v>3.2599866302668561</v>
      </c>
      <c r="AB103" s="21">
        <f t="shared" si="20"/>
        <v>3.3284463495024599</v>
      </c>
      <c r="AC103" s="21">
        <f t="shared" si="20"/>
        <v>3.3983437228420112</v>
      </c>
      <c r="AD103" s="21">
        <f t="shared" si="20"/>
        <v>3.4697089410216932</v>
      </c>
      <c r="AE103" s="21">
        <f t="shared" si="20"/>
        <v>3.5425728287831486</v>
      </c>
      <c r="AF103" s="21">
        <f t="shared" si="20"/>
        <v>3.6169668581875944</v>
      </c>
      <c r="AG103" s="21">
        <f>AF103*(1+$G$14)*(1+AG101)</f>
        <v>3.6929231622095338</v>
      </c>
      <c r="AH103" s="21">
        <f t="shared" si="20"/>
        <v>3.7704745486159337</v>
      </c>
      <c r="AI103" s="21">
        <f t="shared" si="20"/>
        <v>3.8496545141368679</v>
      </c>
      <c r="AJ103" s="21">
        <f t="shared" si="20"/>
        <v>3.9304972589337419</v>
      </c>
      <c r="AK103" s="21">
        <f t="shared" si="20"/>
        <v>4.0130377013713501</v>
      </c>
    </row>
    <row r="104" spans="1:37">
      <c r="C104" s="1"/>
      <c r="D104" s="1"/>
      <c r="E104" t="s">
        <v>250</v>
      </c>
      <c r="F104" t="s">
        <v>249</v>
      </c>
      <c r="G104" s="20">
        <v>0</v>
      </c>
      <c r="H104" s="21">
        <f>G104*(1+$G$14)*(1+H101)</f>
        <v>0</v>
      </c>
      <c r="I104" s="21">
        <f t="shared" ref="I104:AK104" si="21">H104*(1+$G$14)*(1+I101)</f>
        <v>0</v>
      </c>
      <c r="J104" s="21">
        <f t="shared" si="21"/>
        <v>0</v>
      </c>
      <c r="K104" s="21">
        <f t="shared" si="21"/>
        <v>0</v>
      </c>
      <c r="L104" s="21">
        <f t="shared" si="21"/>
        <v>0</v>
      </c>
      <c r="M104" s="21">
        <f t="shared" si="21"/>
        <v>0</v>
      </c>
      <c r="N104" s="21">
        <f t="shared" si="21"/>
        <v>0</v>
      </c>
      <c r="O104" s="21">
        <f t="shared" si="21"/>
        <v>0</v>
      </c>
      <c r="P104" s="21">
        <f t="shared" si="21"/>
        <v>0</v>
      </c>
      <c r="Q104" s="21">
        <f t="shared" si="21"/>
        <v>0</v>
      </c>
      <c r="R104" s="21">
        <f t="shared" si="21"/>
        <v>0</v>
      </c>
      <c r="S104" s="21">
        <f t="shared" si="21"/>
        <v>0</v>
      </c>
      <c r="T104" s="21">
        <f t="shared" si="21"/>
        <v>0</v>
      </c>
      <c r="U104" s="21">
        <f t="shared" si="21"/>
        <v>0</v>
      </c>
      <c r="V104" s="21">
        <f t="shared" si="21"/>
        <v>0</v>
      </c>
      <c r="W104" s="21">
        <f t="shared" si="21"/>
        <v>0</v>
      </c>
      <c r="X104" s="21">
        <f t="shared" si="21"/>
        <v>0</v>
      </c>
      <c r="Y104" s="21">
        <f t="shared" si="21"/>
        <v>0</v>
      </c>
      <c r="Z104" s="21">
        <f t="shared" si="21"/>
        <v>0</v>
      </c>
      <c r="AA104" s="21">
        <f t="shared" si="21"/>
        <v>0</v>
      </c>
      <c r="AB104" s="21">
        <f t="shared" si="21"/>
        <v>0</v>
      </c>
      <c r="AC104" s="21">
        <f t="shared" si="21"/>
        <v>0</v>
      </c>
      <c r="AD104" s="21">
        <f t="shared" si="21"/>
        <v>0</v>
      </c>
      <c r="AE104" s="21">
        <f t="shared" si="21"/>
        <v>0</v>
      </c>
      <c r="AF104" s="21">
        <f t="shared" si="21"/>
        <v>0</v>
      </c>
      <c r="AG104" s="21">
        <f>AF104*(1+$G$14)*(1+AG101)</f>
        <v>0</v>
      </c>
      <c r="AH104" s="21">
        <f t="shared" si="21"/>
        <v>0</v>
      </c>
      <c r="AI104" s="21">
        <f t="shared" si="21"/>
        <v>0</v>
      </c>
      <c r="AJ104" s="21">
        <f t="shared" si="21"/>
        <v>0</v>
      </c>
      <c r="AK104" s="21">
        <f t="shared" si="21"/>
        <v>0</v>
      </c>
    </row>
    <row r="105" spans="1:37">
      <c r="C105" s="1"/>
      <c r="D105" s="1"/>
      <c r="E105" t="s">
        <v>251</v>
      </c>
      <c r="F105" t="s">
        <v>249</v>
      </c>
      <c r="G105" s="20">
        <v>0</v>
      </c>
      <c r="H105" s="21">
        <f>G105*(1+$G$14)*(1+H101)</f>
        <v>0</v>
      </c>
      <c r="I105" s="21">
        <f t="shared" ref="I105:AK105" si="22">H105*(1+$G$14)*(1+I101)</f>
        <v>0</v>
      </c>
      <c r="J105" s="21">
        <f t="shared" si="22"/>
        <v>0</v>
      </c>
      <c r="K105" s="21">
        <f t="shared" si="22"/>
        <v>0</v>
      </c>
      <c r="L105" s="21">
        <f t="shared" si="22"/>
        <v>0</v>
      </c>
      <c r="M105" s="21">
        <f t="shared" si="22"/>
        <v>0</v>
      </c>
      <c r="N105" s="21">
        <f t="shared" si="22"/>
        <v>0</v>
      </c>
      <c r="O105" s="21">
        <f t="shared" si="22"/>
        <v>0</v>
      </c>
      <c r="P105" s="21">
        <f t="shared" si="22"/>
        <v>0</v>
      </c>
      <c r="Q105" s="21">
        <f t="shared" si="22"/>
        <v>0</v>
      </c>
      <c r="R105" s="21">
        <f t="shared" si="22"/>
        <v>0</v>
      </c>
      <c r="S105" s="21">
        <f t="shared" si="22"/>
        <v>0</v>
      </c>
      <c r="T105" s="21">
        <f t="shared" si="22"/>
        <v>0</v>
      </c>
      <c r="U105" s="21">
        <f t="shared" si="22"/>
        <v>0</v>
      </c>
      <c r="V105" s="21">
        <f t="shared" si="22"/>
        <v>0</v>
      </c>
      <c r="W105" s="21">
        <f t="shared" si="22"/>
        <v>0</v>
      </c>
      <c r="X105" s="21">
        <f t="shared" si="22"/>
        <v>0</v>
      </c>
      <c r="Y105" s="21">
        <f t="shared" si="22"/>
        <v>0</v>
      </c>
      <c r="Z105" s="21">
        <f t="shared" si="22"/>
        <v>0</v>
      </c>
      <c r="AA105" s="21">
        <f t="shared" si="22"/>
        <v>0</v>
      </c>
      <c r="AB105" s="21">
        <f t="shared" si="22"/>
        <v>0</v>
      </c>
      <c r="AC105" s="21">
        <f t="shared" si="22"/>
        <v>0</v>
      </c>
      <c r="AD105" s="21">
        <f t="shared" si="22"/>
        <v>0</v>
      </c>
      <c r="AE105" s="21">
        <f t="shared" si="22"/>
        <v>0</v>
      </c>
      <c r="AF105" s="21">
        <f t="shared" si="22"/>
        <v>0</v>
      </c>
      <c r="AG105" s="21">
        <f>AF105*(1+$G$14)*(1+AG101)</f>
        <v>0</v>
      </c>
      <c r="AH105" s="21">
        <f t="shared" si="22"/>
        <v>0</v>
      </c>
      <c r="AI105" s="21">
        <f t="shared" si="22"/>
        <v>0</v>
      </c>
      <c r="AJ105" s="21">
        <f t="shared" si="22"/>
        <v>0</v>
      </c>
      <c r="AK105" s="21">
        <f t="shared" si="22"/>
        <v>0</v>
      </c>
    </row>
    <row r="106" spans="1:37">
      <c r="C106" s="1"/>
      <c r="D106" s="1"/>
    </row>
    <row r="107" spans="1:37">
      <c r="C107" s="1"/>
      <c r="D107" s="1"/>
      <c r="E107" t="s">
        <v>252</v>
      </c>
      <c r="F107" t="s">
        <v>253</v>
      </c>
      <c r="H107" s="2">
        <f>SUM(H98:H100)/1000</f>
        <v>11.54796534319485</v>
      </c>
      <c r="I107" s="2">
        <f t="shared" ref="I107:AK107" si="23">SUM(I98:I100)/1000</f>
        <v>24.25598902334001</v>
      </c>
      <c r="J107" s="2">
        <f t="shared" si="23"/>
        <v>45.399724188459068</v>
      </c>
      <c r="K107" s="2">
        <f t="shared" si="23"/>
        <v>67.703517690528372</v>
      </c>
      <c r="L107" s="2">
        <f t="shared" si="23"/>
        <v>91.167369529547997</v>
      </c>
      <c r="M107" s="2">
        <f t="shared" si="23"/>
        <v>115.79127970551792</v>
      </c>
      <c r="N107" s="2">
        <f t="shared" si="23"/>
        <v>141.3608520154088</v>
      </c>
      <c r="O107" s="2">
        <f t="shared" si="23"/>
        <v>167.87608645922074</v>
      </c>
      <c r="P107" s="2">
        <f t="shared" si="23"/>
        <v>195.33698303695374</v>
      </c>
      <c r="Q107" s="2">
        <f t="shared" si="23"/>
        <v>223.74354174860767</v>
      </c>
      <c r="R107" s="2">
        <f t="shared" si="23"/>
        <v>253.09576259418262</v>
      </c>
      <c r="S107" s="2">
        <f t="shared" si="23"/>
        <v>281.94851156363268</v>
      </c>
      <c r="T107" s="2">
        <f t="shared" si="23"/>
        <v>310.3017886569578</v>
      </c>
      <c r="U107" s="2">
        <f t="shared" si="23"/>
        <v>338.15559387415783</v>
      </c>
      <c r="V107" s="2">
        <f t="shared" si="23"/>
        <v>395.62813465417327</v>
      </c>
      <c r="W107" s="2">
        <f t="shared" si="23"/>
        <v>452.60120355806373</v>
      </c>
      <c r="X107" s="2">
        <f t="shared" si="23"/>
        <v>509.57427246195419</v>
      </c>
      <c r="Y107" s="2">
        <f t="shared" si="23"/>
        <v>566.54734136584466</v>
      </c>
      <c r="Z107" s="2">
        <f t="shared" si="23"/>
        <v>623.52041026973518</v>
      </c>
      <c r="AA107" s="2">
        <f t="shared" si="23"/>
        <v>680.49347917362559</v>
      </c>
      <c r="AB107" s="2">
        <f t="shared" si="23"/>
        <v>737.46654807751611</v>
      </c>
      <c r="AC107" s="2">
        <f t="shared" si="23"/>
        <v>793.65379668049991</v>
      </c>
      <c r="AD107" s="2">
        <f t="shared" si="23"/>
        <v>849.05522498257687</v>
      </c>
      <c r="AE107" s="2">
        <f t="shared" si="23"/>
        <v>903.67083298374735</v>
      </c>
      <c r="AF107" s="2">
        <f t="shared" si="23"/>
        <v>957.5006206840111</v>
      </c>
      <c r="AG107" s="2">
        <f t="shared" si="23"/>
        <v>1010.544588083368</v>
      </c>
      <c r="AH107" s="2">
        <f t="shared" si="23"/>
        <v>1063.588555482725</v>
      </c>
      <c r="AI107" s="2">
        <f t="shared" si="23"/>
        <v>1116.6325228820822</v>
      </c>
      <c r="AJ107" s="2">
        <f t="shared" si="23"/>
        <v>1169.6764902814393</v>
      </c>
      <c r="AK107" s="2">
        <f t="shared" si="23"/>
        <v>1222.7204576807965</v>
      </c>
    </row>
    <row r="108" spans="1:37">
      <c r="C108" s="1"/>
      <c r="D108" s="1"/>
      <c r="E108" t="s">
        <v>254</v>
      </c>
      <c r="F108" t="s">
        <v>215</v>
      </c>
      <c r="H108" s="2">
        <f>H91*H102+H98*H103+H99*H104+H100*H105</f>
        <v>25364.843737514195</v>
      </c>
      <c r="I108" s="2">
        <f t="shared" ref="I108:AK108" si="24">I91*I102+I98*I103+I99*I104+I100*I105</f>
        <v>54396.561593670616</v>
      </c>
      <c r="J108" s="2">
        <f t="shared" si="24"/>
        <v>103951.65736112246</v>
      </c>
      <c r="K108" s="2">
        <f t="shared" si="24"/>
        <v>158276.04136129154</v>
      </c>
      <c r="L108" s="2">
        <f t="shared" si="24"/>
        <v>217605.12112769586</v>
      </c>
      <c r="M108" s="2">
        <f t="shared" si="24"/>
        <v>282183.28402987478</v>
      </c>
      <c r="N108" s="2">
        <f t="shared" si="24"/>
        <v>351730.74014815228</v>
      </c>
      <c r="O108" s="2">
        <f t="shared" si="24"/>
        <v>426477.13328665012</v>
      </c>
      <c r="P108" s="2">
        <f t="shared" si="24"/>
        <v>506660.59849259118</v>
      </c>
      <c r="Q108" s="2">
        <f t="shared" si="24"/>
        <v>592528.0392064862</v>
      </c>
      <c r="R108" s="2">
        <f t="shared" si="24"/>
        <v>684335.41276560037</v>
      </c>
      <c r="S108" s="2">
        <f t="shared" si="24"/>
        <v>778358.52877255424</v>
      </c>
      <c r="T108" s="2">
        <f t="shared" si="24"/>
        <v>874621.00524851389</v>
      </c>
      <c r="U108" s="2">
        <f t="shared" si="24"/>
        <v>973145.86695080681</v>
      </c>
      <c r="V108" s="2">
        <f t="shared" si="24"/>
        <v>1162449.9868551714</v>
      </c>
      <c r="W108" s="2">
        <f t="shared" si="24"/>
        <v>1357777.3358356387</v>
      </c>
      <c r="X108" s="2">
        <f t="shared" si="24"/>
        <v>1560795.7930290825</v>
      </c>
      <c r="Y108" s="2">
        <f t="shared" si="24"/>
        <v>1771742.2456195476</v>
      </c>
      <c r="Z108" s="2">
        <f t="shared" si="24"/>
        <v>1990860.1382740859</v>
      </c>
      <c r="AA108" s="2">
        <f t="shared" si="24"/>
        <v>2218399.6440897966</v>
      </c>
      <c r="AB108" s="2">
        <f t="shared" si="24"/>
        <v>2454617.8398287888</v>
      </c>
      <c r="AC108" s="2">
        <f t="shared" si="24"/>
        <v>2697108.3980589067</v>
      </c>
      <c r="AD108" s="2">
        <f t="shared" si="24"/>
        <v>2945974.5055432324</v>
      </c>
      <c r="AE108" s="2">
        <f t="shared" si="24"/>
        <v>3201319.739092058</v>
      </c>
      <c r="AF108" s="2">
        <f t="shared" si="24"/>
        <v>3463248.0117081194</v>
      </c>
      <c r="AG108" s="2">
        <f t="shared" si="24"/>
        <v>3731863.5157785621</v>
      </c>
      <c r="AH108" s="2">
        <f t="shared" si="24"/>
        <v>4010233.5786468009</v>
      </c>
      <c r="AI108" s="2">
        <f t="shared" si="24"/>
        <v>4298649.4323450476</v>
      </c>
      <c r="AJ108" s="2">
        <f t="shared" si="24"/>
        <v>4597410.2388904374</v>
      </c>
      <c r="AK108" s="2">
        <f t="shared" si="24"/>
        <v>4906823.2949110689</v>
      </c>
    </row>
    <row r="109" spans="1:37">
      <c r="C109" s="1"/>
      <c r="D109" s="1"/>
    </row>
    <row r="110" spans="1:37">
      <c r="C110" s="1"/>
      <c r="D110" t="s">
        <v>255</v>
      </c>
    </row>
    <row r="111" spans="1:37">
      <c r="A111" s="14">
        <f>'Notes &amp; Assumptions'!A33</f>
        <v>20</v>
      </c>
      <c r="C111" s="1"/>
      <c r="D111" s="1"/>
      <c r="E111" t="s">
        <v>231</v>
      </c>
      <c r="F111" t="s">
        <v>232</v>
      </c>
      <c r="H111" s="10">
        <v>0</v>
      </c>
      <c r="I111" s="10">
        <v>0</v>
      </c>
      <c r="J111" s="10">
        <v>0</v>
      </c>
      <c r="K111" s="10">
        <v>0</v>
      </c>
      <c r="L111" s="10">
        <v>0</v>
      </c>
      <c r="M111" s="10">
        <v>0</v>
      </c>
      <c r="N111" s="10">
        <v>0</v>
      </c>
      <c r="O111" s="10">
        <v>0</v>
      </c>
      <c r="P111" s="10">
        <v>0</v>
      </c>
      <c r="Q111" s="10">
        <v>0</v>
      </c>
      <c r="R111" s="10">
        <v>0</v>
      </c>
      <c r="S111" s="10">
        <v>0</v>
      </c>
      <c r="T111" s="10">
        <v>0</v>
      </c>
      <c r="U111" s="10">
        <v>0</v>
      </c>
      <c r="V111" s="10">
        <v>0</v>
      </c>
      <c r="W111" s="10">
        <v>0</v>
      </c>
      <c r="X111" s="10">
        <v>0</v>
      </c>
      <c r="Y111" s="10">
        <v>0</v>
      </c>
      <c r="Z111" s="10">
        <v>0</v>
      </c>
      <c r="AA111" s="10">
        <v>0</v>
      </c>
      <c r="AB111" s="10">
        <v>0</v>
      </c>
      <c r="AC111" s="10">
        <v>0</v>
      </c>
      <c r="AD111" s="10">
        <v>0</v>
      </c>
      <c r="AE111" s="10">
        <v>0</v>
      </c>
      <c r="AF111" s="10">
        <v>0</v>
      </c>
      <c r="AG111" s="10">
        <v>0</v>
      </c>
      <c r="AH111" s="10">
        <v>0</v>
      </c>
      <c r="AI111" s="10">
        <f>AI90*0.0912</f>
        <v>164.71262604090484</v>
      </c>
      <c r="AJ111" s="10">
        <f>AJ90*0.0912</f>
        <v>164.71262604090418</v>
      </c>
      <c r="AK111" s="10">
        <f>AK90*0.0912</f>
        <v>164.71262604090484</v>
      </c>
    </row>
    <row r="112" spans="1:37">
      <c r="C112" s="1"/>
      <c r="D112" s="1"/>
      <c r="E112" t="s">
        <v>233</v>
      </c>
      <c r="F112" t="s">
        <v>232</v>
      </c>
      <c r="H112" s="2">
        <f>G112+H111</f>
        <v>0</v>
      </c>
      <c r="I112" s="2">
        <f t="shared" ref="I112:AK112" si="25">H112+I111</f>
        <v>0</v>
      </c>
      <c r="J112" s="2">
        <f t="shared" si="25"/>
        <v>0</v>
      </c>
      <c r="K112" s="2">
        <f t="shared" si="25"/>
        <v>0</v>
      </c>
      <c r="L112" s="2">
        <f t="shared" si="25"/>
        <v>0</v>
      </c>
      <c r="M112" s="2">
        <f t="shared" si="25"/>
        <v>0</v>
      </c>
      <c r="N112" s="2">
        <f t="shared" si="25"/>
        <v>0</v>
      </c>
      <c r="O112" s="2">
        <f t="shared" si="25"/>
        <v>0</v>
      </c>
      <c r="P112" s="2">
        <f t="shared" si="25"/>
        <v>0</v>
      </c>
      <c r="Q112" s="2">
        <f t="shared" si="25"/>
        <v>0</v>
      </c>
      <c r="R112" s="2">
        <f t="shared" si="25"/>
        <v>0</v>
      </c>
      <c r="S112" s="2">
        <f t="shared" si="25"/>
        <v>0</v>
      </c>
      <c r="T112" s="2">
        <f t="shared" si="25"/>
        <v>0</v>
      </c>
      <c r="U112" s="2">
        <f t="shared" si="25"/>
        <v>0</v>
      </c>
      <c r="V112" s="2">
        <f t="shared" si="25"/>
        <v>0</v>
      </c>
      <c r="W112" s="2">
        <f t="shared" si="25"/>
        <v>0</v>
      </c>
      <c r="X112" s="2">
        <f t="shared" si="25"/>
        <v>0</v>
      </c>
      <c r="Y112" s="2">
        <f t="shared" si="25"/>
        <v>0</v>
      </c>
      <c r="Z112" s="2">
        <f t="shared" si="25"/>
        <v>0</v>
      </c>
      <c r="AA112" s="2">
        <f t="shared" si="25"/>
        <v>0</v>
      </c>
      <c r="AB112" s="2">
        <f t="shared" si="25"/>
        <v>0</v>
      </c>
      <c r="AC112" s="2">
        <f t="shared" si="25"/>
        <v>0</v>
      </c>
      <c r="AD112" s="2">
        <f t="shared" si="25"/>
        <v>0</v>
      </c>
      <c r="AE112" s="2">
        <f t="shared" si="25"/>
        <v>0</v>
      </c>
      <c r="AF112" s="2">
        <f t="shared" si="25"/>
        <v>0</v>
      </c>
      <c r="AG112" s="2">
        <f>AF112+AG111</f>
        <v>0</v>
      </c>
      <c r="AH112" s="2">
        <f t="shared" si="25"/>
        <v>0</v>
      </c>
      <c r="AI112" s="2">
        <f t="shared" si="25"/>
        <v>164.71262604090484</v>
      </c>
      <c r="AJ112" s="2">
        <f t="shared" si="25"/>
        <v>329.42525208180905</v>
      </c>
      <c r="AK112" s="2">
        <f t="shared" si="25"/>
        <v>494.13787812271391</v>
      </c>
    </row>
    <row r="113" spans="1:37">
      <c r="A113" s="14">
        <f>'Notes &amp; Assumptions'!A34</f>
        <v>21</v>
      </c>
      <c r="C113" s="1"/>
      <c r="D113" s="1"/>
      <c r="E113" t="s">
        <v>234</v>
      </c>
      <c r="F113" t="s">
        <v>232</v>
      </c>
      <c r="G113" s="10">
        <v>0</v>
      </c>
    </row>
    <row r="114" spans="1:37">
      <c r="C114" s="1"/>
      <c r="D114" s="1"/>
      <c r="E114" t="s">
        <v>235</v>
      </c>
      <c r="F114" t="s">
        <v>232</v>
      </c>
      <c r="H114">
        <f>H111*$G113</f>
        <v>0</v>
      </c>
      <c r="I114">
        <f t="shared" ref="I114:AK114" si="26">I111*$G113</f>
        <v>0</v>
      </c>
      <c r="J114">
        <f t="shared" si="26"/>
        <v>0</v>
      </c>
      <c r="K114">
        <f t="shared" si="26"/>
        <v>0</v>
      </c>
      <c r="L114">
        <f t="shared" si="26"/>
        <v>0</v>
      </c>
      <c r="M114">
        <f t="shared" si="26"/>
        <v>0</v>
      </c>
      <c r="N114">
        <f t="shared" si="26"/>
        <v>0</v>
      </c>
      <c r="O114">
        <f t="shared" si="26"/>
        <v>0</v>
      </c>
      <c r="P114">
        <f t="shared" si="26"/>
        <v>0</v>
      </c>
      <c r="Q114">
        <f t="shared" si="26"/>
        <v>0</v>
      </c>
      <c r="R114">
        <f t="shared" si="26"/>
        <v>0</v>
      </c>
      <c r="S114">
        <f t="shared" si="26"/>
        <v>0</v>
      </c>
      <c r="T114">
        <f t="shared" si="26"/>
        <v>0</v>
      </c>
      <c r="U114">
        <f t="shared" si="26"/>
        <v>0</v>
      </c>
      <c r="V114">
        <f t="shared" si="26"/>
        <v>0</v>
      </c>
      <c r="W114">
        <f t="shared" si="26"/>
        <v>0</v>
      </c>
      <c r="X114">
        <f t="shared" si="26"/>
        <v>0</v>
      </c>
      <c r="Y114">
        <f t="shared" si="26"/>
        <v>0</v>
      </c>
      <c r="Z114">
        <f t="shared" si="26"/>
        <v>0</v>
      </c>
      <c r="AA114">
        <f t="shared" si="26"/>
        <v>0</v>
      </c>
      <c r="AB114">
        <f t="shared" si="26"/>
        <v>0</v>
      </c>
      <c r="AC114">
        <f t="shared" si="26"/>
        <v>0</v>
      </c>
      <c r="AD114">
        <f t="shared" si="26"/>
        <v>0</v>
      </c>
      <c r="AE114">
        <f t="shared" si="26"/>
        <v>0</v>
      </c>
      <c r="AF114">
        <f t="shared" si="26"/>
        <v>0</v>
      </c>
      <c r="AG114">
        <f t="shared" si="26"/>
        <v>0</v>
      </c>
      <c r="AH114">
        <f t="shared" si="26"/>
        <v>0</v>
      </c>
      <c r="AI114">
        <f t="shared" si="26"/>
        <v>0</v>
      </c>
      <c r="AJ114">
        <f t="shared" si="26"/>
        <v>0</v>
      </c>
      <c r="AK114">
        <f t="shared" si="26"/>
        <v>0</v>
      </c>
    </row>
    <row r="115" spans="1:37">
      <c r="C115" s="1"/>
      <c r="D115" s="1"/>
      <c r="E115" t="s">
        <v>236</v>
      </c>
      <c r="F115" t="s">
        <v>232</v>
      </c>
      <c r="H115">
        <f>H112*$G113</f>
        <v>0</v>
      </c>
      <c r="I115">
        <f t="shared" ref="I115:AK115" si="27">I112*$G113</f>
        <v>0</v>
      </c>
      <c r="J115">
        <f t="shared" si="27"/>
        <v>0</v>
      </c>
      <c r="K115">
        <f t="shared" si="27"/>
        <v>0</v>
      </c>
      <c r="L115">
        <f t="shared" si="27"/>
        <v>0</v>
      </c>
      <c r="M115">
        <f t="shared" si="27"/>
        <v>0</v>
      </c>
      <c r="N115">
        <f t="shared" si="27"/>
        <v>0</v>
      </c>
      <c r="O115">
        <f t="shared" si="27"/>
        <v>0</v>
      </c>
      <c r="P115">
        <f t="shared" si="27"/>
        <v>0</v>
      </c>
      <c r="Q115">
        <f t="shared" si="27"/>
        <v>0</v>
      </c>
      <c r="R115">
        <f t="shared" si="27"/>
        <v>0</v>
      </c>
      <c r="S115">
        <f t="shared" si="27"/>
        <v>0</v>
      </c>
      <c r="T115">
        <f t="shared" si="27"/>
        <v>0</v>
      </c>
      <c r="U115">
        <f t="shared" si="27"/>
        <v>0</v>
      </c>
      <c r="V115">
        <f t="shared" si="27"/>
        <v>0</v>
      </c>
      <c r="W115">
        <f t="shared" si="27"/>
        <v>0</v>
      </c>
      <c r="X115">
        <f t="shared" si="27"/>
        <v>0</v>
      </c>
      <c r="Y115">
        <f t="shared" si="27"/>
        <v>0</v>
      </c>
      <c r="Z115">
        <f t="shared" si="27"/>
        <v>0</v>
      </c>
      <c r="AA115">
        <f t="shared" si="27"/>
        <v>0</v>
      </c>
      <c r="AB115">
        <f t="shared" si="27"/>
        <v>0</v>
      </c>
      <c r="AC115">
        <f t="shared" si="27"/>
        <v>0</v>
      </c>
      <c r="AD115">
        <f t="shared" si="27"/>
        <v>0</v>
      </c>
      <c r="AE115">
        <f t="shared" si="27"/>
        <v>0</v>
      </c>
      <c r="AF115">
        <f t="shared" si="27"/>
        <v>0</v>
      </c>
      <c r="AG115">
        <f t="shared" si="27"/>
        <v>0</v>
      </c>
      <c r="AH115">
        <f t="shared" si="27"/>
        <v>0</v>
      </c>
      <c r="AI115">
        <f t="shared" si="27"/>
        <v>0</v>
      </c>
      <c r="AJ115">
        <f t="shared" si="27"/>
        <v>0</v>
      </c>
      <c r="AK115">
        <f t="shared" si="27"/>
        <v>0</v>
      </c>
    </row>
    <row r="116" spans="1:37">
      <c r="A116" s="14">
        <f>'Notes &amp; Assumptions'!A35</f>
        <v>22</v>
      </c>
      <c r="C116" s="1"/>
      <c r="D116" s="1"/>
      <c r="E116" t="s">
        <v>262</v>
      </c>
      <c r="F116" t="s">
        <v>238</v>
      </c>
      <c r="H116" s="10">
        <v>0</v>
      </c>
      <c r="I116" s="10">
        <v>0</v>
      </c>
      <c r="J116" s="10">
        <v>0</v>
      </c>
      <c r="K116" s="10">
        <v>0</v>
      </c>
      <c r="L116" s="10">
        <v>0</v>
      </c>
      <c r="M116" s="10">
        <v>0</v>
      </c>
      <c r="N116" s="10">
        <v>0</v>
      </c>
      <c r="O116" s="10">
        <v>0</v>
      </c>
      <c r="P116" s="10">
        <v>0</v>
      </c>
      <c r="Q116" s="10">
        <v>0</v>
      </c>
      <c r="R116" s="10">
        <v>0</v>
      </c>
      <c r="S116" s="10">
        <v>0</v>
      </c>
      <c r="T116" s="10">
        <v>0</v>
      </c>
      <c r="U116" s="10">
        <v>0</v>
      </c>
      <c r="V116" s="10">
        <v>0</v>
      </c>
      <c r="W116" s="10">
        <v>0</v>
      </c>
      <c r="X116" s="10">
        <v>0</v>
      </c>
      <c r="Y116" s="10">
        <v>0</v>
      </c>
      <c r="Z116" s="10">
        <v>0</v>
      </c>
      <c r="AA116" s="10">
        <v>0</v>
      </c>
      <c r="AB116" s="10">
        <v>0</v>
      </c>
      <c r="AC116" s="10">
        <v>0</v>
      </c>
      <c r="AD116" s="10">
        <v>0</v>
      </c>
      <c r="AE116" s="10">
        <v>0</v>
      </c>
      <c r="AF116" s="10">
        <v>0</v>
      </c>
      <c r="AG116" s="10">
        <v>0</v>
      </c>
      <c r="AH116" s="10">
        <v>0</v>
      </c>
      <c r="AI116" s="10">
        <v>0</v>
      </c>
      <c r="AJ116" s="10">
        <v>0</v>
      </c>
      <c r="AK116" s="10">
        <v>0</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0</v>
      </c>
      <c r="I119" s="2">
        <f t="shared" ref="I119:AK119" si="28">I112*I116</f>
        <v>0</v>
      </c>
      <c r="J119" s="2">
        <f t="shared" si="28"/>
        <v>0</v>
      </c>
      <c r="K119" s="2">
        <f t="shared" si="28"/>
        <v>0</v>
      </c>
      <c r="L119" s="2">
        <f t="shared" si="28"/>
        <v>0</v>
      </c>
      <c r="M119" s="2">
        <f t="shared" si="28"/>
        <v>0</v>
      </c>
      <c r="N119" s="2">
        <f t="shared" si="28"/>
        <v>0</v>
      </c>
      <c r="O119" s="2">
        <f t="shared" si="28"/>
        <v>0</v>
      </c>
      <c r="P119" s="2">
        <f t="shared" si="28"/>
        <v>0</v>
      </c>
      <c r="Q119" s="2">
        <f t="shared" si="28"/>
        <v>0</v>
      </c>
      <c r="R119" s="2">
        <f t="shared" si="28"/>
        <v>0</v>
      </c>
      <c r="S119" s="2">
        <f t="shared" si="28"/>
        <v>0</v>
      </c>
      <c r="T119" s="2">
        <f t="shared" si="28"/>
        <v>0</v>
      </c>
      <c r="U119" s="2">
        <f t="shared" si="28"/>
        <v>0</v>
      </c>
      <c r="V119" s="2">
        <f t="shared" si="28"/>
        <v>0</v>
      </c>
      <c r="W119" s="2">
        <f t="shared" si="28"/>
        <v>0</v>
      </c>
      <c r="X119" s="2">
        <f t="shared" si="28"/>
        <v>0</v>
      </c>
      <c r="Y119" s="2">
        <f t="shared" si="28"/>
        <v>0</v>
      </c>
      <c r="Z119" s="2">
        <f t="shared" si="28"/>
        <v>0</v>
      </c>
      <c r="AA119" s="2">
        <f t="shared" si="28"/>
        <v>0</v>
      </c>
      <c r="AB119" s="2">
        <f t="shared" si="28"/>
        <v>0</v>
      </c>
      <c r="AC119" s="2">
        <f t="shared" si="28"/>
        <v>0</v>
      </c>
      <c r="AD119" s="2">
        <f t="shared" si="28"/>
        <v>0</v>
      </c>
      <c r="AE119" s="2">
        <f t="shared" si="28"/>
        <v>0</v>
      </c>
      <c r="AF119" s="2">
        <f t="shared" si="28"/>
        <v>0</v>
      </c>
      <c r="AG119" s="2">
        <f t="shared" si="28"/>
        <v>0</v>
      </c>
      <c r="AH119" s="2">
        <f t="shared" si="28"/>
        <v>0</v>
      </c>
      <c r="AI119" s="2">
        <f t="shared" si="28"/>
        <v>0</v>
      </c>
      <c r="AJ119" s="2">
        <f t="shared" si="28"/>
        <v>0</v>
      </c>
      <c r="AK119" s="2">
        <f t="shared" si="28"/>
        <v>0</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v>0</v>
      </c>
      <c r="H123" s="2">
        <f>G123*(1+$G$14)*(1+H122)</f>
        <v>0</v>
      </c>
      <c r="I123" s="2">
        <f t="shared" ref="I123:AK123" si="31">H123*(1+$G$14)*(1+I122)</f>
        <v>0</v>
      </c>
      <c r="J123" s="2">
        <f t="shared" si="31"/>
        <v>0</v>
      </c>
      <c r="K123" s="2">
        <f t="shared" si="31"/>
        <v>0</v>
      </c>
      <c r="L123" s="2">
        <f t="shared" si="31"/>
        <v>0</v>
      </c>
      <c r="M123" s="2">
        <f t="shared" si="31"/>
        <v>0</v>
      </c>
      <c r="N123" s="2">
        <f t="shared" si="31"/>
        <v>0</v>
      </c>
      <c r="O123" s="2">
        <f t="shared" si="31"/>
        <v>0</v>
      </c>
      <c r="P123" s="2">
        <f t="shared" si="31"/>
        <v>0</v>
      </c>
      <c r="Q123" s="2">
        <f t="shared" si="31"/>
        <v>0</v>
      </c>
      <c r="R123" s="2">
        <f t="shared" si="31"/>
        <v>0</v>
      </c>
      <c r="S123" s="2">
        <f t="shared" si="31"/>
        <v>0</v>
      </c>
      <c r="T123" s="2">
        <f t="shared" si="31"/>
        <v>0</v>
      </c>
      <c r="U123" s="2">
        <f t="shared" si="31"/>
        <v>0</v>
      </c>
      <c r="V123" s="2">
        <f t="shared" si="31"/>
        <v>0</v>
      </c>
      <c r="W123" s="2">
        <f t="shared" si="31"/>
        <v>0</v>
      </c>
      <c r="X123" s="2">
        <f t="shared" si="31"/>
        <v>0</v>
      </c>
      <c r="Y123" s="2">
        <f t="shared" si="31"/>
        <v>0</v>
      </c>
      <c r="Z123" s="2">
        <f t="shared" si="31"/>
        <v>0</v>
      </c>
      <c r="AA123" s="2">
        <f t="shared" si="31"/>
        <v>0</v>
      </c>
      <c r="AB123" s="2">
        <f t="shared" si="31"/>
        <v>0</v>
      </c>
      <c r="AC123" s="2">
        <f t="shared" si="31"/>
        <v>0</v>
      </c>
      <c r="AD123" s="2">
        <f t="shared" si="31"/>
        <v>0</v>
      </c>
      <c r="AE123" s="2">
        <f t="shared" si="31"/>
        <v>0</v>
      </c>
      <c r="AF123" s="2">
        <f t="shared" si="31"/>
        <v>0</v>
      </c>
      <c r="AG123" s="2">
        <f>AF123*(1+$G$14)*(1+AG122)</f>
        <v>0</v>
      </c>
      <c r="AH123" s="2">
        <f t="shared" si="31"/>
        <v>0</v>
      </c>
      <c r="AI123" s="2">
        <f t="shared" si="31"/>
        <v>0</v>
      </c>
      <c r="AJ123" s="2">
        <f t="shared" si="31"/>
        <v>0</v>
      </c>
      <c r="AK123" s="2">
        <f t="shared" si="31"/>
        <v>0</v>
      </c>
    </row>
    <row r="124" spans="1:37">
      <c r="C124" s="1"/>
      <c r="D124" s="1"/>
      <c r="E124" t="s">
        <v>248</v>
      </c>
      <c r="F124" t="s">
        <v>249</v>
      </c>
      <c r="G124" s="20">
        <v>0</v>
      </c>
      <c r="H124" s="21">
        <f>G124*(1+$G$14)*(1+H122)</f>
        <v>0</v>
      </c>
      <c r="I124" s="21">
        <f t="shared" ref="I124:AK124" si="32">H124*(1+$G$14)*(1+I122)</f>
        <v>0</v>
      </c>
      <c r="J124" s="21">
        <f t="shared" si="32"/>
        <v>0</v>
      </c>
      <c r="K124" s="21">
        <f t="shared" si="32"/>
        <v>0</v>
      </c>
      <c r="L124" s="21">
        <f t="shared" si="32"/>
        <v>0</v>
      </c>
      <c r="M124" s="21">
        <f t="shared" si="32"/>
        <v>0</v>
      </c>
      <c r="N124" s="21">
        <f t="shared" si="32"/>
        <v>0</v>
      </c>
      <c r="O124" s="21">
        <f t="shared" si="32"/>
        <v>0</v>
      </c>
      <c r="P124" s="21">
        <f t="shared" si="32"/>
        <v>0</v>
      </c>
      <c r="Q124" s="21">
        <f t="shared" si="32"/>
        <v>0</v>
      </c>
      <c r="R124" s="21">
        <f t="shared" si="32"/>
        <v>0</v>
      </c>
      <c r="S124" s="21">
        <f t="shared" si="32"/>
        <v>0</v>
      </c>
      <c r="T124" s="21">
        <f t="shared" si="32"/>
        <v>0</v>
      </c>
      <c r="U124" s="21">
        <f t="shared" si="32"/>
        <v>0</v>
      </c>
      <c r="V124" s="21">
        <f t="shared" si="32"/>
        <v>0</v>
      </c>
      <c r="W124" s="21">
        <f t="shared" si="32"/>
        <v>0</v>
      </c>
      <c r="X124" s="21">
        <f t="shared" si="32"/>
        <v>0</v>
      </c>
      <c r="Y124" s="21">
        <f t="shared" si="32"/>
        <v>0</v>
      </c>
      <c r="Z124" s="21">
        <f t="shared" si="32"/>
        <v>0</v>
      </c>
      <c r="AA124" s="21">
        <f t="shared" si="32"/>
        <v>0</v>
      </c>
      <c r="AB124" s="21">
        <f t="shared" si="32"/>
        <v>0</v>
      </c>
      <c r="AC124" s="21">
        <f t="shared" si="32"/>
        <v>0</v>
      </c>
      <c r="AD124" s="21">
        <f t="shared" si="32"/>
        <v>0</v>
      </c>
      <c r="AE124" s="21">
        <f t="shared" si="32"/>
        <v>0</v>
      </c>
      <c r="AF124" s="21">
        <f t="shared" si="32"/>
        <v>0</v>
      </c>
      <c r="AG124" s="21">
        <f>AF124*(1+$G$14)*(1+AG122)</f>
        <v>0</v>
      </c>
      <c r="AH124" s="21">
        <f t="shared" si="32"/>
        <v>0</v>
      </c>
      <c r="AI124" s="21">
        <f t="shared" si="32"/>
        <v>0</v>
      </c>
      <c r="AJ124" s="21">
        <f t="shared" si="32"/>
        <v>0</v>
      </c>
      <c r="AK124" s="21">
        <f t="shared" si="32"/>
        <v>0</v>
      </c>
    </row>
    <row r="125" spans="1:37">
      <c r="C125" s="1"/>
      <c r="D125" s="1"/>
      <c r="E125" t="s">
        <v>250</v>
      </c>
      <c r="F125" t="s">
        <v>249</v>
      </c>
      <c r="G125" s="20"/>
      <c r="H125" s="21">
        <f>G125*(1+$G$14)*(1+H122)</f>
        <v>0</v>
      </c>
      <c r="I125" s="21">
        <f t="shared" ref="I125:AK125" si="33">H125*(1+$G$14)*(1+I122)</f>
        <v>0</v>
      </c>
      <c r="J125" s="21">
        <f t="shared" si="33"/>
        <v>0</v>
      </c>
      <c r="K125" s="21">
        <f t="shared" si="33"/>
        <v>0</v>
      </c>
      <c r="L125" s="21">
        <f t="shared" si="33"/>
        <v>0</v>
      </c>
      <c r="M125" s="21">
        <f t="shared" si="33"/>
        <v>0</v>
      </c>
      <c r="N125" s="21">
        <f t="shared" si="33"/>
        <v>0</v>
      </c>
      <c r="O125" s="21">
        <f t="shared" si="33"/>
        <v>0</v>
      </c>
      <c r="P125" s="21">
        <f t="shared" si="33"/>
        <v>0</v>
      </c>
      <c r="Q125" s="21">
        <f t="shared" si="33"/>
        <v>0</v>
      </c>
      <c r="R125" s="21">
        <f t="shared" si="33"/>
        <v>0</v>
      </c>
      <c r="S125" s="21">
        <f t="shared" si="33"/>
        <v>0</v>
      </c>
      <c r="T125" s="21">
        <f t="shared" si="33"/>
        <v>0</v>
      </c>
      <c r="U125" s="21">
        <f t="shared" si="33"/>
        <v>0</v>
      </c>
      <c r="V125" s="21">
        <f t="shared" si="33"/>
        <v>0</v>
      </c>
      <c r="W125" s="21">
        <f t="shared" si="33"/>
        <v>0</v>
      </c>
      <c r="X125" s="21">
        <f t="shared" si="33"/>
        <v>0</v>
      </c>
      <c r="Y125" s="21">
        <f t="shared" si="33"/>
        <v>0</v>
      </c>
      <c r="Z125" s="21">
        <f t="shared" si="33"/>
        <v>0</v>
      </c>
      <c r="AA125" s="21">
        <f t="shared" si="33"/>
        <v>0</v>
      </c>
      <c r="AB125" s="21">
        <f t="shared" si="33"/>
        <v>0</v>
      </c>
      <c r="AC125" s="21">
        <f t="shared" si="33"/>
        <v>0</v>
      </c>
      <c r="AD125" s="21">
        <f t="shared" si="33"/>
        <v>0</v>
      </c>
      <c r="AE125" s="21">
        <f t="shared" si="33"/>
        <v>0</v>
      </c>
      <c r="AF125" s="21">
        <f t="shared" si="33"/>
        <v>0</v>
      </c>
      <c r="AG125" s="21">
        <f>AF125*(1+$G$14)*(1+AG122)</f>
        <v>0</v>
      </c>
      <c r="AH125" s="21">
        <f t="shared" si="33"/>
        <v>0</v>
      </c>
      <c r="AI125" s="21">
        <f t="shared" si="33"/>
        <v>0</v>
      </c>
      <c r="AJ125" s="21">
        <f t="shared" si="33"/>
        <v>0</v>
      </c>
      <c r="AK125" s="21">
        <f t="shared" si="33"/>
        <v>0</v>
      </c>
    </row>
    <row r="126" spans="1:37">
      <c r="C126" s="1"/>
      <c r="D126" s="1"/>
      <c r="E126" t="s">
        <v>251</v>
      </c>
      <c r="F126" t="s">
        <v>249</v>
      </c>
      <c r="G126" s="20"/>
      <c r="H126" s="21">
        <f>G126*(1+$G$14)*(1+H122)</f>
        <v>0</v>
      </c>
      <c r="I126" s="21">
        <f t="shared" ref="I126:AK126" si="34">H126*(1+$G$14)*(1+I122)</f>
        <v>0</v>
      </c>
      <c r="J126" s="21">
        <f t="shared" si="34"/>
        <v>0</v>
      </c>
      <c r="K126" s="21">
        <f t="shared" si="34"/>
        <v>0</v>
      </c>
      <c r="L126" s="21">
        <f t="shared" si="34"/>
        <v>0</v>
      </c>
      <c r="M126" s="21">
        <f t="shared" si="34"/>
        <v>0</v>
      </c>
      <c r="N126" s="21">
        <f t="shared" si="34"/>
        <v>0</v>
      </c>
      <c r="O126" s="21">
        <f t="shared" si="34"/>
        <v>0</v>
      </c>
      <c r="P126" s="21">
        <f t="shared" si="34"/>
        <v>0</v>
      </c>
      <c r="Q126" s="21">
        <f t="shared" si="34"/>
        <v>0</v>
      </c>
      <c r="R126" s="21">
        <f t="shared" si="34"/>
        <v>0</v>
      </c>
      <c r="S126" s="21">
        <f t="shared" si="34"/>
        <v>0</v>
      </c>
      <c r="T126" s="21">
        <f t="shared" si="34"/>
        <v>0</v>
      </c>
      <c r="U126" s="21">
        <f t="shared" si="34"/>
        <v>0</v>
      </c>
      <c r="V126" s="21">
        <f t="shared" si="34"/>
        <v>0</v>
      </c>
      <c r="W126" s="21">
        <f t="shared" si="34"/>
        <v>0</v>
      </c>
      <c r="X126" s="21">
        <f t="shared" si="34"/>
        <v>0</v>
      </c>
      <c r="Y126" s="21">
        <f t="shared" si="34"/>
        <v>0</v>
      </c>
      <c r="Z126" s="21">
        <f t="shared" si="34"/>
        <v>0</v>
      </c>
      <c r="AA126" s="21">
        <f t="shared" si="34"/>
        <v>0</v>
      </c>
      <c r="AB126" s="21">
        <f t="shared" si="34"/>
        <v>0</v>
      </c>
      <c r="AC126" s="21">
        <f t="shared" si="34"/>
        <v>0</v>
      </c>
      <c r="AD126" s="21">
        <f t="shared" si="34"/>
        <v>0</v>
      </c>
      <c r="AE126" s="21">
        <f t="shared" si="34"/>
        <v>0</v>
      </c>
      <c r="AF126" s="21">
        <f t="shared" si="34"/>
        <v>0</v>
      </c>
      <c r="AG126" s="21">
        <f>AF126*(1+$G$14)*(1+AG122)</f>
        <v>0</v>
      </c>
      <c r="AH126" s="21">
        <f t="shared" si="34"/>
        <v>0</v>
      </c>
      <c r="AI126" s="21">
        <f t="shared" si="34"/>
        <v>0</v>
      </c>
      <c r="AJ126" s="21">
        <f t="shared" si="34"/>
        <v>0</v>
      </c>
      <c r="AK126" s="21">
        <f t="shared" si="34"/>
        <v>0</v>
      </c>
    </row>
    <row r="127" spans="1:37">
      <c r="C127" s="1"/>
      <c r="D127" s="1"/>
    </row>
    <row r="128" spans="1:37">
      <c r="C128" s="1"/>
      <c r="D128" s="1"/>
      <c r="E128" t="s">
        <v>259</v>
      </c>
      <c r="F128" t="s">
        <v>253</v>
      </c>
      <c r="H128" s="2">
        <f>SUM(H119:H121)/1000</f>
        <v>0</v>
      </c>
      <c r="I128" s="2">
        <f t="shared" ref="I128:AK128" si="35">SUM(I119:I121)/1000</f>
        <v>0</v>
      </c>
      <c r="J128" s="2">
        <f t="shared" si="35"/>
        <v>0</v>
      </c>
      <c r="K128" s="2">
        <f t="shared" si="35"/>
        <v>0</v>
      </c>
      <c r="L128" s="2">
        <f t="shared" si="35"/>
        <v>0</v>
      </c>
      <c r="M128" s="2">
        <f t="shared" si="35"/>
        <v>0</v>
      </c>
      <c r="N128" s="2">
        <f t="shared" si="35"/>
        <v>0</v>
      </c>
      <c r="O128" s="2">
        <f t="shared" si="35"/>
        <v>0</v>
      </c>
      <c r="P128" s="2">
        <f t="shared" si="35"/>
        <v>0</v>
      </c>
      <c r="Q128" s="2">
        <f t="shared" si="35"/>
        <v>0</v>
      </c>
      <c r="R128" s="2">
        <f t="shared" si="35"/>
        <v>0</v>
      </c>
      <c r="S128" s="2">
        <f t="shared" si="35"/>
        <v>0</v>
      </c>
      <c r="T128" s="2">
        <f t="shared" si="35"/>
        <v>0</v>
      </c>
      <c r="U128" s="2">
        <f t="shared" si="35"/>
        <v>0</v>
      </c>
      <c r="V128" s="2">
        <f t="shared" si="35"/>
        <v>0</v>
      </c>
      <c r="W128" s="2">
        <f t="shared" si="35"/>
        <v>0</v>
      </c>
      <c r="X128" s="2">
        <f t="shared" si="35"/>
        <v>0</v>
      </c>
      <c r="Y128" s="2">
        <f t="shared" si="35"/>
        <v>0</v>
      </c>
      <c r="Z128" s="2">
        <f t="shared" si="35"/>
        <v>0</v>
      </c>
      <c r="AA128" s="2">
        <f t="shared" si="35"/>
        <v>0</v>
      </c>
      <c r="AB128" s="2">
        <f t="shared" si="35"/>
        <v>0</v>
      </c>
      <c r="AC128" s="2">
        <f t="shared" si="35"/>
        <v>0</v>
      </c>
      <c r="AD128" s="2">
        <f t="shared" si="35"/>
        <v>0</v>
      </c>
      <c r="AE128" s="2">
        <f t="shared" si="35"/>
        <v>0</v>
      </c>
      <c r="AF128" s="2">
        <f t="shared" si="35"/>
        <v>0</v>
      </c>
      <c r="AG128" s="2">
        <f t="shared" si="35"/>
        <v>0</v>
      </c>
      <c r="AH128" s="2">
        <f t="shared" si="35"/>
        <v>0</v>
      </c>
      <c r="AI128" s="2">
        <f t="shared" si="35"/>
        <v>0</v>
      </c>
      <c r="AJ128" s="2">
        <f t="shared" si="35"/>
        <v>0</v>
      </c>
      <c r="AK128" s="2">
        <f t="shared" si="35"/>
        <v>0</v>
      </c>
    </row>
    <row r="129" spans="1:37">
      <c r="C129" s="1"/>
      <c r="D129" s="1"/>
      <c r="E129" t="s">
        <v>260</v>
      </c>
      <c r="F129" t="s">
        <v>215</v>
      </c>
      <c r="H129" s="2">
        <f>H112*H123+H119*H124+H120*H125+H121*H126</f>
        <v>0</v>
      </c>
      <c r="I129" s="2">
        <f t="shared" ref="I129:AK129" si="36">I112*I123+I119*I124+I120*I125+I121*I126</f>
        <v>0</v>
      </c>
      <c r="J129" s="2">
        <f t="shared" si="36"/>
        <v>0</v>
      </c>
      <c r="K129" s="2">
        <f t="shared" si="36"/>
        <v>0</v>
      </c>
      <c r="L129" s="2">
        <f t="shared" si="36"/>
        <v>0</v>
      </c>
      <c r="M129" s="2">
        <f t="shared" si="36"/>
        <v>0</v>
      </c>
      <c r="N129" s="2">
        <f t="shared" si="36"/>
        <v>0</v>
      </c>
      <c r="O129" s="2">
        <f t="shared" si="36"/>
        <v>0</v>
      </c>
      <c r="P129" s="2">
        <f t="shared" si="36"/>
        <v>0</v>
      </c>
      <c r="Q129" s="2">
        <f t="shared" si="36"/>
        <v>0</v>
      </c>
      <c r="R129" s="2">
        <f t="shared" si="36"/>
        <v>0</v>
      </c>
      <c r="S129" s="2">
        <f t="shared" si="36"/>
        <v>0</v>
      </c>
      <c r="T129" s="2">
        <f t="shared" si="36"/>
        <v>0</v>
      </c>
      <c r="U129" s="2">
        <f t="shared" si="36"/>
        <v>0</v>
      </c>
      <c r="V129" s="2">
        <f t="shared" si="36"/>
        <v>0</v>
      </c>
      <c r="W129" s="2">
        <f t="shared" si="36"/>
        <v>0</v>
      </c>
      <c r="X129" s="2">
        <f t="shared" si="36"/>
        <v>0</v>
      </c>
      <c r="Y129" s="2">
        <f t="shared" si="36"/>
        <v>0</v>
      </c>
      <c r="Z129" s="2">
        <f t="shared" si="36"/>
        <v>0</v>
      </c>
      <c r="AA129" s="2">
        <f t="shared" si="36"/>
        <v>0</v>
      </c>
      <c r="AB129" s="2">
        <f t="shared" si="36"/>
        <v>0</v>
      </c>
      <c r="AC129" s="2">
        <f t="shared" si="36"/>
        <v>0</v>
      </c>
      <c r="AD129" s="2">
        <f t="shared" si="36"/>
        <v>0</v>
      </c>
      <c r="AE129" s="2">
        <f t="shared" si="36"/>
        <v>0</v>
      </c>
      <c r="AF129" s="2">
        <f t="shared" si="36"/>
        <v>0</v>
      </c>
      <c r="AG129" s="2">
        <f t="shared" si="36"/>
        <v>0</v>
      </c>
      <c r="AH129" s="2">
        <f t="shared" si="36"/>
        <v>0</v>
      </c>
      <c r="AI129" s="2">
        <f t="shared" si="36"/>
        <v>0</v>
      </c>
      <c r="AJ129" s="2">
        <f t="shared" si="36"/>
        <v>0</v>
      </c>
      <c r="AK129" s="2">
        <f t="shared" si="36"/>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393.18915026199693</v>
      </c>
      <c r="I174">
        <f t="shared" si="61"/>
        <v>432.68722097872524</v>
      </c>
      <c r="J174">
        <f t="shared" si="61"/>
        <v>719.90926677286552</v>
      </c>
      <c r="K174">
        <f t="shared" si="61"/>
        <v>759.40733748959155</v>
      </c>
      <c r="L174">
        <f t="shared" si="61"/>
        <v>798.90540820632032</v>
      </c>
      <c r="M174">
        <f t="shared" si="61"/>
        <v>838.40347892304817</v>
      </c>
      <c r="N174">
        <f t="shared" si="61"/>
        <v>870.60171296870612</v>
      </c>
      <c r="O174">
        <f t="shared" si="61"/>
        <v>902.7999470143659</v>
      </c>
      <c r="P174">
        <f t="shared" si="61"/>
        <v>934.99818106002749</v>
      </c>
      <c r="Q174">
        <f t="shared" si="61"/>
        <v>967.19641510568363</v>
      </c>
      <c r="R174">
        <f t="shared" si="61"/>
        <v>999.3946491513434</v>
      </c>
      <c r="S174">
        <f t="shared" si="61"/>
        <v>982.38845656962985</v>
      </c>
      <c r="T174">
        <f t="shared" si="61"/>
        <v>965.3822639879163</v>
      </c>
      <c r="U174">
        <f t="shared" si="61"/>
        <v>948.37607140619912</v>
      </c>
      <c r="V174">
        <f t="shared" si="61"/>
        <v>1956.8451065718564</v>
      </c>
      <c r="W174">
        <f t="shared" si="61"/>
        <v>1939.838913990141</v>
      </c>
      <c r="X174">
        <f t="shared" si="61"/>
        <v>1939.8389139901446</v>
      </c>
      <c r="Y174">
        <f t="shared" si="61"/>
        <v>1939.8389139901446</v>
      </c>
      <c r="Z174">
        <f t="shared" si="61"/>
        <v>1939.8389139901374</v>
      </c>
      <c r="AA174">
        <f t="shared" si="61"/>
        <v>1939.8389139901446</v>
      </c>
      <c r="AB174">
        <f t="shared" si="61"/>
        <v>1939.838913990141</v>
      </c>
      <c r="AC174">
        <f t="shared" si="61"/>
        <v>1913.0830304046249</v>
      </c>
      <c r="AD174">
        <f t="shared" si="61"/>
        <v>1886.3271468191015</v>
      </c>
      <c r="AE174">
        <f t="shared" si="61"/>
        <v>1859.5712632335853</v>
      </c>
      <c r="AF174">
        <f t="shared" si="61"/>
        <v>1832.8153796480692</v>
      </c>
      <c r="AG174">
        <f t="shared" si="61"/>
        <v>1806.0594960625458</v>
      </c>
      <c r="AH174">
        <f t="shared" si="61"/>
        <v>1806.0594960625531</v>
      </c>
      <c r="AI174">
        <f t="shared" si="61"/>
        <v>1806.0594960625531</v>
      </c>
      <c r="AJ174">
        <f t="shared" si="61"/>
        <v>1806.0594960625458</v>
      </c>
      <c r="AK174">
        <f t="shared" si="61"/>
        <v>1806.0594960625531</v>
      </c>
    </row>
    <row r="175" spans="1:37">
      <c r="C175" s="1"/>
      <c r="D175" s="1"/>
      <c r="E175" t="s">
        <v>270</v>
      </c>
      <c r="F175" t="s">
        <v>232</v>
      </c>
      <c r="H175">
        <f t="shared" si="61"/>
        <v>393.18915026199693</v>
      </c>
      <c r="I175">
        <f t="shared" si="61"/>
        <v>825.87637124072216</v>
      </c>
      <c r="J175">
        <f t="shared" si="61"/>
        <v>1545.7856380135877</v>
      </c>
      <c r="K175">
        <f t="shared" si="61"/>
        <v>2305.1929755031792</v>
      </c>
      <c r="L175">
        <f t="shared" si="61"/>
        <v>3104.0983837094996</v>
      </c>
      <c r="M175">
        <f t="shared" si="61"/>
        <v>3942.5018626325477</v>
      </c>
      <c r="N175">
        <f t="shared" si="61"/>
        <v>4813.1035756012534</v>
      </c>
      <c r="O175">
        <f t="shared" si="61"/>
        <v>5715.9035226156193</v>
      </c>
      <c r="P175">
        <f t="shared" si="61"/>
        <v>6650.9017036756468</v>
      </c>
      <c r="Q175">
        <f t="shared" si="61"/>
        <v>7618.0981187813304</v>
      </c>
      <c r="R175">
        <f t="shared" si="61"/>
        <v>8617.4927679326738</v>
      </c>
      <c r="S175">
        <f t="shared" si="61"/>
        <v>9599.8812245023037</v>
      </c>
      <c r="T175">
        <f t="shared" si="61"/>
        <v>10565.26348849022</v>
      </c>
      <c r="U175">
        <f t="shared" si="61"/>
        <v>11513.639559896419</v>
      </c>
      <c r="V175">
        <f t="shared" si="61"/>
        <v>13470.484666468275</v>
      </c>
      <c r="W175">
        <f t="shared" si="61"/>
        <v>15410.323580458416</v>
      </c>
      <c r="X175">
        <f t="shared" si="61"/>
        <v>17350.162494448559</v>
      </c>
      <c r="Y175">
        <f t="shared" si="61"/>
        <v>19290.001408438704</v>
      </c>
      <c r="Z175">
        <f t="shared" si="61"/>
        <v>21229.840322428841</v>
      </c>
      <c r="AA175">
        <f t="shared" si="61"/>
        <v>23169.679236418986</v>
      </c>
      <c r="AB175">
        <f t="shared" si="61"/>
        <v>25109.518150409127</v>
      </c>
      <c r="AC175">
        <f t="shared" si="61"/>
        <v>27022.601180813752</v>
      </c>
      <c r="AD175">
        <f t="shared" si="61"/>
        <v>28908.928327632853</v>
      </c>
      <c r="AE175">
        <f t="shared" si="61"/>
        <v>30768.499590866439</v>
      </c>
      <c r="AF175">
        <f t="shared" si="61"/>
        <v>32601.314970514508</v>
      </c>
      <c r="AG175">
        <f t="shared" si="61"/>
        <v>34407.37446657705</v>
      </c>
      <c r="AH175">
        <f t="shared" si="61"/>
        <v>36213.433962639603</v>
      </c>
      <c r="AI175">
        <f t="shared" si="61"/>
        <v>38019.493458702156</v>
      </c>
      <c r="AJ175">
        <f t="shared" si="61"/>
        <v>39825.552954764702</v>
      </c>
      <c r="AK175">
        <f t="shared" si="61"/>
        <v>41631.612450827255</v>
      </c>
    </row>
    <row r="176" spans="1:37">
      <c r="C176" s="1"/>
      <c r="D176" s="1"/>
      <c r="E176" t="s">
        <v>271</v>
      </c>
      <c r="F176" t="s">
        <v>253</v>
      </c>
      <c r="H176" s="2">
        <f t="shared" ref="H176:AK177" si="62">SUM(H107,H128,H149,H170)</f>
        <v>11.54796534319485</v>
      </c>
      <c r="I176" s="2">
        <f t="shared" si="62"/>
        <v>24.25598902334001</v>
      </c>
      <c r="J176" s="2">
        <f t="shared" si="62"/>
        <v>45.399724188459068</v>
      </c>
      <c r="K176" s="2">
        <f t="shared" si="62"/>
        <v>67.703517690528372</v>
      </c>
      <c r="L176" s="2">
        <f t="shared" si="62"/>
        <v>91.167369529547997</v>
      </c>
      <c r="M176" s="2">
        <f t="shared" si="62"/>
        <v>115.79127970551792</v>
      </c>
      <c r="N176" s="2">
        <f t="shared" si="62"/>
        <v>141.3608520154088</v>
      </c>
      <c r="O176" s="2">
        <f t="shared" si="62"/>
        <v>167.87608645922074</v>
      </c>
      <c r="P176" s="2">
        <f t="shared" si="62"/>
        <v>195.33698303695374</v>
      </c>
      <c r="Q176" s="2">
        <f t="shared" si="62"/>
        <v>223.74354174860767</v>
      </c>
      <c r="R176" s="2">
        <f t="shared" si="62"/>
        <v>253.09576259418262</v>
      </c>
      <c r="S176" s="2">
        <f t="shared" si="62"/>
        <v>281.94851156363268</v>
      </c>
      <c r="T176" s="2">
        <f t="shared" si="62"/>
        <v>310.3017886569578</v>
      </c>
      <c r="U176" s="2">
        <f t="shared" si="62"/>
        <v>338.15559387415783</v>
      </c>
      <c r="V176" s="2">
        <f t="shared" si="62"/>
        <v>395.62813465417327</v>
      </c>
      <c r="W176" s="2">
        <f t="shared" si="62"/>
        <v>452.60120355806373</v>
      </c>
      <c r="X176" s="2">
        <f t="shared" si="62"/>
        <v>509.57427246195419</v>
      </c>
      <c r="Y176" s="2">
        <f t="shared" si="62"/>
        <v>566.54734136584466</v>
      </c>
      <c r="Z176" s="2">
        <f t="shared" si="62"/>
        <v>623.52041026973518</v>
      </c>
      <c r="AA176" s="2">
        <f t="shared" si="62"/>
        <v>680.49347917362559</v>
      </c>
      <c r="AB176" s="2">
        <f t="shared" si="62"/>
        <v>737.46654807751611</v>
      </c>
      <c r="AC176" s="2">
        <f t="shared" si="62"/>
        <v>793.65379668049991</v>
      </c>
      <c r="AD176" s="2">
        <f t="shared" si="62"/>
        <v>849.05522498257687</v>
      </c>
      <c r="AE176" s="2">
        <f t="shared" si="62"/>
        <v>903.67083298374735</v>
      </c>
      <c r="AF176" s="2">
        <f t="shared" si="62"/>
        <v>957.5006206840111</v>
      </c>
      <c r="AG176" s="2">
        <f t="shared" si="62"/>
        <v>1010.544588083368</v>
      </c>
      <c r="AH176" s="2">
        <f t="shared" si="62"/>
        <v>1063.588555482725</v>
      </c>
      <c r="AI176" s="2">
        <f t="shared" si="62"/>
        <v>1116.6325228820822</v>
      </c>
      <c r="AJ176" s="2">
        <f t="shared" si="62"/>
        <v>1169.6764902814393</v>
      </c>
      <c r="AK176" s="2">
        <f t="shared" si="62"/>
        <v>1222.7204576807965</v>
      </c>
    </row>
    <row r="177" spans="1:37">
      <c r="C177" s="1"/>
      <c r="D177" s="1"/>
      <c r="E177" t="s">
        <v>272</v>
      </c>
      <c r="F177" t="s">
        <v>215</v>
      </c>
      <c r="H177" s="2">
        <f t="shared" si="62"/>
        <v>25364.843737514195</v>
      </c>
      <c r="I177" s="2">
        <f t="shared" si="62"/>
        <v>54396.561593670616</v>
      </c>
      <c r="J177" s="2">
        <f t="shared" si="62"/>
        <v>103951.65736112246</v>
      </c>
      <c r="K177" s="2">
        <f t="shared" si="62"/>
        <v>158276.04136129154</v>
      </c>
      <c r="L177" s="2">
        <f t="shared" si="62"/>
        <v>217605.12112769586</v>
      </c>
      <c r="M177" s="2">
        <f t="shared" si="62"/>
        <v>282183.28402987478</v>
      </c>
      <c r="N177" s="2">
        <f t="shared" si="62"/>
        <v>351730.74014815228</v>
      </c>
      <c r="O177" s="2">
        <f t="shared" si="62"/>
        <v>426477.13328665012</v>
      </c>
      <c r="P177" s="2">
        <f t="shared" si="62"/>
        <v>506660.59849259118</v>
      </c>
      <c r="Q177" s="2">
        <f t="shared" si="62"/>
        <v>592528.0392064862</v>
      </c>
      <c r="R177" s="2">
        <f t="shared" si="62"/>
        <v>684335.41276560037</v>
      </c>
      <c r="S177" s="2">
        <f t="shared" si="62"/>
        <v>778358.52877255424</v>
      </c>
      <c r="T177" s="2">
        <f t="shared" si="62"/>
        <v>874621.00524851389</v>
      </c>
      <c r="U177" s="2">
        <f t="shared" si="62"/>
        <v>973145.86695080681</v>
      </c>
      <c r="V177" s="2">
        <f t="shared" si="62"/>
        <v>1162449.9868551714</v>
      </c>
      <c r="W177" s="2">
        <f t="shared" si="62"/>
        <v>1357777.3358356387</v>
      </c>
      <c r="X177" s="2">
        <f t="shared" si="62"/>
        <v>1560795.7930290825</v>
      </c>
      <c r="Y177" s="2">
        <f t="shared" si="62"/>
        <v>1771742.2456195476</v>
      </c>
      <c r="Z177" s="2">
        <f t="shared" si="62"/>
        <v>1990860.1382740859</v>
      </c>
      <c r="AA177" s="2">
        <f t="shared" si="62"/>
        <v>2218399.6440897966</v>
      </c>
      <c r="AB177" s="2">
        <f t="shared" si="62"/>
        <v>2454617.8398287888</v>
      </c>
      <c r="AC177" s="2">
        <f t="shared" si="62"/>
        <v>2697108.3980589067</v>
      </c>
      <c r="AD177" s="2">
        <f t="shared" si="62"/>
        <v>2945974.5055432324</v>
      </c>
      <c r="AE177" s="2">
        <f t="shared" si="62"/>
        <v>3201319.739092058</v>
      </c>
      <c r="AF177" s="2">
        <f t="shared" si="62"/>
        <v>3463248.0117081194</v>
      </c>
      <c r="AG177" s="2">
        <f t="shared" si="62"/>
        <v>3731863.5157785621</v>
      </c>
      <c r="AH177" s="2">
        <f t="shared" si="62"/>
        <v>4010233.5786468009</v>
      </c>
      <c r="AI177" s="2">
        <f t="shared" si="62"/>
        <v>4298649.4323450476</v>
      </c>
      <c r="AJ177" s="2">
        <f t="shared" si="62"/>
        <v>4597410.2388904374</v>
      </c>
      <c r="AK177" s="2">
        <f t="shared" si="62"/>
        <v>4906823.2949110689</v>
      </c>
    </row>
    <row r="178" spans="1:37">
      <c r="C178" s="1"/>
      <c r="D178" s="1"/>
    </row>
    <row r="179" spans="1:37">
      <c r="C179" s="1"/>
      <c r="D179" s="1"/>
      <c r="E179" s="3" t="s">
        <v>273</v>
      </c>
      <c r="F179" s="3" t="s">
        <v>274</v>
      </c>
      <c r="G179" s="3"/>
      <c r="H179" s="9">
        <f>H176*1000/H175</f>
        <v>29.37</v>
      </c>
      <c r="I179" s="9">
        <f t="shared" ref="I179:AK179" si="63">I176*1000/I175</f>
        <v>29.37</v>
      </c>
      <c r="J179" s="9">
        <f t="shared" si="63"/>
        <v>29.37</v>
      </c>
      <c r="K179" s="9">
        <f t="shared" si="63"/>
        <v>29.37</v>
      </c>
      <c r="L179" s="9">
        <f t="shared" si="63"/>
        <v>29.369999999999997</v>
      </c>
      <c r="M179" s="9">
        <f t="shared" si="63"/>
        <v>29.37</v>
      </c>
      <c r="N179" s="9">
        <f t="shared" si="63"/>
        <v>29.369999999999997</v>
      </c>
      <c r="O179" s="9">
        <f t="shared" si="63"/>
        <v>29.37</v>
      </c>
      <c r="P179" s="9">
        <f t="shared" si="63"/>
        <v>29.37</v>
      </c>
      <c r="Q179" s="9">
        <f t="shared" si="63"/>
        <v>29.37</v>
      </c>
      <c r="R179" s="9">
        <f t="shared" si="63"/>
        <v>29.37</v>
      </c>
      <c r="S179" s="9">
        <f t="shared" si="63"/>
        <v>29.370000000000005</v>
      </c>
      <c r="T179" s="9">
        <f t="shared" si="63"/>
        <v>29.370000000000005</v>
      </c>
      <c r="U179" s="9">
        <f t="shared" si="63"/>
        <v>29.369999999999997</v>
      </c>
      <c r="V179" s="9">
        <f t="shared" si="63"/>
        <v>29.37</v>
      </c>
      <c r="W179" s="9">
        <f t="shared" si="63"/>
        <v>29.37</v>
      </c>
      <c r="X179" s="9">
        <f t="shared" si="63"/>
        <v>29.37</v>
      </c>
      <c r="Y179" s="9">
        <f t="shared" si="63"/>
        <v>29.369999999999997</v>
      </c>
      <c r="Z179" s="9">
        <f t="shared" si="63"/>
        <v>29.370000000000005</v>
      </c>
      <c r="AA179" s="9">
        <f t="shared" si="63"/>
        <v>29.369999999999997</v>
      </c>
      <c r="AB179" s="9">
        <f t="shared" si="63"/>
        <v>29.370000000000005</v>
      </c>
      <c r="AC179" s="9">
        <f t="shared" si="63"/>
        <v>29.37</v>
      </c>
      <c r="AD179" s="9">
        <f t="shared" si="63"/>
        <v>29.37</v>
      </c>
      <c r="AE179" s="9">
        <f t="shared" si="63"/>
        <v>29.37</v>
      </c>
      <c r="AF179" s="9">
        <f t="shared" si="63"/>
        <v>29.37</v>
      </c>
      <c r="AG179" s="9">
        <f t="shared" si="63"/>
        <v>29.37</v>
      </c>
      <c r="AH179" s="9">
        <f t="shared" si="63"/>
        <v>29.37</v>
      </c>
      <c r="AI179" s="9">
        <f t="shared" si="63"/>
        <v>29.369999999999997</v>
      </c>
      <c r="AJ179" s="9">
        <f t="shared" si="63"/>
        <v>29.37</v>
      </c>
      <c r="AK179" s="9">
        <f t="shared" si="63"/>
        <v>29.37</v>
      </c>
    </row>
    <row r="180" spans="1:37">
      <c r="C180" s="1"/>
      <c r="D180" s="1"/>
      <c r="E180" s="3" t="s">
        <v>275</v>
      </c>
      <c r="F180" s="3" t="s">
        <v>276</v>
      </c>
      <c r="G180" s="3"/>
      <c r="H180" s="9">
        <f>H177/H175</f>
        <v>64.510538300999997</v>
      </c>
      <c r="I180" s="9">
        <f t="shared" ref="I180:AK180" si="64">I177/I175</f>
        <v>65.865259605320986</v>
      </c>
      <c r="J180" s="9">
        <f t="shared" si="64"/>
        <v>67.248430057032721</v>
      </c>
      <c r="K180" s="9">
        <f t="shared" si="64"/>
        <v>68.660647088230405</v>
      </c>
      <c r="L180" s="9">
        <f t="shared" si="64"/>
        <v>70.102520677083248</v>
      </c>
      <c r="M180" s="9">
        <f t="shared" si="64"/>
        <v>71.574673611301989</v>
      </c>
      <c r="N180" s="9">
        <f t="shared" si="64"/>
        <v>73.077741757139322</v>
      </c>
      <c r="O180" s="9">
        <f t="shared" si="64"/>
        <v>74.612374334039245</v>
      </c>
      <c r="P180" s="9">
        <f t="shared" si="64"/>
        <v>76.179234195054065</v>
      </c>
      <c r="Q180" s="9">
        <f t="shared" si="64"/>
        <v>77.778998113150195</v>
      </c>
      <c r="R180" s="9">
        <f t="shared" si="64"/>
        <v>79.412357073526337</v>
      </c>
      <c r="S180" s="9">
        <f t="shared" si="64"/>
        <v>81.080016572070392</v>
      </c>
      <c r="T180" s="9">
        <f t="shared" si="64"/>
        <v>82.782696920083865</v>
      </c>
      <c r="U180" s="9">
        <f t="shared" si="64"/>
        <v>84.521133555405626</v>
      </c>
      <c r="V180" s="9">
        <f t="shared" si="64"/>
        <v>86.296077360069134</v>
      </c>
      <c r="W180" s="9">
        <f t="shared" si="64"/>
        <v>88.108294984630575</v>
      </c>
      <c r="X180" s="9">
        <f t="shared" si="64"/>
        <v>89.958569179307815</v>
      </c>
      <c r="Y180" s="9">
        <f t="shared" si="64"/>
        <v>91.847699132073259</v>
      </c>
      <c r="Z180" s="9">
        <f t="shared" si="64"/>
        <v>93.776500813846809</v>
      </c>
      <c r="AA180" s="9">
        <f t="shared" si="64"/>
        <v>95.745807330937552</v>
      </c>
      <c r="AB180" s="9">
        <f t="shared" si="64"/>
        <v>97.756469284887245</v>
      </c>
      <c r="AC180" s="9">
        <f t="shared" si="64"/>
        <v>99.809355139869865</v>
      </c>
      <c r="AD180" s="9">
        <f t="shared" si="64"/>
        <v>101.90535159780713</v>
      </c>
      <c r="AE180" s="9">
        <f t="shared" si="64"/>
        <v>104.04536398136108</v>
      </c>
      <c r="AF180" s="9">
        <f t="shared" si="64"/>
        <v>106.23031662496966</v>
      </c>
      <c r="AG180" s="9">
        <f t="shared" si="64"/>
        <v>108.46115327409402</v>
      </c>
      <c r="AH180" s="9">
        <f t="shared" si="64"/>
        <v>110.73883749284997</v>
      </c>
      <c r="AI180" s="9">
        <f t="shared" si="64"/>
        <v>113.06435308019981</v>
      </c>
      <c r="AJ180" s="9">
        <f t="shared" si="64"/>
        <v>115.43870449488402</v>
      </c>
      <c r="AK180" s="9">
        <f t="shared" si="64"/>
        <v>117.86291728927655</v>
      </c>
    </row>
    <row r="181" spans="1:37">
      <c r="C181" s="1"/>
      <c r="D181" s="1"/>
      <c r="E181" s="3" t="s">
        <v>277</v>
      </c>
      <c r="F181" s="3" t="s">
        <v>278</v>
      </c>
      <c r="G181" s="3"/>
      <c r="H181" s="9">
        <f>H177/H176</f>
        <v>2196.4772999999996</v>
      </c>
      <c r="I181" s="9">
        <f t="shared" ref="I181:AK181" si="65">I177/I176</f>
        <v>2242.6033232999994</v>
      </c>
      <c r="J181" s="9">
        <f t="shared" si="65"/>
        <v>2289.6979930892994</v>
      </c>
      <c r="K181" s="9">
        <f t="shared" si="65"/>
        <v>2337.7816509441745</v>
      </c>
      <c r="L181" s="9">
        <f t="shared" si="65"/>
        <v>2386.8750656140023</v>
      </c>
      <c r="M181" s="9">
        <f t="shared" si="65"/>
        <v>2436.9994419918962</v>
      </c>
      <c r="N181" s="9">
        <f t="shared" si="65"/>
        <v>2488.1764302737261</v>
      </c>
      <c r="O181" s="9">
        <f t="shared" si="65"/>
        <v>2540.4281353094734</v>
      </c>
      <c r="P181" s="9">
        <f t="shared" si="65"/>
        <v>2593.7771261509729</v>
      </c>
      <c r="Q181" s="9">
        <f t="shared" si="65"/>
        <v>2648.2464458001432</v>
      </c>
      <c r="R181" s="9">
        <f t="shared" si="65"/>
        <v>2703.8596211619456</v>
      </c>
      <c r="S181" s="9">
        <f t="shared" si="65"/>
        <v>2760.6406732063465</v>
      </c>
      <c r="T181" s="9">
        <f t="shared" si="65"/>
        <v>2818.6141273436792</v>
      </c>
      <c r="U181" s="9">
        <f t="shared" si="65"/>
        <v>2877.8050240178964</v>
      </c>
      <c r="V181" s="9">
        <f t="shared" si="65"/>
        <v>2938.238929522272</v>
      </c>
      <c r="W181" s="9">
        <f t="shared" si="65"/>
        <v>2999.9419470422395</v>
      </c>
      <c r="X181" s="9">
        <f t="shared" si="65"/>
        <v>3062.9407279301263</v>
      </c>
      <c r="Y181" s="9">
        <f t="shared" si="65"/>
        <v>3127.2624832166589</v>
      </c>
      <c r="Z181" s="9">
        <f t="shared" si="65"/>
        <v>3192.9349953642081</v>
      </c>
      <c r="AA181" s="9">
        <f t="shared" si="65"/>
        <v>3259.9866302668561</v>
      </c>
      <c r="AB181" s="9">
        <f t="shared" si="65"/>
        <v>3328.4463495024597</v>
      </c>
      <c r="AC181" s="9">
        <f t="shared" si="65"/>
        <v>3398.3437228420112</v>
      </c>
      <c r="AD181" s="9">
        <f t="shared" si="65"/>
        <v>3469.7089410216936</v>
      </c>
      <c r="AE181" s="9">
        <f t="shared" si="65"/>
        <v>3542.5728287831485</v>
      </c>
      <c r="AF181" s="9">
        <f t="shared" si="65"/>
        <v>3616.9668581875944</v>
      </c>
      <c r="AG181" s="9">
        <f t="shared" si="65"/>
        <v>3692.9231622095335</v>
      </c>
      <c r="AH181" s="9">
        <f t="shared" si="65"/>
        <v>3770.4745486159341</v>
      </c>
      <c r="AI181" s="9">
        <f t="shared" si="65"/>
        <v>3849.6545141368683</v>
      </c>
      <c r="AJ181" s="9">
        <f t="shared" si="65"/>
        <v>3930.4972589337422</v>
      </c>
      <c r="AK181" s="9">
        <f t="shared" si="65"/>
        <v>4013.0377013713501</v>
      </c>
    </row>
    <row r="182" spans="1:37">
      <c r="C182" s="1"/>
      <c r="D182" s="1"/>
    </row>
    <row r="183" spans="1:37">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c r="I184" s="11"/>
      <c r="J184" s="11"/>
      <c r="K184" s="11"/>
      <c r="L184" s="11"/>
      <c r="M184" s="11"/>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0</v>
      </c>
      <c r="H185" s="2">
        <f t="shared" ref="H185:AK185" si="66">G185*(1+$G$14)*(1+H184)</f>
        <v>0</v>
      </c>
      <c r="I185" s="2">
        <f t="shared" si="66"/>
        <v>0</v>
      </c>
      <c r="J185" s="2">
        <f t="shared" si="66"/>
        <v>0</v>
      </c>
      <c r="K185" s="2">
        <f t="shared" si="66"/>
        <v>0</v>
      </c>
      <c r="L185" s="2">
        <f t="shared" si="66"/>
        <v>0</v>
      </c>
      <c r="M185" s="2">
        <f t="shared" si="66"/>
        <v>0</v>
      </c>
      <c r="N185" s="2">
        <f t="shared" si="66"/>
        <v>0</v>
      </c>
      <c r="O185" s="2">
        <f t="shared" si="66"/>
        <v>0</v>
      </c>
      <c r="P185" s="2">
        <f t="shared" si="66"/>
        <v>0</v>
      </c>
      <c r="Q185" s="2">
        <f t="shared" si="66"/>
        <v>0</v>
      </c>
      <c r="R185" s="2">
        <f t="shared" si="66"/>
        <v>0</v>
      </c>
      <c r="S185" s="2">
        <f t="shared" si="66"/>
        <v>0</v>
      </c>
      <c r="T185" s="2">
        <f t="shared" si="66"/>
        <v>0</v>
      </c>
      <c r="U185" s="2">
        <f t="shared" si="66"/>
        <v>0</v>
      </c>
      <c r="V185" s="2">
        <f t="shared" si="66"/>
        <v>0</v>
      </c>
      <c r="W185" s="2">
        <f t="shared" si="66"/>
        <v>0</v>
      </c>
      <c r="X185" s="2">
        <f t="shared" si="66"/>
        <v>0</v>
      </c>
      <c r="Y185" s="2">
        <f t="shared" si="66"/>
        <v>0</v>
      </c>
      <c r="Z185" s="2">
        <f t="shared" si="66"/>
        <v>0</v>
      </c>
      <c r="AA185" s="2">
        <f t="shared" si="66"/>
        <v>0</v>
      </c>
      <c r="AB185" s="2">
        <f t="shared" si="66"/>
        <v>0</v>
      </c>
      <c r="AC185" s="2">
        <f t="shared" si="66"/>
        <v>0</v>
      </c>
      <c r="AD185" s="2">
        <f t="shared" si="66"/>
        <v>0</v>
      </c>
      <c r="AE185" s="2">
        <f t="shared" si="66"/>
        <v>0</v>
      </c>
      <c r="AF185" s="2">
        <f t="shared" si="66"/>
        <v>0</v>
      </c>
      <c r="AG185" s="2">
        <f>AF185*(1+$G$14)*(1+AG184)</f>
        <v>0</v>
      </c>
      <c r="AH185" s="2">
        <f t="shared" si="66"/>
        <v>0</v>
      </c>
      <c r="AI185" s="2">
        <f t="shared" si="66"/>
        <v>0</v>
      </c>
      <c r="AJ185" s="2">
        <f t="shared" si="66"/>
        <v>0</v>
      </c>
      <c r="AK185" s="2">
        <f t="shared" si="66"/>
        <v>0</v>
      </c>
    </row>
    <row r="186" spans="1:37">
      <c r="A186" s="14">
        <f>'Notes &amp; Assumptions'!A52</f>
        <v>39</v>
      </c>
      <c r="E186" t="s">
        <v>281</v>
      </c>
      <c r="F186" t="s">
        <v>215</v>
      </c>
      <c r="G186" s="10">
        <v>0</v>
      </c>
      <c r="H186" s="2">
        <f>G186*(1+$G$14)*(1+H184)</f>
        <v>0</v>
      </c>
      <c r="I186" s="2">
        <f t="shared" ref="I186:AK186" si="67">H186*(1+$G$14)*(1+I184)</f>
        <v>0</v>
      </c>
      <c r="J186" s="2">
        <f t="shared" si="67"/>
        <v>0</v>
      </c>
      <c r="K186" s="2">
        <f t="shared" si="67"/>
        <v>0</v>
      </c>
      <c r="L186" s="2">
        <f t="shared" si="67"/>
        <v>0</v>
      </c>
      <c r="M186" s="2">
        <f t="shared" si="67"/>
        <v>0</v>
      </c>
      <c r="N186" s="2">
        <f t="shared" si="67"/>
        <v>0</v>
      </c>
      <c r="O186" s="2">
        <f t="shared" si="67"/>
        <v>0</v>
      </c>
      <c r="P186" s="2">
        <f t="shared" si="67"/>
        <v>0</v>
      </c>
      <c r="Q186" s="2">
        <f t="shared" si="67"/>
        <v>0</v>
      </c>
      <c r="R186" s="2">
        <f t="shared" si="67"/>
        <v>0</v>
      </c>
      <c r="S186" s="2">
        <f t="shared" si="67"/>
        <v>0</v>
      </c>
      <c r="T186" s="2">
        <f t="shared" si="67"/>
        <v>0</v>
      </c>
      <c r="U186" s="2">
        <f t="shared" si="67"/>
        <v>0</v>
      </c>
      <c r="V186" s="2">
        <f t="shared" si="67"/>
        <v>0</v>
      </c>
      <c r="W186" s="2">
        <f t="shared" si="67"/>
        <v>0</v>
      </c>
      <c r="X186" s="2">
        <f t="shared" si="67"/>
        <v>0</v>
      </c>
      <c r="Y186" s="2">
        <f t="shared" si="67"/>
        <v>0</v>
      </c>
      <c r="Z186" s="2">
        <f t="shared" si="67"/>
        <v>0</v>
      </c>
      <c r="AA186" s="2">
        <f t="shared" si="67"/>
        <v>0</v>
      </c>
      <c r="AB186" s="2">
        <f t="shared" si="67"/>
        <v>0</v>
      </c>
      <c r="AC186" s="2">
        <f t="shared" si="67"/>
        <v>0</v>
      </c>
      <c r="AD186" s="2">
        <f t="shared" si="67"/>
        <v>0</v>
      </c>
      <c r="AE186" s="2">
        <f t="shared" si="67"/>
        <v>0</v>
      </c>
      <c r="AF186" s="2">
        <f t="shared" si="67"/>
        <v>0</v>
      </c>
      <c r="AG186" s="2">
        <f t="shared" si="67"/>
        <v>0</v>
      </c>
      <c r="AH186" s="2">
        <f t="shared" si="67"/>
        <v>0</v>
      </c>
      <c r="AI186" s="2">
        <f t="shared" si="67"/>
        <v>0</v>
      </c>
      <c r="AJ186" s="2">
        <f t="shared" si="67"/>
        <v>0</v>
      </c>
      <c r="AK186" s="2">
        <f t="shared" si="67"/>
        <v>0</v>
      </c>
    </row>
    <row r="187" spans="1:37">
      <c r="E187" t="s">
        <v>282</v>
      </c>
      <c r="F187" t="s">
        <v>215</v>
      </c>
      <c r="H187" s="2">
        <f>H185*H176+H186</f>
        <v>0</v>
      </c>
      <c r="I187" s="2">
        <f t="shared" ref="I187:AK187" si="68">I185*I176+I186</f>
        <v>0</v>
      </c>
      <c r="J187" s="2">
        <f t="shared" si="68"/>
        <v>0</v>
      </c>
      <c r="K187" s="2">
        <f t="shared" si="68"/>
        <v>0</v>
      </c>
      <c r="L187" s="2">
        <f t="shared" si="68"/>
        <v>0</v>
      </c>
      <c r="M187" s="2">
        <f t="shared" si="68"/>
        <v>0</v>
      </c>
      <c r="N187" s="2">
        <f t="shared" si="68"/>
        <v>0</v>
      </c>
      <c r="O187" s="2">
        <f t="shared" si="68"/>
        <v>0</v>
      </c>
      <c r="P187" s="2">
        <f t="shared" si="68"/>
        <v>0</v>
      </c>
      <c r="Q187" s="2">
        <f t="shared" si="68"/>
        <v>0</v>
      </c>
      <c r="R187" s="2">
        <f t="shared" si="68"/>
        <v>0</v>
      </c>
      <c r="S187" s="2">
        <f t="shared" si="68"/>
        <v>0</v>
      </c>
      <c r="T187" s="2">
        <f t="shared" si="68"/>
        <v>0</v>
      </c>
      <c r="U187" s="2">
        <f t="shared" si="68"/>
        <v>0</v>
      </c>
      <c r="V187" s="2">
        <f t="shared" si="68"/>
        <v>0</v>
      </c>
      <c r="W187" s="2">
        <f t="shared" si="68"/>
        <v>0</v>
      </c>
      <c r="X187" s="2">
        <f t="shared" si="68"/>
        <v>0</v>
      </c>
      <c r="Y187" s="2">
        <f t="shared" si="68"/>
        <v>0</v>
      </c>
      <c r="Z187" s="2">
        <f t="shared" si="68"/>
        <v>0</v>
      </c>
      <c r="AA187" s="2">
        <f t="shared" si="68"/>
        <v>0</v>
      </c>
      <c r="AB187" s="2">
        <f t="shared" si="68"/>
        <v>0</v>
      </c>
      <c r="AC187" s="2">
        <f t="shared" si="68"/>
        <v>0</v>
      </c>
      <c r="AD187" s="2">
        <f t="shared" si="68"/>
        <v>0</v>
      </c>
      <c r="AE187" s="2">
        <f t="shared" si="68"/>
        <v>0</v>
      </c>
      <c r="AF187" s="2">
        <f t="shared" si="68"/>
        <v>0</v>
      </c>
      <c r="AG187" s="2">
        <f t="shared" si="68"/>
        <v>0</v>
      </c>
      <c r="AH187" s="2">
        <f t="shared" si="68"/>
        <v>0</v>
      </c>
      <c r="AI187" s="2">
        <f t="shared" si="68"/>
        <v>0</v>
      </c>
      <c r="AJ187" s="2">
        <f t="shared" si="68"/>
        <v>0</v>
      </c>
      <c r="AK187" s="2">
        <f t="shared" si="68"/>
        <v>0</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v>0</v>
      </c>
      <c r="I189">
        <f>H189</f>
        <v>0</v>
      </c>
      <c r="J189">
        <f t="shared" ref="J189:AE189" si="69">I189</f>
        <v>0</v>
      </c>
      <c r="K189">
        <f t="shared" si="69"/>
        <v>0</v>
      </c>
      <c r="L189">
        <f t="shared" si="69"/>
        <v>0</v>
      </c>
      <c r="M189">
        <f t="shared" si="69"/>
        <v>0</v>
      </c>
      <c r="N189">
        <f t="shared" si="69"/>
        <v>0</v>
      </c>
      <c r="O189">
        <f t="shared" si="69"/>
        <v>0</v>
      </c>
      <c r="P189">
        <f t="shared" si="69"/>
        <v>0</v>
      </c>
      <c r="Q189">
        <f t="shared" si="69"/>
        <v>0</v>
      </c>
      <c r="R189">
        <f t="shared" si="69"/>
        <v>0</v>
      </c>
      <c r="S189">
        <f t="shared" si="69"/>
        <v>0</v>
      </c>
      <c r="T189">
        <f t="shared" si="69"/>
        <v>0</v>
      </c>
      <c r="U189">
        <f t="shared" si="69"/>
        <v>0</v>
      </c>
      <c r="V189">
        <f t="shared" si="69"/>
        <v>0</v>
      </c>
      <c r="W189">
        <f t="shared" si="69"/>
        <v>0</v>
      </c>
      <c r="X189">
        <f t="shared" si="69"/>
        <v>0</v>
      </c>
      <c r="Y189">
        <f t="shared" si="69"/>
        <v>0</v>
      </c>
      <c r="Z189">
        <f t="shared" si="69"/>
        <v>0</v>
      </c>
      <c r="AA189">
        <f t="shared" si="69"/>
        <v>0</v>
      </c>
      <c r="AB189">
        <f t="shared" si="69"/>
        <v>0</v>
      </c>
      <c r="AC189">
        <f t="shared" si="69"/>
        <v>0</v>
      </c>
      <c r="AD189">
        <f t="shared" si="69"/>
        <v>0</v>
      </c>
      <c r="AE189">
        <f t="shared" si="69"/>
        <v>0</v>
      </c>
    </row>
    <row r="190" spans="1:37">
      <c r="C190" s="1"/>
      <c r="D190" t="s">
        <v>284</v>
      </c>
      <c r="G190" s="2"/>
    </row>
    <row r="191" spans="1:37">
      <c r="A191" s="14">
        <f>'Notes &amp; Assumptions'!A53</f>
        <v>40</v>
      </c>
      <c r="C191" s="1"/>
      <c r="E191" t="s">
        <v>285</v>
      </c>
      <c r="G191" s="2"/>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row>
    <row r="192" spans="1:37">
      <c r="A192" s="14">
        <f>'Notes &amp; Assumptions'!A54</f>
        <v>41</v>
      </c>
      <c r="E192" t="s">
        <v>286</v>
      </c>
      <c r="F192" t="s">
        <v>276</v>
      </c>
      <c r="G192" s="10">
        <f>'Key Assumptions'!C13</f>
        <v>142.5307811913446</v>
      </c>
      <c r="H192" s="2">
        <f t="shared" ref="H192:W193" si="70">G192*(1+$G$14)*(1+H$191)</f>
        <v>145.52392759636282</v>
      </c>
      <c r="I192" s="2">
        <f t="shared" si="70"/>
        <v>148.57993007588644</v>
      </c>
      <c r="J192" s="2">
        <f t="shared" si="70"/>
        <v>151.70010860748005</v>
      </c>
      <c r="K192" s="2">
        <f t="shared" si="70"/>
        <v>154.8858108882371</v>
      </c>
      <c r="L192" s="2">
        <f t="shared" si="70"/>
        <v>158.13841291689008</v>
      </c>
      <c r="M192" s="2">
        <f t="shared" si="70"/>
        <v>161.45931958814475</v>
      </c>
      <c r="N192" s="2">
        <f t="shared" si="70"/>
        <v>164.84996529949578</v>
      </c>
      <c r="O192" s="2">
        <f t="shared" si="70"/>
        <v>168.31181457078517</v>
      </c>
      <c r="P192" s="2">
        <f t="shared" si="70"/>
        <v>171.84636267677163</v>
      </c>
      <c r="Q192" s="2">
        <f t="shared" si="70"/>
        <v>175.45513629298381</v>
      </c>
      <c r="R192" s="2">
        <f t="shared" si="70"/>
        <v>179.13969415513645</v>
      </c>
      <c r="S192" s="2">
        <f t="shared" si="70"/>
        <v>182.9016277323943</v>
      </c>
      <c r="T192" s="2">
        <f t="shared" si="70"/>
        <v>186.74256191477457</v>
      </c>
      <c r="U192" s="2">
        <f t="shared" si="70"/>
        <v>190.66415571498482</v>
      </c>
      <c r="V192" s="2">
        <f t="shared" si="70"/>
        <v>194.66810298499948</v>
      </c>
      <c r="W192" s="2">
        <f t="shared" si="70"/>
        <v>198.75613314768444</v>
      </c>
      <c r="X192" s="2">
        <f t="shared" ref="X192:AK193" si="71">W192*(1+$G$14)*(1+X$191)</f>
        <v>202.93001194378579</v>
      </c>
      <c r="Y192" s="2">
        <f t="shared" si="71"/>
        <v>207.19154219460526</v>
      </c>
      <c r="Z192" s="2">
        <f t="shared" si="71"/>
        <v>211.54256458069196</v>
      </c>
      <c r="AA192" s="2">
        <f t="shared" si="71"/>
        <v>215.98495843688647</v>
      </c>
      <c r="AB192" s="2">
        <f t="shared" si="71"/>
        <v>220.52064256406106</v>
      </c>
      <c r="AC192" s="2">
        <f t="shared" si="71"/>
        <v>225.15157605790631</v>
      </c>
      <c r="AD192" s="2">
        <f t="shared" si="71"/>
        <v>229.87975915512231</v>
      </c>
      <c r="AE192" s="2">
        <f t="shared" si="71"/>
        <v>234.70723409737985</v>
      </c>
      <c r="AF192" s="2">
        <f t="shared" si="71"/>
        <v>239.6360860134248</v>
      </c>
      <c r="AG192" s="2">
        <f>AF192*(1+$G$14)*(1+AG$191)</f>
        <v>244.66844381970671</v>
      </c>
      <c r="AH192" s="2">
        <f t="shared" si="71"/>
        <v>249.80648113992052</v>
      </c>
      <c r="AI192" s="2">
        <f t="shared" si="71"/>
        <v>255.05241724385883</v>
      </c>
      <c r="AJ192" s="2">
        <f t="shared" si="71"/>
        <v>260.40851800597983</v>
      </c>
      <c r="AK192" s="2">
        <f t="shared" si="71"/>
        <v>265.87709688410536</v>
      </c>
    </row>
    <row r="193" spans="1:39">
      <c r="A193" s="14">
        <f>'Notes &amp; Assumptions'!A55</f>
        <v>42</v>
      </c>
      <c r="E193" t="s">
        <v>287</v>
      </c>
      <c r="F193" t="s">
        <v>278</v>
      </c>
      <c r="G193" s="10"/>
      <c r="H193" s="2">
        <f t="shared" si="70"/>
        <v>0</v>
      </c>
      <c r="I193" s="2">
        <f t="shared" si="70"/>
        <v>0</v>
      </c>
      <c r="J193" s="2">
        <f t="shared" si="70"/>
        <v>0</v>
      </c>
      <c r="K193" s="2">
        <f t="shared" si="70"/>
        <v>0</v>
      </c>
      <c r="L193" s="2">
        <f t="shared" si="70"/>
        <v>0</v>
      </c>
      <c r="M193" s="2">
        <f t="shared" si="70"/>
        <v>0</v>
      </c>
      <c r="N193" s="2">
        <f t="shared" si="70"/>
        <v>0</v>
      </c>
      <c r="O193" s="2">
        <f t="shared" si="70"/>
        <v>0</v>
      </c>
      <c r="P193" s="2">
        <f t="shared" si="70"/>
        <v>0</v>
      </c>
      <c r="Q193" s="2">
        <f t="shared" si="70"/>
        <v>0</v>
      </c>
      <c r="R193" s="2">
        <f t="shared" si="70"/>
        <v>0</v>
      </c>
      <c r="S193" s="2">
        <f t="shared" si="70"/>
        <v>0</v>
      </c>
      <c r="T193" s="2">
        <f t="shared" si="70"/>
        <v>0</v>
      </c>
      <c r="U193" s="2">
        <f t="shared" si="70"/>
        <v>0</v>
      </c>
      <c r="V193" s="2">
        <f t="shared" si="70"/>
        <v>0</v>
      </c>
      <c r="W193" s="2">
        <f t="shared" si="70"/>
        <v>0</v>
      </c>
      <c r="X193" s="2">
        <f t="shared" si="71"/>
        <v>0</v>
      </c>
      <c r="Y193" s="2">
        <f t="shared" si="71"/>
        <v>0</v>
      </c>
      <c r="Z193" s="2">
        <f t="shared" si="71"/>
        <v>0</v>
      </c>
      <c r="AA193" s="2">
        <f t="shared" si="71"/>
        <v>0</v>
      </c>
      <c r="AB193" s="2">
        <f t="shared" si="71"/>
        <v>0</v>
      </c>
      <c r="AC193" s="2">
        <f t="shared" si="71"/>
        <v>0</v>
      </c>
      <c r="AD193" s="2">
        <f t="shared" si="71"/>
        <v>0</v>
      </c>
      <c r="AE193" s="2">
        <f t="shared" si="71"/>
        <v>0</v>
      </c>
      <c r="AF193" s="2">
        <f t="shared" si="71"/>
        <v>0</v>
      </c>
      <c r="AG193" s="2">
        <f>AF193*(1+$G$14)*(1+AG$191)</f>
        <v>0</v>
      </c>
      <c r="AH193" s="2">
        <f t="shared" si="71"/>
        <v>0</v>
      </c>
      <c r="AI193" s="2">
        <f t="shared" si="71"/>
        <v>0</v>
      </c>
      <c r="AJ193" s="2">
        <f t="shared" si="71"/>
        <v>0</v>
      </c>
      <c r="AK193" s="2">
        <f t="shared" si="71"/>
        <v>0</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f>H192*H175+(H193+H197)*H176+H194+H198</f>
        <v>57218.429434402264</v>
      </c>
      <c r="I200" s="2">
        <f t="shared" ref="I200:AK200" si="72">I192*I175+(I193+I197)*I176+I194+I198</f>
        <v>122708.65349027333</v>
      </c>
      <c r="J200" s="2">
        <f t="shared" si="72"/>
        <v>234495.8491705441</v>
      </c>
      <c r="K200" s="2">
        <f t="shared" si="72"/>
        <v>357041.68326467799</v>
      </c>
      <c r="L200" s="2">
        <f t="shared" si="72"/>
        <v>490877.19193770393</v>
      </c>
      <c r="M200" s="2">
        <f t="shared" si="72"/>
        <v>636553.66821564443</v>
      </c>
      <c r="N200" s="2">
        <f t="shared" si="72"/>
        <v>793439.95742074563</v>
      </c>
      <c r="O200" s="2">
        <f t="shared" si="72"/>
        <v>962054.09380297794</v>
      </c>
      <c r="P200" s="2">
        <f t="shared" si="72"/>
        <v>1142933.2662974035</v>
      </c>
      <c r="Q200" s="2">
        <f t="shared" si="72"/>
        <v>1336634.4437241019</v>
      </c>
      <c r="R200" s="2">
        <f t="shared" si="72"/>
        <v>1543735.0188315595</v>
      </c>
      <c r="S200" s="2">
        <f t="shared" si="72"/>
        <v>1755833.901999122</v>
      </c>
      <c r="T200" s="2">
        <f t="shared" si="72"/>
        <v>1972984.371145292</v>
      </c>
      <c r="U200" s="2">
        <f t="shared" si="72"/>
        <v>2195238.3658942999</v>
      </c>
      <c r="V200" s="2">
        <f t="shared" si="72"/>
        <v>2622273.6963099027</v>
      </c>
      <c r="W200" s="2">
        <f t="shared" si="72"/>
        <v>3062896.3254064941</v>
      </c>
      <c r="X200" s="2">
        <f t="shared" si="72"/>
        <v>3520868.6822250704</v>
      </c>
      <c r="Y200" s="2">
        <f t="shared" si="72"/>
        <v>3996725.1407505227</v>
      </c>
      <c r="Z200" s="2">
        <f t="shared" si="72"/>
        <v>4491014.8674451811</v>
      </c>
      <c r="AA200" s="2">
        <f t="shared" si="72"/>
        <v>5004302.2068739459</v>
      </c>
      <c r="AB200" s="2">
        <f t="shared" si="72"/>
        <v>5537167.0770021752</v>
      </c>
      <c r="AC200" s="2">
        <f t="shared" si="72"/>
        <v>6084181.2450444568</v>
      </c>
      <c r="AD200" s="2">
        <f t="shared" si="72"/>
        <v>6645577.481388933</v>
      </c>
      <c r="AE200" s="2">
        <f t="shared" si="72"/>
        <v>7221589.4362986255</v>
      </c>
      <c r="AF200" s="2">
        <f t="shared" si="72"/>
        <v>7812451.5184249682</v>
      </c>
      <c r="AG200" s="2">
        <f t="shared" si="72"/>
        <v>8418398.7666593175</v>
      </c>
      <c r="AH200" s="2">
        <f t="shared" si="72"/>
        <v>9046350.5081998874</v>
      </c>
      <c r="AI200" s="2">
        <f t="shared" si="72"/>
        <v>9696963.7090290636</v>
      </c>
      <c r="AJ200" s="2">
        <f t="shared" si="72"/>
        <v>10370913.223718947</v>
      </c>
      <c r="AK200" s="2">
        <f t="shared" si="72"/>
        <v>11068892.257030126</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3">SUM(I203:I206)</f>
        <v>0</v>
      </c>
      <c r="J207" s="2">
        <f t="shared" si="73"/>
        <v>0</v>
      </c>
      <c r="K207" s="2">
        <f t="shared" si="73"/>
        <v>0</v>
      </c>
      <c r="L207" s="2">
        <f t="shared" si="73"/>
        <v>0</v>
      </c>
      <c r="M207" s="2">
        <f t="shared" si="73"/>
        <v>0</v>
      </c>
      <c r="N207" s="2">
        <f t="shared" si="73"/>
        <v>0</v>
      </c>
      <c r="O207" s="2">
        <f t="shared" si="73"/>
        <v>0</v>
      </c>
      <c r="P207" s="2">
        <f t="shared" si="73"/>
        <v>0</v>
      </c>
      <c r="Q207" s="2">
        <f t="shared" si="73"/>
        <v>0</v>
      </c>
      <c r="R207" s="2">
        <f t="shared" si="73"/>
        <v>0</v>
      </c>
      <c r="S207" s="2">
        <f t="shared" si="73"/>
        <v>0</v>
      </c>
      <c r="T207" s="2">
        <f t="shared" si="73"/>
        <v>0</v>
      </c>
      <c r="U207" s="2">
        <f t="shared" si="73"/>
        <v>0</v>
      </c>
      <c r="V207" s="2">
        <f t="shared" si="73"/>
        <v>0</v>
      </c>
      <c r="W207" s="2">
        <f t="shared" si="73"/>
        <v>0</v>
      </c>
      <c r="X207" s="2">
        <f t="shared" si="73"/>
        <v>0</v>
      </c>
      <c r="Y207" s="2">
        <f t="shared" si="73"/>
        <v>0</v>
      </c>
      <c r="Z207" s="2">
        <f t="shared" si="73"/>
        <v>0</v>
      </c>
      <c r="AA207" s="2">
        <f t="shared" si="73"/>
        <v>0</v>
      </c>
      <c r="AB207" s="2">
        <f t="shared" si="73"/>
        <v>0</v>
      </c>
      <c r="AC207" s="2">
        <f t="shared" si="73"/>
        <v>0</v>
      </c>
      <c r="AD207" s="2">
        <f t="shared" si="73"/>
        <v>0</v>
      </c>
      <c r="AE207" s="2">
        <f t="shared" si="73"/>
        <v>0</v>
      </c>
      <c r="AF207" s="2">
        <f t="shared" si="73"/>
        <v>0</v>
      </c>
      <c r="AG207" s="2">
        <f t="shared" si="73"/>
        <v>0</v>
      </c>
      <c r="AH207" s="2">
        <f t="shared" si="73"/>
        <v>0</v>
      </c>
      <c r="AI207" s="2">
        <f t="shared" si="73"/>
        <v>0</v>
      </c>
      <c r="AJ207" s="2">
        <f t="shared" si="73"/>
        <v>0</v>
      </c>
      <c r="AK207" s="2">
        <f t="shared" si="7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f>$G$209*(I14/$G$13)</f>
        <v>0</v>
      </c>
      <c r="I210" s="10"/>
      <c r="J210" s="10"/>
      <c r="K210" s="10"/>
      <c r="L210" s="10"/>
      <c r="M210" s="10">
        <f>$G$209*(N14/$G$13)</f>
        <v>0</v>
      </c>
      <c r="N210" s="10"/>
      <c r="O210" s="10"/>
      <c r="P210" s="10"/>
      <c r="Q210" s="10"/>
      <c r="R210" s="10">
        <f>$G$209*(S14/$G$13)</f>
        <v>0</v>
      </c>
      <c r="S210" s="10"/>
      <c r="T210" s="10"/>
      <c r="U210" s="10"/>
      <c r="V210" s="10"/>
      <c r="W210" s="10">
        <f>$G$209*(X14/$G$13)</f>
        <v>0</v>
      </c>
      <c r="X210" s="10"/>
      <c r="Y210" s="10"/>
      <c r="Z210" s="10"/>
      <c r="AA210" s="10"/>
      <c r="AB210" s="10">
        <f>$G$209*(AC14/$G$13)</f>
        <v>0</v>
      </c>
      <c r="AC210" s="10"/>
      <c r="AD210" s="10"/>
      <c r="AE210" s="10"/>
      <c r="AF210" s="10"/>
      <c r="AG210" s="10">
        <f>$G$209*(AH14/$G$13)</f>
        <v>0</v>
      </c>
      <c r="AH210" s="10"/>
      <c r="AI210" s="10"/>
      <c r="AJ210" s="10"/>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f>H212</f>
        <v>0</v>
      </c>
      <c r="J212" s="10">
        <f t="shared" ref="J212:AK212" si="74">I212</f>
        <v>0</v>
      </c>
      <c r="K212" s="10">
        <f t="shared" si="74"/>
        <v>0</v>
      </c>
      <c r="L212" s="10">
        <f t="shared" si="74"/>
        <v>0</v>
      </c>
      <c r="M212" s="10">
        <f t="shared" si="74"/>
        <v>0</v>
      </c>
      <c r="N212" s="10">
        <f t="shared" si="74"/>
        <v>0</v>
      </c>
      <c r="O212" s="10">
        <f t="shared" si="74"/>
        <v>0</v>
      </c>
      <c r="P212" s="10">
        <f t="shared" si="74"/>
        <v>0</v>
      </c>
      <c r="Q212" s="10">
        <f t="shared" si="74"/>
        <v>0</v>
      </c>
      <c r="R212" s="10">
        <f t="shared" si="74"/>
        <v>0</v>
      </c>
      <c r="S212" s="10">
        <f t="shared" si="74"/>
        <v>0</v>
      </c>
      <c r="T212" s="10">
        <f t="shared" si="74"/>
        <v>0</v>
      </c>
      <c r="U212" s="10">
        <f t="shared" si="74"/>
        <v>0</v>
      </c>
      <c r="V212" s="10">
        <f t="shared" si="74"/>
        <v>0</v>
      </c>
      <c r="W212" s="10">
        <f t="shared" si="74"/>
        <v>0</v>
      </c>
      <c r="X212" s="10">
        <f t="shared" si="74"/>
        <v>0</v>
      </c>
      <c r="Y212" s="10">
        <f t="shared" si="74"/>
        <v>0</v>
      </c>
      <c r="Z212" s="10">
        <f t="shared" si="74"/>
        <v>0</v>
      </c>
      <c r="AA212" s="10">
        <f t="shared" si="74"/>
        <v>0</v>
      </c>
      <c r="AB212" s="10">
        <f t="shared" si="74"/>
        <v>0</v>
      </c>
      <c r="AC212" s="10">
        <f t="shared" si="74"/>
        <v>0</v>
      </c>
      <c r="AD212" s="10">
        <f t="shared" si="74"/>
        <v>0</v>
      </c>
      <c r="AE212" s="10">
        <f t="shared" si="74"/>
        <v>0</v>
      </c>
      <c r="AF212" s="10">
        <f t="shared" si="74"/>
        <v>0</v>
      </c>
      <c r="AG212" s="10">
        <f t="shared" si="74"/>
        <v>0</v>
      </c>
      <c r="AH212" s="10">
        <f t="shared" si="74"/>
        <v>0</v>
      </c>
      <c r="AI212" s="10">
        <f t="shared" si="74"/>
        <v>0</v>
      </c>
      <c r="AJ212" s="10">
        <f t="shared" si="74"/>
        <v>0</v>
      </c>
      <c r="AK212" s="10">
        <f t="shared" si="74"/>
        <v>0</v>
      </c>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5">SUM(I210:I213)</f>
        <v>0</v>
      </c>
      <c r="J214" s="2">
        <f t="shared" si="75"/>
        <v>0</v>
      </c>
      <c r="K214" s="2">
        <f t="shared" si="75"/>
        <v>0</v>
      </c>
      <c r="L214" s="2">
        <f t="shared" si="75"/>
        <v>0</v>
      </c>
      <c r="M214" s="2">
        <f t="shared" si="75"/>
        <v>0</v>
      </c>
      <c r="N214" s="2">
        <f t="shared" si="75"/>
        <v>0</v>
      </c>
      <c r="O214" s="2">
        <f t="shared" si="75"/>
        <v>0</v>
      </c>
      <c r="P214" s="2">
        <f t="shared" si="75"/>
        <v>0</v>
      </c>
      <c r="Q214" s="2">
        <f t="shared" si="75"/>
        <v>0</v>
      </c>
      <c r="R214" s="2">
        <f t="shared" si="75"/>
        <v>0</v>
      </c>
      <c r="S214" s="2">
        <f t="shared" si="75"/>
        <v>0</v>
      </c>
      <c r="T214" s="2">
        <f t="shared" si="75"/>
        <v>0</v>
      </c>
      <c r="U214" s="2">
        <f t="shared" si="75"/>
        <v>0</v>
      </c>
      <c r="V214" s="2">
        <f t="shared" si="75"/>
        <v>0</v>
      </c>
      <c r="W214" s="2">
        <f t="shared" si="75"/>
        <v>0</v>
      </c>
      <c r="X214" s="2">
        <f t="shared" si="75"/>
        <v>0</v>
      </c>
      <c r="Y214" s="2">
        <f t="shared" si="75"/>
        <v>0</v>
      </c>
      <c r="Z214" s="2">
        <f t="shared" si="75"/>
        <v>0</v>
      </c>
      <c r="AA214" s="2">
        <f t="shared" si="75"/>
        <v>0</v>
      </c>
      <c r="AB214" s="2">
        <f t="shared" si="75"/>
        <v>0</v>
      </c>
      <c r="AC214" s="2">
        <f t="shared" si="75"/>
        <v>0</v>
      </c>
      <c r="AD214" s="2">
        <f t="shared" si="75"/>
        <v>0</v>
      </c>
      <c r="AE214" s="2">
        <f t="shared" si="75"/>
        <v>0</v>
      </c>
      <c r="AF214" s="2">
        <f t="shared" si="75"/>
        <v>0</v>
      </c>
      <c r="AG214" s="2">
        <f t="shared" si="75"/>
        <v>0</v>
      </c>
      <c r="AH214" s="2">
        <f t="shared" si="75"/>
        <v>0</v>
      </c>
      <c r="AI214" s="2">
        <f t="shared" si="75"/>
        <v>0</v>
      </c>
      <c r="AJ214" s="2">
        <f t="shared" si="75"/>
        <v>0</v>
      </c>
      <c r="AK214" s="2">
        <f t="shared" si="75"/>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6">H174</f>
        <v>393.18915026199693</v>
      </c>
      <c r="I217" s="2">
        <f t="shared" si="76"/>
        <v>432.68722097872524</v>
      </c>
      <c r="J217" s="2">
        <f t="shared" si="76"/>
        <v>719.90926677286552</v>
      </c>
      <c r="K217" s="2">
        <f t="shared" si="76"/>
        <v>759.40733748959155</v>
      </c>
      <c r="L217" s="2">
        <f t="shared" si="76"/>
        <v>798.90540820632032</v>
      </c>
      <c r="M217" s="2">
        <f t="shared" si="76"/>
        <v>838.40347892304817</v>
      </c>
      <c r="N217" s="2">
        <f t="shared" si="76"/>
        <v>870.60171296870612</v>
      </c>
      <c r="O217" s="2">
        <f t="shared" si="76"/>
        <v>902.7999470143659</v>
      </c>
      <c r="P217" s="2">
        <f t="shared" si="76"/>
        <v>934.99818106002749</v>
      </c>
      <c r="Q217" s="2">
        <f t="shared" si="76"/>
        <v>967.19641510568363</v>
      </c>
      <c r="R217" s="2">
        <f t="shared" si="76"/>
        <v>999.3946491513434</v>
      </c>
      <c r="S217" s="2">
        <f t="shared" si="76"/>
        <v>982.38845656962985</v>
      </c>
      <c r="T217" s="2">
        <f t="shared" si="76"/>
        <v>965.3822639879163</v>
      </c>
      <c r="U217" s="2">
        <f t="shared" si="76"/>
        <v>948.37607140619912</v>
      </c>
      <c r="V217" s="2">
        <f t="shared" si="76"/>
        <v>1956.8451065718564</v>
      </c>
      <c r="W217" s="2">
        <f t="shared" si="76"/>
        <v>1939.838913990141</v>
      </c>
      <c r="X217" s="2">
        <f t="shared" si="76"/>
        <v>1939.8389139901446</v>
      </c>
      <c r="Y217" s="2">
        <f t="shared" si="76"/>
        <v>1939.8389139901446</v>
      </c>
      <c r="Z217" s="2">
        <f t="shared" si="76"/>
        <v>1939.8389139901374</v>
      </c>
      <c r="AA217" s="2">
        <f t="shared" si="76"/>
        <v>1939.8389139901446</v>
      </c>
      <c r="AB217" s="2">
        <f t="shared" si="76"/>
        <v>1939.838913990141</v>
      </c>
      <c r="AC217" s="2">
        <f t="shared" si="76"/>
        <v>1913.0830304046249</v>
      </c>
      <c r="AD217" s="2">
        <f t="shared" si="76"/>
        <v>1886.3271468191015</v>
      </c>
      <c r="AE217" s="2">
        <f t="shared" si="76"/>
        <v>1859.5712632335853</v>
      </c>
      <c r="AF217" s="2">
        <f t="shared" si="76"/>
        <v>1832.8153796480692</v>
      </c>
      <c r="AG217" s="2">
        <f t="shared" si="76"/>
        <v>1806.0594960625458</v>
      </c>
      <c r="AH217" s="2">
        <f t="shared" si="76"/>
        <v>1806.0594960625531</v>
      </c>
      <c r="AI217" s="2">
        <f t="shared" si="76"/>
        <v>1806.0594960625531</v>
      </c>
      <c r="AJ217" s="2">
        <f t="shared" si="76"/>
        <v>1806.0594960625458</v>
      </c>
      <c r="AK217" s="2">
        <f t="shared" si="76"/>
        <v>1806.0594960625531</v>
      </c>
    </row>
    <row r="218" spans="1:37">
      <c r="E218" t="s">
        <v>302</v>
      </c>
      <c r="F218" t="s">
        <v>276</v>
      </c>
      <c r="G218" s="8">
        <f ca="1">MAX(-5000,-G245/(NPV($G$16,H217:AK217)))</f>
        <v>11934.101113020615</v>
      </c>
      <c r="H218" s="2">
        <f ca="1">G218*(1+$G$14)</f>
        <v>12184.717236394046</v>
      </c>
      <c r="I218" s="2">
        <f t="shared" ref="I218:AK218" ca="1" si="77">H218*(1+$G$14)</f>
        <v>12440.596298358319</v>
      </c>
      <c r="J218" s="2">
        <f t="shared" ca="1" si="77"/>
        <v>12701.848820623843</v>
      </c>
      <c r="K218" s="2">
        <f t="shared" ca="1" si="77"/>
        <v>12968.587645856944</v>
      </c>
      <c r="L218" s="2">
        <f t="shared" ca="1" si="77"/>
        <v>13240.927986419938</v>
      </c>
      <c r="M218" s="2">
        <f t="shared" ca="1" si="77"/>
        <v>13518.987474134756</v>
      </c>
      <c r="N218" s="2">
        <f t="shared" ca="1" si="77"/>
        <v>13802.886211091585</v>
      </c>
      <c r="O218" s="2">
        <f t="shared" ca="1" si="77"/>
        <v>14092.746821524508</v>
      </c>
      <c r="P218" s="2">
        <f t="shared" ca="1" si="77"/>
        <v>14388.694504776522</v>
      </c>
      <c r="Q218" s="2">
        <f t="shared" ca="1" si="77"/>
        <v>14690.857089376828</v>
      </c>
      <c r="R218" s="2">
        <f t="shared" ca="1" si="77"/>
        <v>14999.36508825374</v>
      </c>
      <c r="S218" s="2">
        <f t="shared" ca="1" si="77"/>
        <v>15314.351755107067</v>
      </c>
      <c r="T218" s="2">
        <f t="shared" ca="1" si="77"/>
        <v>15635.953141964314</v>
      </c>
      <c r="U218" s="2">
        <f t="shared" ca="1" si="77"/>
        <v>15964.308157945563</v>
      </c>
      <c r="V218" s="2">
        <f t="shared" ca="1" si="77"/>
        <v>16299.558629262418</v>
      </c>
      <c r="W218" s="2">
        <f t="shared" ca="1" si="77"/>
        <v>16641.849360476928</v>
      </c>
      <c r="X218" s="2">
        <f t="shared" ca="1" si="77"/>
        <v>16991.328197046943</v>
      </c>
      <c r="Y218" s="2">
        <f t="shared" ca="1" si="77"/>
        <v>17348.146089184927</v>
      </c>
      <c r="Z218" s="2">
        <f t="shared" ca="1" si="77"/>
        <v>17712.457157057808</v>
      </c>
      <c r="AA218" s="2">
        <f t="shared" ca="1" si="77"/>
        <v>18084.418757356019</v>
      </c>
      <c r="AB218" s="2">
        <f t="shared" ca="1" si="77"/>
        <v>18464.191551260494</v>
      </c>
      <c r="AC218" s="2">
        <f t="shared" ca="1" si="77"/>
        <v>18851.939573836964</v>
      </c>
      <c r="AD218" s="2">
        <f t="shared" ca="1" si="77"/>
        <v>19247.830304887539</v>
      </c>
      <c r="AE218" s="2">
        <f t="shared" ca="1" si="77"/>
        <v>19652.034741290176</v>
      </c>
      <c r="AF218" s="2">
        <f t="shared" ca="1" si="77"/>
        <v>20064.727470857266</v>
      </c>
      <c r="AG218" s="2">
        <f ca="1">AF218*(1+$G$14)</f>
        <v>20486.086747745267</v>
      </c>
      <c r="AH218" s="2">
        <f t="shared" ca="1" si="77"/>
        <v>20916.294569447917</v>
      </c>
      <c r="AI218" s="2">
        <f t="shared" ca="1" si="77"/>
        <v>21355.53675540632</v>
      </c>
      <c r="AJ218" s="2">
        <f t="shared" ca="1" si="77"/>
        <v>21804.00302726985</v>
      </c>
      <c r="AK218" s="2">
        <f t="shared" ca="1" si="77"/>
        <v>22261.887090842516</v>
      </c>
    </row>
    <row r="219" spans="1:37">
      <c r="E219" t="s">
        <v>303</v>
      </c>
      <c r="F219" t="s">
        <v>215</v>
      </c>
      <c r="H219" s="2">
        <f ca="1">H218*H217</f>
        <v>4790898.6163604828</v>
      </c>
      <c r="I219" s="2">
        <f t="shared" ref="I219:AK219" ca="1" si="78">I218*I217</f>
        <v>5382887.039654877</v>
      </c>
      <c r="J219" s="2">
        <f t="shared" ca="1" si="78"/>
        <v>9144178.6711150985</v>
      </c>
      <c r="K219" s="2">
        <f t="shared" ca="1" si="78"/>
        <v>9848440.6151406318</v>
      </c>
      <c r="L219" s="2">
        <f t="shared" ca="1" si="78"/>
        <v>10578248.978021311</v>
      </c>
      <c r="M219" s="2">
        <f t="shared" ca="1" si="78"/>
        <v>11334366.12983169</v>
      </c>
      <c r="N219" s="2">
        <f t="shared" ca="1" si="78"/>
        <v>12016816.379288469</v>
      </c>
      <c r="O219" s="2">
        <f t="shared" ca="1" si="78"/>
        <v>12722931.0837592</v>
      </c>
      <c r="P219" s="2">
        <f t="shared" ca="1" si="78"/>
        <v>13453403.18979446</v>
      </c>
      <c r="Q219" s="2">
        <f t="shared" ca="1" si="78"/>
        <v>14208944.311675185</v>
      </c>
      <c r="R219" s="2">
        <f t="shared" ca="1" si="78"/>
        <v>14990285.209868256</v>
      </c>
      <c r="S219" s="2">
        <f t="shared" ca="1" si="78"/>
        <v>15044642.384064034</v>
      </c>
      <c r="T219" s="2">
        <f t="shared" ca="1" si="78"/>
        <v>15094671.843798483</v>
      </c>
      <c r="U219" s="2">
        <f t="shared" ca="1" si="78"/>
        <v>15140167.853550348</v>
      </c>
      <c r="V219" s="2">
        <f t="shared" ca="1" si="78"/>
        <v>31895711.542953238</v>
      </c>
      <c r="W219" s="2">
        <f t="shared" ca="1" si="78"/>
        <v>32282506.990215085</v>
      </c>
      <c r="X219" s="2">
        <f t="shared" ca="1" si="78"/>
        <v>32960439.637009665</v>
      </c>
      <c r="Y219" s="2">
        <f t="shared" ca="1" si="78"/>
        <v>33652608.869386867</v>
      </c>
      <c r="Z219" s="2">
        <f t="shared" ca="1" si="78"/>
        <v>34359313.655643858</v>
      </c>
      <c r="AA219" s="2">
        <f t="shared" ca="1" si="78"/>
        <v>35080859.2424125</v>
      </c>
      <c r="AB219" s="2">
        <f t="shared" ca="1" si="78"/>
        <v>35817557.286503091</v>
      </c>
      <c r="AC219" s="2">
        <f t="shared" ca="1" si="78"/>
        <v>36065325.688920893</v>
      </c>
      <c r="AD219" s="2">
        <f t="shared" ca="1" si="78"/>
        <v>36307704.82147675</v>
      </c>
      <c r="AE219" s="2">
        <f t="shared" ca="1" si="78"/>
        <v>36544359.068971276</v>
      </c>
      <c r="AF219" s="2">
        <f t="shared" ca="1" si="78"/>
        <v>36774941.097034305</v>
      </c>
      <c r="AG219" s="2">
        <f t="shared" ca="1" si="78"/>
        <v>36999091.507926412</v>
      </c>
      <c r="AH219" s="2">
        <f t="shared" ca="1" si="78"/>
        <v>37776072.429593019</v>
      </c>
      <c r="AI219" s="2">
        <f t="shared" ca="1" si="78"/>
        <v>38569369.950614467</v>
      </c>
      <c r="AJ219" s="2">
        <f t="shared" ca="1" si="78"/>
        <v>39379326.719577208</v>
      </c>
      <c r="AK219" s="2">
        <f t="shared" ca="1" si="78"/>
        <v>40206292.580688491</v>
      </c>
    </row>
    <row r="221" spans="1:37">
      <c r="D221" t="s">
        <v>304</v>
      </c>
    </row>
    <row r="222" spans="1:37">
      <c r="E222" t="s">
        <v>219</v>
      </c>
      <c r="F222" t="s">
        <v>215</v>
      </c>
      <c r="G222" s="2">
        <f t="shared" ref="G222:AK222" si="79">G42</f>
        <v>0</v>
      </c>
      <c r="H222" s="2">
        <f t="shared" si="79"/>
        <v>640809.73528265115</v>
      </c>
      <c r="I222" s="2">
        <f t="shared" si="79"/>
        <v>719991.528762109</v>
      </c>
      <c r="J222" s="2">
        <f t="shared" si="79"/>
        <v>1223085.5175278103</v>
      </c>
      <c r="K222" s="2">
        <f t="shared" si="79"/>
        <v>1317284.5282059964</v>
      </c>
      <c r="L222" s="2">
        <f t="shared" si="79"/>
        <v>1414900.5166194413</v>
      </c>
      <c r="M222" s="2">
        <f t="shared" si="79"/>
        <v>1516035.4540693103</v>
      </c>
      <c r="N222" s="2">
        <f t="shared" si="79"/>
        <v>1607317.0274686231</v>
      </c>
      <c r="O222" s="2">
        <f t="shared" si="79"/>
        <v>1701763.8553154659</v>
      </c>
      <c r="P222" s="2">
        <f t="shared" si="79"/>
        <v>1799468.6231227664</v>
      </c>
      <c r="Q222" s="2">
        <f t="shared" si="79"/>
        <v>1900526.513317768</v>
      </c>
      <c r="R222" s="2">
        <f t="shared" si="79"/>
        <v>2005035.26923817</v>
      </c>
      <c r="S222" s="2">
        <f t="shared" si="79"/>
        <v>2012305.8481412926</v>
      </c>
      <c r="T222" s="2">
        <f t="shared" si="79"/>
        <v>2018997.5708046122</v>
      </c>
      <c r="U222" s="2">
        <f t="shared" si="79"/>
        <v>2025082.9189407534</v>
      </c>
      <c r="V222" s="2">
        <f t="shared" si="79"/>
        <v>4266231.4749667337</v>
      </c>
      <c r="W222" s="2">
        <f t="shared" si="79"/>
        <v>4317967.5495565757</v>
      </c>
      <c r="X222" s="2">
        <f t="shared" si="79"/>
        <v>4408644.8680972718</v>
      </c>
      <c r="Y222" s="2">
        <f t="shared" si="79"/>
        <v>4501226.4103273135</v>
      </c>
      <c r="Z222" s="2">
        <f t="shared" si="79"/>
        <v>4595752.16494417</v>
      </c>
      <c r="AA222" s="2">
        <f t="shared" si="79"/>
        <v>4692262.9604080142</v>
      </c>
      <c r="AB222" s="2">
        <f t="shared" si="79"/>
        <v>4790800.4825765723</v>
      </c>
      <c r="AC222" s="2">
        <f t="shared" si="79"/>
        <v>4823940.9050899101</v>
      </c>
      <c r="AD222" s="2">
        <f t="shared" si="79"/>
        <v>4856360.4823359735</v>
      </c>
      <c r="AE222" s="2">
        <f t="shared" si="79"/>
        <v>4888014.3238872457</v>
      </c>
      <c r="AF222" s="2">
        <f t="shared" si="79"/>
        <v>4918855.9718109621</v>
      </c>
      <c r="AG222" s="2">
        <f t="shared" si="79"/>
        <v>4948837.3546306193</v>
      </c>
      <c r="AH222" s="2">
        <f t="shared" si="79"/>
        <v>5052762.9390778812</v>
      </c>
      <c r="AI222" s="2">
        <f t="shared" si="79"/>
        <v>5158870.9607985159</v>
      </c>
      <c r="AJ222" s="2">
        <f t="shared" si="79"/>
        <v>5267207.2509752633</v>
      </c>
      <c r="AK222" s="2">
        <f t="shared" si="79"/>
        <v>5377818.603245765</v>
      </c>
    </row>
    <row r="223" spans="1:37">
      <c r="E223" t="s">
        <v>305</v>
      </c>
      <c r="F223" t="s">
        <v>215</v>
      </c>
      <c r="G223" s="2">
        <f t="shared" ref="G223:AK223" si="80">G177</f>
        <v>0</v>
      </c>
      <c r="H223" s="2">
        <f t="shared" si="80"/>
        <v>25364.843737514195</v>
      </c>
      <c r="I223" s="2">
        <f t="shared" si="80"/>
        <v>54396.561593670616</v>
      </c>
      <c r="J223" s="2">
        <f t="shared" si="80"/>
        <v>103951.65736112246</v>
      </c>
      <c r="K223" s="2">
        <f t="shared" si="80"/>
        <v>158276.04136129154</v>
      </c>
      <c r="L223" s="2">
        <f t="shared" si="80"/>
        <v>217605.12112769586</v>
      </c>
      <c r="M223" s="2">
        <f t="shared" si="80"/>
        <v>282183.28402987478</v>
      </c>
      <c r="N223" s="2">
        <f t="shared" si="80"/>
        <v>351730.74014815228</v>
      </c>
      <c r="O223" s="2">
        <f t="shared" si="80"/>
        <v>426477.13328665012</v>
      </c>
      <c r="P223" s="2">
        <f t="shared" si="80"/>
        <v>506660.59849259118</v>
      </c>
      <c r="Q223" s="2">
        <f t="shared" si="80"/>
        <v>592528.0392064862</v>
      </c>
      <c r="R223" s="2">
        <f t="shared" si="80"/>
        <v>684335.41276560037</v>
      </c>
      <c r="S223" s="2">
        <f t="shared" si="80"/>
        <v>778358.52877255424</v>
      </c>
      <c r="T223" s="2">
        <f t="shared" si="80"/>
        <v>874621.00524851389</v>
      </c>
      <c r="U223" s="2">
        <f t="shared" si="80"/>
        <v>973145.86695080681</v>
      </c>
      <c r="V223" s="2">
        <f t="shared" si="80"/>
        <v>1162449.9868551714</v>
      </c>
      <c r="W223" s="2">
        <f t="shared" si="80"/>
        <v>1357777.3358356387</v>
      </c>
      <c r="X223" s="2">
        <f t="shared" si="80"/>
        <v>1560795.7930290825</v>
      </c>
      <c r="Y223" s="2">
        <f t="shared" si="80"/>
        <v>1771742.2456195476</v>
      </c>
      <c r="Z223" s="2">
        <f t="shared" si="80"/>
        <v>1990860.1382740859</v>
      </c>
      <c r="AA223" s="2">
        <f t="shared" si="80"/>
        <v>2218399.6440897966</v>
      </c>
      <c r="AB223" s="2">
        <f t="shared" si="80"/>
        <v>2454617.8398287888</v>
      </c>
      <c r="AC223" s="2">
        <f t="shared" si="80"/>
        <v>2697108.3980589067</v>
      </c>
      <c r="AD223" s="2">
        <f t="shared" si="80"/>
        <v>2945974.5055432324</v>
      </c>
      <c r="AE223" s="2">
        <f t="shared" si="80"/>
        <v>3201319.739092058</v>
      </c>
      <c r="AF223" s="2">
        <f t="shared" si="80"/>
        <v>3463248.0117081194</v>
      </c>
      <c r="AG223" s="2">
        <f t="shared" si="80"/>
        <v>3731863.5157785621</v>
      </c>
      <c r="AH223" s="2">
        <f t="shared" si="80"/>
        <v>4010233.5786468009</v>
      </c>
      <c r="AI223" s="2">
        <f t="shared" si="80"/>
        <v>4298649.4323450476</v>
      </c>
      <c r="AJ223" s="2">
        <f t="shared" si="80"/>
        <v>4597410.2388904374</v>
      </c>
      <c r="AK223" s="2">
        <f t="shared" si="80"/>
        <v>4906823.2949110689</v>
      </c>
    </row>
    <row r="224" spans="1:37">
      <c r="E224" t="s">
        <v>282</v>
      </c>
      <c r="F224" t="s">
        <v>215</v>
      </c>
      <c r="G224" s="2">
        <f t="shared" ref="G224:AK224" si="81">-G187</f>
        <v>0</v>
      </c>
      <c r="H224" s="2">
        <f t="shared" si="81"/>
        <v>0</v>
      </c>
      <c r="I224" s="2">
        <f t="shared" si="81"/>
        <v>0</v>
      </c>
      <c r="J224" s="2">
        <f t="shared" si="81"/>
        <v>0</v>
      </c>
      <c r="K224" s="2">
        <f t="shared" si="81"/>
        <v>0</v>
      </c>
      <c r="L224" s="2">
        <f t="shared" si="81"/>
        <v>0</v>
      </c>
      <c r="M224" s="2">
        <f t="shared" si="81"/>
        <v>0</v>
      </c>
      <c r="N224" s="2">
        <f t="shared" si="81"/>
        <v>0</v>
      </c>
      <c r="O224" s="2">
        <f t="shared" si="81"/>
        <v>0</v>
      </c>
      <c r="P224" s="2">
        <f t="shared" si="81"/>
        <v>0</v>
      </c>
      <c r="Q224" s="2">
        <f t="shared" si="81"/>
        <v>0</v>
      </c>
      <c r="R224" s="2">
        <f t="shared" si="81"/>
        <v>0</v>
      </c>
      <c r="S224" s="2">
        <f t="shared" si="81"/>
        <v>0</v>
      </c>
      <c r="T224" s="2">
        <f t="shared" si="81"/>
        <v>0</v>
      </c>
      <c r="U224" s="2">
        <f t="shared" si="81"/>
        <v>0</v>
      </c>
      <c r="V224" s="2">
        <f t="shared" si="81"/>
        <v>0</v>
      </c>
      <c r="W224" s="2">
        <f t="shared" si="81"/>
        <v>0</v>
      </c>
      <c r="X224" s="2">
        <f t="shared" si="81"/>
        <v>0</v>
      </c>
      <c r="Y224" s="2">
        <f t="shared" si="81"/>
        <v>0</v>
      </c>
      <c r="Z224" s="2">
        <f t="shared" si="81"/>
        <v>0</v>
      </c>
      <c r="AA224" s="2">
        <f t="shared" si="81"/>
        <v>0</v>
      </c>
      <c r="AB224" s="2">
        <f t="shared" si="81"/>
        <v>0</v>
      </c>
      <c r="AC224" s="2">
        <f t="shared" si="81"/>
        <v>0</v>
      </c>
      <c r="AD224" s="2">
        <f t="shared" si="81"/>
        <v>0</v>
      </c>
      <c r="AE224" s="2">
        <f t="shared" si="81"/>
        <v>0</v>
      </c>
      <c r="AF224" s="2">
        <f t="shared" si="81"/>
        <v>0</v>
      </c>
      <c r="AG224" s="2">
        <f t="shared" si="81"/>
        <v>0</v>
      </c>
      <c r="AH224" s="2">
        <f t="shared" si="81"/>
        <v>0</v>
      </c>
      <c r="AI224" s="2">
        <f t="shared" si="81"/>
        <v>0</v>
      </c>
      <c r="AJ224" s="2">
        <f t="shared" si="81"/>
        <v>0</v>
      </c>
      <c r="AK224" s="2">
        <f t="shared" si="81"/>
        <v>0</v>
      </c>
    </row>
    <row r="225" spans="4:38">
      <c r="E225" t="s">
        <v>283</v>
      </c>
      <c r="F225" t="s">
        <v>215</v>
      </c>
      <c r="G225" s="2">
        <f t="shared" ref="G225:AK225" si="82">-G200</f>
        <v>0</v>
      </c>
      <c r="H225" s="2">
        <f t="shared" si="82"/>
        <v>-57218.429434402264</v>
      </c>
      <c r="I225" s="2">
        <f t="shared" si="82"/>
        <v>-122708.65349027333</v>
      </c>
      <c r="J225" s="2">
        <f t="shared" si="82"/>
        <v>-234495.8491705441</v>
      </c>
      <c r="K225" s="2">
        <f t="shared" si="82"/>
        <v>-357041.68326467799</v>
      </c>
      <c r="L225" s="2">
        <f t="shared" si="82"/>
        <v>-490877.19193770393</v>
      </c>
      <c r="M225" s="2">
        <f t="shared" si="82"/>
        <v>-636553.66821564443</v>
      </c>
      <c r="N225" s="2">
        <f t="shared" si="82"/>
        <v>-793439.95742074563</v>
      </c>
      <c r="O225" s="2">
        <f t="shared" si="82"/>
        <v>-962054.09380297794</v>
      </c>
      <c r="P225" s="2">
        <f t="shared" si="82"/>
        <v>-1142933.2662974035</v>
      </c>
      <c r="Q225" s="2">
        <f t="shared" si="82"/>
        <v>-1336634.4437241019</v>
      </c>
      <c r="R225" s="2">
        <f t="shared" si="82"/>
        <v>-1543735.0188315595</v>
      </c>
      <c r="S225" s="2">
        <f t="shared" si="82"/>
        <v>-1755833.901999122</v>
      </c>
      <c r="T225" s="2">
        <f t="shared" si="82"/>
        <v>-1972984.371145292</v>
      </c>
      <c r="U225" s="2">
        <f t="shared" si="82"/>
        <v>-2195238.3658942999</v>
      </c>
      <c r="V225" s="2">
        <f t="shared" si="82"/>
        <v>-2622273.6963099027</v>
      </c>
      <c r="W225" s="2">
        <f t="shared" si="82"/>
        <v>-3062896.3254064941</v>
      </c>
      <c r="X225" s="2">
        <f t="shared" si="82"/>
        <v>-3520868.6822250704</v>
      </c>
      <c r="Y225" s="2">
        <f t="shared" si="82"/>
        <v>-3996725.1407505227</v>
      </c>
      <c r="Z225" s="2">
        <f t="shared" si="82"/>
        <v>-4491014.8674451811</v>
      </c>
      <c r="AA225" s="2">
        <f t="shared" si="82"/>
        <v>-5004302.2068739459</v>
      </c>
      <c r="AB225" s="2">
        <f t="shared" si="82"/>
        <v>-5537167.0770021752</v>
      </c>
      <c r="AC225" s="2">
        <f t="shared" si="82"/>
        <v>-6084181.2450444568</v>
      </c>
      <c r="AD225" s="2">
        <f t="shared" si="82"/>
        <v>-6645577.481388933</v>
      </c>
      <c r="AE225" s="2">
        <f t="shared" si="82"/>
        <v>-7221589.4362986255</v>
      </c>
      <c r="AF225" s="2">
        <f t="shared" si="82"/>
        <v>-7812451.5184249682</v>
      </c>
      <c r="AG225" s="2">
        <f t="shared" si="82"/>
        <v>-8418398.7666593175</v>
      </c>
      <c r="AH225" s="2">
        <f t="shared" si="82"/>
        <v>-9046350.5081998874</v>
      </c>
      <c r="AI225" s="2">
        <f t="shared" si="82"/>
        <v>-9696963.7090290636</v>
      </c>
      <c r="AJ225" s="2">
        <f t="shared" si="82"/>
        <v>-10370913.223718947</v>
      </c>
      <c r="AK225" s="2">
        <f t="shared" si="82"/>
        <v>-11068892.257030126</v>
      </c>
    </row>
    <row r="226" spans="4:38">
      <c r="E226" t="s">
        <v>306</v>
      </c>
      <c r="F226" t="s">
        <v>215</v>
      </c>
      <c r="G226" s="2">
        <f t="shared" ref="G226:AK226" si="83">-G34-G50-G85</f>
        <v>-39209.269853531972</v>
      </c>
      <c r="H226" s="2">
        <f t="shared" si="83"/>
        <v>-69695.397193932746</v>
      </c>
      <c r="I226" s="2">
        <f t="shared" si="83"/>
        <v>-149418.55083781597</v>
      </c>
      <c r="J226" s="2">
        <f t="shared" si="83"/>
        <v>-239806.03066675522</v>
      </c>
      <c r="K226" s="2">
        <f t="shared" si="83"/>
        <v>-457527.83437231509</v>
      </c>
      <c r="L226" s="2">
        <f t="shared" si="83"/>
        <v>-744213.78254578193</v>
      </c>
      <c r="M226" s="2">
        <f t="shared" si="83"/>
        <v>-1207891.585896689</v>
      </c>
      <c r="N226" s="2">
        <f t="shared" si="83"/>
        <v>-1249888.7140463497</v>
      </c>
      <c r="O226" s="2">
        <f t="shared" si="83"/>
        <v>-1291464.7665128852</v>
      </c>
      <c r="P226" s="2">
        <f t="shared" si="83"/>
        <v>-1339946.9867399358</v>
      </c>
      <c r="Q226" s="2">
        <f t="shared" si="83"/>
        <v>-1397535.1513395808</v>
      </c>
      <c r="R226" s="2">
        <f t="shared" si="83"/>
        <v>-1422598.0922050579</v>
      </c>
      <c r="S226" s="2">
        <f t="shared" si="83"/>
        <v>-1614609.9113523425</v>
      </c>
      <c r="T226" s="2">
        <f t="shared" si="83"/>
        <v>-1980571.4089123488</v>
      </c>
      <c r="U226" s="2">
        <f t="shared" si="83"/>
        <v>-2353764.1779104806</v>
      </c>
      <c r="V226" s="2">
        <f t="shared" si="83"/>
        <v>-2673480.6038866248</v>
      </c>
      <c r="W226" s="2">
        <f t="shared" si="83"/>
        <v>-3271420.5817008433</v>
      </c>
      <c r="X226" s="2">
        <f t="shared" si="83"/>
        <v>-3881917.2990491604</v>
      </c>
      <c r="Y226" s="2">
        <f t="shared" si="83"/>
        <v>-3938182.6291782516</v>
      </c>
      <c r="Z226" s="2">
        <f t="shared" si="83"/>
        <v>-3995629.5312400539</v>
      </c>
      <c r="AA226" s="2">
        <f t="shared" si="83"/>
        <v>-4054282.8182451539</v>
      </c>
      <c r="AB226" s="2">
        <f t="shared" si="83"/>
        <v>-4114167.8242773609</v>
      </c>
      <c r="AC226" s="2">
        <f t="shared" si="83"/>
        <v>-4174467.0855909851</v>
      </c>
      <c r="AD226" s="2">
        <f t="shared" si="83"/>
        <v>-4235171.5916201845</v>
      </c>
      <c r="AE226" s="2">
        <f t="shared" si="83"/>
        <v>-4296271.7706687748</v>
      </c>
      <c r="AF226" s="2">
        <f t="shared" si="83"/>
        <v>-4357757.4703164119</v>
      </c>
      <c r="AG226" s="2">
        <f t="shared" si="83"/>
        <v>-4419617.9372492954</v>
      </c>
      <c r="AH226" s="2">
        <f t="shared" si="83"/>
        <v>-4482777.4739877684</v>
      </c>
      <c r="AI226" s="2">
        <f t="shared" si="83"/>
        <v>-4547263.3609977504</v>
      </c>
      <c r="AJ226" s="2">
        <f t="shared" si="83"/>
        <v>-4613103.4516349407</v>
      </c>
      <c r="AK226" s="2">
        <f t="shared" si="83"/>
        <v>-4680326.1841755128</v>
      </c>
    </row>
    <row r="227" spans="4:38">
      <c r="E227" t="s">
        <v>290</v>
      </c>
      <c r="F227" t="s">
        <v>215</v>
      </c>
      <c r="G227" s="2">
        <f t="shared" ref="G227:AK227" si="84">G207</f>
        <v>0</v>
      </c>
      <c r="H227" s="2">
        <f t="shared" si="84"/>
        <v>0</v>
      </c>
      <c r="I227" s="2">
        <f t="shared" si="84"/>
        <v>0</v>
      </c>
      <c r="J227" s="2">
        <f t="shared" si="84"/>
        <v>0</v>
      </c>
      <c r="K227" s="2">
        <f t="shared" si="84"/>
        <v>0</v>
      </c>
      <c r="L227" s="2">
        <f t="shared" si="84"/>
        <v>0</v>
      </c>
      <c r="M227" s="2">
        <f t="shared" si="84"/>
        <v>0</v>
      </c>
      <c r="N227" s="2">
        <f t="shared" si="84"/>
        <v>0</v>
      </c>
      <c r="O227" s="2">
        <f t="shared" si="84"/>
        <v>0</v>
      </c>
      <c r="P227" s="2">
        <f t="shared" si="84"/>
        <v>0</v>
      </c>
      <c r="Q227" s="2">
        <f t="shared" si="84"/>
        <v>0</v>
      </c>
      <c r="R227" s="2">
        <f t="shared" si="84"/>
        <v>0</v>
      </c>
      <c r="S227" s="2">
        <f t="shared" si="84"/>
        <v>0</v>
      </c>
      <c r="T227" s="2">
        <f t="shared" si="84"/>
        <v>0</v>
      </c>
      <c r="U227" s="2">
        <f t="shared" si="84"/>
        <v>0</v>
      </c>
      <c r="V227" s="2">
        <f t="shared" si="84"/>
        <v>0</v>
      </c>
      <c r="W227" s="2">
        <f t="shared" si="84"/>
        <v>0</v>
      </c>
      <c r="X227" s="2">
        <f t="shared" si="84"/>
        <v>0</v>
      </c>
      <c r="Y227" s="2">
        <f t="shared" si="84"/>
        <v>0</v>
      </c>
      <c r="Z227" s="2">
        <f t="shared" si="84"/>
        <v>0</v>
      </c>
      <c r="AA227" s="2">
        <f t="shared" si="84"/>
        <v>0</v>
      </c>
      <c r="AB227" s="2">
        <f t="shared" si="84"/>
        <v>0</v>
      </c>
      <c r="AC227" s="2">
        <f t="shared" si="84"/>
        <v>0</v>
      </c>
      <c r="AD227" s="2">
        <f t="shared" si="84"/>
        <v>0</v>
      </c>
      <c r="AE227" s="2">
        <f t="shared" si="84"/>
        <v>0</v>
      </c>
      <c r="AF227" s="2">
        <f t="shared" si="84"/>
        <v>0</v>
      </c>
      <c r="AG227" s="2">
        <f t="shared" si="84"/>
        <v>0</v>
      </c>
      <c r="AH227" s="2">
        <f t="shared" si="84"/>
        <v>0</v>
      </c>
      <c r="AI227" s="2">
        <f t="shared" si="84"/>
        <v>0</v>
      </c>
      <c r="AJ227" s="2">
        <f t="shared" si="84"/>
        <v>0</v>
      </c>
      <c r="AK227" s="2">
        <f t="shared" si="84"/>
        <v>0</v>
      </c>
    </row>
    <row r="228" spans="4:38">
      <c r="E228" t="s">
        <v>307</v>
      </c>
      <c r="F228" t="s">
        <v>215</v>
      </c>
      <c r="H228" s="2">
        <f t="shared" ref="H228:AK228" ca="1" si="85">H219</f>
        <v>4790898.6163604828</v>
      </c>
      <c r="I228" s="2">
        <f t="shared" ca="1" si="85"/>
        <v>5382887.039654877</v>
      </c>
      <c r="J228" s="2">
        <f t="shared" ca="1" si="85"/>
        <v>9144178.6711150985</v>
      </c>
      <c r="K228" s="2">
        <f t="shared" ca="1" si="85"/>
        <v>9848440.6151406318</v>
      </c>
      <c r="L228" s="2">
        <f t="shared" ca="1" si="85"/>
        <v>10578248.978021311</v>
      </c>
      <c r="M228" s="2">
        <f t="shared" ca="1" si="85"/>
        <v>11334366.12983169</v>
      </c>
      <c r="N228" s="2">
        <f t="shared" ca="1" si="85"/>
        <v>12016816.379288469</v>
      </c>
      <c r="O228" s="2">
        <f t="shared" ca="1" si="85"/>
        <v>12722931.0837592</v>
      </c>
      <c r="P228" s="2">
        <f t="shared" ca="1" si="85"/>
        <v>13453403.18979446</v>
      </c>
      <c r="Q228" s="2">
        <f t="shared" ca="1" si="85"/>
        <v>14208944.311675185</v>
      </c>
      <c r="R228" s="2">
        <f t="shared" ca="1" si="85"/>
        <v>14990285.209868256</v>
      </c>
      <c r="S228" s="2">
        <f t="shared" ca="1" si="85"/>
        <v>15044642.384064034</v>
      </c>
      <c r="T228" s="2">
        <f t="shared" ca="1" si="85"/>
        <v>15094671.843798483</v>
      </c>
      <c r="U228" s="2">
        <f t="shared" ca="1" si="85"/>
        <v>15140167.853550348</v>
      </c>
      <c r="V228" s="2">
        <f t="shared" ca="1" si="85"/>
        <v>31895711.542953238</v>
      </c>
      <c r="W228" s="2">
        <f t="shared" ca="1" si="85"/>
        <v>32282506.990215085</v>
      </c>
      <c r="X228" s="2">
        <f t="shared" ca="1" si="85"/>
        <v>32960439.637009665</v>
      </c>
      <c r="Y228" s="2">
        <f t="shared" ca="1" si="85"/>
        <v>33652608.869386867</v>
      </c>
      <c r="Z228" s="2">
        <f t="shared" ca="1" si="85"/>
        <v>34359313.655643858</v>
      </c>
      <c r="AA228" s="2">
        <f t="shared" ca="1" si="85"/>
        <v>35080859.2424125</v>
      </c>
      <c r="AB228" s="2">
        <f t="shared" ca="1" si="85"/>
        <v>35817557.286503091</v>
      </c>
      <c r="AC228" s="2">
        <f t="shared" ca="1" si="85"/>
        <v>36065325.688920893</v>
      </c>
      <c r="AD228" s="2">
        <f t="shared" ca="1" si="85"/>
        <v>36307704.82147675</v>
      </c>
      <c r="AE228" s="2">
        <f t="shared" ca="1" si="85"/>
        <v>36544359.068971276</v>
      </c>
      <c r="AF228" s="2">
        <f t="shared" ca="1" si="85"/>
        <v>36774941.097034305</v>
      </c>
      <c r="AG228" s="2">
        <f t="shared" ca="1" si="85"/>
        <v>36999091.507926412</v>
      </c>
      <c r="AH228" s="2">
        <f t="shared" ca="1" si="85"/>
        <v>37776072.429593019</v>
      </c>
      <c r="AI228" s="2">
        <f t="shared" ca="1" si="85"/>
        <v>38569369.950614467</v>
      </c>
      <c r="AJ228" s="2">
        <f t="shared" ca="1" si="85"/>
        <v>39379326.719577208</v>
      </c>
      <c r="AK228" s="2">
        <f t="shared" ca="1" si="85"/>
        <v>40206292.580688491</v>
      </c>
    </row>
    <row r="230" spans="4:38">
      <c r="E230" t="s">
        <v>308</v>
      </c>
      <c r="F230" t="s">
        <v>215</v>
      </c>
      <c r="G230" s="2">
        <f t="shared" ref="G230:AK230" si="86">SUM(G222:G228)</f>
        <v>-39209.269853531972</v>
      </c>
      <c r="H230" s="2">
        <f t="shared" ca="1" si="86"/>
        <v>5330159.3687523128</v>
      </c>
      <c r="I230" s="2">
        <f t="shared" ca="1" si="86"/>
        <v>5885147.9256825671</v>
      </c>
      <c r="J230" s="2">
        <f t="shared" ca="1" si="86"/>
        <v>9996913.966166731</v>
      </c>
      <c r="K230" s="2">
        <f t="shared" ca="1" si="86"/>
        <v>10509431.667070927</v>
      </c>
      <c r="L230" s="2">
        <f t="shared" ca="1" si="86"/>
        <v>10975663.641284961</v>
      </c>
      <c r="M230" s="2">
        <f t="shared" ca="1" si="86"/>
        <v>11288139.613818541</v>
      </c>
      <c r="N230" s="2">
        <f t="shared" ca="1" si="86"/>
        <v>11932535.475438148</v>
      </c>
      <c r="O230" s="2">
        <f t="shared" ca="1" si="86"/>
        <v>12597653.212045453</v>
      </c>
      <c r="P230" s="2">
        <f t="shared" ca="1" si="86"/>
        <v>13276652.158372479</v>
      </c>
      <c r="Q230" s="2">
        <f t="shared" ca="1" si="86"/>
        <v>13967829.269135756</v>
      </c>
      <c r="R230" s="2">
        <f t="shared" ca="1" si="86"/>
        <v>14713322.780835409</v>
      </c>
      <c r="S230" s="2">
        <f t="shared" ca="1" si="86"/>
        <v>14464862.947626416</v>
      </c>
      <c r="T230" s="2">
        <f t="shared" ca="1" si="86"/>
        <v>14034734.639793968</v>
      </c>
      <c r="U230" s="2">
        <f t="shared" ca="1" si="86"/>
        <v>13589394.095637128</v>
      </c>
      <c r="V230" s="2">
        <f t="shared" ca="1" si="86"/>
        <v>32028638.704578616</v>
      </c>
      <c r="W230" s="2">
        <f t="shared" ca="1" si="86"/>
        <v>31623934.968499962</v>
      </c>
      <c r="X230" s="2">
        <f t="shared" ca="1" si="86"/>
        <v>31527094.31686179</v>
      </c>
      <c r="Y230" s="2">
        <f t="shared" ca="1" si="86"/>
        <v>31990669.755404953</v>
      </c>
      <c r="Z230" s="2">
        <f t="shared" ca="1" si="86"/>
        <v>32459281.560176879</v>
      </c>
      <c r="AA230" s="2">
        <f t="shared" ca="1" si="86"/>
        <v>32932936.821791209</v>
      </c>
      <c r="AB230" s="2">
        <f t="shared" ca="1" si="86"/>
        <v>33411640.707628917</v>
      </c>
      <c r="AC230" s="2">
        <f t="shared" ca="1" si="86"/>
        <v>33327726.661434267</v>
      </c>
      <c r="AD230" s="2">
        <f t="shared" ca="1" si="86"/>
        <v>33229290.736346837</v>
      </c>
      <c r="AE230" s="2">
        <f t="shared" ca="1" si="86"/>
        <v>33115831.924983181</v>
      </c>
      <c r="AF230" s="2">
        <f t="shared" ca="1" si="86"/>
        <v>32986836.091812007</v>
      </c>
      <c r="AG230" s="2">
        <f t="shared" ca="1" si="86"/>
        <v>32841775.67442698</v>
      </c>
      <c r="AH230" s="2">
        <f t="shared" ca="1" si="86"/>
        <v>33309940.965130046</v>
      </c>
      <c r="AI230" s="2">
        <f t="shared" ca="1" si="86"/>
        <v>33782663.273731217</v>
      </c>
      <c r="AJ230" s="2">
        <f t="shared" ca="1" si="86"/>
        <v>34259927.534089021</v>
      </c>
      <c r="AK230" s="2">
        <f t="shared" ca="1" si="86"/>
        <v>34741716.037639685</v>
      </c>
    </row>
    <row r="231" spans="4:38">
      <c r="E231" t="s">
        <v>309</v>
      </c>
      <c r="F231" t="s">
        <v>215</v>
      </c>
      <c r="G231" s="2">
        <f>-G230*G$18</f>
        <v>11762.780956059591</v>
      </c>
      <c r="H231" s="2">
        <f t="shared" ref="H231:AK231" ca="1" si="87">-H230*H$18</f>
        <v>-1599047.8106256938</v>
      </c>
      <c r="I231" s="2">
        <f t="shared" ca="1" si="87"/>
        <v>-1765544.3777047701</v>
      </c>
      <c r="J231" s="2">
        <f t="shared" ca="1" si="87"/>
        <v>-2999074.1898500193</v>
      </c>
      <c r="K231" s="2">
        <f t="shared" ca="1" si="87"/>
        <v>-3152829.5001212782</v>
      </c>
      <c r="L231" s="2">
        <f t="shared" ca="1" si="87"/>
        <v>-3292699.0923854881</v>
      </c>
      <c r="M231" s="2">
        <f t="shared" ca="1" si="87"/>
        <v>-3386441.8841455621</v>
      </c>
      <c r="N231" s="2">
        <f t="shared" ca="1" si="87"/>
        <v>-3579760.6426314441</v>
      </c>
      <c r="O231" s="2">
        <f t="shared" ca="1" si="87"/>
        <v>-3779295.9636136359</v>
      </c>
      <c r="P231" s="2">
        <f t="shared" ca="1" si="87"/>
        <v>-3982995.6475117435</v>
      </c>
      <c r="Q231" s="2">
        <f t="shared" ca="1" si="87"/>
        <v>-4190348.7807407267</v>
      </c>
      <c r="R231" s="2">
        <f t="shared" ca="1" si="87"/>
        <v>-4413996.8342506224</v>
      </c>
      <c r="S231" s="2">
        <f t="shared" ca="1" si="87"/>
        <v>-4339458.8842879245</v>
      </c>
      <c r="T231" s="2">
        <f t="shared" ca="1" si="87"/>
        <v>-4210420.39193819</v>
      </c>
      <c r="U231" s="2">
        <f t="shared" ca="1" si="87"/>
        <v>-4076818.2286911383</v>
      </c>
      <c r="V231" s="2">
        <f t="shared" ca="1" si="87"/>
        <v>-9608591.6113735847</v>
      </c>
      <c r="W231" s="2">
        <f t="shared" ca="1" si="87"/>
        <v>-9487180.490549989</v>
      </c>
      <c r="X231" s="2">
        <f t="shared" ca="1" si="87"/>
        <v>-9458128.2950585373</v>
      </c>
      <c r="Y231" s="2">
        <f t="shared" ca="1" si="87"/>
        <v>-9597200.9266214855</v>
      </c>
      <c r="Z231" s="2">
        <f t="shared" ca="1" si="87"/>
        <v>-9737784.4680530634</v>
      </c>
      <c r="AA231" s="2">
        <f t="shared" ca="1" si="87"/>
        <v>-9879881.046537362</v>
      </c>
      <c r="AB231" s="2">
        <f t="shared" ca="1" si="87"/>
        <v>-10023492.212288674</v>
      </c>
      <c r="AC231" s="2">
        <f t="shared" ca="1" si="87"/>
        <v>-9998317.99843028</v>
      </c>
      <c r="AD231" s="2">
        <f t="shared" ca="1" si="87"/>
        <v>-9968787.2209040504</v>
      </c>
      <c r="AE231" s="2">
        <f t="shared" ca="1" si="87"/>
        <v>-9934749.5774949547</v>
      </c>
      <c r="AF231" s="2">
        <f t="shared" ca="1" si="87"/>
        <v>-9896050.8275436014</v>
      </c>
      <c r="AG231" s="2">
        <f t="shared" ca="1" si="87"/>
        <v>-9852532.7023280933</v>
      </c>
      <c r="AH231" s="2">
        <f t="shared" ca="1" si="87"/>
        <v>-9992982.2895390131</v>
      </c>
      <c r="AI231" s="2">
        <f t="shared" ca="1" si="87"/>
        <v>-10134798.982119365</v>
      </c>
      <c r="AJ231" s="2">
        <f t="shared" ca="1" si="87"/>
        <v>-10277978.260226706</v>
      </c>
      <c r="AK231" s="2">
        <f t="shared" ca="1" si="87"/>
        <v>-10422514.811291905</v>
      </c>
    </row>
    <row r="233" spans="4:38">
      <c r="D233" t="s">
        <v>310</v>
      </c>
    </row>
    <row r="234" spans="4:38">
      <c r="E234" t="s">
        <v>214</v>
      </c>
      <c r="F234" t="s">
        <v>215</v>
      </c>
      <c r="G234" s="2">
        <f t="shared" ref="G234:AK234" si="88">-G26</f>
        <v>-3136741.5882825577</v>
      </c>
      <c r="H234" s="2">
        <f t="shared" si="88"/>
        <v>-1798080.4519494104</v>
      </c>
      <c r="I234" s="2">
        <f t="shared" si="88"/>
        <v>-5657860.7627485506</v>
      </c>
      <c r="J234" s="2">
        <f t="shared" si="88"/>
        <v>-6007912.8687873278</v>
      </c>
      <c r="K234" s="2">
        <f t="shared" si="88"/>
        <v>-16100459.76823879</v>
      </c>
      <c r="L234" s="2">
        <f t="shared" si="88"/>
        <v>-21519975.337257907</v>
      </c>
      <c r="M234" s="2">
        <f t="shared" si="88"/>
        <v>-35578188.814003259</v>
      </c>
      <c r="N234" s="2">
        <f t="shared" si="88"/>
        <v>-1752453.2245042424</v>
      </c>
      <c r="O234" s="2">
        <f t="shared" si="88"/>
        <v>-1624320.3420073742</v>
      </c>
      <c r="P234" s="2">
        <f t="shared" si="88"/>
        <v>-2079108.9950412908</v>
      </c>
      <c r="Q234" s="2">
        <f t="shared" si="88"/>
        <v>-2706526.6546538225</v>
      </c>
      <c r="R234" s="23">
        <f t="shared" si="88"/>
        <v>0</v>
      </c>
      <c r="S234" s="23">
        <f t="shared" si="88"/>
        <v>-13348639.683641469</v>
      </c>
      <c r="T234" s="23">
        <f t="shared" si="88"/>
        <v>-27257922.233995877</v>
      </c>
      <c r="U234" s="23">
        <f t="shared" si="88"/>
        <v>-27830338.600909792</v>
      </c>
      <c r="V234" s="23">
        <f t="shared" si="88"/>
        <v>-21311082.60312482</v>
      </c>
      <c r="W234" s="23">
        <f t="shared" si="88"/>
        <v>-43517230.675580882</v>
      </c>
      <c r="X234" s="23">
        <f t="shared" si="88"/>
        <v>-44431092.519768082</v>
      </c>
      <c r="Y234" s="23">
        <f t="shared" si="88"/>
        <v>0</v>
      </c>
      <c r="Z234" s="23">
        <f t="shared" si="88"/>
        <v>0</v>
      </c>
      <c r="AA234" s="23">
        <f t="shared" si="88"/>
        <v>0</v>
      </c>
      <c r="AB234" s="23">
        <f t="shared" si="88"/>
        <v>0</v>
      </c>
      <c r="AC234" s="23">
        <f t="shared" si="88"/>
        <v>0</v>
      </c>
      <c r="AD234" s="23">
        <f t="shared" si="88"/>
        <v>0</v>
      </c>
      <c r="AE234" s="23">
        <f t="shared" si="88"/>
        <v>0</v>
      </c>
      <c r="AF234" s="23">
        <f t="shared" si="88"/>
        <v>0</v>
      </c>
      <c r="AG234" s="23">
        <f t="shared" si="88"/>
        <v>0</v>
      </c>
      <c r="AH234" s="23">
        <f t="shared" si="88"/>
        <v>0</v>
      </c>
      <c r="AI234" s="23">
        <f t="shared" si="88"/>
        <v>0</v>
      </c>
      <c r="AJ234" s="23">
        <f t="shared" si="88"/>
        <v>0</v>
      </c>
      <c r="AK234" s="23">
        <f t="shared" si="88"/>
        <v>0</v>
      </c>
    </row>
    <row r="235" spans="4:38">
      <c r="E235" t="s">
        <v>311</v>
      </c>
      <c r="F235" t="s">
        <v>215</v>
      </c>
      <c r="G235" s="2">
        <f t="shared" ref="G235:AK235" si="89">G84</f>
        <v>0</v>
      </c>
      <c r="H235" s="2">
        <f t="shared" si="89"/>
        <v>0</v>
      </c>
      <c r="I235" s="2">
        <f t="shared" si="89"/>
        <v>0</v>
      </c>
      <c r="J235" s="2">
        <f t="shared" si="89"/>
        <v>0</v>
      </c>
      <c r="K235" s="2">
        <f t="shared" si="89"/>
        <v>0</v>
      </c>
      <c r="L235" s="2">
        <f t="shared" si="89"/>
        <v>0</v>
      </c>
      <c r="M235" s="2">
        <f t="shared" si="89"/>
        <v>0</v>
      </c>
      <c r="N235" s="2">
        <f t="shared" si="89"/>
        <v>0</v>
      </c>
      <c r="O235" s="2">
        <f t="shared" si="89"/>
        <v>0</v>
      </c>
      <c r="P235" s="2">
        <f t="shared" si="89"/>
        <v>0</v>
      </c>
      <c r="Q235" s="2">
        <f t="shared" si="89"/>
        <v>0</v>
      </c>
      <c r="R235" s="2">
        <f t="shared" si="89"/>
        <v>0</v>
      </c>
      <c r="S235" s="2">
        <f t="shared" si="89"/>
        <v>0</v>
      </c>
      <c r="T235" s="2">
        <f t="shared" si="89"/>
        <v>0</v>
      </c>
      <c r="U235" s="2">
        <f t="shared" si="89"/>
        <v>0</v>
      </c>
      <c r="V235" s="2">
        <f t="shared" si="89"/>
        <v>0</v>
      </c>
      <c r="W235" s="2">
        <f t="shared" si="89"/>
        <v>0</v>
      </c>
      <c r="X235" s="2">
        <f t="shared" si="89"/>
        <v>0</v>
      </c>
      <c r="Y235" s="2">
        <f t="shared" si="89"/>
        <v>0</v>
      </c>
      <c r="Z235" s="2">
        <f t="shared" si="89"/>
        <v>0</v>
      </c>
      <c r="AA235" s="2">
        <f t="shared" si="89"/>
        <v>0</v>
      </c>
      <c r="AB235" s="2">
        <f t="shared" si="89"/>
        <v>0</v>
      </c>
      <c r="AC235" s="2">
        <f t="shared" si="89"/>
        <v>0</v>
      </c>
      <c r="AD235" s="2">
        <f t="shared" si="89"/>
        <v>0</v>
      </c>
      <c r="AE235" s="2">
        <f t="shared" si="89"/>
        <v>0</v>
      </c>
      <c r="AF235" s="2">
        <f t="shared" si="89"/>
        <v>0</v>
      </c>
      <c r="AG235" s="2">
        <f t="shared" si="89"/>
        <v>0</v>
      </c>
      <c r="AH235" s="2">
        <f t="shared" si="89"/>
        <v>0</v>
      </c>
      <c r="AI235" s="2">
        <f t="shared" si="89"/>
        <v>0</v>
      </c>
      <c r="AJ235" s="2">
        <f t="shared" si="89"/>
        <v>0</v>
      </c>
      <c r="AK235" s="2">
        <f t="shared" si="89"/>
        <v>0</v>
      </c>
    </row>
    <row r="236" spans="4:38">
      <c r="E236" t="s">
        <v>222</v>
      </c>
      <c r="F236" t="s">
        <v>215</v>
      </c>
      <c r="G236" s="2">
        <f t="shared" ref="G236:AK236" si="90">G53</f>
        <v>0</v>
      </c>
      <c r="H236" s="2">
        <f t="shared" si="90"/>
        <v>0</v>
      </c>
      <c r="I236" s="2">
        <f t="shared" si="90"/>
        <v>0</v>
      </c>
      <c r="J236" s="2">
        <f t="shared" si="90"/>
        <v>0</v>
      </c>
      <c r="K236" s="2">
        <f t="shared" si="90"/>
        <v>0</v>
      </c>
      <c r="L236" s="2">
        <f t="shared" si="90"/>
        <v>0</v>
      </c>
      <c r="M236" s="2">
        <f t="shared" si="90"/>
        <v>0</v>
      </c>
      <c r="N236" s="2">
        <f t="shared" si="90"/>
        <v>0</v>
      </c>
      <c r="O236" s="2">
        <f t="shared" si="90"/>
        <v>0</v>
      </c>
      <c r="P236" s="2">
        <f t="shared" si="90"/>
        <v>0</v>
      </c>
      <c r="Q236" s="2">
        <f t="shared" si="90"/>
        <v>0</v>
      </c>
      <c r="R236" s="2">
        <f t="shared" si="90"/>
        <v>0</v>
      </c>
      <c r="S236" s="2">
        <f t="shared" si="90"/>
        <v>0</v>
      </c>
      <c r="T236" s="2">
        <f t="shared" si="90"/>
        <v>0</v>
      </c>
      <c r="U236" s="2">
        <f t="shared" si="90"/>
        <v>0</v>
      </c>
      <c r="V236" s="2">
        <f t="shared" si="90"/>
        <v>0</v>
      </c>
      <c r="W236" s="2">
        <f t="shared" si="90"/>
        <v>0</v>
      </c>
      <c r="X236" s="2">
        <f t="shared" si="90"/>
        <v>0</v>
      </c>
      <c r="Y236" s="2">
        <f t="shared" si="90"/>
        <v>0</v>
      </c>
      <c r="Z236" s="2">
        <f t="shared" si="90"/>
        <v>0</v>
      </c>
      <c r="AA236" s="2">
        <f t="shared" si="90"/>
        <v>0</v>
      </c>
      <c r="AB236" s="2">
        <f t="shared" si="90"/>
        <v>0</v>
      </c>
      <c r="AC236" s="2">
        <f t="shared" si="90"/>
        <v>0</v>
      </c>
      <c r="AD236" s="2">
        <f t="shared" si="90"/>
        <v>0</v>
      </c>
      <c r="AE236" s="2">
        <f t="shared" si="90"/>
        <v>0</v>
      </c>
      <c r="AF236" s="2">
        <f t="shared" si="90"/>
        <v>0</v>
      </c>
      <c r="AG236" s="2">
        <f t="shared" si="90"/>
        <v>0</v>
      </c>
      <c r="AH236" s="2">
        <f t="shared" si="90"/>
        <v>0</v>
      </c>
      <c r="AI236" s="2">
        <f t="shared" si="90"/>
        <v>0</v>
      </c>
      <c r="AJ236" s="2">
        <f t="shared" si="90"/>
        <v>0</v>
      </c>
      <c r="AK236" s="2">
        <f t="shared" si="90"/>
        <v>0</v>
      </c>
    </row>
    <row r="237" spans="4:38">
      <c r="E237" t="s">
        <v>305</v>
      </c>
      <c r="F237" t="s">
        <v>215</v>
      </c>
      <c r="G237" s="2">
        <f t="shared" ref="G237:AK237" si="91">G177</f>
        <v>0</v>
      </c>
      <c r="H237" s="2">
        <f t="shared" si="91"/>
        <v>25364.843737514195</v>
      </c>
      <c r="I237" s="2">
        <f t="shared" si="91"/>
        <v>54396.561593670616</v>
      </c>
      <c r="J237" s="2">
        <f t="shared" si="91"/>
        <v>103951.65736112246</v>
      </c>
      <c r="K237" s="2">
        <f t="shared" si="91"/>
        <v>158276.04136129154</v>
      </c>
      <c r="L237" s="2">
        <f t="shared" si="91"/>
        <v>217605.12112769586</v>
      </c>
      <c r="M237" s="2">
        <f t="shared" si="91"/>
        <v>282183.28402987478</v>
      </c>
      <c r="N237" s="2">
        <f t="shared" si="91"/>
        <v>351730.74014815228</v>
      </c>
      <c r="O237" s="2">
        <f t="shared" si="91"/>
        <v>426477.13328665012</v>
      </c>
      <c r="P237" s="2">
        <f t="shared" si="91"/>
        <v>506660.59849259118</v>
      </c>
      <c r="Q237" s="2">
        <f t="shared" si="91"/>
        <v>592528.0392064862</v>
      </c>
      <c r="R237" s="2">
        <f t="shared" si="91"/>
        <v>684335.41276560037</v>
      </c>
      <c r="S237" s="2">
        <f t="shared" si="91"/>
        <v>778358.52877255424</v>
      </c>
      <c r="T237" s="2">
        <f t="shared" si="91"/>
        <v>874621.00524851389</v>
      </c>
      <c r="U237" s="2">
        <f t="shared" si="91"/>
        <v>973145.86695080681</v>
      </c>
      <c r="V237" s="2">
        <f t="shared" si="91"/>
        <v>1162449.9868551714</v>
      </c>
      <c r="W237" s="2">
        <f t="shared" si="91"/>
        <v>1357777.3358356387</v>
      </c>
      <c r="X237" s="2">
        <f t="shared" si="91"/>
        <v>1560795.7930290825</v>
      </c>
      <c r="Y237" s="2">
        <f t="shared" si="91"/>
        <v>1771742.2456195476</v>
      </c>
      <c r="Z237" s="2">
        <f t="shared" si="91"/>
        <v>1990860.1382740859</v>
      </c>
      <c r="AA237" s="2">
        <f t="shared" si="91"/>
        <v>2218399.6440897966</v>
      </c>
      <c r="AB237" s="2">
        <f t="shared" si="91"/>
        <v>2454617.8398287888</v>
      </c>
      <c r="AC237" s="2">
        <f t="shared" si="91"/>
        <v>2697108.3980589067</v>
      </c>
      <c r="AD237" s="2">
        <f t="shared" si="91"/>
        <v>2945974.5055432324</v>
      </c>
      <c r="AE237" s="2">
        <f t="shared" si="91"/>
        <v>3201319.739092058</v>
      </c>
      <c r="AF237" s="2">
        <f t="shared" si="91"/>
        <v>3463248.0117081194</v>
      </c>
      <c r="AG237" s="2">
        <f t="shared" si="91"/>
        <v>3731863.5157785621</v>
      </c>
      <c r="AH237" s="2">
        <f t="shared" si="91"/>
        <v>4010233.5786468009</v>
      </c>
      <c r="AI237" s="2">
        <f t="shared" si="91"/>
        <v>4298649.4323450476</v>
      </c>
      <c r="AJ237" s="2">
        <f t="shared" si="91"/>
        <v>4597410.2388904374</v>
      </c>
      <c r="AK237" s="2">
        <f t="shared" si="91"/>
        <v>4906823.2949110689</v>
      </c>
      <c r="AL237" s="2">
        <f t="shared" ref="AL237:AL243" si="92">IF(AF237=0,0,IF($G$15&gt;(AK237/AF237)^(1/5)-1+2%,AK237*(AK237/AF237)^(1/5)/($G$15-((AK237/AF237)^(1/5)-1)),AK237*(1+$G$14)/$G$16))</f>
        <v>167159273.93367228</v>
      </c>
    </row>
    <row r="238" spans="4:38">
      <c r="E238" t="s">
        <v>282</v>
      </c>
      <c r="F238" t="s">
        <v>215</v>
      </c>
      <c r="G238" s="2">
        <f t="shared" ref="G238:AK238" si="93">G224</f>
        <v>0</v>
      </c>
      <c r="H238" s="2">
        <f t="shared" si="93"/>
        <v>0</v>
      </c>
      <c r="I238" s="2">
        <f t="shared" si="93"/>
        <v>0</v>
      </c>
      <c r="J238" s="2">
        <f t="shared" si="93"/>
        <v>0</v>
      </c>
      <c r="K238" s="2">
        <f t="shared" si="93"/>
        <v>0</v>
      </c>
      <c r="L238" s="2">
        <f t="shared" si="93"/>
        <v>0</v>
      </c>
      <c r="M238" s="2">
        <f t="shared" si="93"/>
        <v>0</v>
      </c>
      <c r="N238" s="2">
        <f t="shared" si="93"/>
        <v>0</v>
      </c>
      <c r="O238" s="2">
        <f t="shared" si="93"/>
        <v>0</v>
      </c>
      <c r="P238" s="2">
        <f t="shared" si="93"/>
        <v>0</v>
      </c>
      <c r="Q238" s="2">
        <f t="shared" si="93"/>
        <v>0</v>
      </c>
      <c r="R238" s="2">
        <f t="shared" si="93"/>
        <v>0</v>
      </c>
      <c r="S238" s="2">
        <f t="shared" si="93"/>
        <v>0</v>
      </c>
      <c r="T238" s="2">
        <f t="shared" si="93"/>
        <v>0</v>
      </c>
      <c r="U238" s="2">
        <f t="shared" si="93"/>
        <v>0</v>
      </c>
      <c r="V238" s="2">
        <f t="shared" si="93"/>
        <v>0</v>
      </c>
      <c r="W238" s="2">
        <f t="shared" si="93"/>
        <v>0</v>
      </c>
      <c r="X238" s="2">
        <f t="shared" si="93"/>
        <v>0</v>
      </c>
      <c r="Y238" s="2">
        <f t="shared" si="93"/>
        <v>0</v>
      </c>
      <c r="Z238" s="2">
        <f t="shared" si="93"/>
        <v>0</v>
      </c>
      <c r="AA238" s="2">
        <f t="shared" si="93"/>
        <v>0</v>
      </c>
      <c r="AB238" s="2">
        <f t="shared" si="93"/>
        <v>0</v>
      </c>
      <c r="AC238" s="2">
        <f t="shared" si="93"/>
        <v>0</v>
      </c>
      <c r="AD238" s="2">
        <f t="shared" si="93"/>
        <v>0</v>
      </c>
      <c r="AE238" s="2">
        <f t="shared" si="93"/>
        <v>0</v>
      </c>
      <c r="AF238" s="2">
        <f t="shared" si="93"/>
        <v>0</v>
      </c>
      <c r="AG238" s="2">
        <f t="shared" si="93"/>
        <v>0</v>
      </c>
      <c r="AH238" s="2">
        <f t="shared" si="93"/>
        <v>0</v>
      </c>
      <c r="AI238" s="2">
        <f t="shared" si="93"/>
        <v>0</v>
      </c>
      <c r="AJ238" s="2">
        <f t="shared" si="93"/>
        <v>0</v>
      </c>
      <c r="AK238" s="2">
        <f t="shared" si="93"/>
        <v>0</v>
      </c>
      <c r="AL238" s="2">
        <f t="shared" si="92"/>
        <v>0</v>
      </c>
    </row>
    <row r="239" spans="4:38">
      <c r="E239" t="s">
        <v>283</v>
      </c>
      <c r="F239" t="s">
        <v>215</v>
      </c>
      <c r="G239" s="2">
        <f t="shared" ref="G239:AK239" si="94">-G200</f>
        <v>0</v>
      </c>
      <c r="H239" s="2">
        <f t="shared" si="94"/>
        <v>-57218.429434402264</v>
      </c>
      <c r="I239" s="2">
        <f t="shared" si="94"/>
        <v>-122708.65349027333</v>
      </c>
      <c r="J239" s="2">
        <f t="shared" si="94"/>
        <v>-234495.8491705441</v>
      </c>
      <c r="K239" s="2">
        <f t="shared" si="94"/>
        <v>-357041.68326467799</v>
      </c>
      <c r="L239" s="2">
        <f t="shared" si="94"/>
        <v>-490877.19193770393</v>
      </c>
      <c r="M239" s="2">
        <f t="shared" si="94"/>
        <v>-636553.66821564443</v>
      </c>
      <c r="N239" s="2">
        <f t="shared" si="94"/>
        <v>-793439.95742074563</v>
      </c>
      <c r="O239" s="2">
        <f t="shared" si="94"/>
        <v>-962054.09380297794</v>
      </c>
      <c r="P239" s="2">
        <f t="shared" si="94"/>
        <v>-1142933.2662974035</v>
      </c>
      <c r="Q239" s="2">
        <f t="shared" si="94"/>
        <v>-1336634.4437241019</v>
      </c>
      <c r="R239" s="2">
        <f t="shared" si="94"/>
        <v>-1543735.0188315595</v>
      </c>
      <c r="S239" s="2">
        <f t="shared" si="94"/>
        <v>-1755833.901999122</v>
      </c>
      <c r="T239" s="2">
        <f t="shared" si="94"/>
        <v>-1972984.371145292</v>
      </c>
      <c r="U239" s="2">
        <f t="shared" si="94"/>
        <v>-2195238.3658942999</v>
      </c>
      <c r="V239" s="2">
        <f t="shared" si="94"/>
        <v>-2622273.6963099027</v>
      </c>
      <c r="W239" s="2">
        <f t="shared" si="94"/>
        <v>-3062896.3254064941</v>
      </c>
      <c r="X239" s="2">
        <f t="shared" si="94"/>
        <v>-3520868.6822250704</v>
      </c>
      <c r="Y239" s="2">
        <f t="shared" si="94"/>
        <v>-3996725.1407505227</v>
      </c>
      <c r="Z239" s="2">
        <f t="shared" si="94"/>
        <v>-4491014.8674451811</v>
      </c>
      <c r="AA239" s="2">
        <f t="shared" si="94"/>
        <v>-5004302.2068739459</v>
      </c>
      <c r="AB239" s="2">
        <f t="shared" si="94"/>
        <v>-5537167.0770021752</v>
      </c>
      <c r="AC239" s="2">
        <f t="shared" si="94"/>
        <v>-6084181.2450444568</v>
      </c>
      <c r="AD239" s="2">
        <f t="shared" si="94"/>
        <v>-6645577.481388933</v>
      </c>
      <c r="AE239" s="2">
        <f t="shared" si="94"/>
        <v>-7221589.4362986255</v>
      </c>
      <c r="AF239" s="2">
        <f t="shared" si="94"/>
        <v>-7812451.5184249682</v>
      </c>
      <c r="AG239" s="2">
        <f t="shared" si="94"/>
        <v>-8418398.7666593175</v>
      </c>
      <c r="AH239" s="2">
        <f t="shared" si="94"/>
        <v>-9046350.5081998874</v>
      </c>
      <c r="AI239" s="2">
        <f t="shared" si="94"/>
        <v>-9696963.7090290636</v>
      </c>
      <c r="AJ239" s="2">
        <f t="shared" si="94"/>
        <v>-10370913.223718947</v>
      </c>
      <c r="AK239" s="2">
        <f t="shared" si="94"/>
        <v>-11068892.257030126</v>
      </c>
      <c r="AL239" s="2">
        <f t="shared" si="92"/>
        <v>-377080624.61799675</v>
      </c>
    </row>
    <row r="240" spans="4:38">
      <c r="E240" t="s">
        <v>290</v>
      </c>
      <c r="F240" t="s">
        <v>215</v>
      </c>
      <c r="G240" s="2">
        <f t="shared" ref="G240:AK240" si="95">G207</f>
        <v>0</v>
      </c>
      <c r="H240" s="2">
        <f t="shared" si="95"/>
        <v>0</v>
      </c>
      <c r="I240" s="2">
        <f t="shared" si="95"/>
        <v>0</v>
      </c>
      <c r="J240" s="2">
        <f t="shared" si="95"/>
        <v>0</v>
      </c>
      <c r="K240" s="2">
        <f t="shared" si="95"/>
        <v>0</v>
      </c>
      <c r="L240" s="2">
        <f t="shared" si="95"/>
        <v>0</v>
      </c>
      <c r="M240" s="2">
        <f t="shared" si="95"/>
        <v>0</v>
      </c>
      <c r="N240" s="2">
        <f t="shared" si="95"/>
        <v>0</v>
      </c>
      <c r="O240" s="2">
        <f t="shared" si="95"/>
        <v>0</v>
      </c>
      <c r="P240" s="2">
        <f t="shared" si="95"/>
        <v>0</v>
      </c>
      <c r="Q240" s="2">
        <f t="shared" si="95"/>
        <v>0</v>
      </c>
      <c r="R240" s="2">
        <f t="shared" si="95"/>
        <v>0</v>
      </c>
      <c r="S240" s="2">
        <f t="shared" si="95"/>
        <v>0</v>
      </c>
      <c r="T240" s="2">
        <f t="shared" si="95"/>
        <v>0</v>
      </c>
      <c r="U240" s="2">
        <f t="shared" si="95"/>
        <v>0</v>
      </c>
      <c r="V240" s="2">
        <f t="shared" si="95"/>
        <v>0</v>
      </c>
      <c r="W240" s="2">
        <f t="shared" si="95"/>
        <v>0</v>
      </c>
      <c r="X240" s="2">
        <f t="shared" si="95"/>
        <v>0</v>
      </c>
      <c r="Y240" s="2">
        <f t="shared" si="95"/>
        <v>0</v>
      </c>
      <c r="Z240" s="2">
        <f t="shared" si="95"/>
        <v>0</v>
      </c>
      <c r="AA240" s="2">
        <f t="shared" si="95"/>
        <v>0</v>
      </c>
      <c r="AB240" s="2">
        <f t="shared" si="95"/>
        <v>0</v>
      </c>
      <c r="AC240" s="2">
        <f t="shared" si="95"/>
        <v>0</v>
      </c>
      <c r="AD240" s="2">
        <f t="shared" si="95"/>
        <v>0</v>
      </c>
      <c r="AE240" s="2">
        <f t="shared" si="95"/>
        <v>0</v>
      </c>
      <c r="AF240" s="2">
        <f t="shared" si="95"/>
        <v>0</v>
      </c>
      <c r="AG240" s="2">
        <f t="shared" si="95"/>
        <v>0</v>
      </c>
      <c r="AH240" s="2">
        <f t="shared" si="95"/>
        <v>0</v>
      </c>
      <c r="AI240" s="2">
        <f t="shared" si="95"/>
        <v>0</v>
      </c>
      <c r="AJ240" s="2">
        <f t="shared" si="95"/>
        <v>0</v>
      </c>
      <c r="AK240" s="2">
        <f t="shared" si="95"/>
        <v>0</v>
      </c>
      <c r="AL240" s="2">
        <f t="shared" si="92"/>
        <v>0</v>
      </c>
    </row>
    <row r="241" spans="3:40">
      <c r="E241" t="s">
        <v>295</v>
      </c>
      <c r="F241" t="s">
        <v>215</v>
      </c>
      <c r="G241" s="2">
        <f t="shared" ref="G241:AK241" si="96">G214</f>
        <v>0</v>
      </c>
      <c r="H241" s="2">
        <f t="shared" si="96"/>
        <v>0</v>
      </c>
      <c r="I241" s="2">
        <f t="shared" si="96"/>
        <v>0</v>
      </c>
      <c r="J241" s="2">
        <f t="shared" si="96"/>
        <v>0</v>
      </c>
      <c r="K241" s="2">
        <f t="shared" si="96"/>
        <v>0</v>
      </c>
      <c r="L241" s="2">
        <f t="shared" si="96"/>
        <v>0</v>
      </c>
      <c r="M241" s="2">
        <f t="shared" si="96"/>
        <v>0</v>
      </c>
      <c r="N241" s="2">
        <f t="shared" si="96"/>
        <v>0</v>
      </c>
      <c r="O241" s="2">
        <f t="shared" si="96"/>
        <v>0</v>
      </c>
      <c r="P241" s="2">
        <f t="shared" si="96"/>
        <v>0</v>
      </c>
      <c r="Q241" s="2">
        <f t="shared" si="96"/>
        <v>0</v>
      </c>
      <c r="R241" s="2">
        <f t="shared" si="96"/>
        <v>0</v>
      </c>
      <c r="S241" s="2">
        <f t="shared" si="96"/>
        <v>0</v>
      </c>
      <c r="T241" s="2">
        <f t="shared" si="96"/>
        <v>0</v>
      </c>
      <c r="U241" s="2">
        <f t="shared" si="96"/>
        <v>0</v>
      </c>
      <c r="V241" s="2">
        <f t="shared" si="96"/>
        <v>0</v>
      </c>
      <c r="W241" s="2">
        <f t="shared" si="96"/>
        <v>0</v>
      </c>
      <c r="X241" s="2">
        <f t="shared" si="96"/>
        <v>0</v>
      </c>
      <c r="Y241" s="2">
        <f t="shared" si="96"/>
        <v>0</v>
      </c>
      <c r="Z241" s="2">
        <f t="shared" si="96"/>
        <v>0</v>
      </c>
      <c r="AA241" s="2">
        <f t="shared" si="96"/>
        <v>0</v>
      </c>
      <c r="AB241" s="2">
        <f t="shared" si="96"/>
        <v>0</v>
      </c>
      <c r="AC241" s="2">
        <f t="shared" si="96"/>
        <v>0</v>
      </c>
      <c r="AD241" s="2">
        <f t="shared" si="96"/>
        <v>0</v>
      </c>
      <c r="AE241" s="2">
        <f t="shared" si="96"/>
        <v>0</v>
      </c>
      <c r="AF241" s="2">
        <f t="shared" si="96"/>
        <v>0</v>
      </c>
      <c r="AG241" s="2">
        <f t="shared" si="96"/>
        <v>0</v>
      </c>
      <c r="AH241" s="2">
        <f t="shared" si="96"/>
        <v>0</v>
      </c>
      <c r="AI241" s="2">
        <f t="shared" si="96"/>
        <v>0</v>
      </c>
      <c r="AJ241" s="2">
        <f t="shared" si="96"/>
        <v>0</v>
      </c>
      <c r="AK241" s="2">
        <f t="shared" si="96"/>
        <v>0</v>
      </c>
      <c r="AL241" s="2">
        <f t="shared" si="92"/>
        <v>0</v>
      </c>
    </row>
    <row r="242" spans="3:40">
      <c r="E242" t="s">
        <v>312</v>
      </c>
      <c r="F242" t="s">
        <v>215</v>
      </c>
      <c r="G242" s="2">
        <f t="shared" ref="G242:AK242" si="97">G231</f>
        <v>11762.780956059591</v>
      </c>
      <c r="H242" s="2">
        <f t="shared" ca="1" si="97"/>
        <v>-1599047.8106256938</v>
      </c>
      <c r="I242" s="2">
        <f t="shared" ca="1" si="97"/>
        <v>-1765544.3777047701</v>
      </c>
      <c r="J242" s="2">
        <f t="shared" ca="1" si="97"/>
        <v>-2999074.1898500193</v>
      </c>
      <c r="K242" s="2">
        <f t="shared" ca="1" si="97"/>
        <v>-3152829.5001212782</v>
      </c>
      <c r="L242" s="2">
        <f t="shared" ca="1" si="97"/>
        <v>-3292699.0923854881</v>
      </c>
      <c r="M242" s="2">
        <f t="shared" ca="1" si="97"/>
        <v>-3386441.8841455621</v>
      </c>
      <c r="N242" s="2">
        <f t="shared" ca="1" si="97"/>
        <v>-3579760.6426314441</v>
      </c>
      <c r="O242" s="2">
        <f t="shared" ca="1" si="97"/>
        <v>-3779295.9636136359</v>
      </c>
      <c r="P242" s="2">
        <f t="shared" ca="1" si="97"/>
        <v>-3982995.6475117435</v>
      </c>
      <c r="Q242" s="2">
        <f t="shared" ca="1" si="97"/>
        <v>-4190348.7807407267</v>
      </c>
      <c r="R242" s="2">
        <f t="shared" ca="1" si="97"/>
        <v>-4413996.8342506224</v>
      </c>
      <c r="S242" s="2">
        <f t="shared" ca="1" si="97"/>
        <v>-4339458.8842879245</v>
      </c>
      <c r="T242" s="2">
        <f t="shared" ca="1" si="97"/>
        <v>-4210420.39193819</v>
      </c>
      <c r="U242" s="2">
        <f t="shared" ca="1" si="97"/>
        <v>-4076818.2286911383</v>
      </c>
      <c r="V242" s="2">
        <f t="shared" ca="1" si="97"/>
        <v>-9608591.6113735847</v>
      </c>
      <c r="W242" s="2">
        <f t="shared" ca="1" si="97"/>
        <v>-9487180.490549989</v>
      </c>
      <c r="X242" s="2">
        <f t="shared" ca="1" si="97"/>
        <v>-9458128.2950585373</v>
      </c>
      <c r="Y242" s="2">
        <f t="shared" ca="1" si="97"/>
        <v>-9597200.9266214855</v>
      </c>
      <c r="Z242" s="2">
        <f t="shared" ca="1" si="97"/>
        <v>-9737784.4680530634</v>
      </c>
      <c r="AA242" s="2">
        <f t="shared" ca="1" si="97"/>
        <v>-9879881.046537362</v>
      </c>
      <c r="AB242" s="2">
        <f t="shared" ca="1" si="97"/>
        <v>-10023492.212288674</v>
      </c>
      <c r="AC242" s="2">
        <f t="shared" ca="1" si="97"/>
        <v>-9998317.99843028</v>
      </c>
      <c r="AD242" s="2">
        <f t="shared" ca="1" si="97"/>
        <v>-9968787.2209040504</v>
      </c>
      <c r="AE242" s="2">
        <f t="shared" ca="1" si="97"/>
        <v>-9934749.5774949547</v>
      </c>
      <c r="AF242" s="2">
        <f t="shared" ca="1" si="97"/>
        <v>-9896050.8275436014</v>
      </c>
      <c r="AG242" s="2">
        <f t="shared" ca="1" si="97"/>
        <v>-9852532.7023280933</v>
      </c>
      <c r="AH242" s="2">
        <f t="shared" ca="1" si="97"/>
        <v>-9992982.2895390131</v>
      </c>
      <c r="AI242" s="2">
        <f t="shared" ca="1" si="97"/>
        <v>-10134798.982119365</v>
      </c>
      <c r="AJ242" s="2">
        <f t="shared" ca="1" si="97"/>
        <v>-10277978.260226706</v>
      </c>
      <c r="AK242" s="2">
        <f t="shared" ca="1" si="97"/>
        <v>-10422514.811291905</v>
      </c>
      <c r="AL242" s="2">
        <f t="shared" ca="1" si="92"/>
        <v>-255736597.61501199</v>
      </c>
      <c r="AN242" s="18"/>
    </row>
    <row r="243" spans="3:40">
      <c r="E243" t="s">
        <v>313</v>
      </c>
      <c r="F243" t="s">
        <v>215</v>
      </c>
      <c r="G243" s="2">
        <f>-$G$17*G242</f>
        <v>-5881.3904780297953</v>
      </c>
      <c r="H243" s="2">
        <f t="shared" ref="H243:AK243" ca="1" si="98">-$G$17*H242</f>
        <v>799523.90531284688</v>
      </c>
      <c r="I243" s="2">
        <f t="shared" ca="1" si="98"/>
        <v>882772.18885238504</v>
      </c>
      <c r="J243" s="2">
        <f t="shared" ca="1" si="98"/>
        <v>1499537.0949250096</v>
      </c>
      <c r="K243" s="2">
        <f t="shared" ca="1" si="98"/>
        <v>1576414.7500606391</v>
      </c>
      <c r="L243" s="2">
        <f t="shared" ca="1" si="98"/>
        <v>1646349.546192744</v>
      </c>
      <c r="M243" s="2">
        <f t="shared" ca="1" si="98"/>
        <v>1693220.942072781</v>
      </c>
      <c r="N243" s="2">
        <f t="shared" ca="1" si="98"/>
        <v>1789880.3213157221</v>
      </c>
      <c r="O243" s="2">
        <f t="shared" ca="1" si="98"/>
        <v>1889647.9818068179</v>
      </c>
      <c r="P243" s="2">
        <f t="shared" ca="1" si="98"/>
        <v>1991497.8237558717</v>
      </c>
      <c r="Q243" s="2">
        <f t="shared" ca="1" si="98"/>
        <v>2095174.3903703634</v>
      </c>
      <c r="R243" s="2">
        <f t="shared" ca="1" si="98"/>
        <v>2206998.4171253112</v>
      </c>
      <c r="S243" s="2">
        <f t="shared" ca="1" si="98"/>
        <v>2169729.4421439623</v>
      </c>
      <c r="T243" s="2">
        <f t="shared" ca="1" si="98"/>
        <v>2105210.195969095</v>
      </c>
      <c r="U243" s="2">
        <f t="shared" ca="1" si="98"/>
        <v>2038409.1143455692</v>
      </c>
      <c r="V243" s="2">
        <f t="shared" ca="1" si="98"/>
        <v>4804295.8056867924</v>
      </c>
      <c r="W243" s="2">
        <f t="shared" ca="1" si="98"/>
        <v>4743590.2452749945</v>
      </c>
      <c r="X243" s="2">
        <f t="shared" ca="1" si="98"/>
        <v>4729064.1475292686</v>
      </c>
      <c r="Y243" s="2">
        <f t="shared" ca="1" si="98"/>
        <v>4798600.4633107428</v>
      </c>
      <c r="Z243" s="2">
        <f t="shared" ca="1" si="98"/>
        <v>4868892.2340265317</v>
      </c>
      <c r="AA243" s="2">
        <f t="shared" ca="1" si="98"/>
        <v>4939940.523268681</v>
      </c>
      <c r="AB243" s="2">
        <f t="shared" ca="1" si="98"/>
        <v>5011746.106144337</v>
      </c>
      <c r="AC243" s="2">
        <f t="shared" ca="1" si="98"/>
        <v>4999158.99921514</v>
      </c>
      <c r="AD243" s="2">
        <f t="shared" ca="1" si="98"/>
        <v>4984393.6104520252</v>
      </c>
      <c r="AE243" s="2">
        <f t="shared" ca="1" si="98"/>
        <v>4967374.7887474773</v>
      </c>
      <c r="AF243" s="2">
        <f t="shared" ca="1" si="98"/>
        <v>4948025.4137718007</v>
      </c>
      <c r="AG243" s="2">
        <f t="shared" ca="1" si="98"/>
        <v>4926266.3511640467</v>
      </c>
      <c r="AH243" s="2">
        <f t="shared" ca="1" si="98"/>
        <v>4996491.1447695065</v>
      </c>
      <c r="AI243" s="2">
        <f t="shared" ca="1" si="98"/>
        <v>5067399.4910596823</v>
      </c>
      <c r="AJ243" s="2">
        <f t="shared" ca="1" si="98"/>
        <v>5138989.130113353</v>
      </c>
      <c r="AK243" s="2">
        <f t="shared" ca="1" si="98"/>
        <v>5211257.4056459526</v>
      </c>
      <c r="AL243" s="2">
        <f t="shared" ca="1" si="92"/>
        <v>127868298.807506</v>
      </c>
    </row>
    <row r="244" spans="3:40">
      <c r="E244" t="s">
        <v>314</v>
      </c>
      <c r="F244" t="s">
        <v>215</v>
      </c>
      <c r="G244" s="2">
        <f>SUM(G234:G243)</f>
        <v>-3130860.1978045278</v>
      </c>
      <c r="H244" s="2">
        <f t="shared" ref="H244:AL244" ca="1" si="99">SUM(H234:H243)</f>
        <v>-2629457.9429591452</v>
      </c>
      <c r="I244" s="2">
        <f t="shared" ca="1" si="99"/>
        <v>-6608945.0434975391</v>
      </c>
      <c r="J244" s="2">
        <f t="shared" ca="1" si="99"/>
        <v>-7637994.1555217588</v>
      </c>
      <c r="K244" s="2">
        <f t="shared" ca="1" si="99"/>
        <v>-17875640.160202816</v>
      </c>
      <c r="L244" s="2">
        <f t="shared" ca="1" si="99"/>
        <v>-23439596.954260662</v>
      </c>
      <c r="M244" s="2">
        <f t="shared" ca="1" si="99"/>
        <v>-37625780.140261821</v>
      </c>
      <c r="N244" s="2">
        <f t="shared" ca="1" si="99"/>
        <v>-3984042.7630925574</v>
      </c>
      <c r="O244" s="2">
        <f t="shared" ca="1" si="99"/>
        <v>-4049545.2843305194</v>
      </c>
      <c r="P244" s="2">
        <f t="shared" ca="1" si="99"/>
        <v>-4706879.4866019748</v>
      </c>
      <c r="Q244" s="2">
        <f t="shared" ca="1" si="99"/>
        <v>-5545807.4495418016</v>
      </c>
      <c r="R244" s="2">
        <f t="shared" ca="1" si="99"/>
        <v>-3066398.02319127</v>
      </c>
      <c r="S244" s="2">
        <f t="shared" ca="1" si="99"/>
        <v>-16495844.499012001</v>
      </c>
      <c r="T244" s="2">
        <f t="shared" ca="1" si="99"/>
        <v>-30461495.795861755</v>
      </c>
      <c r="U244" s="2">
        <f t="shared" ca="1" si="99"/>
        <v>-31090840.214198854</v>
      </c>
      <c r="V244" s="2">
        <f t="shared" ca="1" si="99"/>
        <v>-27575202.118266344</v>
      </c>
      <c r="W244" s="2">
        <f t="shared" ca="1" si="99"/>
        <v>-49965939.910426736</v>
      </c>
      <c r="X244" s="2">
        <f t="shared" ca="1" si="99"/>
        <v>-51120229.556493334</v>
      </c>
      <c r="Y244" s="2">
        <f t="shared" ca="1" si="99"/>
        <v>-7023583.3584417179</v>
      </c>
      <c r="Z244" s="2">
        <f t="shared" ca="1" si="99"/>
        <v>-7369046.9631976271</v>
      </c>
      <c r="AA244" s="2">
        <f t="shared" ca="1" si="99"/>
        <v>-7725843.0860528313</v>
      </c>
      <c r="AB244" s="2">
        <f t="shared" ca="1" si="99"/>
        <v>-8094295.3433177229</v>
      </c>
      <c r="AC244" s="2">
        <f t="shared" ca="1" si="99"/>
        <v>-8386231.8462006906</v>
      </c>
      <c r="AD244" s="2">
        <f t="shared" ca="1" si="99"/>
        <v>-8683996.5862977244</v>
      </c>
      <c r="AE244" s="2">
        <f t="shared" ca="1" si="99"/>
        <v>-8987644.4859540462</v>
      </c>
      <c r="AF244" s="2">
        <f t="shared" ca="1" si="99"/>
        <v>-9297228.92048865</v>
      </c>
      <c r="AG244" s="2">
        <f t="shared" ca="1" si="99"/>
        <v>-9612801.6020448022</v>
      </c>
      <c r="AH244" s="2">
        <f t="shared" ca="1" si="99"/>
        <v>-10032608.074322592</v>
      </c>
      <c r="AI244" s="2">
        <f t="shared" ca="1" si="99"/>
        <v>-10465713.767743699</v>
      </c>
      <c r="AJ244" s="2">
        <f t="shared" ca="1" si="99"/>
        <v>-10912492.114941861</v>
      </c>
      <c r="AK244" s="2">
        <f t="shared" ca="1" si="99"/>
        <v>-11373326.367765009</v>
      </c>
      <c r="AL244" s="2">
        <f t="shared" ca="1" si="99"/>
        <v>-337789649.49183047</v>
      </c>
    </row>
    <row r="245" spans="3:40">
      <c r="E245" t="s">
        <v>315</v>
      </c>
      <c r="F245" t="s">
        <v>215</v>
      </c>
      <c r="G245" s="2">
        <f ca="1">NPV($G$15,H244:AL244)+G244</f>
        <v>-295657468.80740583</v>
      </c>
    </row>
    <row r="247" spans="3:40">
      <c r="E247" t="s">
        <v>307</v>
      </c>
      <c r="F247" t="s">
        <v>215</v>
      </c>
      <c r="H247" s="2">
        <f t="shared" ref="H247:AK247" ca="1" si="100">H219</f>
        <v>4790898.6163604828</v>
      </c>
      <c r="I247" s="2">
        <f t="shared" ca="1" si="100"/>
        <v>5382887.039654877</v>
      </c>
      <c r="J247" s="2">
        <f t="shared" ca="1" si="100"/>
        <v>9144178.6711150985</v>
      </c>
      <c r="K247" s="2">
        <f t="shared" ca="1" si="100"/>
        <v>9848440.6151406318</v>
      </c>
      <c r="L247" s="2">
        <f t="shared" ca="1" si="100"/>
        <v>10578248.978021311</v>
      </c>
      <c r="M247" s="2">
        <f t="shared" ca="1" si="100"/>
        <v>11334366.12983169</v>
      </c>
      <c r="N247" s="2">
        <f t="shared" ca="1" si="100"/>
        <v>12016816.379288469</v>
      </c>
      <c r="O247" s="2">
        <f t="shared" ca="1" si="100"/>
        <v>12722931.0837592</v>
      </c>
      <c r="P247" s="2">
        <f t="shared" ca="1" si="100"/>
        <v>13453403.18979446</v>
      </c>
      <c r="Q247" s="2">
        <f t="shared" ca="1" si="100"/>
        <v>14208944.311675185</v>
      </c>
      <c r="R247" s="2">
        <f t="shared" ca="1" si="100"/>
        <v>14990285.209868256</v>
      </c>
      <c r="S247" s="2">
        <f t="shared" ca="1" si="100"/>
        <v>15044642.384064034</v>
      </c>
      <c r="T247" s="2">
        <f t="shared" ca="1" si="100"/>
        <v>15094671.843798483</v>
      </c>
      <c r="U247" s="2">
        <f t="shared" ca="1" si="100"/>
        <v>15140167.853550348</v>
      </c>
      <c r="V247" s="2">
        <f t="shared" ca="1" si="100"/>
        <v>31895711.542953238</v>
      </c>
      <c r="W247" s="2">
        <f t="shared" ca="1" si="100"/>
        <v>32282506.990215085</v>
      </c>
      <c r="X247" s="2">
        <f t="shared" ca="1" si="100"/>
        <v>32960439.637009665</v>
      </c>
      <c r="Y247" s="2">
        <f t="shared" ca="1" si="100"/>
        <v>33652608.869386867</v>
      </c>
      <c r="Z247" s="2">
        <f t="shared" ca="1" si="100"/>
        <v>34359313.655643858</v>
      </c>
      <c r="AA247" s="2">
        <f t="shared" ca="1" si="100"/>
        <v>35080859.2424125</v>
      </c>
      <c r="AB247" s="2">
        <f t="shared" ca="1" si="100"/>
        <v>35817557.286503091</v>
      </c>
      <c r="AC247" s="2">
        <f t="shared" ca="1" si="100"/>
        <v>36065325.688920893</v>
      </c>
      <c r="AD247" s="2">
        <f t="shared" ca="1" si="100"/>
        <v>36307704.82147675</v>
      </c>
      <c r="AE247" s="2">
        <f t="shared" ca="1" si="100"/>
        <v>36544359.068971276</v>
      </c>
      <c r="AF247" s="2">
        <f t="shared" ca="1" si="100"/>
        <v>36774941.097034305</v>
      </c>
      <c r="AG247" s="2">
        <f t="shared" ca="1" si="100"/>
        <v>36999091.507926412</v>
      </c>
      <c r="AH247" s="2">
        <f t="shared" ca="1" si="100"/>
        <v>37776072.429593019</v>
      </c>
      <c r="AI247" s="2">
        <f t="shared" ca="1" si="100"/>
        <v>38569369.950614467</v>
      </c>
      <c r="AJ247" s="2">
        <f t="shared" ca="1" si="100"/>
        <v>39379326.719577208</v>
      </c>
      <c r="AK247" s="2">
        <f t="shared" ca="1" si="100"/>
        <v>40206292.580688491</v>
      </c>
    </row>
    <row r="248" spans="3:40">
      <c r="E248" t="s">
        <v>316</v>
      </c>
      <c r="F248" t="s">
        <v>215</v>
      </c>
      <c r="G248" s="23">
        <f ca="1">NPV($G$15,H247:AL247)+G247</f>
        <v>295657468.80740541</v>
      </c>
    </row>
    <row r="249" spans="3:40">
      <c r="E249" s="3" t="s">
        <v>317</v>
      </c>
      <c r="F249" s="3"/>
      <c r="G249" s="4" t="str">
        <f ca="1">IF(G245&gt;0,"N/A",IF(ABS(G245+G248)&gt;1,"Error","OK"))</f>
        <v>OK</v>
      </c>
    </row>
    <row r="251" spans="3:40">
      <c r="C251" s="1" t="s">
        <v>318</v>
      </c>
      <c r="D251" s="1"/>
    </row>
    <row r="252" spans="3:40">
      <c r="C252" s="1"/>
      <c r="D252" s="1"/>
    </row>
    <row r="253" spans="3:40">
      <c r="C253" s="1"/>
      <c r="D253" t="s">
        <v>318</v>
      </c>
      <c r="F253" t="s">
        <v>215</v>
      </c>
      <c r="G253" s="8">
        <f ca="1">MAX(0,-G279)</f>
        <v>257131000.84674484</v>
      </c>
    </row>
    <row r="255" spans="3:40">
      <c r="D255" t="s">
        <v>304</v>
      </c>
    </row>
    <row r="256" spans="3:40">
      <c r="E256" t="s">
        <v>219</v>
      </c>
      <c r="F256" t="s">
        <v>215</v>
      </c>
      <c r="G256" s="2">
        <f t="shared" ref="G256:AK261" si="101">G222</f>
        <v>0</v>
      </c>
      <c r="H256" s="2">
        <f t="shared" si="101"/>
        <v>640809.73528265115</v>
      </c>
      <c r="I256" s="2">
        <f t="shared" si="101"/>
        <v>719991.528762109</v>
      </c>
      <c r="J256" s="2">
        <f t="shared" si="101"/>
        <v>1223085.5175278103</v>
      </c>
      <c r="K256" s="2">
        <f t="shared" si="101"/>
        <v>1317284.5282059964</v>
      </c>
      <c r="L256" s="2">
        <f t="shared" si="101"/>
        <v>1414900.5166194413</v>
      </c>
      <c r="M256" s="2">
        <f t="shared" si="101"/>
        <v>1516035.4540693103</v>
      </c>
      <c r="N256" s="2">
        <f t="shared" si="101"/>
        <v>1607317.0274686231</v>
      </c>
      <c r="O256" s="2">
        <f t="shared" si="101"/>
        <v>1701763.8553154659</v>
      </c>
      <c r="P256" s="2">
        <f t="shared" si="101"/>
        <v>1799468.6231227664</v>
      </c>
      <c r="Q256" s="2">
        <f t="shared" si="101"/>
        <v>1900526.513317768</v>
      </c>
      <c r="R256" s="2">
        <f t="shared" si="101"/>
        <v>2005035.26923817</v>
      </c>
      <c r="S256" s="2">
        <f t="shared" si="101"/>
        <v>2012305.8481412926</v>
      </c>
      <c r="T256" s="2">
        <f t="shared" si="101"/>
        <v>2018997.5708046122</v>
      </c>
      <c r="U256" s="2">
        <f t="shared" si="101"/>
        <v>2025082.9189407534</v>
      </c>
      <c r="V256" s="2">
        <f t="shared" si="101"/>
        <v>4266231.4749667337</v>
      </c>
      <c r="W256" s="2">
        <f t="shared" si="101"/>
        <v>4317967.5495565757</v>
      </c>
      <c r="X256" s="2">
        <f t="shared" si="101"/>
        <v>4408644.8680972718</v>
      </c>
      <c r="Y256" s="2">
        <f t="shared" si="101"/>
        <v>4501226.4103273135</v>
      </c>
      <c r="Z256" s="2">
        <f t="shared" si="101"/>
        <v>4595752.16494417</v>
      </c>
      <c r="AA256" s="2">
        <f t="shared" si="101"/>
        <v>4692262.9604080142</v>
      </c>
      <c r="AB256" s="2">
        <f t="shared" si="101"/>
        <v>4790800.4825765723</v>
      </c>
      <c r="AC256" s="2">
        <f t="shared" si="101"/>
        <v>4823940.9050899101</v>
      </c>
      <c r="AD256" s="2">
        <f t="shared" si="101"/>
        <v>4856360.4823359735</v>
      </c>
      <c r="AE256" s="2">
        <f t="shared" si="101"/>
        <v>4888014.3238872457</v>
      </c>
      <c r="AF256" s="2">
        <f t="shared" si="101"/>
        <v>4918855.9718109621</v>
      </c>
      <c r="AG256" s="2">
        <f t="shared" si="101"/>
        <v>4948837.3546306193</v>
      </c>
      <c r="AH256" s="2">
        <f t="shared" si="101"/>
        <v>5052762.9390778812</v>
      </c>
      <c r="AI256" s="2">
        <f t="shared" si="101"/>
        <v>5158870.9607985159</v>
      </c>
      <c r="AJ256" s="2">
        <f t="shared" si="101"/>
        <v>5267207.2509752633</v>
      </c>
      <c r="AK256" s="2">
        <f t="shared" si="101"/>
        <v>5377818.603245765</v>
      </c>
    </row>
    <row r="257" spans="4:38">
      <c r="E257" t="s">
        <v>305</v>
      </c>
      <c r="F257" t="s">
        <v>215</v>
      </c>
      <c r="G257" s="2">
        <f t="shared" si="101"/>
        <v>0</v>
      </c>
      <c r="H257" s="2">
        <f t="shared" si="101"/>
        <v>25364.843737514195</v>
      </c>
      <c r="I257" s="2">
        <f t="shared" si="101"/>
        <v>54396.561593670616</v>
      </c>
      <c r="J257" s="2">
        <f t="shared" si="101"/>
        <v>103951.65736112246</v>
      </c>
      <c r="K257" s="2">
        <f t="shared" si="101"/>
        <v>158276.04136129154</v>
      </c>
      <c r="L257" s="2">
        <f t="shared" si="101"/>
        <v>217605.12112769586</v>
      </c>
      <c r="M257" s="2">
        <f t="shared" si="101"/>
        <v>282183.28402987478</v>
      </c>
      <c r="N257" s="2">
        <f t="shared" si="101"/>
        <v>351730.74014815228</v>
      </c>
      <c r="O257" s="2">
        <f t="shared" si="101"/>
        <v>426477.13328665012</v>
      </c>
      <c r="P257" s="2">
        <f t="shared" si="101"/>
        <v>506660.59849259118</v>
      </c>
      <c r="Q257" s="2">
        <f t="shared" si="101"/>
        <v>592528.0392064862</v>
      </c>
      <c r="R257" s="2">
        <f t="shared" si="101"/>
        <v>684335.41276560037</v>
      </c>
      <c r="S257" s="2">
        <f t="shared" si="101"/>
        <v>778358.52877255424</v>
      </c>
      <c r="T257" s="2">
        <f t="shared" si="101"/>
        <v>874621.00524851389</v>
      </c>
      <c r="U257" s="2">
        <f t="shared" si="101"/>
        <v>973145.86695080681</v>
      </c>
      <c r="V257" s="2">
        <f t="shared" si="101"/>
        <v>1162449.9868551714</v>
      </c>
      <c r="W257" s="2">
        <f t="shared" si="101"/>
        <v>1357777.3358356387</v>
      </c>
      <c r="X257" s="2">
        <f t="shared" si="101"/>
        <v>1560795.7930290825</v>
      </c>
      <c r="Y257" s="2">
        <f t="shared" si="101"/>
        <v>1771742.2456195476</v>
      </c>
      <c r="Z257" s="2">
        <f t="shared" si="101"/>
        <v>1990860.1382740859</v>
      </c>
      <c r="AA257" s="2">
        <f t="shared" si="101"/>
        <v>2218399.6440897966</v>
      </c>
      <c r="AB257" s="2">
        <f t="shared" si="101"/>
        <v>2454617.8398287888</v>
      </c>
      <c r="AC257" s="2">
        <f t="shared" si="101"/>
        <v>2697108.3980589067</v>
      </c>
      <c r="AD257" s="2">
        <f t="shared" si="101"/>
        <v>2945974.5055432324</v>
      </c>
      <c r="AE257" s="2">
        <f t="shared" si="101"/>
        <v>3201319.739092058</v>
      </c>
      <c r="AF257" s="2">
        <f t="shared" si="101"/>
        <v>3463248.0117081194</v>
      </c>
      <c r="AG257" s="2">
        <f t="shared" si="101"/>
        <v>3731863.5157785621</v>
      </c>
      <c r="AH257" s="2">
        <f t="shared" si="101"/>
        <v>4010233.5786468009</v>
      </c>
      <c r="AI257" s="2">
        <f t="shared" si="101"/>
        <v>4298649.4323450476</v>
      </c>
      <c r="AJ257" s="2">
        <f t="shared" si="101"/>
        <v>4597410.2388904374</v>
      </c>
      <c r="AK257" s="2">
        <f t="shared" si="101"/>
        <v>4906823.2949110689</v>
      </c>
    </row>
    <row r="258" spans="4:38">
      <c r="E258" t="s">
        <v>282</v>
      </c>
      <c r="F258" t="s">
        <v>215</v>
      </c>
      <c r="G258" s="2">
        <f t="shared" si="101"/>
        <v>0</v>
      </c>
      <c r="H258" s="2">
        <f t="shared" si="101"/>
        <v>0</v>
      </c>
      <c r="I258" s="2">
        <f t="shared" si="101"/>
        <v>0</v>
      </c>
      <c r="J258" s="2">
        <f t="shared" si="101"/>
        <v>0</v>
      </c>
      <c r="K258" s="2">
        <f t="shared" si="101"/>
        <v>0</v>
      </c>
      <c r="L258" s="2">
        <f t="shared" si="101"/>
        <v>0</v>
      </c>
      <c r="M258" s="2">
        <f t="shared" si="101"/>
        <v>0</v>
      </c>
      <c r="N258" s="2">
        <f t="shared" si="101"/>
        <v>0</v>
      </c>
      <c r="O258" s="2">
        <f t="shared" si="101"/>
        <v>0</v>
      </c>
      <c r="P258" s="2">
        <f t="shared" si="101"/>
        <v>0</v>
      </c>
      <c r="Q258" s="2">
        <f t="shared" si="101"/>
        <v>0</v>
      </c>
      <c r="R258" s="2">
        <f t="shared" si="101"/>
        <v>0</v>
      </c>
      <c r="S258" s="2">
        <f t="shared" si="101"/>
        <v>0</v>
      </c>
      <c r="T258" s="2">
        <f t="shared" si="101"/>
        <v>0</v>
      </c>
      <c r="U258" s="2">
        <f t="shared" si="101"/>
        <v>0</v>
      </c>
      <c r="V258" s="2">
        <f t="shared" si="101"/>
        <v>0</v>
      </c>
      <c r="W258" s="2">
        <f t="shared" si="101"/>
        <v>0</v>
      </c>
      <c r="X258" s="2">
        <f t="shared" si="101"/>
        <v>0</v>
      </c>
      <c r="Y258" s="2">
        <f t="shared" si="101"/>
        <v>0</v>
      </c>
      <c r="Z258" s="2">
        <f t="shared" si="101"/>
        <v>0</v>
      </c>
      <c r="AA258" s="2">
        <f t="shared" si="101"/>
        <v>0</v>
      </c>
      <c r="AB258" s="2">
        <f t="shared" si="101"/>
        <v>0</v>
      </c>
      <c r="AC258" s="2">
        <f t="shared" si="101"/>
        <v>0</v>
      </c>
      <c r="AD258" s="2">
        <f t="shared" si="101"/>
        <v>0</v>
      </c>
      <c r="AE258" s="2">
        <f t="shared" si="101"/>
        <v>0</v>
      </c>
      <c r="AF258" s="2">
        <f t="shared" si="101"/>
        <v>0</v>
      </c>
      <c r="AG258" s="2">
        <f t="shared" si="101"/>
        <v>0</v>
      </c>
      <c r="AH258" s="2">
        <f t="shared" si="101"/>
        <v>0</v>
      </c>
      <c r="AI258" s="2">
        <f t="shared" si="101"/>
        <v>0</v>
      </c>
      <c r="AJ258" s="2">
        <f t="shared" si="101"/>
        <v>0</v>
      </c>
      <c r="AK258" s="2">
        <f t="shared" si="101"/>
        <v>0</v>
      </c>
    </row>
    <row r="259" spans="4:38">
      <c r="E259" t="s">
        <v>283</v>
      </c>
      <c r="F259" t="s">
        <v>215</v>
      </c>
      <c r="G259" s="2">
        <f t="shared" si="101"/>
        <v>0</v>
      </c>
      <c r="H259" s="2">
        <f t="shared" si="101"/>
        <v>-57218.429434402264</v>
      </c>
      <c r="I259" s="2">
        <f t="shared" si="101"/>
        <v>-122708.65349027333</v>
      </c>
      <c r="J259" s="2">
        <f t="shared" si="101"/>
        <v>-234495.8491705441</v>
      </c>
      <c r="K259" s="2">
        <f t="shared" si="101"/>
        <v>-357041.68326467799</v>
      </c>
      <c r="L259" s="2">
        <f t="shared" si="101"/>
        <v>-490877.19193770393</v>
      </c>
      <c r="M259" s="2">
        <f t="shared" si="101"/>
        <v>-636553.66821564443</v>
      </c>
      <c r="N259" s="2">
        <f t="shared" si="101"/>
        <v>-793439.95742074563</v>
      </c>
      <c r="O259" s="2">
        <f t="shared" si="101"/>
        <v>-962054.09380297794</v>
      </c>
      <c r="P259" s="2">
        <f t="shared" si="101"/>
        <v>-1142933.2662974035</v>
      </c>
      <c r="Q259" s="2">
        <f t="shared" si="101"/>
        <v>-1336634.4437241019</v>
      </c>
      <c r="R259" s="2">
        <f t="shared" si="101"/>
        <v>-1543735.0188315595</v>
      </c>
      <c r="S259" s="2">
        <f t="shared" si="101"/>
        <v>-1755833.901999122</v>
      </c>
      <c r="T259" s="2">
        <f t="shared" si="101"/>
        <v>-1972984.371145292</v>
      </c>
      <c r="U259" s="2">
        <f t="shared" si="101"/>
        <v>-2195238.3658942999</v>
      </c>
      <c r="V259" s="2">
        <f t="shared" si="101"/>
        <v>-2622273.6963099027</v>
      </c>
      <c r="W259" s="2">
        <f t="shared" si="101"/>
        <v>-3062896.3254064941</v>
      </c>
      <c r="X259" s="2">
        <f t="shared" si="101"/>
        <v>-3520868.6822250704</v>
      </c>
      <c r="Y259" s="2">
        <f t="shared" si="101"/>
        <v>-3996725.1407505227</v>
      </c>
      <c r="Z259" s="2">
        <f t="shared" si="101"/>
        <v>-4491014.8674451811</v>
      </c>
      <c r="AA259" s="2">
        <f t="shared" si="101"/>
        <v>-5004302.2068739459</v>
      </c>
      <c r="AB259" s="2">
        <f t="shared" si="101"/>
        <v>-5537167.0770021752</v>
      </c>
      <c r="AC259" s="2">
        <f t="shared" si="101"/>
        <v>-6084181.2450444568</v>
      </c>
      <c r="AD259" s="2">
        <f t="shared" si="101"/>
        <v>-6645577.481388933</v>
      </c>
      <c r="AE259" s="2">
        <f t="shared" si="101"/>
        <v>-7221589.4362986255</v>
      </c>
      <c r="AF259" s="2">
        <f t="shared" si="101"/>
        <v>-7812451.5184249682</v>
      </c>
      <c r="AG259" s="2">
        <f t="shared" si="101"/>
        <v>-8418398.7666593175</v>
      </c>
      <c r="AH259" s="2">
        <f t="shared" si="101"/>
        <v>-9046350.5081998874</v>
      </c>
      <c r="AI259" s="2">
        <f t="shared" si="101"/>
        <v>-9696963.7090290636</v>
      </c>
      <c r="AJ259" s="2">
        <f t="shared" si="101"/>
        <v>-10370913.223718947</v>
      </c>
      <c r="AK259" s="2">
        <f t="shared" si="101"/>
        <v>-11068892.257030126</v>
      </c>
    </row>
    <row r="260" spans="4:38">
      <c r="E260" t="s">
        <v>306</v>
      </c>
      <c r="F260" t="s">
        <v>215</v>
      </c>
      <c r="G260" s="2">
        <f t="shared" si="101"/>
        <v>-39209.269853531972</v>
      </c>
      <c r="H260" s="2">
        <f t="shared" si="101"/>
        <v>-69695.397193932746</v>
      </c>
      <c r="I260" s="2">
        <f t="shared" si="101"/>
        <v>-149418.55083781597</v>
      </c>
      <c r="J260" s="2">
        <f t="shared" si="101"/>
        <v>-239806.03066675522</v>
      </c>
      <c r="K260" s="2">
        <f t="shared" si="101"/>
        <v>-457527.83437231509</v>
      </c>
      <c r="L260" s="2">
        <f t="shared" si="101"/>
        <v>-744213.78254578193</v>
      </c>
      <c r="M260" s="2">
        <f t="shared" si="101"/>
        <v>-1207891.585896689</v>
      </c>
      <c r="N260" s="2">
        <f t="shared" si="101"/>
        <v>-1249888.7140463497</v>
      </c>
      <c r="O260" s="2">
        <f t="shared" si="101"/>
        <v>-1291464.7665128852</v>
      </c>
      <c r="P260" s="2">
        <f t="shared" si="101"/>
        <v>-1339946.9867399358</v>
      </c>
      <c r="Q260" s="2">
        <f t="shared" si="101"/>
        <v>-1397535.1513395808</v>
      </c>
      <c r="R260" s="2">
        <f t="shared" si="101"/>
        <v>-1422598.0922050579</v>
      </c>
      <c r="S260" s="2">
        <f t="shared" si="101"/>
        <v>-1614609.9113523425</v>
      </c>
      <c r="T260" s="2">
        <f t="shared" si="101"/>
        <v>-1980571.4089123488</v>
      </c>
      <c r="U260" s="2">
        <f t="shared" si="101"/>
        <v>-2353764.1779104806</v>
      </c>
      <c r="V260" s="2">
        <f t="shared" si="101"/>
        <v>-2673480.6038866248</v>
      </c>
      <c r="W260" s="2">
        <f t="shared" si="101"/>
        <v>-3271420.5817008433</v>
      </c>
      <c r="X260" s="2">
        <f t="shared" si="101"/>
        <v>-3881917.2990491604</v>
      </c>
      <c r="Y260" s="2">
        <f t="shared" si="101"/>
        <v>-3938182.6291782516</v>
      </c>
      <c r="Z260" s="2">
        <f t="shared" si="101"/>
        <v>-3995629.5312400539</v>
      </c>
      <c r="AA260" s="2">
        <f t="shared" si="101"/>
        <v>-4054282.8182451539</v>
      </c>
      <c r="AB260" s="2">
        <f t="shared" si="101"/>
        <v>-4114167.8242773609</v>
      </c>
      <c r="AC260" s="2">
        <f t="shared" si="101"/>
        <v>-4174467.0855909851</v>
      </c>
      <c r="AD260" s="2">
        <f t="shared" si="101"/>
        <v>-4235171.5916201845</v>
      </c>
      <c r="AE260" s="2">
        <f t="shared" si="101"/>
        <v>-4296271.7706687748</v>
      </c>
      <c r="AF260" s="2">
        <f t="shared" si="101"/>
        <v>-4357757.4703164119</v>
      </c>
      <c r="AG260" s="2">
        <f t="shared" si="101"/>
        <v>-4419617.9372492954</v>
      </c>
      <c r="AH260" s="2">
        <f t="shared" si="101"/>
        <v>-4482777.4739877684</v>
      </c>
      <c r="AI260" s="2">
        <f t="shared" si="101"/>
        <v>-4547263.3609977504</v>
      </c>
      <c r="AJ260" s="2">
        <f t="shared" si="101"/>
        <v>-4613103.4516349407</v>
      </c>
      <c r="AK260" s="2">
        <f t="shared" si="101"/>
        <v>-4680326.1841755128</v>
      </c>
    </row>
    <row r="261" spans="4:38">
      <c r="E261" t="s">
        <v>290</v>
      </c>
      <c r="F261" t="s">
        <v>215</v>
      </c>
      <c r="G261" s="2">
        <f t="shared" si="101"/>
        <v>0</v>
      </c>
      <c r="H261" s="2">
        <f t="shared" si="101"/>
        <v>0</v>
      </c>
      <c r="I261" s="2">
        <f t="shared" si="101"/>
        <v>0</v>
      </c>
      <c r="J261" s="2">
        <f t="shared" si="101"/>
        <v>0</v>
      </c>
      <c r="K261" s="2">
        <f t="shared" si="101"/>
        <v>0</v>
      </c>
      <c r="L261" s="2">
        <f t="shared" si="101"/>
        <v>0</v>
      </c>
      <c r="M261" s="2">
        <f t="shared" si="101"/>
        <v>0</v>
      </c>
      <c r="N261" s="2">
        <f t="shared" si="101"/>
        <v>0</v>
      </c>
      <c r="O261" s="2">
        <f t="shared" si="101"/>
        <v>0</v>
      </c>
      <c r="P261" s="2">
        <f t="shared" si="101"/>
        <v>0</v>
      </c>
      <c r="Q261" s="2">
        <f t="shared" si="101"/>
        <v>0</v>
      </c>
      <c r="R261" s="2">
        <f t="shared" si="101"/>
        <v>0</v>
      </c>
      <c r="S261" s="2">
        <f t="shared" si="101"/>
        <v>0</v>
      </c>
      <c r="T261" s="2">
        <f t="shared" si="101"/>
        <v>0</v>
      </c>
      <c r="U261" s="2">
        <f t="shared" si="101"/>
        <v>0</v>
      </c>
      <c r="V261" s="2">
        <f t="shared" si="101"/>
        <v>0</v>
      </c>
      <c r="W261" s="2">
        <f t="shared" si="101"/>
        <v>0</v>
      </c>
      <c r="X261" s="2">
        <f t="shared" si="101"/>
        <v>0</v>
      </c>
      <c r="Y261" s="2">
        <f t="shared" si="101"/>
        <v>0</v>
      </c>
      <c r="Z261" s="2">
        <f t="shared" si="101"/>
        <v>0</v>
      </c>
      <c r="AA261" s="2">
        <f t="shared" si="101"/>
        <v>0</v>
      </c>
      <c r="AB261" s="2">
        <f t="shared" si="101"/>
        <v>0</v>
      </c>
      <c r="AC261" s="2">
        <f t="shared" si="101"/>
        <v>0</v>
      </c>
      <c r="AD261" s="2">
        <f t="shared" si="101"/>
        <v>0</v>
      </c>
      <c r="AE261" s="2">
        <f t="shared" si="101"/>
        <v>0</v>
      </c>
      <c r="AF261" s="2">
        <f t="shared" si="101"/>
        <v>0</v>
      </c>
      <c r="AG261" s="2">
        <f t="shared" si="101"/>
        <v>0</v>
      </c>
      <c r="AH261" s="2">
        <f t="shared" si="101"/>
        <v>0</v>
      </c>
      <c r="AI261" s="2">
        <f t="shared" si="101"/>
        <v>0</v>
      </c>
      <c r="AJ261" s="2">
        <f t="shared" si="101"/>
        <v>0</v>
      </c>
      <c r="AK261" s="2">
        <f t="shared" si="101"/>
        <v>0</v>
      </c>
    </row>
    <row r="262" spans="4:38">
      <c r="E262" t="s">
        <v>307</v>
      </c>
      <c r="F262" t="s">
        <v>215</v>
      </c>
      <c r="G262" s="2">
        <f ca="1">G253</f>
        <v>257131000.84674484</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f t="shared" ref="G264:AK264" ca="1" si="102">SUM(G256:G262)</f>
        <v>257091791.5768913</v>
      </c>
      <c r="H264" s="2">
        <f t="shared" si="102"/>
        <v>539260.75239183032</v>
      </c>
      <c r="I264" s="2">
        <f t="shared" si="102"/>
        <v>502260.88602769037</v>
      </c>
      <c r="J264" s="2">
        <f t="shared" si="102"/>
        <v>852735.29505163338</v>
      </c>
      <c r="K264" s="2">
        <f t="shared" si="102"/>
        <v>660991.05193029484</v>
      </c>
      <c r="L264" s="2">
        <f t="shared" si="102"/>
        <v>397414.66326365131</v>
      </c>
      <c r="M264" s="2">
        <f t="shared" si="102"/>
        <v>-46226.516013148241</v>
      </c>
      <c r="N264" s="2">
        <f t="shared" si="102"/>
        <v>-84280.903850320028</v>
      </c>
      <c r="O264" s="2">
        <f t="shared" si="102"/>
        <v>-125277.8717137468</v>
      </c>
      <c r="P264" s="2">
        <f t="shared" si="102"/>
        <v>-176751.03142198198</v>
      </c>
      <c r="Q264" s="2">
        <f t="shared" si="102"/>
        <v>-241115.04253942845</v>
      </c>
      <c r="R264" s="2">
        <f t="shared" si="102"/>
        <v>-276962.42903284682</v>
      </c>
      <c r="S264" s="2">
        <f t="shared" si="102"/>
        <v>-579779.43643761752</v>
      </c>
      <c r="T264" s="2">
        <f t="shared" si="102"/>
        <v>-1059937.2040045145</v>
      </c>
      <c r="U264" s="2">
        <f t="shared" si="102"/>
        <v>-1550773.7579132202</v>
      </c>
      <c r="V264" s="2">
        <f t="shared" si="102"/>
        <v>132927.16162537783</v>
      </c>
      <c r="W264" s="2">
        <f t="shared" si="102"/>
        <v>-658572.02171512321</v>
      </c>
      <c r="X264" s="2">
        <f t="shared" si="102"/>
        <v>-1433345.3201478762</v>
      </c>
      <c r="Y264" s="2">
        <f t="shared" si="102"/>
        <v>-1661939.1139819133</v>
      </c>
      <c r="Z264" s="2">
        <f t="shared" si="102"/>
        <v>-1900032.0954669793</v>
      </c>
      <c r="AA264" s="2">
        <f t="shared" si="102"/>
        <v>-2147922.4206212889</v>
      </c>
      <c r="AB264" s="2">
        <f t="shared" si="102"/>
        <v>-2405916.5788741754</v>
      </c>
      <c r="AC264" s="2">
        <f t="shared" si="102"/>
        <v>-2737599.0274866247</v>
      </c>
      <c r="AD264" s="2">
        <f t="shared" si="102"/>
        <v>-3078414.085129912</v>
      </c>
      <c r="AE264" s="2">
        <f t="shared" si="102"/>
        <v>-3428527.1439880971</v>
      </c>
      <c r="AF264" s="2">
        <f t="shared" si="102"/>
        <v>-3788105.0052222991</v>
      </c>
      <c r="AG264" s="2">
        <f t="shared" si="102"/>
        <v>-4157315.8334994316</v>
      </c>
      <c r="AH264" s="2">
        <f t="shared" si="102"/>
        <v>-4466131.4644629741</v>
      </c>
      <c r="AI264" s="2">
        <f t="shared" si="102"/>
        <v>-4786706.6768832495</v>
      </c>
      <c r="AJ264" s="2">
        <f t="shared" si="102"/>
        <v>-5119399.1854881858</v>
      </c>
      <c r="AK264" s="2">
        <f t="shared" si="102"/>
        <v>-5464576.5430488056</v>
      </c>
    </row>
    <row r="265" spans="4:38">
      <c r="E265" t="s">
        <v>309</v>
      </c>
      <c r="F265" t="s">
        <v>215</v>
      </c>
      <c r="G265" s="2">
        <f ca="1">-G264*G$18</f>
        <v>-77127537.473067388</v>
      </c>
      <c r="H265" s="2">
        <f t="shared" ref="H265:AK265" si="103">-H264*H$18</f>
        <v>-161778.2257175491</v>
      </c>
      <c r="I265" s="2">
        <f t="shared" si="103"/>
        <v>-150678.2658083071</v>
      </c>
      <c r="J265" s="2">
        <f t="shared" si="103"/>
        <v>-255820.58851549</v>
      </c>
      <c r="K265" s="2">
        <f t="shared" si="103"/>
        <v>-198297.31557908843</v>
      </c>
      <c r="L265" s="2">
        <f t="shared" si="103"/>
        <v>-119224.39897909539</v>
      </c>
      <c r="M265" s="2">
        <f t="shared" si="103"/>
        <v>13867.954803944473</v>
      </c>
      <c r="N265" s="2">
        <f t="shared" si="103"/>
        <v>25284.271155096008</v>
      </c>
      <c r="O265" s="2">
        <f t="shared" si="103"/>
        <v>37583.361514124037</v>
      </c>
      <c r="P265" s="2">
        <f t="shared" si="103"/>
        <v>53025.309426594591</v>
      </c>
      <c r="Q265" s="2">
        <f t="shared" si="103"/>
        <v>72334.512761828533</v>
      </c>
      <c r="R265" s="2">
        <f t="shared" si="103"/>
        <v>83088.72870985404</v>
      </c>
      <c r="S265" s="2">
        <f t="shared" si="103"/>
        <v>173933.83093128525</v>
      </c>
      <c r="T265" s="2">
        <f t="shared" si="103"/>
        <v>317981.16120135435</v>
      </c>
      <c r="U265" s="2">
        <f t="shared" si="103"/>
        <v>465232.12737396604</v>
      </c>
      <c r="V265" s="2">
        <f t="shared" si="103"/>
        <v>-39878.148487613347</v>
      </c>
      <c r="W265" s="2">
        <f t="shared" si="103"/>
        <v>197571.60651453695</v>
      </c>
      <c r="X265" s="2">
        <f t="shared" si="103"/>
        <v>430003.59604436281</v>
      </c>
      <c r="Y265" s="2">
        <f t="shared" si="103"/>
        <v>498581.73419457395</v>
      </c>
      <c r="Z265" s="2">
        <f t="shared" si="103"/>
        <v>570009.62864009372</v>
      </c>
      <c r="AA265" s="2">
        <f t="shared" si="103"/>
        <v>644376.72618638666</v>
      </c>
      <c r="AB265" s="2">
        <f t="shared" si="103"/>
        <v>721774.97366225265</v>
      </c>
      <c r="AC265" s="2">
        <f t="shared" si="103"/>
        <v>821279.70824598742</v>
      </c>
      <c r="AD265" s="2">
        <f t="shared" si="103"/>
        <v>923524.22553897358</v>
      </c>
      <c r="AE265" s="2">
        <f t="shared" si="103"/>
        <v>1028558.1431964291</v>
      </c>
      <c r="AF265" s="2">
        <f t="shared" si="103"/>
        <v>1136431.5015666897</v>
      </c>
      <c r="AG265" s="2">
        <f t="shared" si="103"/>
        <v>1247194.7500498295</v>
      </c>
      <c r="AH265" s="2">
        <f t="shared" si="103"/>
        <v>1339839.4393388922</v>
      </c>
      <c r="AI265" s="2">
        <f t="shared" si="103"/>
        <v>1436012.0030649749</v>
      </c>
      <c r="AJ265" s="2">
        <f t="shared" si="103"/>
        <v>1535819.7556464558</v>
      </c>
      <c r="AK265" s="2">
        <f t="shared" si="103"/>
        <v>1639372.9629146417</v>
      </c>
    </row>
    <row r="267" spans="4:38">
      <c r="D267" t="s">
        <v>310</v>
      </c>
    </row>
    <row r="268" spans="4:38">
      <c r="E268" t="s">
        <v>214</v>
      </c>
      <c r="F268" t="s">
        <v>215</v>
      </c>
      <c r="G268" s="2">
        <f t="shared" ref="G268:AK275" si="104">G234</f>
        <v>-3136741.5882825577</v>
      </c>
      <c r="H268" s="2">
        <f t="shared" si="104"/>
        <v>-1798080.4519494104</v>
      </c>
      <c r="I268" s="2">
        <f t="shared" si="104"/>
        <v>-5657860.7627485506</v>
      </c>
      <c r="J268" s="2">
        <f t="shared" si="104"/>
        <v>-6007912.8687873278</v>
      </c>
      <c r="K268" s="2">
        <f t="shared" si="104"/>
        <v>-16100459.76823879</v>
      </c>
      <c r="L268" s="2">
        <f t="shared" si="104"/>
        <v>-21519975.337257907</v>
      </c>
      <c r="M268" s="2">
        <f t="shared" si="104"/>
        <v>-35578188.814003259</v>
      </c>
      <c r="N268" s="2">
        <f t="shared" si="104"/>
        <v>-1752453.2245042424</v>
      </c>
      <c r="O268" s="2">
        <f t="shared" si="104"/>
        <v>-1624320.3420073742</v>
      </c>
      <c r="P268" s="2">
        <f t="shared" si="104"/>
        <v>-2079108.9950412908</v>
      </c>
      <c r="Q268" s="2">
        <f t="shared" si="104"/>
        <v>-2706526.6546538225</v>
      </c>
      <c r="R268" s="2">
        <f t="shared" si="104"/>
        <v>0</v>
      </c>
      <c r="S268" s="2">
        <f t="shared" si="104"/>
        <v>-13348639.683641469</v>
      </c>
      <c r="T268" s="2">
        <f t="shared" si="104"/>
        <v>-27257922.233995877</v>
      </c>
      <c r="U268" s="2">
        <f t="shared" si="104"/>
        <v>-27830338.600909792</v>
      </c>
      <c r="V268" s="2">
        <f t="shared" si="104"/>
        <v>-21311082.60312482</v>
      </c>
      <c r="W268" s="2">
        <f t="shared" si="104"/>
        <v>-43517230.675580882</v>
      </c>
      <c r="X268" s="2">
        <f t="shared" si="104"/>
        <v>-44431092.519768082</v>
      </c>
      <c r="Y268" s="2">
        <f t="shared" si="104"/>
        <v>0</v>
      </c>
      <c r="Z268" s="2">
        <f t="shared" si="104"/>
        <v>0</v>
      </c>
      <c r="AA268" s="2">
        <f t="shared" si="104"/>
        <v>0</v>
      </c>
      <c r="AB268" s="2">
        <f t="shared" si="104"/>
        <v>0</v>
      </c>
      <c r="AC268" s="2">
        <f t="shared" si="104"/>
        <v>0</v>
      </c>
      <c r="AD268" s="2">
        <f t="shared" si="104"/>
        <v>0</v>
      </c>
      <c r="AE268" s="2">
        <f t="shared" si="104"/>
        <v>0</v>
      </c>
      <c r="AF268" s="2">
        <f t="shared" si="104"/>
        <v>0</v>
      </c>
      <c r="AG268" s="2">
        <f t="shared" si="104"/>
        <v>0</v>
      </c>
      <c r="AH268" s="2">
        <f t="shared" si="104"/>
        <v>0</v>
      </c>
      <c r="AI268" s="2">
        <f t="shared" si="104"/>
        <v>0</v>
      </c>
      <c r="AJ268" s="2">
        <f t="shared" si="104"/>
        <v>0</v>
      </c>
      <c r="AK268" s="2">
        <f t="shared" si="104"/>
        <v>0</v>
      </c>
    </row>
    <row r="269" spans="4:38">
      <c r="E269" t="s">
        <v>311</v>
      </c>
      <c r="F269" t="s">
        <v>215</v>
      </c>
      <c r="G269" s="2">
        <f t="shared" si="104"/>
        <v>0</v>
      </c>
      <c r="H269" s="2">
        <f t="shared" si="104"/>
        <v>0</v>
      </c>
      <c r="I269" s="2">
        <f t="shared" si="104"/>
        <v>0</v>
      </c>
      <c r="J269" s="2">
        <f t="shared" si="104"/>
        <v>0</v>
      </c>
      <c r="K269" s="2">
        <f t="shared" si="104"/>
        <v>0</v>
      </c>
      <c r="L269" s="2">
        <f t="shared" si="104"/>
        <v>0</v>
      </c>
      <c r="M269" s="2">
        <f t="shared" si="104"/>
        <v>0</v>
      </c>
      <c r="N269" s="2">
        <f t="shared" si="104"/>
        <v>0</v>
      </c>
      <c r="O269" s="2">
        <f t="shared" si="104"/>
        <v>0</v>
      </c>
      <c r="P269" s="2">
        <f t="shared" si="104"/>
        <v>0</v>
      </c>
      <c r="Q269" s="2">
        <f t="shared" si="104"/>
        <v>0</v>
      </c>
      <c r="R269" s="2">
        <f t="shared" si="104"/>
        <v>0</v>
      </c>
      <c r="S269" s="2">
        <f t="shared" si="104"/>
        <v>0</v>
      </c>
      <c r="T269" s="2">
        <f t="shared" si="104"/>
        <v>0</v>
      </c>
      <c r="U269" s="2">
        <f t="shared" si="104"/>
        <v>0</v>
      </c>
      <c r="V269" s="2">
        <f t="shared" si="104"/>
        <v>0</v>
      </c>
      <c r="W269" s="2">
        <f t="shared" si="104"/>
        <v>0</v>
      </c>
      <c r="X269" s="2">
        <f t="shared" si="104"/>
        <v>0</v>
      </c>
      <c r="Y269" s="2">
        <f t="shared" si="104"/>
        <v>0</v>
      </c>
      <c r="Z269" s="2">
        <f t="shared" si="104"/>
        <v>0</v>
      </c>
      <c r="AA269" s="2">
        <f t="shared" si="104"/>
        <v>0</v>
      </c>
      <c r="AB269" s="2">
        <f t="shared" si="104"/>
        <v>0</v>
      </c>
      <c r="AC269" s="2">
        <f t="shared" si="104"/>
        <v>0</v>
      </c>
      <c r="AD269" s="2">
        <f t="shared" si="104"/>
        <v>0</v>
      </c>
      <c r="AE269" s="2">
        <f t="shared" si="104"/>
        <v>0</v>
      </c>
      <c r="AF269" s="2">
        <f t="shared" si="104"/>
        <v>0</v>
      </c>
      <c r="AG269" s="2">
        <f t="shared" si="104"/>
        <v>0</v>
      </c>
      <c r="AH269" s="2">
        <f t="shared" si="104"/>
        <v>0</v>
      </c>
      <c r="AI269" s="2">
        <f t="shared" si="104"/>
        <v>0</v>
      </c>
      <c r="AJ269" s="2">
        <f t="shared" si="104"/>
        <v>0</v>
      </c>
      <c r="AK269" s="2">
        <f t="shared" si="104"/>
        <v>0</v>
      </c>
    </row>
    <row r="270" spans="4:38">
      <c r="E270" t="s">
        <v>222</v>
      </c>
      <c r="F270" t="s">
        <v>215</v>
      </c>
      <c r="G270" s="2">
        <f t="shared" si="104"/>
        <v>0</v>
      </c>
      <c r="H270" s="2">
        <f t="shared" si="104"/>
        <v>0</v>
      </c>
      <c r="I270" s="2">
        <f t="shared" si="104"/>
        <v>0</v>
      </c>
      <c r="J270" s="2">
        <f t="shared" si="104"/>
        <v>0</v>
      </c>
      <c r="K270" s="2">
        <f t="shared" si="104"/>
        <v>0</v>
      </c>
      <c r="L270" s="2">
        <f t="shared" si="104"/>
        <v>0</v>
      </c>
      <c r="M270" s="2">
        <f t="shared" si="104"/>
        <v>0</v>
      </c>
      <c r="N270" s="2">
        <f t="shared" si="104"/>
        <v>0</v>
      </c>
      <c r="O270" s="2">
        <f t="shared" si="104"/>
        <v>0</v>
      </c>
      <c r="P270" s="2">
        <f t="shared" si="104"/>
        <v>0</v>
      </c>
      <c r="Q270" s="2">
        <f t="shared" si="104"/>
        <v>0</v>
      </c>
      <c r="R270" s="2">
        <f t="shared" si="104"/>
        <v>0</v>
      </c>
      <c r="S270" s="2">
        <f t="shared" si="104"/>
        <v>0</v>
      </c>
      <c r="T270" s="2">
        <f t="shared" si="104"/>
        <v>0</v>
      </c>
      <c r="U270" s="2">
        <f t="shared" si="104"/>
        <v>0</v>
      </c>
      <c r="V270" s="2">
        <f t="shared" si="104"/>
        <v>0</v>
      </c>
      <c r="W270" s="2">
        <f t="shared" si="104"/>
        <v>0</v>
      </c>
      <c r="X270" s="2">
        <f t="shared" si="104"/>
        <v>0</v>
      </c>
      <c r="Y270" s="2">
        <f t="shared" si="104"/>
        <v>0</v>
      </c>
      <c r="Z270" s="2">
        <f t="shared" si="104"/>
        <v>0</v>
      </c>
      <c r="AA270" s="2">
        <f t="shared" si="104"/>
        <v>0</v>
      </c>
      <c r="AB270" s="2">
        <f t="shared" si="104"/>
        <v>0</v>
      </c>
      <c r="AC270" s="2">
        <f t="shared" si="104"/>
        <v>0</v>
      </c>
      <c r="AD270" s="2">
        <f t="shared" si="104"/>
        <v>0</v>
      </c>
      <c r="AE270" s="2">
        <f t="shared" si="104"/>
        <v>0</v>
      </c>
      <c r="AF270" s="2">
        <f t="shared" si="104"/>
        <v>0</v>
      </c>
      <c r="AG270" s="2">
        <f t="shared" si="104"/>
        <v>0</v>
      </c>
      <c r="AH270" s="2">
        <f t="shared" si="104"/>
        <v>0</v>
      </c>
      <c r="AI270" s="2">
        <f t="shared" si="104"/>
        <v>0</v>
      </c>
      <c r="AJ270" s="2">
        <f t="shared" si="104"/>
        <v>0</v>
      </c>
      <c r="AK270" s="2">
        <f t="shared" si="104"/>
        <v>0</v>
      </c>
    </row>
    <row r="271" spans="4:38">
      <c r="E271" t="s">
        <v>305</v>
      </c>
      <c r="F271" t="s">
        <v>215</v>
      </c>
      <c r="G271" s="2">
        <f t="shared" si="104"/>
        <v>0</v>
      </c>
      <c r="H271" s="2">
        <f t="shared" si="104"/>
        <v>25364.843737514195</v>
      </c>
      <c r="I271" s="2">
        <f t="shared" si="104"/>
        <v>54396.561593670616</v>
      </c>
      <c r="J271" s="2">
        <f t="shared" si="104"/>
        <v>103951.65736112246</v>
      </c>
      <c r="K271" s="2">
        <f t="shared" si="104"/>
        <v>158276.04136129154</v>
      </c>
      <c r="L271" s="2">
        <f t="shared" si="104"/>
        <v>217605.12112769586</v>
      </c>
      <c r="M271" s="2">
        <f t="shared" si="104"/>
        <v>282183.28402987478</v>
      </c>
      <c r="N271" s="2">
        <f t="shared" si="104"/>
        <v>351730.74014815228</v>
      </c>
      <c r="O271" s="2">
        <f t="shared" si="104"/>
        <v>426477.13328665012</v>
      </c>
      <c r="P271" s="2">
        <f t="shared" si="104"/>
        <v>506660.59849259118</v>
      </c>
      <c r="Q271" s="2">
        <f t="shared" si="104"/>
        <v>592528.0392064862</v>
      </c>
      <c r="R271" s="2">
        <f t="shared" si="104"/>
        <v>684335.41276560037</v>
      </c>
      <c r="S271" s="2">
        <f t="shared" si="104"/>
        <v>778358.52877255424</v>
      </c>
      <c r="T271" s="2">
        <f t="shared" si="104"/>
        <v>874621.00524851389</v>
      </c>
      <c r="U271" s="2">
        <f t="shared" si="104"/>
        <v>973145.86695080681</v>
      </c>
      <c r="V271" s="2">
        <f t="shared" si="104"/>
        <v>1162449.9868551714</v>
      </c>
      <c r="W271" s="2">
        <f t="shared" si="104"/>
        <v>1357777.3358356387</v>
      </c>
      <c r="X271" s="2">
        <f t="shared" si="104"/>
        <v>1560795.7930290825</v>
      </c>
      <c r="Y271" s="2">
        <f t="shared" si="104"/>
        <v>1771742.2456195476</v>
      </c>
      <c r="Z271" s="2">
        <f t="shared" si="104"/>
        <v>1990860.1382740859</v>
      </c>
      <c r="AA271" s="2">
        <f t="shared" si="104"/>
        <v>2218399.6440897966</v>
      </c>
      <c r="AB271" s="2">
        <f t="shared" si="104"/>
        <v>2454617.8398287888</v>
      </c>
      <c r="AC271" s="2">
        <f t="shared" si="104"/>
        <v>2697108.3980589067</v>
      </c>
      <c r="AD271" s="2">
        <f t="shared" si="104"/>
        <v>2945974.5055432324</v>
      </c>
      <c r="AE271" s="2">
        <f t="shared" si="104"/>
        <v>3201319.739092058</v>
      </c>
      <c r="AF271" s="2">
        <f t="shared" si="104"/>
        <v>3463248.0117081194</v>
      </c>
      <c r="AG271" s="2">
        <f t="shared" si="104"/>
        <v>3731863.5157785621</v>
      </c>
      <c r="AH271" s="2">
        <f t="shared" si="104"/>
        <v>4010233.5786468009</v>
      </c>
      <c r="AI271" s="2">
        <f t="shared" si="104"/>
        <v>4298649.4323450476</v>
      </c>
      <c r="AJ271" s="2">
        <f t="shared" si="104"/>
        <v>4597410.2388904374</v>
      </c>
      <c r="AK271" s="2">
        <f t="shared" si="104"/>
        <v>4906823.2949110689</v>
      </c>
      <c r="AL271" s="2">
        <f t="shared" ref="AL271:AL277" si="105">IF(AF271=0,0,IF($G$15&gt;(AK271/AF271)^(1/5)-1+2%,AK271*(AK271/AF271)^(1/5)/($G$15-((AK271/AF271)^(1/5)-1)),AK271*(1+$G$14)/$G$16))</f>
        <v>167159273.93367228</v>
      </c>
    </row>
    <row r="272" spans="4:38">
      <c r="E272" t="s">
        <v>282</v>
      </c>
      <c r="F272" t="s">
        <v>215</v>
      </c>
      <c r="G272" s="2">
        <f t="shared" si="104"/>
        <v>0</v>
      </c>
      <c r="H272" s="2">
        <f t="shared" si="104"/>
        <v>0</v>
      </c>
      <c r="I272" s="2">
        <f t="shared" si="104"/>
        <v>0</v>
      </c>
      <c r="J272" s="2">
        <f t="shared" si="104"/>
        <v>0</v>
      </c>
      <c r="K272" s="2">
        <f t="shared" si="104"/>
        <v>0</v>
      </c>
      <c r="L272" s="2">
        <f t="shared" si="104"/>
        <v>0</v>
      </c>
      <c r="M272" s="2">
        <f t="shared" si="104"/>
        <v>0</v>
      </c>
      <c r="N272" s="2">
        <f t="shared" si="104"/>
        <v>0</v>
      </c>
      <c r="O272" s="2">
        <f t="shared" si="104"/>
        <v>0</v>
      </c>
      <c r="P272" s="2">
        <f t="shared" si="104"/>
        <v>0</v>
      </c>
      <c r="Q272" s="2">
        <f t="shared" si="104"/>
        <v>0</v>
      </c>
      <c r="R272" s="2">
        <f t="shared" si="104"/>
        <v>0</v>
      </c>
      <c r="S272" s="2">
        <f t="shared" si="104"/>
        <v>0</v>
      </c>
      <c r="T272" s="2">
        <f t="shared" si="104"/>
        <v>0</v>
      </c>
      <c r="U272" s="2">
        <f t="shared" si="104"/>
        <v>0</v>
      </c>
      <c r="V272" s="2">
        <f t="shared" si="104"/>
        <v>0</v>
      </c>
      <c r="W272" s="2">
        <f t="shared" si="104"/>
        <v>0</v>
      </c>
      <c r="X272" s="2">
        <f t="shared" si="104"/>
        <v>0</v>
      </c>
      <c r="Y272" s="2">
        <f t="shared" si="104"/>
        <v>0</v>
      </c>
      <c r="Z272" s="2">
        <f t="shared" si="104"/>
        <v>0</v>
      </c>
      <c r="AA272" s="2">
        <f t="shared" si="104"/>
        <v>0</v>
      </c>
      <c r="AB272" s="2">
        <f t="shared" si="104"/>
        <v>0</v>
      </c>
      <c r="AC272" s="2">
        <f t="shared" si="104"/>
        <v>0</v>
      </c>
      <c r="AD272" s="2">
        <f t="shared" si="104"/>
        <v>0</v>
      </c>
      <c r="AE272" s="2">
        <f t="shared" si="104"/>
        <v>0</v>
      </c>
      <c r="AF272" s="2">
        <f t="shared" si="104"/>
        <v>0</v>
      </c>
      <c r="AG272" s="2">
        <f t="shared" si="104"/>
        <v>0</v>
      </c>
      <c r="AH272" s="2">
        <f t="shared" si="104"/>
        <v>0</v>
      </c>
      <c r="AI272" s="2">
        <f t="shared" si="104"/>
        <v>0</v>
      </c>
      <c r="AJ272" s="2">
        <f t="shared" si="104"/>
        <v>0</v>
      </c>
      <c r="AK272" s="2">
        <f t="shared" si="104"/>
        <v>0</v>
      </c>
      <c r="AL272" s="2">
        <f t="shared" si="105"/>
        <v>0</v>
      </c>
    </row>
    <row r="273" spans="1:38">
      <c r="E273" t="s">
        <v>283</v>
      </c>
      <c r="F273" t="s">
        <v>215</v>
      </c>
      <c r="G273" s="2">
        <f t="shared" si="104"/>
        <v>0</v>
      </c>
      <c r="H273" s="2">
        <f t="shared" si="104"/>
        <v>-57218.429434402264</v>
      </c>
      <c r="I273" s="2">
        <f t="shared" si="104"/>
        <v>-122708.65349027333</v>
      </c>
      <c r="J273" s="2">
        <f t="shared" si="104"/>
        <v>-234495.8491705441</v>
      </c>
      <c r="K273" s="2">
        <f t="shared" si="104"/>
        <v>-357041.68326467799</v>
      </c>
      <c r="L273" s="2">
        <f t="shared" si="104"/>
        <v>-490877.19193770393</v>
      </c>
      <c r="M273" s="2">
        <f t="shared" si="104"/>
        <v>-636553.66821564443</v>
      </c>
      <c r="N273" s="2">
        <f t="shared" si="104"/>
        <v>-793439.95742074563</v>
      </c>
      <c r="O273" s="2">
        <f t="shared" si="104"/>
        <v>-962054.09380297794</v>
      </c>
      <c r="P273" s="2">
        <f t="shared" si="104"/>
        <v>-1142933.2662974035</v>
      </c>
      <c r="Q273" s="2">
        <f t="shared" si="104"/>
        <v>-1336634.4437241019</v>
      </c>
      <c r="R273" s="2">
        <f t="shared" si="104"/>
        <v>-1543735.0188315595</v>
      </c>
      <c r="S273" s="2">
        <f t="shared" si="104"/>
        <v>-1755833.901999122</v>
      </c>
      <c r="T273" s="2">
        <f t="shared" si="104"/>
        <v>-1972984.371145292</v>
      </c>
      <c r="U273" s="2">
        <f t="shared" si="104"/>
        <v>-2195238.3658942999</v>
      </c>
      <c r="V273" s="2">
        <f t="shared" si="104"/>
        <v>-2622273.6963099027</v>
      </c>
      <c r="W273" s="2">
        <f t="shared" si="104"/>
        <v>-3062896.3254064941</v>
      </c>
      <c r="X273" s="2">
        <f t="shared" si="104"/>
        <v>-3520868.6822250704</v>
      </c>
      <c r="Y273" s="2">
        <f t="shared" si="104"/>
        <v>-3996725.1407505227</v>
      </c>
      <c r="Z273" s="2">
        <f t="shared" si="104"/>
        <v>-4491014.8674451811</v>
      </c>
      <c r="AA273" s="2">
        <f t="shared" si="104"/>
        <v>-5004302.2068739459</v>
      </c>
      <c r="AB273" s="2">
        <f t="shared" si="104"/>
        <v>-5537167.0770021752</v>
      </c>
      <c r="AC273" s="2">
        <f t="shared" si="104"/>
        <v>-6084181.2450444568</v>
      </c>
      <c r="AD273" s="2">
        <f t="shared" si="104"/>
        <v>-6645577.481388933</v>
      </c>
      <c r="AE273" s="2">
        <f t="shared" si="104"/>
        <v>-7221589.4362986255</v>
      </c>
      <c r="AF273" s="2">
        <f t="shared" si="104"/>
        <v>-7812451.5184249682</v>
      </c>
      <c r="AG273" s="2">
        <f t="shared" si="104"/>
        <v>-8418398.7666593175</v>
      </c>
      <c r="AH273" s="2">
        <f t="shared" si="104"/>
        <v>-9046350.5081998874</v>
      </c>
      <c r="AI273" s="2">
        <f t="shared" si="104"/>
        <v>-9696963.7090290636</v>
      </c>
      <c r="AJ273" s="2">
        <f t="shared" si="104"/>
        <v>-10370913.223718947</v>
      </c>
      <c r="AK273" s="2">
        <f t="shared" si="104"/>
        <v>-11068892.257030126</v>
      </c>
      <c r="AL273" s="2">
        <f t="shared" si="105"/>
        <v>-377080624.61799675</v>
      </c>
    </row>
    <row r="274" spans="1:38">
      <c r="E274" t="s">
        <v>290</v>
      </c>
      <c r="F274" t="s">
        <v>215</v>
      </c>
      <c r="G274" s="2">
        <f t="shared" si="104"/>
        <v>0</v>
      </c>
      <c r="H274" s="2">
        <f t="shared" si="104"/>
        <v>0</v>
      </c>
      <c r="I274" s="2">
        <f t="shared" si="104"/>
        <v>0</v>
      </c>
      <c r="J274" s="2">
        <f t="shared" si="104"/>
        <v>0</v>
      </c>
      <c r="K274" s="2">
        <f t="shared" si="104"/>
        <v>0</v>
      </c>
      <c r="L274" s="2">
        <f t="shared" si="104"/>
        <v>0</v>
      </c>
      <c r="M274" s="2">
        <f t="shared" si="104"/>
        <v>0</v>
      </c>
      <c r="N274" s="2">
        <f t="shared" si="104"/>
        <v>0</v>
      </c>
      <c r="O274" s="2">
        <f t="shared" si="104"/>
        <v>0</v>
      </c>
      <c r="P274" s="2">
        <f t="shared" si="104"/>
        <v>0</v>
      </c>
      <c r="Q274" s="2">
        <f t="shared" si="104"/>
        <v>0</v>
      </c>
      <c r="R274" s="2">
        <f t="shared" si="104"/>
        <v>0</v>
      </c>
      <c r="S274" s="2">
        <f t="shared" si="104"/>
        <v>0</v>
      </c>
      <c r="T274" s="2">
        <f t="shared" si="104"/>
        <v>0</v>
      </c>
      <c r="U274" s="2">
        <f t="shared" si="104"/>
        <v>0</v>
      </c>
      <c r="V274" s="2">
        <f t="shared" si="104"/>
        <v>0</v>
      </c>
      <c r="W274" s="2">
        <f t="shared" si="104"/>
        <v>0</v>
      </c>
      <c r="X274" s="2">
        <f t="shared" si="104"/>
        <v>0</v>
      </c>
      <c r="Y274" s="2">
        <f t="shared" si="104"/>
        <v>0</v>
      </c>
      <c r="Z274" s="2">
        <f t="shared" si="104"/>
        <v>0</v>
      </c>
      <c r="AA274" s="2">
        <f t="shared" si="104"/>
        <v>0</v>
      </c>
      <c r="AB274" s="2">
        <f t="shared" si="104"/>
        <v>0</v>
      </c>
      <c r="AC274" s="2">
        <f t="shared" si="104"/>
        <v>0</v>
      </c>
      <c r="AD274" s="2">
        <f t="shared" si="104"/>
        <v>0</v>
      </c>
      <c r="AE274" s="2">
        <f t="shared" si="104"/>
        <v>0</v>
      </c>
      <c r="AF274" s="2">
        <f t="shared" si="104"/>
        <v>0</v>
      </c>
      <c r="AG274" s="2">
        <f t="shared" si="104"/>
        <v>0</v>
      </c>
      <c r="AH274" s="2">
        <f t="shared" si="104"/>
        <v>0</v>
      </c>
      <c r="AI274" s="2">
        <f t="shared" si="104"/>
        <v>0</v>
      </c>
      <c r="AJ274" s="2">
        <f t="shared" si="104"/>
        <v>0</v>
      </c>
      <c r="AK274" s="2">
        <f t="shared" si="104"/>
        <v>0</v>
      </c>
      <c r="AL274" s="2">
        <f t="shared" si="105"/>
        <v>0</v>
      </c>
    </row>
    <row r="275" spans="1:38">
      <c r="E275" t="s">
        <v>295</v>
      </c>
      <c r="F275" t="s">
        <v>215</v>
      </c>
      <c r="G275" s="2">
        <f t="shared" si="104"/>
        <v>0</v>
      </c>
      <c r="H275" s="2">
        <f t="shared" si="104"/>
        <v>0</v>
      </c>
      <c r="I275" s="2">
        <f t="shared" si="104"/>
        <v>0</v>
      </c>
      <c r="J275" s="2">
        <f t="shared" si="104"/>
        <v>0</v>
      </c>
      <c r="K275" s="2">
        <f t="shared" si="104"/>
        <v>0</v>
      </c>
      <c r="L275" s="2">
        <f t="shared" si="104"/>
        <v>0</v>
      </c>
      <c r="M275" s="2">
        <f t="shared" si="104"/>
        <v>0</v>
      </c>
      <c r="N275" s="2">
        <f t="shared" si="104"/>
        <v>0</v>
      </c>
      <c r="O275" s="2">
        <f t="shared" si="104"/>
        <v>0</v>
      </c>
      <c r="P275" s="2">
        <f t="shared" si="104"/>
        <v>0</v>
      </c>
      <c r="Q275" s="2">
        <f t="shared" si="104"/>
        <v>0</v>
      </c>
      <c r="R275" s="2">
        <f t="shared" si="104"/>
        <v>0</v>
      </c>
      <c r="S275" s="2">
        <f t="shared" si="104"/>
        <v>0</v>
      </c>
      <c r="T275" s="2">
        <f t="shared" si="104"/>
        <v>0</v>
      </c>
      <c r="U275" s="2">
        <f t="shared" si="104"/>
        <v>0</v>
      </c>
      <c r="V275" s="2">
        <f t="shared" si="104"/>
        <v>0</v>
      </c>
      <c r="W275" s="2">
        <f t="shared" si="104"/>
        <v>0</v>
      </c>
      <c r="X275" s="2">
        <f t="shared" si="104"/>
        <v>0</v>
      </c>
      <c r="Y275" s="2">
        <f t="shared" si="104"/>
        <v>0</v>
      </c>
      <c r="Z275" s="2">
        <f t="shared" si="104"/>
        <v>0</v>
      </c>
      <c r="AA275" s="2">
        <f t="shared" si="104"/>
        <v>0</v>
      </c>
      <c r="AB275" s="2">
        <f t="shared" si="104"/>
        <v>0</v>
      </c>
      <c r="AC275" s="2">
        <f t="shared" si="104"/>
        <v>0</v>
      </c>
      <c r="AD275" s="2">
        <f t="shared" si="104"/>
        <v>0</v>
      </c>
      <c r="AE275" s="2">
        <f t="shared" si="104"/>
        <v>0</v>
      </c>
      <c r="AF275" s="2">
        <f t="shared" si="104"/>
        <v>0</v>
      </c>
      <c r="AG275" s="2">
        <f t="shared" si="104"/>
        <v>0</v>
      </c>
      <c r="AH275" s="2">
        <f t="shared" si="104"/>
        <v>0</v>
      </c>
      <c r="AI275" s="2">
        <f t="shared" si="104"/>
        <v>0</v>
      </c>
      <c r="AJ275" s="2">
        <f t="shared" si="104"/>
        <v>0</v>
      </c>
      <c r="AK275" s="2">
        <f t="shared" si="104"/>
        <v>0</v>
      </c>
      <c r="AL275" s="2">
        <f t="shared" si="105"/>
        <v>0</v>
      </c>
    </row>
    <row r="276" spans="1:38">
      <c r="E276" t="s">
        <v>312</v>
      </c>
      <c r="F276" t="s">
        <v>215</v>
      </c>
      <c r="G276" s="2">
        <f t="shared" ref="G276:AK276" ca="1" si="106">G265</f>
        <v>-77127537.473067388</v>
      </c>
      <c r="H276" s="2">
        <f t="shared" si="106"/>
        <v>-161778.2257175491</v>
      </c>
      <c r="I276" s="2">
        <f t="shared" si="106"/>
        <v>-150678.2658083071</v>
      </c>
      <c r="J276" s="2">
        <f t="shared" si="106"/>
        <v>-255820.58851549</v>
      </c>
      <c r="K276" s="2">
        <f t="shared" si="106"/>
        <v>-198297.31557908843</v>
      </c>
      <c r="L276" s="2">
        <f t="shared" si="106"/>
        <v>-119224.39897909539</v>
      </c>
      <c r="M276" s="2">
        <f t="shared" si="106"/>
        <v>13867.954803944473</v>
      </c>
      <c r="N276" s="2">
        <f t="shared" si="106"/>
        <v>25284.271155096008</v>
      </c>
      <c r="O276" s="2">
        <f t="shared" si="106"/>
        <v>37583.361514124037</v>
      </c>
      <c r="P276" s="2">
        <f t="shared" si="106"/>
        <v>53025.309426594591</v>
      </c>
      <c r="Q276" s="2">
        <f t="shared" si="106"/>
        <v>72334.512761828533</v>
      </c>
      <c r="R276" s="2">
        <f t="shared" si="106"/>
        <v>83088.72870985404</v>
      </c>
      <c r="S276" s="2">
        <f t="shared" si="106"/>
        <v>173933.83093128525</v>
      </c>
      <c r="T276" s="2">
        <f t="shared" si="106"/>
        <v>317981.16120135435</v>
      </c>
      <c r="U276" s="2">
        <f t="shared" si="106"/>
        <v>465232.12737396604</v>
      </c>
      <c r="V276" s="2">
        <f t="shared" si="106"/>
        <v>-39878.148487613347</v>
      </c>
      <c r="W276" s="2">
        <f t="shared" si="106"/>
        <v>197571.60651453695</v>
      </c>
      <c r="X276" s="2">
        <f t="shared" si="106"/>
        <v>430003.59604436281</v>
      </c>
      <c r="Y276" s="2">
        <f t="shared" si="106"/>
        <v>498581.73419457395</v>
      </c>
      <c r="Z276" s="2">
        <f t="shared" si="106"/>
        <v>570009.62864009372</v>
      </c>
      <c r="AA276" s="2">
        <f t="shared" si="106"/>
        <v>644376.72618638666</v>
      </c>
      <c r="AB276" s="2">
        <f t="shared" si="106"/>
        <v>721774.97366225265</v>
      </c>
      <c r="AC276" s="2">
        <f t="shared" si="106"/>
        <v>821279.70824598742</v>
      </c>
      <c r="AD276" s="2">
        <f t="shared" si="106"/>
        <v>923524.22553897358</v>
      </c>
      <c r="AE276" s="2">
        <f t="shared" si="106"/>
        <v>1028558.1431964291</v>
      </c>
      <c r="AF276" s="2">
        <f t="shared" si="106"/>
        <v>1136431.5015666897</v>
      </c>
      <c r="AG276" s="2">
        <f t="shared" si="106"/>
        <v>1247194.7500498295</v>
      </c>
      <c r="AH276" s="2">
        <f t="shared" si="106"/>
        <v>1339839.4393388922</v>
      </c>
      <c r="AI276" s="2">
        <f t="shared" si="106"/>
        <v>1436012.0030649749</v>
      </c>
      <c r="AJ276" s="2">
        <f t="shared" si="106"/>
        <v>1535819.7556464558</v>
      </c>
      <c r="AK276" s="2">
        <f t="shared" si="106"/>
        <v>1639372.9629146417</v>
      </c>
      <c r="AL276" s="2">
        <f t="shared" si="105"/>
        <v>55848025.844238423</v>
      </c>
    </row>
    <row r="277" spans="1:38">
      <c r="E277" t="s">
        <v>313</v>
      </c>
      <c r="F277" t="s">
        <v>215</v>
      </c>
      <c r="G277" s="2">
        <f ca="1">-$G$17*G276</f>
        <v>38563768.736533694</v>
      </c>
      <c r="H277" s="2">
        <f t="shared" ref="H277:AK277" si="107">-$G$17*H276</f>
        <v>80889.112858774548</v>
      </c>
      <c r="I277" s="2">
        <f t="shared" si="107"/>
        <v>75339.13290415355</v>
      </c>
      <c r="J277" s="2">
        <f t="shared" si="107"/>
        <v>127910.294257745</v>
      </c>
      <c r="K277" s="2">
        <f t="shared" si="107"/>
        <v>99148.657789544217</v>
      </c>
      <c r="L277" s="2">
        <f t="shared" si="107"/>
        <v>59612.199489547696</v>
      </c>
      <c r="M277" s="2">
        <f t="shared" si="107"/>
        <v>-6933.9774019722363</v>
      </c>
      <c r="N277" s="2">
        <f t="shared" si="107"/>
        <v>-12642.135577548004</v>
      </c>
      <c r="O277" s="2">
        <f t="shared" si="107"/>
        <v>-18791.680757062019</v>
      </c>
      <c r="P277" s="2">
        <f t="shared" si="107"/>
        <v>-26512.654713297296</v>
      </c>
      <c r="Q277" s="2">
        <f t="shared" si="107"/>
        <v>-36167.256380914267</v>
      </c>
      <c r="R277" s="2">
        <f t="shared" si="107"/>
        <v>-41544.36435492702</v>
      </c>
      <c r="S277" s="2">
        <f t="shared" si="107"/>
        <v>-86966.915465642625</v>
      </c>
      <c r="T277" s="2">
        <f t="shared" si="107"/>
        <v>-158990.58060067717</v>
      </c>
      <c r="U277" s="2">
        <f t="shared" si="107"/>
        <v>-232616.06368698302</v>
      </c>
      <c r="V277" s="2">
        <f t="shared" si="107"/>
        <v>19939.074243806674</v>
      </c>
      <c r="W277" s="2">
        <f t="shared" si="107"/>
        <v>-98785.803257268475</v>
      </c>
      <c r="X277" s="2">
        <f t="shared" si="107"/>
        <v>-215001.79802218141</v>
      </c>
      <c r="Y277" s="2">
        <f t="shared" si="107"/>
        <v>-249290.86709728697</v>
      </c>
      <c r="Z277" s="2">
        <f t="shared" si="107"/>
        <v>-285004.81432004686</v>
      </c>
      <c r="AA277" s="2">
        <f t="shared" si="107"/>
        <v>-322188.36309319333</v>
      </c>
      <c r="AB277" s="2">
        <f t="shared" si="107"/>
        <v>-360887.48683112633</v>
      </c>
      <c r="AC277" s="2">
        <f t="shared" si="107"/>
        <v>-410639.85412299371</v>
      </c>
      <c r="AD277" s="2">
        <f t="shared" si="107"/>
        <v>-461762.11276948679</v>
      </c>
      <c r="AE277" s="2">
        <f t="shared" si="107"/>
        <v>-514279.07159821456</v>
      </c>
      <c r="AF277" s="2">
        <f t="shared" si="107"/>
        <v>-568215.75078334485</v>
      </c>
      <c r="AG277" s="2">
        <f t="shared" si="107"/>
        <v>-623597.37502491474</v>
      </c>
      <c r="AH277" s="2">
        <f t="shared" si="107"/>
        <v>-669919.71966944612</v>
      </c>
      <c r="AI277" s="2">
        <f t="shared" si="107"/>
        <v>-718006.00153248745</v>
      </c>
      <c r="AJ277" s="2">
        <f t="shared" si="107"/>
        <v>-767909.8778232279</v>
      </c>
      <c r="AK277" s="2">
        <f t="shared" si="107"/>
        <v>-819686.48145732086</v>
      </c>
      <c r="AL277" s="2">
        <f t="shared" si="105"/>
        <v>-27924012.922119211</v>
      </c>
    </row>
    <row r="278" spans="1:38">
      <c r="E278" t="s">
        <v>314</v>
      </c>
      <c r="F278" t="s">
        <v>215</v>
      </c>
      <c r="G278" s="2">
        <f t="shared" ref="G278:AL278" ca="1" si="108">SUM(G268:G277)</f>
        <v>-41700510.324816249</v>
      </c>
      <c r="H278" s="2">
        <f t="shared" si="108"/>
        <v>-1910823.1505050729</v>
      </c>
      <c r="I278" s="2">
        <f t="shared" si="108"/>
        <v>-5801511.9875493068</v>
      </c>
      <c r="J278" s="2">
        <f t="shared" si="108"/>
        <v>-6266367.3548544943</v>
      </c>
      <c r="K278" s="2">
        <f t="shared" si="108"/>
        <v>-16398374.067931721</v>
      </c>
      <c r="L278" s="2">
        <f t="shared" si="108"/>
        <v>-21852859.607557461</v>
      </c>
      <c r="M278" s="2">
        <f t="shared" si="108"/>
        <v>-35925625.220787063</v>
      </c>
      <c r="N278" s="2">
        <f t="shared" si="108"/>
        <v>-2181520.3061992875</v>
      </c>
      <c r="O278" s="2">
        <f t="shared" si="108"/>
        <v>-2141105.6217666399</v>
      </c>
      <c r="P278" s="2">
        <f t="shared" si="108"/>
        <v>-2688869.008132806</v>
      </c>
      <c r="Q278" s="2">
        <f t="shared" si="108"/>
        <v>-3414465.802790524</v>
      </c>
      <c r="R278" s="2">
        <f t="shared" si="108"/>
        <v>-817855.24171103199</v>
      </c>
      <c r="S278" s="2">
        <f t="shared" si="108"/>
        <v>-14239148.141402394</v>
      </c>
      <c r="T278" s="2">
        <f t="shared" si="108"/>
        <v>-28197295.019291982</v>
      </c>
      <c r="U278" s="2">
        <f t="shared" si="108"/>
        <v>-28819815.036166299</v>
      </c>
      <c r="V278" s="2">
        <f t="shared" si="108"/>
        <v>-22790845.386823356</v>
      </c>
      <c r="W278" s="2">
        <f t="shared" si="108"/>
        <v>-45123563.861894473</v>
      </c>
      <c r="X278" s="2">
        <f t="shared" si="108"/>
        <v>-46176163.610941887</v>
      </c>
      <c r="Y278" s="2">
        <f t="shared" si="108"/>
        <v>-1975692.0280336882</v>
      </c>
      <c r="Z278" s="2">
        <f t="shared" si="108"/>
        <v>-2215149.9148510485</v>
      </c>
      <c r="AA278" s="2">
        <f t="shared" si="108"/>
        <v>-2463714.1996909557</v>
      </c>
      <c r="AB278" s="2">
        <f t="shared" si="108"/>
        <v>-2721661.7503422601</v>
      </c>
      <c r="AC278" s="2">
        <f t="shared" si="108"/>
        <v>-2976432.9928625561</v>
      </c>
      <c r="AD278" s="2">
        <f t="shared" si="108"/>
        <v>-3237840.8630762137</v>
      </c>
      <c r="AE278" s="2">
        <f t="shared" si="108"/>
        <v>-3505990.6256083529</v>
      </c>
      <c r="AF278" s="2">
        <f t="shared" si="108"/>
        <v>-3780987.7559335046</v>
      </c>
      <c r="AG278" s="2">
        <f t="shared" si="108"/>
        <v>-4062937.8758558407</v>
      </c>
      <c r="AH278" s="2">
        <f t="shared" si="108"/>
        <v>-4366197.2098836396</v>
      </c>
      <c r="AI278" s="2">
        <f t="shared" si="108"/>
        <v>-4680308.2751515284</v>
      </c>
      <c r="AJ278" s="2">
        <f t="shared" si="108"/>
        <v>-5005593.1070052814</v>
      </c>
      <c r="AK278" s="2">
        <f t="shared" si="108"/>
        <v>-5342382.4806617359</v>
      </c>
      <c r="AL278" s="2">
        <f t="shared" si="108"/>
        <v>-181997337.76220524</v>
      </c>
    </row>
    <row r="279" spans="1:38">
      <c r="E279" t="s">
        <v>315</v>
      </c>
      <c r="F279" t="s">
        <v>215</v>
      </c>
      <c r="G279" s="98">
        <f ca="1">NPV($G$15,H278:AL278)+G278</f>
        <v>-257131000.84674484</v>
      </c>
    </row>
    <row r="280" spans="1:38">
      <c r="E280" s="3" t="s">
        <v>317</v>
      </c>
      <c r="F280" s="3"/>
      <c r="G280" s="4" t="str">
        <f ca="1">IF(G279&gt;0,"N/A",IF(ABS(G279+G253)&gt;1,"Error","OK"))</f>
        <v>OK</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f ca="1">MAX(0,-G311/(NPV($G$16,H283:AA283)+G283))</f>
        <v>46080069.489720367</v>
      </c>
      <c r="H284" s="2">
        <f t="shared" ref="H284:AK284" ca="1" si="109">G284*(1+$G$14)</f>
        <v>47047750.949004494</v>
      </c>
      <c r="I284" s="2">
        <f t="shared" ca="1" si="109"/>
        <v>48035753.718933582</v>
      </c>
      <c r="J284" s="2">
        <f t="shared" ca="1" si="109"/>
        <v>49044504.547031187</v>
      </c>
      <c r="K284" s="2">
        <f t="shared" ca="1" si="109"/>
        <v>50074439.142518833</v>
      </c>
      <c r="L284" s="2">
        <f t="shared" ca="1" si="109"/>
        <v>51126002.364511721</v>
      </c>
      <c r="M284" s="2">
        <f t="shared" ca="1" si="109"/>
        <v>52199648.414166465</v>
      </c>
      <c r="N284" s="2">
        <f t="shared" ca="1" si="109"/>
        <v>53295841.030863956</v>
      </c>
      <c r="O284" s="2">
        <f t="shared" ca="1" si="109"/>
        <v>54415053.692512095</v>
      </c>
      <c r="P284" s="2">
        <f t="shared" ca="1" si="109"/>
        <v>55557769.820054844</v>
      </c>
      <c r="Q284" s="2">
        <f t="shared" ca="1" si="109"/>
        <v>56724482.986275993</v>
      </c>
      <c r="R284" s="2">
        <f t="shared" ca="1" si="109"/>
        <v>57915697.128987782</v>
      </c>
      <c r="S284" s="2">
        <f t="shared" ca="1" si="109"/>
        <v>59131926.768696517</v>
      </c>
      <c r="T284" s="2">
        <f t="shared" ca="1" si="109"/>
        <v>60373697.230839141</v>
      </c>
      <c r="U284" s="2">
        <f t="shared" ca="1" si="109"/>
        <v>61641544.872686759</v>
      </c>
      <c r="V284" s="2">
        <f t="shared" ca="1" si="109"/>
        <v>62936017.315013178</v>
      </c>
      <c r="W284" s="2">
        <f t="shared" ca="1" si="109"/>
        <v>64257673.678628452</v>
      </c>
      <c r="X284" s="2">
        <f t="shared" ca="1" si="109"/>
        <v>65607084.825879641</v>
      </c>
      <c r="Y284" s="2">
        <f t="shared" ca="1" si="109"/>
        <v>66984833.607223108</v>
      </c>
      <c r="Z284" s="2">
        <f t="shared" ca="1" si="109"/>
        <v>68391515.112974793</v>
      </c>
      <c r="AA284" s="2">
        <f t="shared" ca="1" si="109"/>
        <v>69827736.930347264</v>
      </c>
      <c r="AB284" s="2">
        <f t="shared" ca="1" si="109"/>
        <v>71294119.405884549</v>
      </c>
      <c r="AC284" s="2">
        <f t="shared" ca="1" si="109"/>
        <v>72791295.913408116</v>
      </c>
      <c r="AD284" s="2">
        <f t="shared" ca="1" si="109"/>
        <v>74319913.127589673</v>
      </c>
      <c r="AE284" s="2">
        <f t="shared" ca="1" si="109"/>
        <v>75880631.303269044</v>
      </c>
      <c r="AF284" s="2">
        <f t="shared" ca="1" si="109"/>
        <v>77474124.560637683</v>
      </c>
      <c r="AG284" s="2">
        <f ca="1">AF284*(1+$G$14)</f>
        <v>79101081.176411062</v>
      </c>
      <c r="AH284" s="2">
        <f t="shared" ca="1" si="109"/>
        <v>80762203.88111569</v>
      </c>
      <c r="AI284" s="2">
        <f t="shared" ca="1" si="109"/>
        <v>82458210.162619114</v>
      </c>
      <c r="AJ284" s="2">
        <f t="shared" ca="1" si="109"/>
        <v>84189832.576034114</v>
      </c>
      <c r="AK284" s="2">
        <f t="shared" ca="1" si="109"/>
        <v>85957819.06013082</v>
      </c>
    </row>
    <row r="285" spans="1:38">
      <c r="E285" t="s">
        <v>303</v>
      </c>
      <c r="F285" t="s">
        <v>215</v>
      </c>
      <c r="G285" s="2">
        <f ca="1">G283*G284</f>
        <v>46080069.489720367</v>
      </c>
      <c r="H285" s="2">
        <f t="shared" ref="H285:AK285" ca="1" si="110">H283*H284</f>
        <v>47047750.949004494</v>
      </c>
      <c r="I285" s="2">
        <f t="shared" ca="1" si="110"/>
        <v>48035753.718933582</v>
      </c>
      <c r="J285" s="2">
        <f t="shared" ca="1" si="110"/>
        <v>49044504.547031187</v>
      </c>
      <c r="K285" s="2">
        <f t="shared" ca="1" si="110"/>
        <v>50074439.142518833</v>
      </c>
      <c r="L285" s="2">
        <f t="shared" ca="1" si="110"/>
        <v>51126002.364511721</v>
      </c>
      <c r="M285" s="2">
        <f t="shared" ca="1" si="110"/>
        <v>0</v>
      </c>
      <c r="N285" s="2">
        <f t="shared" ca="1" si="110"/>
        <v>0</v>
      </c>
      <c r="O285" s="2">
        <f t="shared" ca="1" si="110"/>
        <v>0</v>
      </c>
      <c r="P285" s="2">
        <f t="shared" ca="1" si="110"/>
        <v>0</v>
      </c>
      <c r="Q285" s="2">
        <f t="shared" ca="1" si="110"/>
        <v>0</v>
      </c>
      <c r="R285" s="2">
        <f t="shared" ca="1" si="110"/>
        <v>0</v>
      </c>
      <c r="S285" s="2">
        <f t="shared" ca="1" si="110"/>
        <v>0</v>
      </c>
      <c r="T285" s="2">
        <f t="shared" ca="1" si="110"/>
        <v>0</v>
      </c>
      <c r="U285" s="2">
        <f t="shared" ca="1" si="110"/>
        <v>0</v>
      </c>
      <c r="V285" s="2">
        <f t="shared" ca="1" si="110"/>
        <v>0</v>
      </c>
      <c r="W285" s="2">
        <f t="shared" ca="1" si="110"/>
        <v>0</v>
      </c>
      <c r="X285" s="2">
        <f t="shared" ca="1" si="110"/>
        <v>0</v>
      </c>
      <c r="Y285" s="2">
        <f t="shared" ca="1" si="110"/>
        <v>0</v>
      </c>
      <c r="Z285" s="2">
        <f t="shared" ca="1" si="110"/>
        <v>0</v>
      </c>
      <c r="AA285" s="2">
        <f t="shared" ca="1" si="110"/>
        <v>0</v>
      </c>
      <c r="AB285" s="2">
        <f t="shared" ca="1" si="110"/>
        <v>0</v>
      </c>
      <c r="AC285" s="2">
        <f t="shared" ca="1" si="110"/>
        <v>0</v>
      </c>
      <c r="AD285" s="2">
        <f t="shared" ca="1" si="110"/>
        <v>0</v>
      </c>
      <c r="AE285" s="2">
        <f t="shared" ca="1" si="110"/>
        <v>0</v>
      </c>
      <c r="AF285" s="2">
        <f t="shared" ca="1" si="110"/>
        <v>0</v>
      </c>
      <c r="AG285" s="2">
        <f t="shared" ca="1" si="110"/>
        <v>0</v>
      </c>
      <c r="AH285" s="2">
        <f t="shared" ca="1" si="110"/>
        <v>0</v>
      </c>
      <c r="AI285" s="2">
        <f t="shared" ca="1" si="110"/>
        <v>0</v>
      </c>
      <c r="AJ285" s="2">
        <f t="shared" ca="1" si="110"/>
        <v>0</v>
      </c>
      <c r="AK285" s="2">
        <f t="shared" ca="1" si="110"/>
        <v>0</v>
      </c>
    </row>
    <row r="287" spans="1:38">
      <c r="D287" t="s">
        <v>304</v>
      </c>
    </row>
    <row r="288" spans="1:38">
      <c r="E288" t="s">
        <v>219</v>
      </c>
      <c r="F288" t="s">
        <v>215</v>
      </c>
      <c r="G288" s="2">
        <f t="shared" ref="G288:AK293" si="111">G222</f>
        <v>0</v>
      </c>
      <c r="H288" s="2">
        <f t="shared" si="111"/>
        <v>640809.73528265115</v>
      </c>
      <c r="I288" s="2">
        <f t="shared" si="111"/>
        <v>719991.528762109</v>
      </c>
      <c r="J288" s="2">
        <f t="shared" si="111"/>
        <v>1223085.5175278103</v>
      </c>
      <c r="K288" s="2">
        <f t="shared" si="111"/>
        <v>1317284.5282059964</v>
      </c>
      <c r="L288" s="2">
        <f t="shared" si="111"/>
        <v>1414900.5166194413</v>
      </c>
      <c r="M288" s="2">
        <f t="shared" si="111"/>
        <v>1516035.4540693103</v>
      </c>
      <c r="N288" s="2">
        <f t="shared" si="111"/>
        <v>1607317.0274686231</v>
      </c>
      <c r="O288" s="2">
        <f t="shared" si="111"/>
        <v>1701763.8553154659</v>
      </c>
      <c r="P288" s="2">
        <f t="shared" si="111"/>
        <v>1799468.6231227664</v>
      </c>
      <c r="Q288" s="2">
        <f t="shared" si="111"/>
        <v>1900526.513317768</v>
      </c>
      <c r="R288" s="2">
        <f t="shared" si="111"/>
        <v>2005035.26923817</v>
      </c>
      <c r="S288" s="2">
        <f t="shared" si="111"/>
        <v>2012305.8481412926</v>
      </c>
      <c r="T288" s="2">
        <f t="shared" si="111"/>
        <v>2018997.5708046122</v>
      </c>
      <c r="U288" s="2">
        <f t="shared" si="111"/>
        <v>2025082.9189407534</v>
      </c>
      <c r="V288" s="2">
        <f t="shared" si="111"/>
        <v>4266231.4749667337</v>
      </c>
      <c r="W288" s="2">
        <f t="shared" si="111"/>
        <v>4317967.5495565757</v>
      </c>
      <c r="X288" s="2">
        <f t="shared" si="111"/>
        <v>4408644.8680972718</v>
      </c>
      <c r="Y288" s="2">
        <f t="shared" si="111"/>
        <v>4501226.4103273135</v>
      </c>
      <c r="Z288" s="2">
        <f t="shared" si="111"/>
        <v>4595752.16494417</v>
      </c>
      <c r="AA288" s="2">
        <f t="shared" si="111"/>
        <v>4692262.9604080142</v>
      </c>
      <c r="AB288" s="2">
        <f t="shared" si="111"/>
        <v>4790800.4825765723</v>
      </c>
      <c r="AC288" s="2">
        <f t="shared" si="111"/>
        <v>4823940.9050899101</v>
      </c>
      <c r="AD288" s="2">
        <f t="shared" si="111"/>
        <v>4856360.4823359735</v>
      </c>
      <c r="AE288" s="2">
        <f t="shared" si="111"/>
        <v>4888014.3238872457</v>
      </c>
      <c r="AF288" s="2">
        <f t="shared" si="111"/>
        <v>4918855.9718109621</v>
      </c>
      <c r="AG288" s="2">
        <f t="shared" si="111"/>
        <v>4948837.3546306193</v>
      </c>
      <c r="AH288" s="2">
        <f t="shared" si="111"/>
        <v>5052762.9390778812</v>
      </c>
      <c r="AI288" s="2">
        <f t="shared" si="111"/>
        <v>5158870.9607985159</v>
      </c>
      <c r="AJ288" s="2">
        <f t="shared" si="111"/>
        <v>5267207.2509752633</v>
      </c>
      <c r="AK288" s="2">
        <f t="shared" si="111"/>
        <v>5377818.603245765</v>
      </c>
    </row>
    <row r="289" spans="4:38">
      <c r="E289" t="s">
        <v>305</v>
      </c>
      <c r="F289" t="s">
        <v>215</v>
      </c>
      <c r="G289" s="2">
        <f t="shared" si="111"/>
        <v>0</v>
      </c>
      <c r="H289" s="2">
        <f t="shared" si="111"/>
        <v>25364.843737514195</v>
      </c>
      <c r="I289" s="2">
        <f t="shared" si="111"/>
        <v>54396.561593670616</v>
      </c>
      <c r="J289" s="2">
        <f t="shared" si="111"/>
        <v>103951.65736112246</v>
      </c>
      <c r="K289" s="2">
        <f t="shared" si="111"/>
        <v>158276.04136129154</v>
      </c>
      <c r="L289" s="2">
        <f t="shared" si="111"/>
        <v>217605.12112769586</v>
      </c>
      <c r="M289" s="2">
        <f t="shared" si="111"/>
        <v>282183.28402987478</v>
      </c>
      <c r="N289" s="2">
        <f t="shared" si="111"/>
        <v>351730.74014815228</v>
      </c>
      <c r="O289" s="2">
        <f t="shared" si="111"/>
        <v>426477.13328665012</v>
      </c>
      <c r="P289" s="2">
        <f t="shared" si="111"/>
        <v>506660.59849259118</v>
      </c>
      <c r="Q289" s="2">
        <f t="shared" si="111"/>
        <v>592528.0392064862</v>
      </c>
      <c r="R289" s="2">
        <f t="shared" si="111"/>
        <v>684335.41276560037</v>
      </c>
      <c r="S289" s="2">
        <f t="shared" si="111"/>
        <v>778358.52877255424</v>
      </c>
      <c r="T289" s="2">
        <f t="shared" si="111"/>
        <v>874621.00524851389</v>
      </c>
      <c r="U289" s="2">
        <f t="shared" si="111"/>
        <v>973145.86695080681</v>
      </c>
      <c r="V289" s="2">
        <f t="shared" si="111"/>
        <v>1162449.9868551714</v>
      </c>
      <c r="W289" s="2">
        <f t="shared" si="111"/>
        <v>1357777.3358356387</v>
      </c>
      <c r="X289" s="2">
        <f t="shared" si="111"/>
        <v>1560795.7930290825</v>
      </c>
      <c r="Y289" s="2">
        <f t="shared" si="111"/>
        <v>1771742.2456195476</v>
      </c>
      <c r="Z289" s="2">
        <f t="shared" si="111"/>
        <v>1990860.1382740859</v>
      </c>
      <c r="AA289" s="2">
        <f t="shared" si="111"/>
        <v>2218399.6440897966</v>
      </c>
      <c r="AB289" s="2">
        <f t="shared" si="111"/>
        <v>2454617.8398287888</v>
      </c>
      <c r="AC289" s="2">
        <f t="shared" si="111"/>
        <v>2697108.3980589067</v>
      </c>
      <c r="AD289" s="2">
        <f t="shared" si="111"/>
        <v>2945974.5055432324</v>
      </c>
      <c r="AE289" s="2">
        <f t="shared" si="111"/>
        <v>3201319.739092058</v>
      </c>
      <c r="AF289" s="2">
        <f t="shared" si="111"/>
        <v>3463248.0117081194</v>
      </c>
      <c r="AG289" s="2">
        <f t="shared" si="111"/>
        <v>3731863.5157785621</v>
      </c>
      <c r="AH289" s="2">
        <f t="shared" si="111"/>
        <v>4010233.5786468009</v>
      </c>
      <c r="AI289" s="2">
        <f t="shared" si="111"/>
        <v>4298649.4323450476</v>
      </c>
      <c r="AJ289" s="2">
        <f t="shared" si="111"/>
        <v>4597410.2388904374</v>
      </c>
      <c r="AK289" s="2">
        <f t="shared" si="111"/>
        <v>4906823.2949110689</v>
      </c>
    </row>
    <row r="290" spans="4:38">
      <c r="E290" t="s">
        <v>282</v>
      </c>
      <c r="F290" t="s">
        <v>215</v>
      </c>
      <c r="G290" s="2">
        <f t="shared" si="111"/>
        <v>0</v>
      </c>
      <c r="H290" s="2">
        <f t="shared" si="111"/>
        <v>0</v>
      </c>
      <c r="I290" s="2">
        <f t="shared" si="111"/>
        <v>0</v>
      </c>
      <c r="J290" s="2">
        <f t="shared" si="111"/>
        <v>0</v>
      </c>
      <c r="K290" s="2">
        <f t="shared" si="111"/>
        <v>0</v>
      </c>
      <c r="L290" s="2">
        <f t="shared" si="111"/>
        <v>0</v>
      </c>
      <c r="M290" s="2">
        <f t="shared" si="111"/>
        <v>0</v>
      </c>
      <c r="N290" s="2">
        <f t="shared" si="111"/>
        <v>0</v>
      </c>
      <c r="O290" s="2">
        <f t="shared" si="111"/>
        <v>0</v>
      </c>
      <c r="P290" s="2">
        <f t="shared" si="111"/>
        <v>0</v>
      </c>
      <c r="Q290" s="2">
        <f t="shared" si="111"/>
        <v>0</v>
      </c>
      <c r="R290" s="2">
        <f t="shared" si="111"/>
        <v>0</v>
      </c>
      <c r="S290" s="2">
        <f t="shared" si="111"/>
        <v>0</v>
      </c>
      <c r="T290" s="2">
        <f t="shared" si="111"/>
        <v>0</v>
      </c>
      <c r="U290" s="2">
        <f t="shared" si="111"/>
        <v>0</v>
      </c>
      <c r="V290" s="2">
        <f t="shared" si="111"/>
        <v>0</v>
      </c>
      <c r="W290" s="2">
        <f t="shared" si="111"/>
        <v>0</v>
      </c>
      <c r="X290" s="2">
        <f t="shared" si="111"/>
        <v>0</v>
      </c>
      <c r="Y290" s="2">
        <f t="shared" si="111"/>
        <v>0</v>
      </c>
      <c r="Z290" s="2">
        <f t="shared" si="111"/>
        <v>0</v>
      </c>
      <c r="AA290" s="2">
        <f t="shared" si="111"/>
        <v>0</v>
      </c>
      <c r="AB290" s="2">
        <f t="shared" si="111"/>
        <v>0</v>
      </c>
      <c r="AC290" s="2">
        <f t="shared" si="111"/>
        <v>0</v>
      </c>
      <c r="AD290" s="2">
        <f t="shared" si="111"/>
        <v>0</v>
      </c>
      <c r="AE290" s="2">
        <f t="shared" si="111"/>
        <v>0</v>
      </c>
      <c r="AF290" s="2">
        <f t="shared" si="111"/>
        <v>0</v>
      </c>
      <c r="AG290" s="2">
        <f t="shared" si="111"/>
        <v>0</v>
      </c>
      <c r="AH290" s="2">
        <f t="shared" si="111"/>
        <v>0</v>
      </c>
      <c r="AI290" s="2">
        <f t="shared" si="111"/>
        <v>0</v>
      </c>
      <c r="AJ290" s="2">
        <f t="shared" si="111"/>
        <v>0</v>
      </c>
      <c r="AK290" s="2">
        <f t="shared" si="111"/>
        <v>0</v>
      </c>
    </row>
    <row r="291" spans="4:38">
      <c r="E291" t="s">
        <v>283</v>
      </c>
      <c r="F291" t="s">
        <v>215</v>
      </c>
      <c r="G291" s="2">
        <f t="shared" si="111"/>
        <v>0</v>
      </c>
      <c r="H291" s="2">
        <f t="shared" si="111"/>
        <v>-57218.429434402264</v>
      </c>
      <c r="I291" s="2">
        <f t="shared" si="111"/>
        <v>-122708.65349027333</v>
      </c>
      <c r="J291" s="2">
        <f t="shared" si="111"/>
        <v>-234495.8491705441</v>
      </c>
      <c r="K291" s="2">
        <f t="shared" si="111"/>
        <v>-357041.68326467799</v>
      </c>
      <c r="L291" s="2">
        <f t="shared" si="111"/>
        <v>-490877.19193770393</v>
      </c>
      <c r="M291" s="2">
        <f t="shared" si="111"/>
        <v>-636553.66821564443</v>
      </c>
      <c r="N291" s="2">
        <f t="shared" si="111"/>
        <v>-793439.95742074563</v>
      </c>
      <c r="O291" s="2">
        <f t="shared" si="111"/>
        <v>-962054.09380297794</v>
      </c>
      <c r="P291" s="2">
        <f t="shared" si="111"/>
        <v>-1142933.2662974035</v>
      </c>
      <c r="Q291" s="2">
        <f t="shared" si="111"/>
        <v>-1336634.4437241019</v>
      </c>
      <c r="R291" s="2">
        <f t="shared" si="111"/>
        <v>-1543735.0188315595</v>
      </c>
      <c r="S291" s="2">
        <f t="shared" si="111"/>
        <v>-1755833.901999122</v>
      </c>
      <c r="T291" s="2">
        <f t="shared" si="111"/>
        <v>-1972984.371145292</v>
      </c>
      <c r="U291" s="2">
        <f t="shared" si="111"/>
        <v>-2195238.3658942999</v>
      </c>
      <c r="V291" s="2">
        <f t="shared" si="111"/>
        <v>-2622273.6963099027</v>
      </c>
      <c r="W291" s="2">
        <f t="shared" si="111"/>
        <v>-3062896.3254064941</v>
      </c>
      <c r="X291" s="2">
        <f t="shared" si="111"/>
        <v>-3520868.6822250704</v>
      </c>
      <c r="Y291" s="2">
        <f t="shared" si="111"/>
        <v>-3996725.1407505227</v>
      </c>
      <c r="Z291" s="2">
        <f t="shared" si="111"/>
        <v>-4491014.8674451811</v>
      </c>
      <c r="AA291" s="2">
        <f t="shared" si="111"/>
        <v>-5004302.2068739459</v>
      </c>
      <c r="AB291" s="2">
        <f t="shared" si="111"/>
        <v>-5537167.0770021752</v>
      </c>
      <c r="AC291" s="2">
        <f t="shared" si="111"/>
        <v>-6084181.2450444568</v>
      </c>
      <c r="AD291" s="2">
        <f t="shared" si="111"/>
        <v>-6645577.481388933</v>
      </c>
      <c r="AE291" s="2">
        <f t="shared" si="111"/>
        <v>-7221589.4362986255</v>
      </c>
      <c r="AF291" s="2">
        <f t="shared" si="111"/>
        <v>-7812451.5184249682</v>
      </c>
      <c r="AG291" s="2">
        <f t="shared" si="111"/>
        <v>-8418398.7666593175</v>
      </c>
      <c r="AH291" s="2">
        <f t="shared" si="111"/>
        <v>-9046350.5081998874</v>
      </c>
      <c r="AI291" s="2">
        <f t="shared" si="111"/>
        <v>-9696963.7090290636</v>
      </c>
      <c r="AJ291" s="2">
        <f t="shared" si="111"/>
        <v>-10370913.223718947</v>
      </c>
      <c r="AK291" s="2">
        <f t="shared" si="111"/>
        <v>-11068892.257030126</v>
      </c>
    </row>
    <row r="292" spans="4:38">
      <c r="E292" t="s">
        <v>306</v>
      </c>
      <c r="F292" t="s">
        <v>215</v>
      </c>
      <c r="G292" s="2">
        <f t="shared" si="111"/>
        <v>-39209.269853531972</v>
      </c>
      <c r="H292" s="2">
        <f t="shared" si="111"/>
        <v>-69695.397193932746</v>
      </c>
      <c r="I292" s="2">
        <f t="shared" si="111"/>
        <v>-149418.55083781597</v>
      </c>
      <c r="J292" s="2">
        <f t="shared" si="111"/>
        <v>-239806.03066675522</v>
      </c>
      <c r="K292" s="2">
        <f t="shared" si="111"/>
        <v>-457527.83437231509</v>
      </c>
      <c r="L292" s="2">
        <f t="shared" si="111"/>
        <v>-744213.78254578193</v>
      </c>
      <c r="M292" s="2">
        <f t="shared" si="111"/>
        <v>-1207891.585896689</v>
      </c>
      <c r="N292" s="2">
        <f t="shared" si="111"/>
        <v>-1249888.7140463497</v>
      </c>
      <c r="O292" s="2">
        <f t="shared" si="111"/>
        <v>-1291464.7665128852</v>
      </c>
      <c r="P292" s="2">
        <f t="shared" si="111"/>
        <v>-1339946.9867399358</v>
      </c>
      <c r="Q292" s="2">
        <f t="shared" si="111"/>
        <v>-1397535.1513395808</v>
      </c>
      <c r="R292" s="2">
        <f t="shared" si="111"/>
        <v>-1422598.0922050579</v>
      </c>
      <c r="S292" s="2">
        <f t="shared" si="111"/>
        <v>-1614609.9113523425</v>
      </c>
      <c r="T292" s="2">
        <f t="shared" si="111"/>
        <v>-1980571.4089123488</v>
      </c>
      <c r="U292" s="2">
        <f t="shared" si="111"/>
        <v>-2353764.1779104806</v>
      </c>
      <c r="V292" s="2">
        <f t="shared" si="111"/>
        <v>-2673480.6038866248</v>
      </c>
      <c r="W292" s="2">
        <f t="shared" si="111"/>
        <v>-3271420.5817008433</v>
      </c>
      <c r="X292" s="2">
        <f t="shared" si="111"/>
        <v>-3881917.2990491604</v>
      </c>
      <c r="Y292" s="2">
        <f t="shared" si="111"/>
        <v>-3938182.6291782516</v>
      </c>
      <c r="Z292" s="2">
        <f t="shared" si="111"/>
        <v>-3995629.5312400539</v>
      </c>
      <c r="AA292" s="2">
        <f t="shared" si="111"/>
        <v>-4054282.8182451539</v>
      </c>
      <c r="AB292" s="2">
        <f t="shared" si="111"/>
        <v>-4114167.8242773609</v>
      </c>
      <c r="AC292" s="2">
        <f t="shared" si="111"/>
        <v>-4174467.0855909851</v>
      </c>
      <c r="AD292" s="2">
        <f t="shared" si="111"/>
        <v>-4235171.5916201845</v>
      </c>
      <c r="AE292" s="2">
        <f t="shared" si="111"/>
        <v>-4296271.7706687748</v>
      </c>
      <c r="AF292" s="2">
        <f t="shared" si="111"/>
        <v>-4357757.4703164119</v>
      </c>
      <c r="AG292" s="2">
        <f t="shared" si="111"/>
        <v>-4419617.9372492954</v>
      </c>
      <c r="AH292" s="2">
        <f t="shared" si="111"/>
        <v>-4482777.4739877684</v>
      </c>
      <c r="AI292" s="2">
        <f t="shared" si="111"/>
        <v>-4547263.3609977504</v>
      </c>
      <c r="AJ292" s="2">
        <f t="shared" si="111"/>
        <v>-4613103.4516349407</v>
      </c>
      <c r="AK292" s="2">
        <f t="shared" si="111"/>
        <v>-4680326.1841755128</v>
      </c>
    </row>
    <row r="293" spans="4:38">
      <c r="E293" t="s">
        <v>290</v>
      </c>
      <c r="F293" t="s">
        <v>215</v>
      </c>
      <c r="G293" s="2">
        <f t="shared" si="111"/>
        <v>0</v>
      </c>
      <c r="H293" s="2">
        <f t="shared" si="111"/>
        <v>0</v>
      </c>
      <c r="I293" s="2">
        <f t="shared" si="111"/>
        <v>0</v>
      </c>
      <c r="J293" s="2">
        <f t="shared" si="111"/>
        <v>0</v>
      </c>
      <c r="K293" s="2">
        <f t="shared" si="111"/>
        <v>0</v>
      </c>
      <c r="L293" s="2">
        <f t="shared" si="111"/>
        <v>0</v>
      </c>
      <c r="M293" s="2">
        <f t="shared" si="111"/>
        <v>0</v>
      </c>
      <c r="N293" s="2">
        <f t="shared" si="111"/>
        <v>0</v>
      </c>
      <c r="O293" s="2">
        <f t="shared" si="111"/>
        <v>0</v>
      </c>
      <c r="P293" s="2">
        <f t="shared" si="111"/>
        <v>0</v>
      </c>
      <c r="Q293" s="2">
        <f t="shared" si="111"/>
        <v>0</v>
      </c>
      <c r="R293" s="2">
        <f t="shared" si="111"/>
        <v>0</v>
      </c>
      <c r="S293" s="2">
        <f t="shared" si="111"/>
        <v>0</v>
      </c>
      <c r="T293" s="2">
        <f t="shared" si="111"/>
        <v>0</v>
      </c>
      <c r="U293" s="2">
        <f t="shared" si="111"/>
        <v>0</v>
      </c>
      <c r="V293" s="2">
        <f t="shared" si="111"/>
        <v>0</v>
      </c>
      <c r="W293" s="2">
        <f t="shared" si="111"/>
        <v>0</v>
      </c>
      <c r="X293" s="2">
        <f t="shared" si="111"/>
        <v>0</v>
      </c>
      <c r="Y293" s="2">
        <f t="shared" si="111"/>
        <v>0</v>
      </c>
      <c r="Z293" s="2">
        <f t="shared" si="111"/>
        <v>0</v>
      </c>
      <c r="AA293" s="2">
        <f t="shared" si="111"/>
        <v>0</v>
      </c>
      <c r="AB293" s="2">
        <f t="shared" si="111"/>
        <v>0</v>
      </c>
      <c r="AC293" s="2">
        <f t="shared" si="111"/>
        <v>0</v>
      </c>
      <c r="AD293" s="2">
        <f t="shared" si="111"/>
        <v>0</v>
      </c>
      <c r="AE293" s="2">
        <f t="shared" si="111"/>
        <v>0</v>
      </c>
      <c r="AF293" s="2">
        <f t="shared" si="111"/>
        <v>0</v>
      </c>
      <c r="AG293" s="2">
        <f t="shared" si="111"/>
        <v>0</v>
      </c>
      <c r="AH293" s="2">
        <f t="shared" si="111"/>
        <v>0</v>
      </c>
      <c r="AI293" s="2">
        <f t="shared" si="111"/>
        <v>0</v>
      </c>
      <c r="AJ293" s="2">
        <f t="shared" si="111"/>
        <v>0</v>
      </c>
      <c r="AK293" s="2">
        <f t="shared" si="111"/>
        <v>0</v>
      </c>
    </row>
    <row r="294" spans="4:38">
      <c r="E294" t="s">
        <v>307</v>
      </c>
      <c r="F294" t="s">
        <v>215</v>
      </c>
      <c r="G294" s="2">
        <f t="shared" ref="G294:AK294" ca="1" si="112">G285</f>
        <v>46080069.489720367</v>
      </c>
      <c r="H294" s="2">
        <f t="shared" ca="1" si="112"/>
        <v>47047750.949004494</v>
      </c>
      <c r="I294" s="2">
        <f t="shared" ca="1" si="112"/>
        <v>48035753.718933582</v>
      </c>
      <c r="J294" s="2">
        <f t="shared" ca="1" si="112"/>
        <v>49044504.547031187</v>
      </c>
      <c r="K294" s="2">
        <f t="shared" ca="1" si="112"/>
        <v>50074439.142518833</v>
      </c>
      <c r="L294" s="2">
        <f t="shared" ca="1" si="112"/>
        <v>51126002.364511721</v>
      </c>
      <c r="M294" s="2">
        <f t="shared" ca="1" si="112"/>
        <v>0</v>
      </c>
      <c r="N294" s="2">
        <f t="shared" ca="1" si="112"/>
        <v>0</v>
      </c>
      <c r="O294" s="2">
        <f t="shared" ca="1" si="112"/>
        <v>0</v>
      </c>
      <c r="P294" s="2">
        <f t="shared" ca="1" si="112"/>
        <v>0</v>
      </c>
      <c r="Q294" s="2">
        <f t="shared" ca="1" si="112"/>
        <v>0</v>
      </c>
      <c r="R294" s="2">
        <f t="shared" ca="1" si="112"/>
        <v>0</v>
      </c>
      <c r="S294" s="2">
        <f t="shared" ca="1" si="112"/>
        <v>0</v>
      </c>
      <c r="T294" s="2">
        <f t="shared" ca="1" si="112"/>
        <v>0</v>
      </c>
      <c r="U294" s="2">
        <f t="shared" ca="1" si="112"/>
        <v>0</v>
      </c>
      <c r="V294" s="2">
        <f t="shared" ca="1" si="112"/>
        <v>0</v>
      </c>
      <c r="W294" s="2">
        <f t="shared" ca="1" si="112"/>
        <v>0</v>
      </c>
      <c r="X294" s="2">
        <f t="shared" ca="1" si="112"/>
        <v>0</v>
      </c>
      <c r="Y294" s="2">
        <f t="shared" ca="1" si="112"/>
        <v>0</v>
      </c>
      <c r="Z294" s="2">
        <f t="shared" ca="1" si="112"/>
        <v>0</v>
      </c>
      <c r="AA294" s="2">
        <f t="shared" ca="1" si="112"/>
        <v>0</v>
      </c>
      <c r="AB294" s="2">
        <f t="shared" ca="1" si="112"/>
        <v>0</v>
      </c>
      <c r="AC294" s="2">
        <f t="shared" ca="1" si="112"/>
        <v>0</v>
      </c>
      <c r="AD294" s="2">
        <f t="shared" ca="1" si="112"/>
        <v>0</v>
      </c>
      <c r="AE294" s="2">
        <f t="shared" ca="1" si="112"/>
        <v>0</v>
      </c>
      <c r="AF294" s="2">
        <f t="shared" ca="1" si="112"/>
        <v>0</v>
      </c>
      <c r="AG294" s="2">
        <f t="shared" ca="1" si="112"/>
        <v>0</v>
      </c>
      <c r="AH294" s="2">
        <f t="shared" ca="1" si="112"/>
        <v>0</v>
      </c>
      <c r="AI294" s="2">
        <f t="shared" ca="1" si="112"/>
        <v>0</v>
      </c>
      <c r="AJ294" s="2">
        <f t="shared" ca="1" si="112"/>
        <v>0</v>
      </c>
      <c r="AK294" s="2">
        <f t="shared" ca="1" si="112"/>
        <v>0</v>
      </c>
    </row>
    <row r="296" spans="4:38">
      <c r="E296" t="s">
        <v>308</v>
      </c>
      <c r="F296" t="s">
        <v>215</v>
      </c>
      <c r="G296" s="2">
        <f t="shared" ref="G296:AK296" ca="1" si="113">SUM(G288:G294)</f>
        <v>46040860.219866835</v>
      </c>
      <c r="H296" s="2">
        <f t="shared" ca="1" si="113"/>
        <v>47587011.701396324</v>
      </c>
      <c r="I296" s="2">
        <f t="shared" ca="1" si="113"/>
        <v>48538014.604961276</v>
      </c>
      <c r="J296" s="2">
        <f t="shared" ca="1" si="113"/>
        <v>49897239.842082821</v>
      </c>
      <c r="K296" s="2">
        <f t="shared" ca="1" si="113"/>
        <v>50735430.194449127</v>
      </c>
      <c r="L296" s="2">
        <f t="shared" ca="1" si="113"/>
        <v>51523417.02777537</v>
      </c>
      <c r="M296" s="2">
        <f t="shared" ca="1" si="113"/>
        <v>-46226.516013148241</v>
      </c>
      <c r="N296" s="2">
        <f t="shared" ca="1" si="113"/>
        <v>-84280.903850320028</v>
      </c>
      <c r="O296" s="2">
        <f t="shared" ca="1" si="113"/>
        <v>-125277.8717137468</v>
      </c>
      <c r="P296" s="2">
        <f t="shared" ca="1" si="113"/>
        <v>-176751.03142198198</v>
      </c>
      <c r="Q296" s="2">
        <f t="shared" ca="1" si="113"/>
        <v>-241115.04253942845</v>
      </c>
      <c r="R296" s="2">
        <f t="shared" ca="1" si="113"/>
        <v>-276962.42903284682</v>
      </c>
      <c r="S296" s="2">
        <f t="shared" ca="1" si="113"/>
        <v>-579779.43643761752</v>
      </c>
      <c r="T296" s="2">
        <f t="shared" ca="1" si="113"/>
        <v>-1059937.2040045145</v>
      </c>
      <c r="U296" s="2">
        <f t="shared" ca="1" si="113"/>
        <v>-1550773.7579132202</v>
      </c>
      <c r="V296" s="2">
        <f t="shared" ca="1" si="113"/>
        <v>132927.16162537783</v>
      </c>
      <c r="W296" s="2">
        <f t="shared" ca="1" si="113"/>
        <v>-658572.02171512321</v>
      </c>
      <c r="X296" s="2">
        <f t="shared" ca="1" si="113"/>
        <v>-1433345.3201478762</v>
      </c>
      <c r="Y296" s="2">
        <f t="shared" ca="1" si="113"/>
        <v>-1661939.1139819133</v>
      </c>
      <c r="Z296" s="2">
        <f t="shared" ca="1" si="113"/>
        <v>-1900032.0954669793</v>
      </c>
      <c r="AA296" s="2">
        <f t="shared" ca="1" si="113"/>
        <v>-2147922.4206212889</v>
      </c>
      <c r="AB296" s="2">
        <f t="shared" ca="1" si="113"/>
        <v>-2405916.5788741754</v>
      </c>
      <c r="AC296" s="2">
        <f t="shared" ca="1" si="113"/>
        <v>-2737599.0274866247</v>
      </c>
      <c r="AD296" s="2">
        <f t="shared" ca="1" si="113"/>
        <v>-3078414.085129912</v>
      </c>
      <c r="AE296" s="2">
        <f t="shared" ca="1" si="113"/>
        <v>-3428527.1439880971</v>
      </c>
      <c r="AF296" s="2">
        <f t="shared" ca="1" si="113"/>
        <v>-3788105.0052222991</v>
      </c>
      <c r="AG296" s="2">
        <f t="shared" ca="1" si="113"/>
        <v>-4157315.8334994316</v>
      </c>
      <c r="AH296" s="2">
        <f t="shared" ca="1" si="113"/>
        <v>-4466131.4644629741</v>
      </c>
      <c r="AI296" s="2">
        <f t="shared" ca="1" si="113"/>
        <v>-4786706.6768832495</v>
      </c>
      <c r="AJ296" s="2">
        <f t="shared" ca="1" si="113"/>
        <v>-5119399.1854881858</v>
      </c>
      <c r="AK296" s="2">
        <f t="shared" ca="1" si="113"/>
        <v>-5464576.5430488056</v>
      </c>
    </row>
    <row r="297" spans="4:38">
      <c r="E297" t="s">
        <v>309</v>
      </c>
      <c r="F297" t="s">
        <v>215</v>
      </c>
      <c r="G297" s="2">
        <f t="shared" ref="G297:AK297" ca="1" si="114">-G296*G$18</f>
        <v>-13812258.06596005</v>
      </c>
      <c r="H297" s="2">
        <f t="shared" ca="1" si="114"/>
        <v>-14276103.510418897</v>
      </c>
      <c r="I297" s="2">
        <f t="shared" ca="1" si="114"/>
        <v>-14561404.381488383</v>
      </c>
      <c r="J297" s="2">
        <f t="shared" ca="1" si="114"/>
        <v>-14969171.952624846</v>
      </c>
      <c r="K297" s="2">
        <f t="shared" ca="1" si="114"/>
        <v>-15220629.058334738</v>
      </c>
      <c r="L297" s="2">
        <f t="shared" ca="1" si="114"/>
        <v>-15457025.10833261</v>
      </c>
      <c r="M297" s="2">
        <f t="shared" ca="1" si="114"/>
        <v>13867.954803944473</v>
      </c>
      <c r="N297" s="2">
        <f t="shared" ca="1" si="114"/>
        <v>25284.271155096008</v>
      </c>
      <c r="O297" s="2">
        <f t="shared" ca="1" si="114"/>
        <v>37583.361514124037</v>
      </c>
      <c r="P297" s="2">
        <f t="shared" ca="1" si="114"/>
        <v>53025.309426594591</v>
      </c>
      <c r="Q297" s="2">
        <f t="shared" ca="1" si="114"/>
        <v>72334.512761828533</v>
      </c>
      <c r="R297" s="2">
        <f t="shared" ca="1" si="114"/>
        <v>83088.72870985404</v>
      </c>
      <c r="S297" s="2">
        <f t="shared" ca="1" si="114"/>
        <v>173933.83093128525</v>
      </c>
      <c r="T297" s="2">
        <f t="shared" ca="1" si="114"/>
        <v>317981.16120135435</v>
      </c>
      <c r="U297" s="2">
        <f t="shared" ca="1" si="114"/>
        <v>465232.12737396604</v>
      </c>
      <c r="V297" s="2">
        <f t="shared" ca="1" si="114"/>
        <v>-39878.148487613347</v>
      </c>
      <c r="W297" s="2">
        <f t="shared" ca="1" si="114"/>
        <v>197571.60651453695</v>
      </c>
      <c r="X297" s="2">
        <f t="shared" ca="1" si="114"/>
        <v>430003.59604436281</v>
      </c>
      <c r="Y297" s="2">
        <f t="shared" ca="1" si="114"/>
        <v>498581.73419457395</v>
      </c>
      <c r="Z297" s="2">
        <f t="shared" ca="1" si="114"/>
        <v>570009.62864009372</v>
      </c>
      <c r="AA297" s="2">
        <f t="shared" ca="1" si="114"/>
        <v>644376.72618638666</v>
      </c>
      <c r="AB297" s="2">
        <f t="shared" ca="1" si="114"/>
        <v>721774.97366225265</v>
      </c>
      <c r="AC297" s="2">
        <f t="shared" ca="1" si="114"/>
        <v>821279.70824598742</v>
      </c>
      <c r="AD297" s="2">
        <f t="shared" ca="1" si="114"/>
        <v>923524.22553897358</v>
      </c>
      <c r="AE297" s="2">
        <f t="shared" ca="1" si="114"/>
        <v>1028558.1431964291</v>
      </c>
      <c r="AF297" s="2">
        <f t="shared" ca="1" si="114"/>
        <v>1136431.5015666897</v>
      </c>
      <c r="AG297" s="2">
        <f t="shared" ca="1" si="114"/>
        <v>1247194.7500498295</v>
      </c>
      <c r="AH297" s="2">
        <f t="shared" ca="1" si="114"/>
        <v>1339839.4393388922</v>
      </c>
      <c r="AI297" s="2">
        <f t="shared" ca="1" si="114"/>
        <v>1436012.0030649749</v>
      </c>
      <c r="AJ297" s="2">
        <f t="shared" ca="1" si="114"/>
        <v>1535819.7556464558</v>
      </c>
      <c r="AK297" s="2">
        <f t="shared" ca="1" si="114"/>
        <v>1639372.9629146417</v>
      </c>
    </row>
    <row r="299" spans="4:38">
      <c r="D299" t="s">
        <v>310</v>
      </c>
    </row>
    <row r="300" spans="4:38">
      <c r="E300" t="s">
        <v>214</v>
      </c>
      <c r="F300" t="s">
        <v>215</v>
      </c>
      <c r="G300" s="2">
        <f t="shared" ref="G300:AK307" si="115">G234</f>
        <v>-3136741.5882825577</v>
      </c>
      <c r="H300" s="2">
        <f t="shared" si="115"/>
        <v>-1798080.4519494104</v>
      </c>
      <c r="I300" s="2">
        <f t="shared" si="115"/>
        <v>-5657860.7627485506</v>
      </c>
      <c r="J300" s="2">
        <f t="shared" si="115"/>
        <v>-6007912.8687873278</v>
      </c>
      <c r="K300" s="2">
        <f t="shared" si="115"/>
        <v>-16100459.76823879</v>
      </c>
      <c r="L300" s="2">
        <f t="shared" si="115"/>
        <v>-21519975.337257907</v>
      </c>
      <c r="M300" s="2">
        <f t="shared" si="115"/>
        <v>-35578188.814003259</v>
      </c>
      <c r="N300" s="2">
        <f t="shared" si="115"/>
        <v>-1752453.2245042424</v>
      </c>
      <c r="O300" s="2">
        <f t="shared" si="115"/>
        <v>-1624320.3420073742</v>
      </c>
      <c r="P300" s="2">
        <f t="shared" si="115"/>
        <v>-2079108.9950412908</v>
      </c>
      <c r="Q300" s="2">
        <f t="shared" si="115"/>
        <v>-2706526.6546538225</v>
      </c>
      <c r="R300" s="2">
        <f t="shared" si="115"/>
        <v>0</v>
      </c>
      <c r="S300" s="2">
        <f t="shared" si="115"/>
        <v>-13348639.683641469</v>
      </c>
      <c r="T300" s="2">
        <f t="shared" si="115"/>
        <v>-27257922.233995877</v>
      </c>
      <c r="U300" s="2">
        <f t="shared" si="115"/>
        <v>-27830338.600909792</v>
      </c>
      <c r="V300" s="2">
        <f t="shared" si="115"/>
        <v>-21311082.60312482</v>
      </c>
      <c r="W300" s="2">
        <f t="shared" si="115"/>
        <v>-43517230.675580882</v>
      </c>
      <c r="X300" s="2">
        <f t="shared" si="115"/>
        <v>-44431092.519768082</v>
      </c>
      <c r="Y300" s="2">
        <f t="shared" si="115"/>
        <v>0</v>
      </c>
      <c r="Z300" s="2">
        <f t="shared" si="115"/>
        <v>0</v>
      </c>
      <c r="AA300" s="2">
        <f t="shared" si="115"/>
        <v>0</v>
      </c>
      <c r="AB300" s="2">
        <f t="shared" si="115"/>
        <v>0</v>
      </c>
      <c r="AC300" s="2">
        <f t="shared" si="115"/>
        <v>0</v>
      </c>
      <c r="AD300" s="2">
        <f t="shared" si="115"/>
        <v>0</v>
      </c>
      <c r="AE300" s="2">
        <f t="shared" si="115"/>
        <v>0</v>
      </c>
      <c r="AF300" s="2">
        <f t="shared" si="115"/>
        <v>0</v>
      </c>
      <c r="AG300" s="2">
        <f t="shared" si="115"/>
        <v>0</v>
      </c>
      <c r="AH300" s="2">
        <f t="shared" si="115"/>
        <v>0</v>
      </c>
      <c r="AI300" s="2">
        <f t="shared" si="115"/>
        <v>0</v>
      </c>
      <c r="AJ300" s="2">
        <f t="shared" si="115"/>
        <v>0</v>
      </c>
      <c r="AK300" s="2">
        <f t="shared" si="115"/>
        <v>0</v>
      </c>
    </row>
    <row r="301" spans="4:38">
      <c r="E301" t="s">
        <v>311</v>
      </c>
      <c r="F301" t="s">
        <v>215</v>
      </c>
      <c r="G301" s="2">
        <f t="shared" si="115"/>
        <v>0</v>
      </c>
      <c r="H301" s="2">
        <f t="shared" si="115"/>
        <v>0</v>
      </c>
      <c r="I301" s="2">
        <f t="shared" si="115"/>
        <v>0</v>
      </c>
      <c r="J301" s="2">
        <f t="shared" si="115"/>
        <v>0</v>
      </c>
      <c r="K301" s="2">
        <f t="shared" si="115"/>
        <v>0</v>
      </c>
      <c r="L301" s="2">
        <f t="shared" si="115"/>
        <v>0</v>
      </c>
      <c r="M301" s="2">
        <f t="shared" si="115"/>
        <v>0</v>
      </c>
      <c r="N301" s="2">
        <f t="shared" si="115"/>
        <v>0</v>
      </c>
      <c r="O301" s="2">
        <f t="shared" si="115"/>
        <v>0</v>
      </c>
      <c r="P301" s="2">
        <f t="shared" si="115"/>
        <v>0</v>
      </c>
      <c r="Q301" s="2">
        <f t="shared" si="115"/>
        <v>0</v>
      </c>
      <c r="R301" s="2">
        <f t="shared" si="115"/>
        <v>0</v>
      </c>
      <c r="S301" s="2">
        <f t="shared" si="115"/>
        <v>0</v>
      </c>
      <c r="T301" s="2">
        <f t="shared" si="115"/>
        <v>0</v>
      </c>
      <c r="U301" s="2">
        <f t="shared" si="115"/>
        <v>0</v>
      </c>
      <c r="V301" s="2">
        <f t="shared" si="115"/>
        <v>0</v>
      </c>
      <c r="W301" s="2">
        <f t="shared" si="115"/>
        <v>0</v>
      </c>
      <c r="X301" s="2">
        <f t="shared" si="115"/>
        <v>0</v>
      </c>
      <c r="Y301" s="2">
        <f t="shared" si="115"/>
        <v>0</v>
      </c>
      <c r="Z301" s="2">
        <f t="shared" si="115"/>
        <v>0</v>
      </c>
      <c r="AA301" s="2">
        <f t="shared" si="115"/>
        <v>0</v>
      </c>
      <c r="AB301" s="2">
        <f t="shared" si="115"/>
        <v>0</v>
      </c>
      <c r="AC301" s="2">
        <f t="shared" si="115"/>
        <v>0</v>
      </c>
      <c r="AD301" s="2">
        <f t="shared" si="115"/>
        <v>0</v>
      </c>
      <c r="AE301" s="2">
        <f t="shared" si="115"/>
        <v>0</v>
      </c>
      <c r="AF301" s="2">
        <f t="shared" si="115"/>
        <v>0</v>
      </c>
      <c r="AG301" s="2">
        <f t="shared" si="115"/>
        <v>0</v>
      </c>
      <c r="AH301" s="2">
        <f t="shared" si="115"/>
        <v>0</v>
      </c>
      <c r="AI301" s="2">
        <f t="shared" si="115"/>
        <v>0</v>
      </c>
      <c r="AJ301" s="2">
        <f t="shared" si="115"/>
        <v>0</v>
      </c>
      <c r="AK301" s="2">
        <f t="shared" si="115"/>
        <v>0</v>
      </c>
    </row>
    <row r="302" spans="4:38">
      <c r="E302" t="s">
        <v>222</v>
      </c>
      <c r="F302" t="s">
        <v>215</v>
      </c>
      <c r="G302" s="2">
        <f t="shared" si="115"/>
        <v>0</v>
      </c>
      <c r="H302" s="2">
        <f t="shared" si="115"/>
        <v>0</v>
      </c>
      <c r="I302" s="2">
        <f t="shared" si="115"/>
        <v>0</v>
      </c>
      <c r="J302" s="2">
        <f t="shared" si="115"/>
        <v>0</v>
      </c>
      <c r="K302" s="2">
        <f t="shared" si="115"/>
        <v>0</v>
      </c>
      <c r="L302" s="2">
        <f t="shared" si="115"/>
        <v>0</v>
      </c>
      <c r="M302" s="2">
        <f t="shared" si="115"/>
        <v>0</v>
      </c>
      <c r="N302" s="2">
        <f t="shared" si="115"/>
        <v>0</v>
      </c>
      <c r="O302" s="2">
        <f t="shared" si="115"/>
        <v>0</v>
      </c>
      <c r="P302" s="2">
        <f t="shared" si="115"/>
        <v>0</v>
      </c>
      <c r="Q302" s="2">
        <f t="shared" si="115"/>
        <v>0</v>
      </c>
      <c r="R302" s="2">
        <f t="shared" si="115"/>
        <v>0</v>
      </c>
      <c r="S302" s="2">
        <f t="shared" si="115"/>
        <v>0</v>
      </c>
      <c r="T302" s="2">
        <f t="shared" si="115"/>
        <v>0</v>
      </c>
      <c r="U302" s="2">
        <f t="shared" si="115"/>
        <v>0</v>
      </c>
      <c r="V302" s="2">
        <f t="shared" si="115"/>
        <v>0</v>
      </c>
      <c r="W302" s="2">
        <f t="shared" si="115"/>
        <v>0</v>
      </c>
      <c r="X302" s="2">
        <f t="shared" si="115"/>
        <v>0</v>
      </c>
      <c r="Y302" s="2">
        <f t="shared" si="115"/>
        <v>0</v>
      </c>
      <c r="Z302" s="2">
        <f t="shared" si="115"/>
        <v>0</v>
      </c>
      <c r="AA302" s="2">
        <f t="shared" si="115"/>
        <v>0</v>
      </c>
      <c r="AB302" s="2">
        <f t="shared" si="115"/>
        <v>0</v>
      </c>
      <c r="AC302" s="2">
        <f t="shared" si="115"/>
        <v>0</v>
      </c>
      <c r="AD302" s="2">
        <f t="shared" si="115"/>
        <v>0</v>
      </c>
      <c r="AE302" s="2">
        <f t="shared" si="115"/>
        <v>0</v>
      </c>
      <c r="AF302" s="2">
        <f t="shared" si="115"/>
        <v>0</v>
      </c>
      <c r="AG302" s="2">
        <f t="shared" si="115"/>
        <v>0</v>
      </c>
      <c r="AH302" s="2">
        <f t="shared" si="115"/>
        <v>0</v>
      </c>
      <c r="AI302" s="2">
        <f t="shared" si="115"/>
        <v>0</v>
      </c>
      <c r="AJ302" s="2">
        <f t="shared" si="115"/>
        <v>0</v>
      </c>
      <c r="AK302" s="2">
        <f t="shared" si="115"/>
        <v>0</v>
      </c>
    </row>
    <row r="303" spans="4:38">
      <c r="E303" t="s">
        <v>305</v>
      </c>
      <c r="F303" t="s">
        <v>215</v>
      </c>
      <c r="G303" s="2">
        <f t="shared" si="115"/>
        <v>0</v>
      </c>
      <c r="H303" s="2">
        <f t="shared" si="115"/>
        <v>25364.843737514195</v>
      </c>
      <c r="I303" s="2">
        <f t="shared" si="115"/>
        <v>54396.561593670616</v>
      </c>
      <c r="J303" s="2">
        <f t="shared" si="115"/>
        <v>103951.65736112246</v>
      </c>
      <c r="K303" s="2">
        <f t="shared" si="115"/>
        <v>158276.04136129154</v>
      </c>
      <c r="L303" s="2">
        <f t="shared" si="115"/>
        <v>217605.12112769586</v>
      </c>
      <c r="M303" s="2">
        <f t="shared" si="115"/>
        <v>282183.28402987478</v>
      </c>
      <c r="N303" s="2">
        <f t="shared" si="115"/>
        <v>351730.74014815228</v>
      </c>
      <c r="O303" s="2">
        <f t="shared" si="115"/>
        <v>426477.13328665012</v>
      </c>
      <c r="P303" s="2">
        <f t="shared" si="115"/>
        <v>506660.59849259118</v>
      </c>
      <c r="Q303" s="2">
        <f t="shared" si="115"/>
        <v>592528.0392064862</v>
      </c>
      <c r="R303" s="2">
        <f t="shared" si="115"/>
        <v>684335.41276560037</v>
      </c>
      <c r="S303" s="2">
        <f t="shared" si="115"/>
        <v>778358.52877255424</v>
      </c>
      <c r="T303" s="2">
        <f t="shared" si="115"/>
        <v>874621.00524851389</v>
      </c>
      <c r="U303" s="2">
        <f t="shared" si="115"/>
        <v>973145.86695080681</v>
      </c>
      <c r="V303" s="2">
        <f t="shared" si="115"/>
        <v>1162449.9868551714</v>
      </c>
      <c r="W303" s="2">
        <f t="shared" si="115"/>
        <v>1357777.3358356387</v>
      </c>
      <c r="X303" s="2">
        <f t="shared" si="115"/>
        <v>1560795.7930290825</v>
      </c>
      <c r="Y303" s="2">
        <f t="shared" si="115"/>
        <v>1771742.2456195476</v>
      </c>
      <c r="Z303" s="2">
        <f t="shared" si="115"/>
        <v>1990860.1382740859</v>
      </c>
      <c r="AA303" s="2">
        <f t="shared" si="115"/>
        <v>2218399.6440897966</v>
      </c>
      <c r="AB303" s="2">
        <f t="shared" si="115"/>
        <v>2454617.8398287888</v>
      </c>
      <c r="AC303" s="2">
        <f t="shared" si="115"/>
        <v>2697108.3980589067</v>
      </c>
      <c r="AD303" s="2">
        <f t="shared" si="115"/>
        <v>2945974.5055432324</v>
      </c>
      <c r="AE303" s="2">
        <f t="shared" si="115"/>
        <v>3201319.739092058</v>
      </c>
      <c r="AF303" s="2">
        <f t="shared" si="115"/>
        <v>3463248.0117081194</v>
      </c>
      <c r="AG303" s="2">
        <f t="shared" si="115"/>
        <v>3731863.5157785621</v>
      </c>
      <c r="AH303" s="2">
        <f t="shared" si="115"/>
        <v>4010233.5786468009</v>
      </c>
      <c r="AI303" s="2">
        <f t="shared" si="115"/>
        <v>4298649.4323450476</v>
      </c>
      <c r="AJ303" s="2">
        <f t="shared" si="115"/>
        <v>4597410.2388904374</v>
      </c>
      <c r="AK303" s="2">
        <f t="shared" si="115"/>
        <v>4906823.2949110689</v>
      </c>
      <c r="AL303" s="2">
        <f t="shared" ref="AL303:AL309" si="116">IF(AF303=0,0,IF($G$15&gt;(AK303/AF303)^(1/5)-1+2%,AK303*(AK303/AF303)^(1/5)/($G$15-((AK303/AF303)^(1/5)-1)),AK303*(1+$G$14)/$G$16))</f>
        <v>167159273.93367228</v>
      </c>
    </row>
    <row r="304" spans="4:38">
      <c r="E304" t="s">
        <v>282</v>
      </c>
      <c r="F304" t="s">
        <v>215</v>
      </c>
      <c r="G304" s="2">
        <f t="shared" si="115"/>
        <v>0</v>
      </c>
      <c r="H304" s="2">
        <f t="shared" si="115"/>
        <v>0</v>
      </c>
      <c r="I304" s="2">
        <f t="shared" si="115"/>
        <v>0</v>
      </c>
      <c r="J304" s="2">
        <f t="shared" si="115"/>
        <v>0</v>
      </c>
      <c r="K304" s="2">
        <f t="shared" si="115"/>
        <v>0</v>
      </c>
      <c r="L304" s="2">
        <f t="shared" si="115"/>
        <v>0</v>
      </c>
      <c r="M304" s="2">
        <f t="shared" si="115"/>
        <v>0</v>
      </c>
      <c r="N304" s="2">
        <f t="shared" si="115"/>
        <v>0</v>
      </c>
      <c r="O304" s="2">
        <f t="shared" si="115"/>
        <v>0</v>
      </c>
      <c r="P304" s="2">
        <f t="shared" si="115"/>
        <v>0</v>
      </c>
      <c r="Q304" s="2">
        <f t="shared" si="115"/>
        <v>0</v>
      </c>
      <c r="R304" s="2">
        <f t="shared" si="115"/>
        <v>0</v>
      </c>
      <c r="S304" s="2">
        <f t="shared" si="115"/>
        <v>0</v>
      </c>
      <c r="T304" s="2">
        <f t="shared" si="115"/>
        <v>0</v>
      </c>
      <c r="U304" s="2">
        <f t="shared" si="115"/>
        <v>0</v>
      </c>
      <c r="V304" s="2">
        <f t="shared" si="115"/>
        <v>0</v>
      </c>
      <c r="W304" s="2">
        <f t="shared" si="115"/>
        <v>0</v>
      </c>
      <c r="X304" s="2">
        <f t="shared" si="115"/>
        <v>0</v>
      </c>
      <c r="Y304" s="2">
        <f t="shared" si="115"/>
        <v>0</v>
      </c>
      <c r="Z304" s="2">
        <f t="shared" si="115"/>
        <v>0</v>
      </c>
      <c r="AA304" s="2">
        <f t="shared" si="115"/>
        <v>0</v>
      </c>
      <c r="AB304" s="2">
        <f t="shared" si="115"/>
        <v>0</v>
      </c>
      <c r="AC304" s="2">
        <f t="shared" si="115"/>
        <v>0</v>
      </c>
      <c r="AD304" s="2">
        <f t="shared" si="115"/>
        <v>0</v>
      </c>
      <c r="AE304" s="2">
        <f t="shared" si="115"/>
        <v>0</v>
      </c>
      <c r="AF304" s="2">
        <f t="shared" si="115"/>
        <v>0</v>
      </c>
      <c r="AG304" s="2">
        <f t="shared" si="115"/>
        <v>0</v>
      </c>
      <c r="AH304" s="2">
        <f t="shared" si="115"/>
        <v>0</v>
      </c>
      <c r="AI304" s="2">
        <f t="shared" si="115"/>
        <v>0</v>
      </c>
      <c r="AJ304" s="2">
        <f t="shared" si="115"/>
        <v>0</v>
      </c>
      <c r="AK304" s="2">
        <f t="shared" si="115"/>
        <v>0</v>
      </c>
      <c r="AL304" s="2">
        <f t="shared" si="116"/>
        <v>0</v>
      </c>
    </row>
    <row r="305" spans="1:38">
      <c r="E305" t="s">
        <v>283</v>
      </c>
      <c r="F305" t="s">
        <v>215</v>
      </c>
      <c r="G305" s="2">
        <f t="shared" si="115"/>
        <v>0</v>
      </c>
      <c r="H305" s="2">
        <f t="shared" si="115"/>
        <v>-57218.429434402264</v>
      </c>
      <c r="I305" s="2">
        <f t="shared" si="115"/>
        <v>-122708.65349027333</v>
      </c>
      <c r="J305" s="2">
        <f t="shared" si="115"/>
        <v>-234495.8491705441</v>
      </c>
      <c r="K305" s="2">
        <f t="shared" si="115"/>
        <v>-357041.68326467799</v>
      </c>
      <c r="L305" s="2">
        <f t="shared" si="115"/>
        <v>-490877.19193770393</v>
      </c>
      <c r="M305" s="2">
        <f t="shared" si="115"/>
        <v>-636553.66821564443</v>
      </c>
      <c r="N305" s="2">
        <f t="shared" si="115"/>
        <v>-793439.95742074563</v>
      </c>
      <c r="O305" s="2">
        <f t="shared" si="115"/>
        <v>-962054.09380297794</v>
      </c>
      <c r="P305" s="2">
        <f t="shared" si="115"/>
        <v>-1142933.2662974035</v>
      </c>
      <c r="Q305" s="2">
        <f t="shared" si="115"/>
        <v>-1336634.4437241019</v>
      </c>
      <c r="R305" s="2">
        <f t="shared" si="115"/>
        <v>-1543735.0188315595</v>
      </c>
      <c r="S305" s="2">
        <f t="shared" si="115"/>
        <v>-1755833.901999122</v>
      </c>
      <c r="T305" s="2">
        <f t="shared" si="115"/>
        <v>-1972984.371145292</v>
      </c>
      <c r="U305" s="2">
        <f t="shared" si="115"/>
        <v>-2195238.3658942999</v>
      </c>
      <c r="V305" s="2">
        <f t="shared" si="115"/>
        <v>-2622273.6963099027</v>
      </c>
      <c r="W305" s="2">
        <f t="shared" si="115"/>
        <v>-3062896.3254064941</v>
      </c>
      <c r="X305" s="2">
        <f t="shared" si="115"/>
        <v>-3520868.6822250704</v>
      </c>
      <c r="Y305" s="2">
        <f t="shared" si="115"/>
        <v>-3996725.1407505227</v>
      </c>
      <c r="Z305" s="2">
        <f t="shared" si="115"/>
        <v>-4491014.8674451811</v>
      </c>
      <c r="AA305" s="2">
        <f t="shared" si="115"/>
        <v>-5004302.2068739459</v>
      </c>
      <c r="AB305" s="2">
        <f t="shared" si="115"/>
        <v>-5537167.0770021752</v>
      </c>
      <c r="AC305" s="2">
        <f t="shared" si="115"/>
        <v>-6084181.2450444568</v>
      </c>
      <c r="AD305" s="2">
        <f t="shared" si="115"/>
        <v>-6645577.481388933</v>
      </c>
      <c r="AE305" s="2">
        <f t="shared" si="115"/>
        <v>-7221589.4362986255</v>
      </c>
      <c r="AF305" s="2">
        <f t="shared" si="115"/>
        <v>-7812451.5184249682</v>
      </c>
      <c r="AG305" s="2">
        <f t="shared" si="115"/>
        <v>-8418398.7666593175</v>
      </c>
      <c r="AH305" s="2">
        <f t="shared" si="115"/>
        <v>-9046350.5081998874</v>
      </c>
      <c r="AI305" s="2">
        <f t="shared" si="115"/>
        <v>-9696963.7090290636</v>
      </c>
      <c r="AJ305" s="2">
        <f t="shared" si="115"/>
        <v>-10370913.223718947</v>
      </c>
      <c r="AK305" s="2">
        <f t="shared" si="115"/>
        <v>-11068892.257030126</v>
      </c>
      <c r="AL305" s="2">
        <f t="shared" si="116"/>
        <v>-377080624.61799675</v>
      </c>
    </row>
    <row r="306" spans="1:38">
      <c r="E306" t="s">
        <v>290</v>
      </c>
      <c r="F306" t="s">
        <v>215</v>
      </c>
      <c r="G306" s="2">
        <f t="shared" si="115"/>
        <v>0</v>
      </c>
      <c r="H306" s="2">
        <f t="shared" si="115"/>
        <v>0</v>
      </c>
      <c r="I306" s="2">
        <f t="shared" si="115"/>
        <v>0</v>
      </c>
      <c r="J306" s="2">
        <f t="shared" si="115"/>
        <v>0</v>
      </c>
      <c r="K306" s="2">
        <f t="shared" si="115"/>
        <v>0</v>
      </c>
      <c r="L306" s="2">
        <f t="shared" si="115"/>
        <v>0</v>
      </c>
      <c r="M306" s="2">
        <f t="shared" si="115"/>
        <v>0</v>
      </c>
      <c r="N306" s="2">
        <f t="shared" si="115"/>
        <v>0</v>
      </c>
      <c r="O306" s="2">
        <f t="shared" si="115"/>
        <v>0</v>
      </c>
      <c r="P306" s="2">
        <f t="shared" si="115"/>
        <v>0</v>
      </c>
      <c r="Q306" s="2">
        <f t="shared" si="115"/>
        <v>0</v>
      </c>
      <c r="R306" s="2">
        <f t="shared" si="115"/>
        <v>0</v>
      </c>
      <c r="S306" s="2">
        <f t="shared" si="115"/>
        <v>0</v>
      </c>
      <c r="T306" s="2">
        <f t="shared" si="115"/>
        <v>0</v>
      </c>
      <c r="U306" s="2">
        <f t="shared" si="115"/>
        <v>0</v>
      </c>
      <c r="V306" s="2">
        <f t="shared" si="115"/>
        <v>0</v>
      </c>
      <c r="W306" s="2">
        <f t="shared" si="115"/>
        <v>0</v>
      </c>
      <c r="X306" s="2">
        <f t="shared" si="115"/>
        <v>0</v>
      </c>
      <c r="Y306" s="2">
        <f t="shared" si="115"/>
        <v>0</v>
      </c>
      <c r="Z306" s="2">
        <f t="shared" si="115"/>
        <v>0</v>
      </c>
      <c r="AA306" s="2">
        <f t="shared" si="115"/>
        <v>0</v>
      </c>
      <c r="AB306" s="2">
        <f t="shared" si="115"/>
        <v>0</v>
      </c>
      <c r="AC306" s="2">
        <f t="shared" si="115"/>
        <v>0</v>
      </c>
      <c r="AD306" s="2">
        <f t="shared" si="115"/>
        <v>0</v>
      </c>
      <c r="AE306" s="2">
        <f t="shared" si="115"/>
        <v>0</v>
      </c>
      <c r="AF306" s="2">
        <f t="shared" si="115"/>
        <v>0</v>
      </c>
      <c r="AG306" s="2">
        <f t="shared" si="115"/>
        <v>0</v>
      </c>
      <c r="AH306" s="2">
        <f t="shared" si="115"/>
        <v>0</v>
      </c>
      <c r="AI306" s="2">
        <f t="shared" si="115"/>
        <v>0</v>
      </c>
      <c r="AJ306" s="2">
        <f t="shared" si="115"/>
        <v>0</v>
      </c>
      <c r="AK306" s="2">
        <f t="shared" si="115"/>
        <v>0</v>
      </c>
      <c r="AL306" s="2">
        <f t="shared" si="116"/>
        <v>0</v>
      </c>
    </row>
    <row r="307" spans="1:38">
      <c r="E307" t="s">
        <v>295</v>
      </c>
      <c r="F307" t="s">
        <v>215</v>
      </c>
      <c r="G307" s="2">
        <f t="shared" si="115"/>
        <v>0</v>
      </c>
      <c r="H307" s="2">
        <f t="shared" si="115"/>
        <v>0</v>
      </c>
      <c r="I307" s="2">
        <f t="shared" si="115"/>
        <v>0</v>
      </c>
      <c r="J307" s="2">
        <f t="shared" si="115"/>
        <v>0</v>
      </c>
      <c r="K307" s="2">
        <f t="shared" si="115"/>
        <v>0</v>
      </c>
      <c r="L307" s="2">
        <f t="shared" si="115"/>
        <v>0</v>
      </c>
      <c r="M307" s="2">
        <f t="shared" si="115"/>
        <v>0</v>
      </c>
      <c r="N307" s="2">
        <f t="shared" si="115"/>
        <v>0</v>
      </c>
      <c r="O307" s="2">
        <f t="shared" si="115"/>
        <v>0</v>
      </c>
      <c r="P307" s="2">
        <f t="shared" si="115"/>
        <v>0</v>
      </c>
      <c r="Q307" s="2">
        <f t="shared" si="115"/>
        <v>0</v>
      </c>
      <c r="R307" s="2">
        <f t="shared" si="115"/>
        <v>0</v>
      </c>
      <c r="S307" s="2">
        <f t="shared" si="115"/>
        <v>0</v>
      </c>
      <c r="T307" s="2">
        <f t="shared" si="115"/>
        <v>0</v>
      </c>
      <c r="U307" s="2">
        <f t="shared" si="115"/>
        <v>0</v>
      </c>
      <c r="V307" s="2">
        <f t="shared" si="115"/>
        <v>0</v>
      </c>
      <c r="W307" s="2">
        <f t="shared" si="115"/>
        <v>0</v>
      </c>
      <c r="X307" s="2">
        <f t="shared" si="115"/>
        <v>0</v>
      </c>
      <c r="Y307" s="2">
        <f t="shared" si="115"/>
        <v>0</v>
      </c>
      <c r="Z307" s="2">
        <f t="shared" si="115"/>
        <v>0</v>
      </c>
      <c r="AA307" s="2">
        <f t="shared" si="115"/>
        <v>0</v>
      </c>
      <c r="AB307" s="2">
        <f t="shared" si="115"/>
        <v>0</v>
      </c>
      <c r="AC307" s="2">
        <f t="shared" si="115"/>
        <v>0</v>
      </c>
      <c r="AD307" s="2">
        <f t="shared" si="115"/>
        <v>0</v>
      </c>
      <c r="AE307" s="2">
        <f t="shared" si="115"/>
        <v>0</v>
      </c>
      <c r="AF307" s="2">
        <f t="shared" si="115"/>
        <v>0</v>
      </c>
      <c r="AG307" s="2">
        <f t="shared" si="115"/>
        <v>0</v>
      </c>
      <c r="AH307" s="2">
        <f t="shared" si="115"/>
        <v>0</v>
      </c>
      <c r="AI307" s="2">
        <f t="shared" si="115"/>
        <v>0</v>
      </c>
      <c r="AJ307" s="2">
        <f t="shared" si="115"/>
        <v>0</v>
      </c>
      <c r="AK307" s="2">
        <f t="shared" si="115"/>
        <v>0</v>
      </c>
      <c r="AL307" s="2">
        <f t="shared" si="116"/>
        <v>0</v>
      </c>
    </row>
    <row r="308" spans="1:38">
      <c r="E308" t="s">
        <v>312</v>
      </c>
      <c r="F308" t="s">
        <v>215</v>
      </c>
      <c r="G308" s="2">
        <f t="shared" ref="G308:AK308" ca="1" si="117">G297</f>
        <v>-13812258.06596005</v>
      </c>
      <c r="H308" s="2">
        <f t="shared" ca="1" si="117"/>
        <v>-14276103.510418897</v>
      </c>
      <c r="I308" s="2">
        <f t="shared" ca="1" si="117"/>
        <v>-14561404.381488383</v>
      </c>
      <c r="J308" s="2">
        <f t="shared" ca="1" si="117"/>
        <v>-14969171.952624846</v>
      </c>
      <c r="K308" s="2">
        <f t="shared" ca="1" si="117"/>
        <v>-15220629.058334738</v>
      </c>
      <c r="L308" s="2">
        <f t="shared" ca="1" si="117"/>
        <v>-15457025.10833261</v>
      </c>
      <c r="M308" s="2">
        <f t="shared" ca="1" si="117"/>
        <v>13867.954803944473</v>
      </c>
      <c r="N308" s="2">
        <f t="shared" ca="1" si="117"/>
        <v>25284.271155096008</v>
      </c>
      <c r="O308" s="2">
        <f t="shared" ca="1" si="117"/>
        <v>37583.361514124037</v>
      </c>
      <c r="P308" s="2">
        <f t="shared" ca="1" si="117"/>
        <v>53025.309426594591</v>
      </c>
      <c r="Q308" s="2">
        <f t="shared" ca="1" si="117"/>
        <v>72334.512761828533</v>
      </c>
      <c r="R308" s="2">
        <f t="shared" ca="1" si="117"/>
        <v>83088.72870985404</v>
      </c>
      <c r="S308" s="2">
        <f t="shared" ca="1" si="117"/>
        <v>173933.83093128525</v>
      </c>
      <c r="T308" s="2">
        <f t="shared" ca="1" si="117"/>
        <v>317981.16120135435</v>
      </c>
      <c r="U308" s="2">
        <f t="shared" ca="1" si="117"/>
        <v>465232.12737396604</v>
      </c>
      <c r="V308" s="2">
        <f t="shared" ca="1" si="117"/>
        <v>-39878.148487613347</v>
      </c>
      <c r="W308" s="2">
        <f t="shared" ca="1" si="117"/>
        <v>197571.60651453695</v>
      </c>
      <c r="X308" s="2">
        <f t="shared" ca="1" si="117"/>
        <v>430003.59604436281</v>
      </c>
      <c r="Y308" s="2">
        <f t="shared" ca="1" si="117"/>
        <v>498581.73419457395</v>
      </c>
      <c r="Z308" s="2">
        <f t="shared" ca="1" si="117"/>
        <v>570009.62864009372</v>
      </c>
      <c r="AA308" s="2">
        <f t="shared" ca="1" si="117"/>
        <v>644376.72618638666</v>
      </c>
      <c r="AB308" s="2">
        <f t="shared" ca="1" si="117"/>
        <v>721774.97366225265</v>
      </c>
      <c r="AC308" s="2">
        <f t="shared" ca="1" si="117"/>
        <v>821279.70824598742</v>
      </c>
      <c r="AD308" s="2">
        <f t="shared" ca="1" si="117"/>
        <v>923524.22553897358</v>
      </c>
      <c r="AE308" s="2">
        <f t="shared" ca="1" si="117"/>
        <v>1028558.1431964291</v>
      </c>
      <c r="AF308" s="2">
        <f t="shared" ca="1" si="117"/>
        <v>1136431.5015666897</v>
      </c>
      <c r="AG308" s="2">
        <f t="shared" ca="1" si="117"/>
        <v>1247194.7500498295</v>
      </c>
      <c r="AH308" s="2">
        <f t="shared" ca="1" si="117"/>
        <v>1339839.4393388922</v>
      </c>
      <c r="AI308" s="2">
        <f t="shared" ca="1" si="117"/>
        <v>1436012.0030649749</v>
      </c>
      <c r="AJ308" s="2">
        <f t="shared" ca="1" si="117"/>
        <v>1535819.7556464558</v>
      </c>
      <c r="AK308" s="2">
        <f t="shared" ca="1" si="117"/>
        <v>1639372.9629146417</v>
      </c>
      <c r="AL308" s="2">
        <f t="shared" ca="1" si="116"/>
        <v>55848025.844238423</v>
      </c>
    </row>
    <row r="309" spans="1:38">
      <c r="E309" t="s">
        <v>313</v>
      </c>
      <c r="F309" t="s">
        <v>215</v>
      </c>
      <c r="G309" s="2">
        <f ca="1">-$G$17*G308</f>
        <v>6906129.0329800248</v>
      </c>
      <c r="H309" s="2">
        <f t="shared" ref="H309:AK309" ca="1" si="118">-$G$17*H308</f>
        <v>7138051.7552094487</v>
      </c>
      <c r="I309" s="2">
        <f t="shared" ca="1" si="118"/>
        <v>7280702.1907441914</v>
      </c>
      <c r="J309" s="2">
        <f t="shared" ca="1" si="118"/>
        <v>7484585.9763124231</v>
      </c>
      <c r="K309" s="2">
        <f t="shared" ca="1" si="118"/>
        <v>7610314.529167369</v>
      </c>
      <c r="L309" s="2">
        <f t="shared" ca="1" si="118"/>
        <v>7728512.5541663049</v>
      </c>
      <c r="M309" s="2">
        <f t="shared" ca="1" si="118"/>
        <v>-6933.9774019722363</v>
      </c>
      <c r="N309" s="2">
        <f t="shared" ca="1" si="118"/>
        <v>-12642.135577548004</v>
      </c>
      <c r="O309" s="2">
        <f t="shared" ca="1" si="118"/>
        <v>-18791.680757062019</v>
      </c>
      <c r="P309" s="2">
        <f t="shared" ca="1" si="118"/>
        <v>-26512.654713297296</v>
      </c>
      <c r="Q309" s="2">
        <f t="shared" ca="1" si="118"/>
        <v>-36167.256380914267</v>
      </c>
      <c r="R309" s="2">
        <f t="shared" ca="1" si="118"/>
        <v>-41544.36435492702</v>
      </c>
      <c r="S309" s="2">
        <f t="shared" ca="1" si="118"/>
        <v>-86966.915465642625</v>
      </c>
      <c r="T309" s="2">
        <f t="shared" ca="1" si="118"/>
        <v>-158990.58060067717</v>
      </c>
      <c r="U309" s="2">
        <f t="shared" ca="1" si="118"/>
        <v>-232616.06368698302</v>
      </c>
      <c r="V309" s="2">
        <f t="shared" ca="1" si="118"/>
        <v>19939.074243806674</v>
      </c>
      <c r="W309" s="2">
        <f t="shared" ca="1" si="118"/>
        <v>-98785.803257268475</v>
      </c>
      <c r="X309" s="2">
        <f t="shared" ca="1" si="118"/>
        <v>-215001.79802218141</v>
      </c>
      <c r="Y309" s="2">
        <f t="shared" ca="1" si="118"/>
        <v>-249290.86709728697</v>
      </c>
      <c r="Z309" s="2">
        <f t="shared" ca="1" si="118"/>
        <v>-285004.81432004686</v>
      </c>
      <c r="AA309" s="2">
        <f t="shared" ca="1" si="118"/>
        <v>-322188.36309319333</v>
      </c>
      <c r="AB309" s="2">
        <f t="shared" ca="1" si="118"/>
        <v>-360887.48683112633</v>
      </c>
      <c r="AC309" s="2">
        <f t="shared" ca="1" si="118"/>
        <v>-410639.85412299371</v>
      </c>
      <c r="AD309" s="2">
        <f t="shared" ca="1" si="118"/>
        <v>-461762.11276948679</v>
      </c>
      <c r="AE309" s="2">
        <f t="shared" ca="1" si="118"/>
        <v>-514279.07159821456</v>
      </c>
      <c r="AF309" s="2">
        <f t="shared" ca="1" si="118"/>
        <v>-568215.75078334485</v>
      </c>
      <c r="AG309" s="2">
        <f t="shared" ca="1" si="118"/>
        <v>-623597.37502491474</v>
      </c>
      <c r="AH309" s="2">
        <f t="shared" ca="1" si="118"/>
        <v>-669919.71966944612</v>
      </c>
      <c r="AI309" s="2">
        <f t="shared" ca="1" si="118"/>
        <v>-718006.00153248745</v>
      </c>
      <c r="AJ309" s="2">
        <f t="shared" ca="1" si="118"/>
        <v>-767909.8778232279</v>
      </c>
      <c r="AK309" s="2">
        <f t="shared" ca="1" si="118"/>
        <v>-819686.48145732086</v>
      </c>
      <c r="AL309" s="2">
        <f t="shared" ca="1" si="116"/>
        <v>-27924012.922119211</v>
      </c>
    </row>
    <row r="310" spans="1:38">
      <c r="E310" t="s">
        <v>314</v>
      </c>
      <c r="F310" t="s">
        <v>215</v>
      </c>
      <c r="G310" s="2">
        <f t="shared" ref="G310:AL310" ca="1" si="119">SUM(G300:G309)</f>
        <v>-10042870.621262584</v>
      </c>
      <c r="H310" s="2">
        <f t="shared" ca="1" si="119"/>
        <v>-8967985.792855747</v>
      </c>
      <c r="I310" s="2">
        <f t="shared" ca="1" si="119"/>
        <v>-13006875.045389347</v>
      </c>
      <c r="J310" s="2">
        <f t="shared" ca="1" si="119"/>
        <v>-13623043.036909172</v>
      </c>
      <c r="K310" s="2">
        <f t="shared" ca="1" si="119"/>
        <v>-23909539.939309545</v>
      </c>
      <c r="L310" s="2">
        <f t="shared" ca="1" si="119"/>
        <v>-29521759.962234218</v>
      </c>
      <c r="M310" s="2">
        <f t="shared" ca="1" si="119"/>
        <v>-35925625.220787063</v>
      </c>
      <c r="N310" s="2">
        <f t="shared" ca="1" si="119"/>
        <v>-2181520.3061992875</v>
      </c>
      <c r="O310" s="2">
        <f t="shared" ca="1" si="119"/>
        <v>-2141105.6217666399</v>
      </c>
      <c r="P310" s="2">
        <f t="shared" ca="1" si="119"/>
        <v>-2688869.008132806</v>
      </c>
      <c r="Q310" s="2">
        <f t="shared" ca="1" si="119"/>
        <v>-3414465.802790524</v>
      </c>
      <c r="R310" s="2">
        <f t="shared" ca="1" si="119"/>
        <v>-817855.24171103199</v>
      </c>
      <c r="S310" s="2">
        <f t="shared" ca="1" si="119"/>
        <v>-14239148.141402394</v>
      </c>
      <c r="T310" s="2">
        <f t="shared" ca="1" si="119"/>
        <v>-28197295.019291982</v>
      </c>
      <c r="U310" s="2">
        <f t="shared" ca="1" si="119"/>
        <v>-28819815.036166299</v>
      </c>
      <c r="V310" s="2">
        <f t="shared" ca="1" si="119"/>
        <v>-22790845.386823356</v>
      </c>
      <c r="W310" s="2">
        <f t="shared" ca="1" si="119"/>
        <v>-45123563.861894473</v>
      </c>
      <c r="X310" s="2">
        <f t="shared" ca="1" si="119"/>
        <v>-46176163.610941887</v>
      </c>
      <c r="Y310" s="2">
        <f t="shared" ca="1" si="119"/>
        <v>-1975692.0280336882</v>
      </c>
      <c r="Z310" s="2">
        <f t="shared" ca="1" si="119"/>
        <v>-2215149.9148510485</v>
      </c>
      <c r="AA310" s="2">
        <f t="shared" ca="1" si="119"/>
        <v>-2463714.1996909557</v>
      </c>
      <c r="AB310" s="2">
        <f t="shared" ca="1" si="119"/>
        <v>-2721661.7503422601</v>
      </c>
      <c r="AC310" s="2">
        <f t="shared" ca="1" si="119"/>
        <v>-2976432.9928625561</v>
      </c>
      <c r="AD310" s="2">
        <f t="shared" ca="1" si="119"/>
        <v>-3237840.8630762137</v>
      </c>
      <c r="AE310" s="2">
        <f t="shared" ca="1" si="119"/>
        <v>-3505990.6256083529</v>
      </c>
      <c r="AF310" s="2">
        <f t="shared" ca="1" si="119"/>
        <v>-3780987.7559335046</v>
      </c>
      <c r="AG310" s="2">
        <f t="shared" ca="1" si="119"/>
        <v>-4062937.8758558407</v>
      </c>
      <c r="AH310" s="2">
        <f t="shared" ca="1" si="119"/>
        <v>-4366197.2098836396</v>
      </c>
      <c r="AI310" s="2">
        <f t="shared" ca="1" si="119"/>
        <v>-4680308.2751515284</v>
      </c>
      <c r="AJ310" s="2">
        <f t="shared" ca="1" si="119"/>
        <v>-5005593.1070052814</v>
      </c>
      <c r="AK310" s="2">
        <f t="shared" ca="1" si="119"/>
        <v>-5342382.4806617359</v>
      </c>
      <c r="AL310" s="2">
        <f t="shared" ca="1" si="119"/>
        <v>-181997337.76220524</v>
      </c>
    </row>
    <row r="311" spans="1:38">
      <c r="E311" t="s">
        <v>315</v>
      </c>
      <c r="F311" t="s">
        <v>215</v>
      </c>
      <c r="G311" s="50">
        <f ca="1">NPV($G$15,H310:AL310)+G310</f>
        <v>-257131000.84674487</v>
      </c>
    </row>
    <row r="313" spans="1:38">
      <c r="E313" t="s">
        <v>307</v>
      </c>
      <c r="F313" t="s">
        <v>215</v>
      </c>
      <c r="G313" s="2">
        <f t="shared" ref="G313:AK313" ca="1" si="120">G285</f>
        <v>46080069.489720367</v>
      </c>
      <c r="H313" s="2">
        <f t="shared" ca="1" si="120"/>
        <v>47047750.949004494</v>
      </c>
      <c r="I313" s="2">
        <f t="shared" ca="1" si="120"/>
        <v>48035753.718933582</v>
      </c>
      <c r="J313" s="2">
        <f t="shared" ca="1" si="120"/>
        <v>49044504.547031187</v>
      </c>
      <c r="K313" s="2">
        <f t="shared" ca="1" si="120"/>
        <v>50074439.142518833</v>
      </c>
      <c r="L313" s="2">
        <f t="shared" ca="1" si="120"/>
        <v>51126002.364511721</v>
      </c>
      <c r="M313" s="2">
        <f t="shared" ca="1" si="120"/>
        <v>0</v>
      </c>
      <c r="N313" s="2">
        <f t="shared" ca="1" si="120"/>
        <v>0</v>
      </c>
      <c r="O313" s="2">
        <f t="shared" ca="1" si="120"/>
        <v>0</v>
      </c>
      <c r="P313" s="2">
        <f t="shared" ca="1" si="120"/>
        <v>0</v>
      </c>
      <c r="Q313" s="2">
        <f t="shared" ca="1" si="120"/>
        <v>0</v>
      </c>
      <c r="R313" s="2">
        <f t="shared" ca="1" si="120"/>
        <v>0</v>
      </c>
      <c r="S313" s="2">
        <f t="shared" ca="1" si="120"/>
        <v>0</v>
      </c>
      <c r="T313" s="2">
        <f t="shared" ca="1" si="120"/>
        <v>0</v>
      </c>
      <c r="U313" s="2">
        <f t="shared" ca="1" si="120"/>
        <v>0</v>
      </c>
      <c r="V313" s="2">
        <f t="shared" ca="1" si="120"/>
        <v>0</v>
      </c>
      <c r="W313" s="2">
        <f t="shared" ca="1" si="120"/>
        <v>0</v>
      </c>
      <c r="X313" s="2">
        <f t="shared" ca="1" si="120"/>
        <v>0</v>
      </c>
      <c r="Y313" s="2">
        <f t="shared" ca="1" si="120"/>
        <v>0</v>
      </c>
      <c r="Z313" s="2">
        <f t="shared" ca="1" si="120"/>
        <v>0</v>
      </c>
      <c r="AA313" s="2">
        <f t="shared" ca="1" si="120"/>
        <v>0</v>
      </c>
      <c r="AB313" s="2">
        <f t="shared" ca="1" si="120"/>
        <v>0</v>
      </c>
      <c r="AC313" s="2">
        <f t="shared" ca="1" si="120"/>
        <v>0</v>
      </c>
      <c r="AD313" s="2">
        <f t="shared" ca="1" si="120"/>
        <v>0</v>
      </c>
      <c r="AE313" s="2">
        <f t="shared" ca="1" si="120"/>
        <v>0</v>
      </c>
      <c r="AF313" s="2">
        <f t="shared" ca="1" si="120"/>
        <v>0</v>
      </c>
      <c r="AG313" s="2">
        <f t="shared" ca="1" si="120"/>
        <v>0</v>
      </c>
      <c r="AH313" s="2">
        <f t="shared" ca="1" si="120"/>
        <v>0</v>
      </c>
      <c r="AI313" s="2">
        <f t="shared" ca="1" si="120"/>
        <v>0</v>
      </c>
      <c r="AJ313" s="2">
        <f t="shared" ca="1" si="120"/>
        <v>0</v>
      </c>
      <c r="AK313" s="2">
        <f t="shared" ca="1" si="120"/>
        <v>0</v>
      </c>
    </row>
    <row r="314" spans="1:38">
      <c r="E314" t="s">
        <v>316</v>
      </c>
      <c r="F314" t="s">
        <v>215</v>
      </c>
      <c r="G314" s="2">
        <f ca="1">NPV($G$15,H313:AK313)+G313</f>
        <v>257131000.84674487</v>
      </c>
    </row>
    <row r="315" spans="1:38">
      <c r="E315" s="3" t="s">
        <v>317</v>
      </c>
      <c r="F315" s="3"/>
      <c r="G315" s="4" t="str">
        <f ca="1">IF(G311&gt;0,"N/A",IF(ABS(G311+G314)&gt;1,"Error","OK"))</f>
        <v>OK</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B1BDDC23-5F88-4D9E-9F43-9425CC83DAA1}">
      <formula1>$E$320:$E$322</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AN322"/>
  <sheetViews>
    <sheetView workbookViewId="0">
      <pane xSplit="5" ySplit="2" topLeftCell="F90" activePane="bottomRight" state="frozenSplit"/>
      <selection pane="bottomRight" activeCell="G102" sqref="G102"/>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4.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330</v>
      </c>
      <c r="H4" s="206"/>
    </row>
    <row r="6" spans="1:37">
      <c r="C6" s="1" t="s">
        <v>200</v>
      </c>
      <c r="G6" t="s">
        <v>201</v>
      </c>
      <c r="H6" s="26">
        <v>1465</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row>
    <row r="21" spans="1:37">
      <c r="E21" s="2" t="str">
        <f>E7</f>
        <v>Pipes</v>
      </c>
      <c r="F21" t="s">
        <v>215</v>
      </c>
      <c r="G21" s="10">
        <f>'30 Year RW Model - Cardinia'!G20+'30 Year RW Model - Casey '!G21</f>
        <v>43955687.438133262</v>
      </c>
      <c r="H21" s="10">
        <f>'30 Year RW Model - Cardinia'!H21+'30 Year RW Model - Casey '!H21</f>
        <v>30183674.972802155</v>
      </c>
      <c r="I21" s="10">
        <f>'30 Year RW Model - Cardinia'!I21+'30 Year RW Model - Casey '!I21</f>
        <v>16477289.619694466</v>
      </c>
      <c r="J21" s="10">
        <f>'30 Year RW Model - Cardinia'!J21+'30 Year RW Model - Casey '!J21</f>
        <v>8684303.630423611</v>
      </c>
      <c r="K21" s="10">
        <f>'30 Year RW Model - Cardinia'!K21+'30 Year RW Model - Casey '!K21</f>
        <v>8059014.4796618819</v>
      </c>
      <c r="L21" s="10">
        <f>'30 Year RW Model - Cardinia'!L21+'30 Year RW Model - Casey '!L21</f>
        <v>3566596.317358071</v>
      </c>
      <c r="M21" s="10">
        <f>'30 Year RW Model - Cardinia'!M21+'30 Year RW Model - Casey '!M21</f>
        <v>595461.28337162326</v>
      </c>
      <c r="N21" s="10">
        <f>'30 Year RW Model - Cardinia'!N21+'30 Year RW Model - Casey '!N21</f>
        <v>54765460.550051145</v>
      </c>
      <c r="O21" s="10">
        <f>'30 Year RW Model - Cardinia'!O21+'30 Year RW Model - Casey '!O21</f>
        <v>3732327.185856944</v>
      </c>
      <c r="P21" s="10">
        <f>'30 Year RW Model - Cardinia'!P21+'30 Year RW Model - Casey '!P21</f>
        <v>1704869.3759338586</v>
      </c>
      <c r="Q21" s="10">
        <f>'30 Year RW Model - Cardinia'!Q21+'30 Year RW Model - Casey '!Q21</f>
        <v>354855.71694350115</v>
      </c>
      <c r="R21" s="10">
        <f>'30 Year RW Model - Cardinia'!R21+'30 Year RW Model - Casey '!R21</f>
        <v>0</v>
      </c>
      <c r="S21" s="10">
        <f>'30 Year RW Model - Cardinia'!S21+'30 Year RW Model - Casey '!S21</f>
        <v>0</v>
      </c>
      <c r="T21" s="10"/>
      <c r="U21" s="10"/>
      <c r="V21" s="10"/>
      <c r="W21" s="10"/>
      <c r="X21" s="10"/>
      <c r="Y21" s="10"/>
      <c r="Z21" s="10"/>
      <c r="AA21" s="10"/>
      <c r="AB21" s="10"/>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43955687.438133262</v>
      </c>
      <c r="H26" s="2">
        <f t="shared" ref="H26:AK26" si="1">SUM(H21:H25)</f>
        <v>30183674.972802155</v>
      </c>
      <c r="I26" s="2">
        <f t="shared" si="1"/>
        <v>16477289.619694466</v>
      </c>
      <c r="J26" s="2">
        <f t="shared" si="1"/>
        <v>8684303.630423611</v>
      </c>
      <c r="K26" s="2">
        <f t="shared" si="1"/>
        <v>8059014.4796618819</v>
      </c>
      <c r="L26" s="2">
        <f t="shared" si="1"/>
        <v>3566596.317358071</v>
      </c>
      <c r="M26" s="2">
        <f t="shared" si="1"/>
        <v>595461.28337162326</v>
      </c>
      <c r="N26" s="2">
        <f t="shared" si="1"/>
        <v>54765460.550051145</v>
      </c>
      <c r="O26" s="2">
        <f t="shared" si="1"/>
        <v>3732327.185856944</v>
      </c>
      <c r="P26" s="2">
        <f t="shared" si="1"/>
        <v>1704869.3759338586</v>
      </c>
      <c r="Q26" s="2">
        <f t="shared" si="1"/>
        <v>354855.71694350115</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2">G21/$G7+IF((G$2-$G7+1)&gt;0,-INDEX($G21:$AK21,1,(G$2-$G7+1))/$G7,0)</f>
        <v>549446.09297666582</v>
      </c>
      <c r="H29" s="2">
        <f t="shared" si="2"/>
        <v>377295.93716002692</v>
      </c>
      <c r="I29" s="2">
        <f t="shared" si="2"/>
        <v>205966.12024618083</v>
      </c>
      <c r="J29" s="2">
        <f t="shared" si="2"/>
        <v>108553.79538029514</v>
      </c>
      <c r="K29" s="2">
        <f t="shared" si="2"/>
        <v>100737.68099577352</v>
      </c>
      <c r="L29" s="2">
        <f t="shared" si="2"/>
        <v>44582.453966975889</v>
      </c>
      <c r="M29" s="2">
        <f t="shared" si="2"/>
        <v>7443.2660421452911</v>
      </c>
      <c r="N29" s="2">
        <f t="shared" si="2"/>
        <v>684568.25687563932</v>
      </c>
      <c r="O29" s="2">
        <f t="shared" si="2"/>
        <v>46654.089823211798</v>
      </c>
      <c r="P29" s="2">
        <f t="shared" si="2"/>
        <v>21310.867199173234</v>
      </c>
      <c r="Q29" s="2">
        <f t="shared" si="2"/>
        <v>4435.6964617937647</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549446.09297666582</v>
      </c>
      <c r="H34" s="2">
        <f>SUM($G$29:H32)</f>
        <v>926742.0301366928</v>
      </c>
      <c r="I34" s="2">
        <f>SUM($G$29:I32)</f>
        <v>1132708.1503828736</v>
      </c>
      <c r="J34" s="2">
        <f>SUM($G$29:J32)</f>
        <v>1241261.9457631689</v>
      </c>
      <c r="K34" s="2">
        <f>SUM($G$29:K32)</f>
        <v>1341999.6267589424</v>
      </c>
      <c r="L34" s="2">
        <f>SUM($G$29:L32)</f>
        <v>1386582.0807259183</v>
      </c>
      <c r="M34" s="2">
        <f>SUM($G$29:M32)</f>
        <v>1394025.3467680635</v>
      </c>
      <c r="N34" s="2">
        <f>SUM($G$29:N32)</f>
        <v>2078593.6036437028</v>
      </c>
      <c r="O34" s="2">
        <f>SUM($G$29:O32)</f>
        <v>2125247.6934669148</v>
      </c>
      <c r="P34" s="2">
        <f>SUM($G$29:P32)</f>
        <v>2146558.560666088</v>
      </c>
      <c r="Q34" s="2">
        <f>SUM($G$29:Q32)</f>
        <v>2150994.257127882</v>
      </c>
      <c r="R34" s="2">
        <f>SUM($G$29:R32)</f>
        <v>2150994.257127882</v>
      </c>
      <c r="S34" s="2">
        <f>SUM($G$29:S32)</f>
        <v>2150994.257127882</v>
      </c>
      <c r="T34" s="2">
        <f>SUM($G$29:T32)</f>
        <v>2150994.257127882</v>
      </c>
      <c r="U34" s="2">
        <f>SUM($G$29:U32)</f>
        <v>2150994.257127882</v>
      </c>
      <c r="V34" s="2">
        <f>SUM($G$29:V32)</f>
        <v>2150994.257127882</v>
      </c>
      <c r="W34" s="2">
        <f>SUM($G$29:W32)</f>
        <v>2150994.257127882</v>
      </c>
      <c r="X34" s="2">
        <f>SUM($G$29:X32)</f>
        <v>2150994.257127882</v>
      </c>
      <c r="Y34" s="2">
        <f>SUM($G$29:Y32)</f>
        <v>2150994.257127882</v>
      </c>
      <c r="Z34" s="2">
        <f>SUM($G$29:Z32)</f>
        <v>2150994.257127882</v>
      </c>
      <c r="AA34" s="2">
        <f>SUM($G$29:AA32)</f>
        <v>2150994.257127882</v>
      </c>
      <c r="AB34" s="2">
        <f>SUM($G$29:AB32)</f>
        <v>2150994.257127882</v>
      </c>
      <c r="AC34" s="2">
        <f>SUM($G$29:AC32)</f>
        <v>2150994.257127882</v>
      </c>
      <c r="AD34" s="2">
        <f>SUM($G$29:AD32)</f>
        <v>2150994.257127882</v>
      </c>
      <c r="AE34" s="2">
        <f>SUM($G$29:AE32)</f>
        <v>2150994.257127882</v>
      </c>
      <c r="AF34" s="2">
        <f>SUM($G$29:AF32)</f>
        <v>2150994.257127882</v>
      </c>
      <c r="AG34" s="2">
        <f>SUM($G$29:AG32)</f>
        <v>2150994.257127882</v>
      </c>
      <c r="AH34" s="2">
        <f>SUM($G$29:AH32)</f>
        <v>2150994.257127882</v>
      </c>
      <c r="AI34" s="2">
        <f>SUM($G$29:AI32)</f>
        <v>2150994.257127882</v>
      </c>
      <c r="AJ34" s="2">
        <f>SUM($G$29:AJ32)</f>
        <v>2150994.257127882</v>
      </c>
      <c r="AK34" s="2">
        <f>SUM($G$29:AK32)</f>
        <v>2150994.257127882</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7276022.1604916416</v>
      </c>
      <c r="I37" s="10">
        <f>((I90+I116)*($H$6))*(I14/$G$13)</f>
        <v>7428818.6258619661</v>
      </c>
      <c r="J37" s="10">
        <f t="shared" ref="J37:AF37" si="3">((J90+J116)*($H$6))*(J14/$G$13)</f>
        <v>7584823.8170050671</v>
      </c>
      <c r="K37" s="10">
        <f t="shared" si="3"/>
        <v>7744105.1171621718</v>
      </c>
      <c r="L37" s="10">
        <f t="shared" si="3"/>
        <v>7906731.324622578</v>
      </c>
      <c r="M37" s="10">
        <f t="shared" si="3"/>
        <v>11656575.362550387</v>
      </c>
      <c r="N37" s="10">
        <f t="shared" si="3"/>
        <v>11901363.445163943</v>
      </c>
      <c r="O37" s="10">
        <f t="shared" si="3"/>
        <v>12151292.077512383</v>
      </c>
      <c r="P37" s="10">
        <f t="shared" si="3"/>
        <v>12406469.211140145</v>
      </c>
      <c r="Q37" s="10">
        <f t="shared" si="3"/>
        <v>12667005.064574085</v>
      </c>
      <c r="R37" s="10">
        <f t="shared" si="3"/>
        <v>3775769.5359017085</v>
      </c>
      <c r="S37" s="10">
        <f t="shared" si="3"/>
        <v>3855060.696155644</v>
      </c>
      <c r="T37" s="10">
        <f t="shared" si="3"/>
        <v>3936016.9707749118</v>
      </c>
      <c r="U37" s="10">
        <f t="shared" si="3"/>
        <v>4018673.327161185</v>
      </c>
      <c r="V37" s="10">
        <f t="shared" si="3"/>
        <v>4103065.4670315697</v>
      </c>
      <c r="W37" s="10">
        <f t="shared" si="3"/>
        <v>4189229.841839232</v>
      </c>
      <c r="X37" s="10">
        <f t="shared" si="3"/>
        <v>4277203.6685178559</v>
      </c>
      <c r="Y37" s="10">
        <f t="shared" si="3"/>
        <v>818817.17729188665</v>
      </c>
      <c r="Z37" s="10">
        <f t="shared" si="3"/>
        <v>836012.33801501628</v>
      </c>
      <c r="AA37" s="10">
        <f t="shared" si="3"/>
        <v>853568.59711333143</v>
      </c>
      <c r="AB37" s="10">
        <f t="shared" si="3"/>
        <v>871493.53765271127</v>
      </c>
      <c r="AC37" s="10">
        <f t="shared" si="3"/>
        <v>889794.90194341808</v>
      </c>
      <c r="AD37" s="10">
        <f t="shared" si="3"/>
        <v>908480.59488422971</v>
      </c>
      <c r="AE37" s="10">
        <f t="shared" si="3"/>
        <v>927558.68737679848</v>
      </c>
      <c r="AF37" s="10">
        <f t="shared" si="3"/>
        <v>947037.41981171118</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7276022.1604916416</v>
      </c>
      <c r="I42" s="2">
        <f t="shared" si="4"/>
        <v>7428818.6258619661</v>
      </c>
      <c r="J42" s="2">
        <f t="shared" si="4"/>
        <v>7584823.8170050671</v>
      </c>
      <c r="K42" s="2">
        <f t="shared" si="4"/>
        <v>7744105.1171621718</v>
      </c>
      <c r="L42" s="2">
        <f t="shared" si="4"/>
        <v>7906731.324622578</v>
      </c>
      <c r="M42" s="2">
        <f t="shared" si="4"/>
        <v>11656575.362550387</v>
      </c>
      <c r="N42" s="2">
        <f t="shared" si="4"/>
        <v>11901363.445163943</v>
      </c>
      <c r="O42" s="2">
        <f t="shared" si="4"/>
        <v>12151292.077512383</v>
      </c>
      <c r="P42" s="2">
        <f t="shared" si="4"/>
        <v>12406469.211140145</v>
      </c>
      <c r="Q42" s="2">
        <f t="shared" si="4"/>
        <v>12667005.064574085</v>
      </c>
      <c r="R42" s="2">
        <f t="shared" si="4"/>
        <v>3775769.5359017085</v>
      </c>
      <c r="S42" s="2">
        <f t="shared" si="4"/>
        <v>3855060.696155644</v>
      </c>
      <c r="T42" s="2">
        <f t="shared" si="4"/>
        <v>3936016.9707749118</v>
      </c>
      <c r="U42" s="2">
        <f t="shared" si="4"/>
        <v>4018673.327161185</v>
      </c>
      <c r="V42" s="2">
        <f t="shared" si="4"/>
        <v>4103065.4670315697</v>
      </c>
      <c r="W42" s="2">
        <f t="shared" si="4"/>
        <v>4189229.841839232</v>
      </c>
      <c r="X42" s="2">
        <f t="shared" si="4"/>
        <v>4277203.6685178559</v>
      </c>
      <c r="Y42" s="2">
        <f t="shared" si="4"/>
        <v>818817.17729188665</v>
      </c>
      <c r="Z42" s="2">
        <f t="shared" si="4"/>
        <v>836012.33801501628</v>
      </c>
      <c r="AA42" s="2">
        <f t="shared" si="4"/>
        <v>853568.59711333143</v>
      </c>
      <c r="AB42" s="2">
        <f t="shared" si="4"/>
        <v>871493.53765271127</v>
      </c>
      <c r="AC42" s="2">
        <f t="shared" si="4"/>
        <v>889794.90194341808</v>
      </c>
      <c r="AD42" s="2">
        <f t="shared" si="4"/>
        <v>908480.59488422971</v>
      </c>
      <c r="AE42" s="2">
        <f t="shared" si="4"/>
        <v>927558.68737679848</v>
      </c>
      <c r="AF42" s="2">
        <f t="shared" si="4"/>
        <v>947037.41981171118</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90950.277006145523</v>
      </c>
      <c r="I45" s="2">
        <f t="shared" si="5"/>
        <v>92860.232823274579</v>
      </c>
      <c r="J45" s="2">
        <f t="shared" si="5"/>
        <v>94810.297712563333</v>
      </c>
      <c r="K45" s="2">
        <f t="shared" si="5"/>
        <v>96801.313964527144</v>
      </c>
      <c r="L45" s="2">
        <f t="shared" si="5"/>
        <v>98834.141557782219</v>
      </c>
      <c r="M45" s="2">
        <f t="shared" si="5"/>
        <v>145707.19203187985</v>
      </c>
      <c r="N45" s="2">
        <f t="shared" si="5"/>
        <v>148767.04306454927</v>
      </c>
      <c r="O45" s="2">
        <f t="shared" si="5"/>
        <v>151891.15096890478</v>
      </c>
      <c r="P45" s="2">
        <f t="shared" si="5"/>
        <v>155080.86513925181</v>
      </c>
      <c r="Q45" s="2">
        <f t="shared" si="5"/>
        <v>158337.56330717605</v>
      </c>
      <c r="R45" s="2">
        <f t="shared" si="5"/>
        <v>47197.119198771354</v>
      </c>
      <c r="S45" s="2">
        <f t="shared" si="5"/>
        <v>48188.258701945553</v>
      </c>
      <c r="T45" s="2">
        <f t="shared" si="5"/>
        <v>49200.212134686401</v>
      </c>
      <c r="U45" s="2">
        <f t="shared" si="5"/>
        <v>50233.416589514811</v>
      </c>
      <c r="V45" s="2">
        <f t="shared" si="5"/>
        <v>51288.31833789462</v>
      </c>
      <c r="W45" s="2">
        <f t="shared" si="5"/>
        <v>52365.373022990403</v>
      </c>
      <c r="X45" s="2">
        <f t="shared" si="5"/>
        <v>53465.045856473196</v>
      </c>
      <c r="Y45" s="2">
        <f t="shared" si="5"/>
        <v>10235.214716148583</v>
      </c>
      <c r="Z45" s="2">
        <f t="shared" si="5"/>
        <v>10450.154225187704</v>
      </c>
      <c r="AA45" s="2">
        <f t="shared" si="5"/>
        <v>10669.607463916644</v>
      </c>
      <c r="AB45" s="2">
        <f t="shared" si="5"/>
        <v>10893.66922065889</v>
      </c>
      <c r="AC45" s="2">
        <f t="shared" si="5"/>
        <v>11122.436274292726</v>
      </c>
      <c r="AD45" s="2">
        <f t="shared" si="5"/>
        <v>11356.007436052871</v>
      </c>
      <c r="AE45" s="2">
        <f t="shared" si="5"/>
        <v>11594.483592209981</v>
      </c>
      <c r="AF45" s="2">
        <f t="shared" si="5"/>
        <v>11837.967747646389</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90950.277006145523</v>
      </c>
      <c r="I50" s="2">
        <f>SUM($G$45:I48)</f>
        <v>183810.5098294201</v>
      </c>
      <c r="J50" s="2">
        <f>SUM($G$45:J48)</f>
        <v>278620.80754198343</v>
      </c>
      <c r="K50" s="2">
        <f>SUM($G$45:K48)</f>
        <v>375422.12150651059</v>
      </c>
      <c r="L50" s="2">
        <f>SUM($G$45:L48)</f>
        <v>474256.26306429284</v>
      </c>
      <c r="M50" s="2">
        <f>SUM($G$45:M48)</f>
        <v>619963.45509617263</v>
      </c>
      <c r="N50" s="2">
        <f>SUM($G$45:N48)</f>
        <v>768730.49816072197</v>
      </c>
      <c r="O50" s="2">
        <f>SUM($G$45:O48)</f>
        <v>920621.64912962681</v>
      </c>
      <c r="P50" s="2">
        <f>SUM($G$45:P48)</f>
        <v>1075702.5142688786</v>
      </c>
      <c r="Q50" s="2">
        <f>SUM($G$45:Q48)</f>
        <v>1234040.0775760547</v>
      </c>
      <c r="R50" s="2">
        <f>SUM($G$45:R48)</f>
        <v>1281237.1967748262</v>
      </c>
      <c r="S50" s="2">
        <f>SUM($G$45:S48)</f>
        <v>1329425.4554767718</v>
      </c>
      <c r="T50" s="2">
        <f>SUM($G$45:T48)</f>
        <v>1378625.6676114581</v>
      </c>
      <c r="U50" s="2">
        <f>SUM($G$45:U48)</f>
        <v>1428859.0842009729</v>
      </c>
      <c r="V50" s="2">
        <f>SUM($G$45:V48)</f>
        <v>1480147.4025388674</v>
      </c>
      <c r="W50" s="2">
        <f>SUM($G$45:W48)</f>
        <v>1532512.7755618577</v>
      </c>
      <c r="X50" s="2">
        <f>SUM($G$45:X48)</f>
        <v>1585977.821418331</v>
      </c>
      <c r="Y50" s="2">
        <f>SUM($G$45:Y48)</f>
        <v>1596213.0361344796</v>
      </c>
      <c r="Z50" s="2">
        <f>SUM($G$45:Z48)</f>
        <v>1606663.1903596672</v>
      </c>
      <c r="AA50" s="2">
        <f>SUM($G$45:AA48)</f>
        <v>1617332.7978235837</v>
      </c>
      <c r="AB50" s="2">
        <f>SUM($G$45:AB48)</f>
        <v>1628226.4670442427</v>
      </c>
      <c r="AC50" s="2">
        <f>SUM($G$45:AC48)</f>
        <v>1639348.9033185353</v>
      </c>
      <c r="AD50" s="2">
        <f>SUM($G$45:AD48)</f>
        <v>1650704.9107545882</v>
      </c>
      <c r="AE50" s="2">
        <f>SUM($G$45:AE48)</f>
        <v>1662299.3943467981</v>
      </c>
      <c r="AF50" s="2">
        <f>SUM($G$45:AF48)</f>
        <v>1674137.3620944445</v>
      </c>
      <c r="AG50" s="2">
        <f>SUM($G$45:AG48)</f>
        <v>1674137.3620944445</v>
      </c>
      <c r="AH50" s="2">
        <f>SUM($G$45:AH48)</f>
        <v>1674137.3620944445</v>
      </c>
      <c r="AI50" s="2">
        <f>SUM($G$45:AI48)</f>
        <v>1674137.3620944445</v>
      </c>
      <c r="AJ50" s="2">
        <f>SUM($G$45:AJ48)</f>
        <v>1674137.3620944445</v>
      </c>
      <c r="AK50" s="2">
        <f>SUM($G$45:AK48)</f>
        <v>1674137.3620944445</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Recycled Water Service Revenue</v>
      </c>
      <c r="D87" s="1"/>
    </row>
    <row r="88" spans="1:37">
      <c r="C88" s="1"/>
      <c r="D88" s="1"/>
    </row>
    <row r="89" spans="1:37">
      <c r="C89" s="1"/>
      <c r="D89" t="s">
        <v>230</v>
      </c>
    </row>
    <row r="90" spans="1:37">
      <c r="A90" s="14">
        <f>'Notes &amp; Assumptions'!A28</f>
        <v>15</v>
      </c>
      <c r="C90" s="1"/>
      <c r="D90" s="1"/>
      <c r="E90" t="s">
        <v>231</v>
      </c>
      <c r="F90" t="s">
        <v>232</v>
      </c>
      <c r="H90" s="10">
        <f>'30 Year RW Model - Cardinia'!H90+'30 Year RW Model - Casey '!H90</f>
        <v>4864.4153062089581</v>
      </c>
      <c r="I90" s="10">
        <f>'30 Year RW Model - Cardinia'!I90+'30 Year RW Model - Casey '!I90</f>
        <v>4864.4153062089581</v>
      </c>
      <c r="J90" s="10">
        <f>'30 Year RW Model - Cardinia'!J90+'30 Year RW Model - Casey '!J90</f>
        <v>4864.4153062089581</v>
      </c>
      <c r="K90" s="10">
        <f>'30 Year RW Model - Cardinia'!K90+'30 Year RW Model - Casey '!K90</f>
        <v>4864.4153062089581</v>
      </c>
      <c r="L90" s="10">
        <f>'30 Year RW Model - Cardinia'!L90+'30 Year RW Model - Casey '!L90</f>
        <v>4864.4153062089581</v>
      </c>
      <c r="M90" s="10">
        <f>'30 Year RW Model - Cardinia'!M90+'30 Year RW Model - Casey '!M90</f>
        <v>7023.9093607715013</v>
      </c>
      <c r="N90" s="10">
        <f>'30 Year RW Model - Cardinia'!N90+'30 Year RW Model - Casey '!N90</f>
        <v>7023.9093607715013</v>
      </c>
      <c r="O90" s="10">
        <f>'30 Year RW Model - Cardinia'!O90+'30 Year RW Model - Casey '!O90</f>
        <v>7023.9093607715013</v>
      </c>
      <c r="P90" s="10">
        <f>'30 Year RW Model - Cardinia'!P90+'30 Year RW Model - Casey '!P90</f>
        <v>7023.9093607715013</v>
      </c>
      <c r="Q90" s="10">
        <f>'30 Year RW Model - Cardinia'!Q90+'30 Year RW Model - Casey '!Q90</f>
        <v>7023.9093607715013</v>
      </c>
      <c r="R90" s="10">
        <f>'30 Year RW Model - Cardinia'!R90+'30 Year RW Model - Casey '!R90</f>
        <v>2050.617647058823</v>
      </c>
      <c r="S90" s="10">
        <f>'30 Year RW Model - Cardinia'!S90+'30 Year RW Model - Casey '!S90</f>
        <v>2050.617647058823</v>
      </c>
      <c r="T90" s="10">
        <f>'30 Year RW Model - Cardinia'!T90+'30 Year RW Model - Casey '!T90</f>
        <v>2050.617647058823</v>
      </c>
      <c r="U90" s="10">
        <f>'30 Year RW Model - Cardinia'!U90+'30 Year RW Model - Casey '!U90</f>
        <v>2050.617647058823</v>
      </c>
      <c r="V90" s="10">
        <f>'30 Year RW Model - Cardinia'!V90+'30 Year RW Model - Casey '!V90</f>
        <v>2050.617647058823</v>
      </c>
      <c r="W90" s="10">
        <f>'30 Year RW Model - Cardinia'!W90+'30 Year RW Model - Casey '!W90</f>
        <v>2050.617647058823</v>
      </c>
      <c r="X90" s="10">
        <f>'30 Year RW Model - Cardinia'!X90+'30 Year RW Model - Casey '!X90</f>
        <v>2050.617647058823</v>
      </c>
      <c r="Y90" s="10">
        <f>'30 Year RW Model - Cardinia'!Y90+'30 Year RW Model - Casey '!Y90</f>
        <v>384.49080882352922</v>
      </c>
      <c r="Z90" s="10">
        <f>'30 Year RW Model - Cardinia'!Z90+'30 Year RW Model - Casey '!Z90</f>
        <v>384.49080882352922</v>
      </c>
      <c r="AA90" s="10">
        <f>'30 Year RW Model - Cardinia'!AA90+'30 Year RW Model - Casey '!AA90</f>
        <v>384.49080882352922</v>
      </c>
      <c r="AB90" s="10">
        <f>'30 Year RW Model - Cardinia'!AB90+'30 Year RW Model - Casey '!AB90</f>
        <v>384.49080882352922</v>
      </c>
      <c r="AC90" s="10">
        <f>'30 Year RW Model - Cardinia'!AC90+'30 Year RW Model - Casey '!AC90</f>
        <v>384.49080882352922</v>
      </c>
      <c r="AD90" s="10">
        <f>'30 Year RW Model - Cardinia'!AD90+'30 Year RW Model - Casey '!AD90</f>
        <v>384.49080882352922</v>
      </c>
      <c r="AE90" s="10">
        <f>'30 Year RW Model - Cardinia'!AE90+'30 Year RW Model - Casey '!AE90</f>
        <v>384.49080882352922</v>
      </c>
      <c r="AF90" s="10">
        <f>'30 Year RW Model - Cardinia'!AF90+'30 Year RW Model - Casey '!AF90</f>
        <v>384.49080882352922</v>
      </c>
      <c r="AG90" s="10"/>
      <c r="AH90" s="10"/>
      <c r="AI90" s="10"/>
      <c r="AJ90" s="10"/>
      <c r="AK90" s="10"/>
    </row>
    <row r="91" spans="1:37">
      <c r="C91" s="1"/>
      <c r="D91" s="1"/>
      <c r="E91" t="s">
        <v>233</v>
      </c>
      <c r="F91" t="s">
        <v>232</v>
      </c>
      <c r="H91" s="2">
        <f>G91+H90</f>
        <v>4864.4153062089581</v>
      </c>
      <c r="I91" s="2">
        <f t="shared" ref="I91:AK91" si="12">H91+I90</f>
        <v>9728.8306124179162</v>
      </c>
      <c r="J91" s="2">
        <f t="shared" si="12"/>
        <v>14593.245918626875</v>
      </c>
      <c r="K91" s="2">
        <f t="shared" si="12"/>
        <v>19457.661224835832</v>
      </c>
      <c r="L91" s="2">
        <f t="shared" si="12"/>
        <v>24322.07653104479</v>
      </c>
      <c r="M91" s="2">
        <f t="shared" si="12"/>
        <v>31345.98589181629</v>
      </c>
      <c r="N91" s="2">
        <f t="shared" si="12"/>
        <v>38369.89525258779</v>
      </c>
      <c r="O91" s="2">
        <f t="shared" si="12"/>
        <v>45393.804613359294</v>
      </c>
      <c r="P91" s="2">
        <f t="shared" si="12"/>
        <v>52417.713974130798</v>
      </c>
      <c r="Q91" s="2">
        <f t="shared" si="12"/>
        <v>59441.623334902302</v>
      </c>
      <c r="R91" s="2">
        <f t="shared" si="12"/>
        <v>61492.240981961128</v>
      </c>
      <c r="S91" s="2">
        <f t="shared" si="12"/>
        <v>63542.858629019953</v>
      </c>
      <c r="T91" s="2">
        <f t="shared" si="12"/>
        <v>65593.476276078771</v>
      </c>
      <c r="U91" s="2">
        <f t="shared" si="12"/>
        <v>67644.093923137596</v>
      </c>
      <c r="V91" s="2">
        <f t="shared" si="12"/>
        <v>69694.711570196421</v>
      </c>
      <c r="W91" s="2">
        <f t="shared" si="12"/>
        <v>71745.329217255246</v>
      </c>
      <c r="X91" s="2">
        <f t="shared" si="12"/>
        <v>73795.946864314072</v>
      </c>
      <c r="Y91" s="2">
        <f t="shared" si="12"/>
        <v>74180.437673137596</v>
      </c>
      <c r="Z91" s="2">
        <f t="shared" si="12"/>
        <v>74564.92848196112</v>
      </c>
      <c r="AA91" s="2">
        <f t="shared" si="12"/>
        <v>74949.419290784645</v>
      </c>
      <c r="AB91" s="2">
        <f t="shared" si="12"/>
        <v>75333.910099608169</v>
      </c>
      <c r="AC91" s="2">
        <f t="shared" si="12"/>
        <v>75718.400908431693</v>
      </c>
      <c r="AD91" s="2">
        <f t="shared" si="12"/>
        <v>76102.891717255217</v>
      </c>
      <c r="AE91" s="2">
        <f t="shared" si="12"/>
        <v>76487.382526078742</v>
      </c>
      <c r="AF91" s="2">
        <f t="shared" si="12"/>
        <v>76871.873334902266</v>
      </c>
      <c r="AG91" s="2">
        <f>AF91+AG90</f>
        <v>76871.873334902266</v>
      </c>
      <c r="AH91" s="2">
        <f t="shared" si="12"/>
        <v>76871.873334902266</v>
      </c>
      <c r="AI91" s="2">
        <f t="shared" si="12"/>
        <v>76871.873334902266</v>
      </c>
      <c r="AJ91" s="2">
        <f t="shared" si="12"/>
        <v>76871.873334902266</v>
      </c>
      <c r="AK91" s="2">
        <f t="shared" si="12"/>
        <v>76871.873334902266</v>
      </c>
    </row>
    <row r="92" spans="1:37">
      <c r="A92" s="14">
        <f>'Notes &amp; Assumptions'!A29</f>
        <v>16</v>
      </c>
      <c r="C92" s="1"/>
      <c r="D92" s="1"/>
      <c r="E92" t="s">
        <v>234</v>
      </c>
      <c r="F92" t="s">
        <v>232</v>
      </c>
      <c r="G92" s="10">
        <v>1</v>
      </c>
    </row>
    <row r="93" spans="1:37">
      <c r="C93" s="1"/>
      <c r="D93" s="1"/>
      <c r="E93" t="s">
        <v>235</v>
      </c>
      <c r="F93" t="s">
        <v>232</v>
      </c>
      <c r="H93">
        <f>H90*$G92</f>
        <v>4864.4153062089581</v>
      </c>
      <c r="I93">
        <f t="shared" ref="I93:AK93" si="13">I90*$G92</f>
        <v>4864.4153062089581</v>
      </c>
      <c r="J93">
        <f t="shared" si="13"/>
        <v>4864.4153062089581</v>
      </c>
      <c r="K93">
        <f t="shared" si="13"/>
        <v>4864.4153062089581</v>
      </c>
      <c r="L93">
        <f t="shared" si="13"/>
        <v>4864.4153062089581</v>
      </c>
      <c r="M93">
        <f t="shared" si="13"/>
        <v>7023.9093607715013</v>
      </c>
      <c r="N93">
        <f t="shared" si="13"/>
        <v>7023.9093607715013</v>
      </c>
      <c r="O93">
        <f t="shared" si="13"/>
        <v>7023.9093607715013</v>
      </c>
      <c r="P93">
        <f t="shared" si="13"/>
        <v>7023.9093607715013</v>
      </c>
      <c r="Q93">
        <f t="shared" si="13"/>
        <v>7023.9093607715013</v>
      </c>
      <c r="R93">
        <f t="shared" si="13"/>
        <v>2050.617647058823</v>
      </c>
      <c r="S93">
        <f t="shared" si="13"/>
        <v>2050.617647058823</v>
      </c>
      <c r="T93">
        <f t="shared" si="13"/>
        <v>2050.617647058823</v>
      </c>
      <c r="U93">
        <f t="shared" si="13"/>
        <v>2050.617647058823</v>
      </c>
      <c r="V93">
        <f t="shared" si="13"/>
        <v>2050.617647058823</v>
      </c>
      <c r="W93">
        <f t="shared" si="13"/>
        <v>2050.617647058823</v>
      </c>
      <c r="X93">
        <f t="shared" si="13"/>
        <v>2050.617647058823</v>
      </c>
      <c r="Y93">
        <f t="shared" si="13"/>
        <v>384.49080882352922</v>
      </c>
      <c r="Z93">
        <f t="shared" si="13"/>
        <v>384.49080882352922</v>
      </c>
      <c r="AA93">
        <f t="shared" si="13"/>
        <v>384.49080882352922</v>
      </c>
      <c r="AB93">
        <f t="shared" si="13"/>
        <v>384.49080882352922</v>
      </c>
      <c r="AC93">
        <f t="shared" si="13"/>
        <v>384.49080882352922</v>
      </c>
      <c r="AD93">
        <f t="shared" si="13"/>
        <v>384.49080882352922</v>
      </c>
      <c r="AE93">
        <f t="shared" si="13"/>
        <v>384.49080882352922</v>
      </c>
      <c r="AF93">
        <f t="shared" si="13"/>
        <v>384.49080882352922</v>
      </c>
      <c r="AG93">
        <f t="shared" si="13"/>
        <v>0</v>
      </c>
      <c r="AH93">
        <f t="shared" si="13"/>
        <v>0</v>
      </c>
      <c r="AI93">
        <f t="shared" si="13"/>
        <v>0</v>
      </c>
      <c r="AJ93">
        <f t="shared" si="13"/>
        <v>0</v>
      </c>
      <c r="AK93">
        <f t="shared" si="13"/>
        <v>0</v>
      </c>
    </row>
    <row r="94" spans="1:37">
      <c r="C94" s="1"/>
      <c r="D94" s="1"/>
      <c r="E94" t="s">
        <v>236</v>
      </c>
      <c r="F94" t="s">
        <v>232</v>
      </c>
      <c r="H94">
        <f>H91*$G92</f>
        <v>4864.4153062089581</v>
      </c>
      <c r="I94">
        <f t="shared" ref="I94:AK94" si="14">I91*$G92</f>
        <v>9728.8306124179162</v>
      </c>
      <c r="J94">
        <f t="shared" si="14"/>
        <v>14593.245918626875</v>
      </c>
      <c r="K94">
        <f t="shared" si="14"/>
        <v>19457.661224835832</v>
      </c>
      <c r="L94">
        <f t="shared" si="14"/>
        <v>24322.07653104479</v>
      </c>
      <c r="M94">
        <f t="shared" si="14"/>
        <v>31345.98589181629</v>
      </c>
      <c r="N94">
        <f t="shared" si="14"/>
        <v>38369.89525258779</v>
      </c>
      <c r="O94">
        <f t="shared" si="14"/>
        <v>45393.804613359294</v>
      </c>
      <c r="P94">
        <f t="shared" si="14"/>
        <v>52417.713974130798</v>
      </c>
      <c r="Q94">
        <f t="shared" si="14"/>
        <v>59441.623334902302</v>
      </c>
      <c r="R94">
        <f t="shared" si="14"/>
        <v>61492.240981961128</v>
      </c>
      <c r="S94">
        <f t="shared" si="14"/>
        <v>63542.858629019953</v>
      </c>
      <c r="T94">
        <f t="shared" si="14"/>
        <v>65593.476276078771</v>
      </c>
      <c r="U94">
        <f t="shared" si="14"/>
        <v>67644.093923137596</v>
      </c>
      <c r="V94">
        <f t="shared" si="14"/>
        <v>69694.711570196421</v>
      </c>
      <c r="W94">
        <f t="shared" si="14"/>
        <v>71745.329217255246</v>
      </c>
      <c r="X94">
        <f t="shared" si="14"/>
        <v>73795.946864314072</v>
      </c>
      <c r="Y94">
        <f t="shared" si="14"/>
        <v>74180.437673137596</v>
      </c>
      <c r="Z94">
        <f t="shared" si="14"/>
        <v>74564.92848196112</v>
      </c>
      <c r="AA94">
        <f t="shared" si="14"/>
        <v>74949.419290784645</v>
      </c>
      <c r="AB94">
        <f t="shared" si="14"/>
        <v>75333.910099608169</v>
      </c>
      <c r="AC94">
        <f t="shared" si="14"/>
        <v>75718.400908431693</v>
      </c>
      <c r="AD94">
        <f t="shared" si="14"/>
        <v>76102.891717255217</v>
      </c>
      <c r="AE94">
        <f t="shared" si="14"/>
        <v>76487.382526078742</v>
      </c>
      <c r="AF94">
        <f t="shared" si="14"/>
        <v>76871.873334902266</v>
      </c>
      <c r="AG94">
        <f t="shared" si="14"/>
        <v>76871.873334902266</v>
      </c>
      <c r="AH94">
        <f t="shared" si="14"/>
        <v>76871.873334902266</v>
      </c>
      <c r="AI94">
        <f t="shared" si="14"/>
        <v>76871.873334902266</v>
      </c>
      <c r="AJ94">
        <f t="shared" si="14"/>
        <v>76871.873334902266</v>
      </c>
      <c r="AK94">
        <f t="shared" si="14"/>
        <v>76871.873334902266</v>
      </c>
    </row>
    <row r="95" spans="1:37">
      <c r="A95" s="14">
        <f>'Notes &amp; Assumptions'!A30</f>
        <v>17</v>
      </c>
      <c r="C95" s="1"/>
      <c r="D95" s="1"/>
      <c r="E95" t="s">
        <v>262</v>
      </c>
      <c r="F95" t="s">
        <v>238</v>
      </c>
      <c r="H95" s="10">
        <v>60</v>
      </c>
      <c r="I95" s="10">
        <v>59.95</v>
      </c>
      <c r="J95" s="10">
        <v>59.900000000000006</v>
      </c>
      <c r="K95" s="10">
        <v>59.850000000000009</v>
      </c>
      <c r="L95" s="10">
        <v>59.800000000000011</v>
      </c>
      <c r="M95" s="10">
        <v>59.750000000000014</v>
      </c>
      <c r="N95" s="10">
        <v>59.700000000000017</v>
      </c>
      <c r="O95" s="10">
        <v>59.65000000000002</v>
      </c>
      <c r="P95" s="10">
        <v>59.600000000000023</v>
      </c>
      <c r="Q95" s="10">
        <v>59.550000000000026</v>
      </c>
      <c r="R95" s="10">
        <v>59.500000000000028</v>
      </c>
      <c r="S95" s="10">
        <v>59.450000000000031</v>
      </c>
      <c r="T95" s="10">
        <v>59.400000000000034</v>
      </c>
      <c r="U95" s="10">
        <v>59.350000000000037</v>
      </c>
      <c r="V95" s="10">
        <v>59.30000000000004</v>
      </c>
      <c r="W95" s="10">
        <v>59.250000000000043</v>
      </c>
      <c r="X95" s="10">
        <v>59.200000000000045</v>
      </c>
      <c r="Y95" s="10">
        <v>59.150000000000048</v>
      </c>
      <c r="Z95" s="10">
        <v>59.100000000000051</v>
      </c>
      <c r="AA95" s="10">
        <v>59.050000000000054</v>
      </c>
      <c r="AB95" s="10">
        <v>59.000000000000057</v>
      </c>
      <c r="AC95" s="10">
        <v>58.95000000000006</v>
      </c>
      <c r="AD95" s="10">
        <v>58.900000000000063</v>
      </c>
      <c r="AE95" s="10">
        <v>58.850000000000065</v>
      </c>
      <c r="AF95" s="10">
        <v>58.800000000000068</v>
      </c>
      <c r="AG95" s="10">
        <v>58.750000000000071</v>
      </c>
      <c r="AH95" s="10">
        <v>58.700000000000074</v>
      </c>
      <c r="AI95" s="10">
        <v>58.650000000000077</v>
      </c>
      <c r="AJ95" s="10">
        <v>58.60000000000008</v>
      </c>
      <c r="AK95" s="10">
        <v>58.550000000000082</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291864.91837253748</v>
      </c>
      <c r="I98" s="2">
        <f t="shared" ref="I98:AK98" si="15">I91*I95</f>
        <v>583243.39521445415</v>
      </c>
      <c r="J98" s="2">
        <f t="shared" si="15"/>
        <v>874135.43052574992</v>
      </c>
      <c r="K98" s="2">
        <f t="shared" si="15"/>
        <v>1164541.0243064247</v>
      </c>
      <c r="L98" s="2">
        <f t="shared" si="15"/>
        <v>1454460.1765564787</v>
      </c>
      <c r="M98" s="2">
        <f t="shared" si="15"/>
        <v>1872922.6570360237</v>
      </c>
      <c r="N98" s="2">
        <f t="shared" si="15"/>
        <v>2290682.7465794915</v>
      </c>
      <c r="O98" s="2">
        <f t="shared" si="15"/>
        <v>2707740.4451868827</v>
      </c>
      <c r="P98" s="2">
        <f t="shared" si="15"/>
        <v>3124095.7528581969</v>
      </c>
      <c r="Q98" s="2">
        <f t="shared" si="15"/>
        <v>3539748.6695934338</v>
      </c>
      <c r="R98" s="2">
        <f t="shared" si="15"/>
        <v>3658788.3384266887</v>
      </c>
      <c r="S98" s="2">
        <f t="shared" si="15"/>
        <v>3777622.9454952381</v>
      </c>
      <c r="T98" s="2">
        <f t="shared" si="15"/>
        <v>3896252.490799081</v>
      </c>
      <c r="U98" s="2">
        <f t="shared" si="15"/>
        <v>4014676.974338219</v>
      </c>
      <c r="V98" s="2">
        <f t="shared" si="15"/>
        <v>4132896.3961126506</v>
      </c>
      <c r="W98" s="2">
        <f t="shared" si="15"/>
        <v>4250910.7561223768</v>
      </c>
      <c r="X98" s="2">
        <f t="shared" si="15"/>
        <v>4368720.054367396</v>
      </c>
      <c r="Y98" s="2">
        <f t="shared" si="15"/>
        <v>4387772.888366092</v>
      </c>
      <c r="Z98" s="2">
        <f t="shared" si="15"/>
        <v>4406787.2732839063</v>
      </c>
      <c r="AA98" s="2">
        <f t="shared" si="15"/>
        <v>4425763.209120837</v>
      </c>
      <c r="AB98" s="2">
        <f t="shared" si="15"/>
        <v>4444700.6958768861</v>
      </c>
      <c r="AC98" s="2">
        <f t="shared" si="15"/>
        <v>4463599.7335520526</v>
      </c>
      <c r="AD98" s="2">
        <f t="shared" si="15"/>
        <v>4482460.3221463375</v>
      </c>
      <c r="AE98" s="2">
        <f t="shared" si="15"/>
        <v>4501282.4616597388</v>
      </c>
      <c r="AF98" s="2">
        <f t="shared" si="15"/>
        <v>4520066.1520922584</v>
      </c>
      <c r="AG98" s="2">
        <f t="shared" si="15"/>
        <v>4516222.558425514</v>
      </c>
      <c r="AH98" s="2">
        <f t="shared" si="15"/>
        <v>4512378.9647587687</v>
      </c>
      <c r="AI98" s="2">
        <f t="shared" si="15"/>
        <v>4508535.3710920243</v>
      </c>
      <c r="AJ98" s="2">
        <f t="shared" si="15"/>
        <v>4504691.7774252789</v>
      </c>
      <c r="AK98" s="2">
        <f t="shared" si="15"/>
        <v>4500848.1837585336</v>
      </c>
    </row>
    <row r="99" spans="1:37">
      <c r="C99" s="1"/>
      <c r="D99" s="1"/>
      <c r="E99" t="s">
        <v>243</v>
      </c>
      <c r="F99" t="s">
        <v>242</v>
      </c>
      <c r="H99" s="2">
        <f>H91*H96</f>
        <v>0</v>
      </c>
      <c r="I99" s="2">
        <f t="shared" ref="I99:AK99" si="16">I91*I96</f>
        <v>0</v>
      </c>
      <c r="J99" s="2">
        <f t="shared" si="16"/>
        <v>0</v>
      </c>
      <c r="K99" s="2">
        <f t="shared" si="16"/>
        <v>0</v>
      </c>
      <c r="L99" s="2">
        <f t="shared" si="16"/>
        <v>0</v>
      </c>
      <c r="M99" s="2">
        <f t="shared" si="16"/>
        <v>0</v>
      </c>
      <c r="N99" s="2">
        <f t="shared" si="16"/>
        <v>0</v>
      </c>
      <c r="O99" s="2">
        <f t="shared" si="16"/>
        <v>0</v>
      </c>
      <c r="P99" s="2">
        <f t="shared" si="16"/>
        <v>0</v>
      </c>
      <c r="Q99" s="2">
        <f t="shared" si="16"/>
        <v>0</v>
      </c>
      <c r="R99" s="2">
        <f t="shared" si="16"/>
        <v>0</v>
      </c>
      <c r="S99" s="2">
        <f t="shared" si="16"/>
        <v>0</v>
      </c>
      <c r="T99" s="2">
        <f t="shared" si="16"/>
        <v>0</v>
      </c>
      <c r="U99" s="2">
        <f t="shared" si="16"/>
        <v>0</v>
      </c>
      <c r="V99" s="2">
        <f t="shared" si="16"/>
        <v>0</v>
      </c>
      <c r="W99" s="2">
        <f t="shared" si="16"/>
        <v>0</v>
      </c>
      <c r="X99" s="2">
        <f t="shared" si="16"/>
        <v>0</v>
      </c>
      <c r="Y99" s="2">
        <f t="shared" si="16"/>
        <v>0</v>
      </c>
      <c r="Z99" s="2">
        <f t="shared" si="16"/>
        <v>0</v>
      </c>
      <c r="AA99" s="2">
        <f t="shared" si="16"/>
        <v>0</v>
      </c>
      <c r="AB99" s="2">
        <f t="shared" si="16"/>
        <v>0</v>
      </c>
      <c r="AC99" s="2">
        <f t="shared" si="16"/>
        <v>0</v>
      </c>
      <c r="AD99" s="2">
        <f t="shared" si="16"/>
        <v>0</v>
      </c>
      <c r="AE99" s="2">
        <f t="shared" si="16"/>
        <v>0</v>
      </c>
      <c r="AF99" s="2">
        <f t="shared" si="16"/>
        <v>0</v>
      </c>
      <c r="AG99" s="2">
        <f t="shared" si="16"/>
        <v>0</v>
      </c>
      <c r="AH99" s="2">
        <f t="shared" si="16"/>
        <v>0</v>
      </c>
      <c r="AI99" s="2">
        <f t="shared" si="16"/>
        <v>0</v>
      </c>
      <c r="AJ99" s="2">
        <f t="shared" si="16"/>
        <v>0</v>
      </c>
      <c r="AK99" s="2">
        <f t="shared" si="16"/>
        <v>0</v>
      </c>
    </row>
    <row r="100" spans="1:37">
      <c r="C100" s="1"/>
      <c r="D100" s="1"/>
      <c r="E100" t="s">
        <v>244</v>
      </c>
      <c r="F100" t="s">
        <v>242</v>
      </c>
      <c r="H100" s="2">
        <f>H91*H97</f>
        <v>0</v>
      </c>
      <c r="I100" s="2">
        <f t="shared" ref="I100:AK100" si="17">I91*I97</f>
        <v>0</v>
      </c>
      <c r="J100" s="2">
        <f t="shared" si="17"/>
        <v>0</v>
      </c>
      <c r="K100" s="2">
        <f t="shared" si="17"/>
        <v>0</v>
      </c>
      <c r="L100" s="2">
        <f t="shared" si="17"/>
        <v>0</v>
      </c>
      <c r="M100" s="2">
        <f t="shared" si="17"/>
        <v>0</v>
      </c>
      <c r="N100" s="2">
        <f t="shared" si="17"/>
        <v>0</v>
      </c>
      <c r="O100" s="2">
        <f t="shared" si="17"/>
        <v>0</v>
      </c>
      <c r="P100" s="2">
        <f t="shared" si="17"/>
        <v>0</v>
      </c>
      <c r="Q100" s="2">
        <f t="shared" si="17"/>
        <v>0</v>
      </c>
      <c r="R100" s="2">
        <f t="shared" si="17"/>
        <v>0</v>
      </c>
      <c r="S100" s="2">
        <f t="shared" si="17"/>
        <v>0</v>
      </c>
      <c r="T100" s="2">
        <f t="shared" si="17"/>
        <v>0</v>
      </c>
      <c r="U100" s="2">
        <f t="shared" si="17"/>
        <v>0</v>
      </c>
      <c r="V100" s="2">
        <f t="shared" si="17"/>
        <v>0</v>
      </c>
      <c r="W100" s="2">
        <f t="shared" si="17"/>
        <v>0</v>
      </c>
      <c r="X100" s="2">
        <f t="shared" si="17"/>
        <v>0</v>
      </c>
      <c r="Y100" s="2">
        <f t="shared" si="17"/>
        <v>0</v>
      </c>
      <c r="Z100" s="2">
        <f t="shared" si="17"/>
        <v>0</v>
      </c>
      <c r="AA100" s="2">
        <f t="shared" si="17"/>
        <v>0</v>
      </c>
      <c r="AB100" s="2">
        <f t="shared" si="17"/>
        <v>0</v>
      </c>
      <c r="AC100" s="2">
        <f t="shared" si="17"/>
        <v>0</v>
      </c>
      <c r="AD100" s="2">
        <f t="shared" si="17"/>
        <v>0</v>
      </c>
      <c r="AE100" s="2">
        <f t="shared" si="17"/>
        <v>0</v>
      </c>
      <c r="AF100" s="2">
        <f t="shared" si="17"/>
        <v>0</v>
      </c>
      <c r="AG100" s="2">
        <f t="shared" si="17"/>
        <v>0</v>
      </c>
      <c r="AH100" s="2">
        <f t="shared" si="17"/>
        <v>0</v>
      </c>
      <c r="AI100" s="2">
        <f t="shared" si="17"/>
        <v>0</v>
      </c>
      <c r="AJ100" s="2">
        <f t="shared" si="17"/>
        <v>0</v>
      </c>
      <c r="AK100" s="2">
        <f t="shared" si="17"/>
        <v>0</v>
      </c>
    </row>
    <row r="101" spans="1:37">
      <c r="A101" s="14">
        <f>'Notes &amp; Assumptions'!A31</f>
        <v>18</v>
      </c>
      <c r="C101" s="1"/>
      <c r="D101" s="1"/>
      <c r="E101" t="s">
        <v>245</v>
      </c>
      <c r="F101" t="s">
        <v>209</v>
      </c>
      <c r="H101" s="11">
        <v>0</v>
      </c>
      <c r="I101" s="11" t="e">
        <f>#REF!</f>
        <v>#REF!</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t="e">
        <f>#REF!</f>
        <v>#REF!</v>
      </c>
      <c r="H102" s="2" t="e">
        <f>#REF!</f>
        <v>#REF!</v>
      </c>
      <c r="I102" s="2" t="e">
        <f t="shared" ref="I102:AK102" si="18">H102*(1+$G$14)*(1+I101)</f>
        <v>#REF!</v>
      </c>
      <c r="J102" s="2" t="e">
        <f t="shared" si="18"/>
        <v>#REF!</v>
      </c>
      <c r="K102" s="2" t="e">
        <f t="shared" si="18"/>
        <v>#REF!</v>
      </c>
      <c r="L102" s="2" t="e">
        <f t="shared" si="18"/>
        <v>#REF!</v>
      </c>
      <c r="M102" s="2" t="e">
        <f t="shared" si="18"/>
        <v>#REF!</v>
      </c>
      <c r="N102" s="2" t="e">
        <f t="shared" si="18"/>
        <v>#REF!</v>
      </c>
      <c r="O102" s="2" t="e">
        <f t="shared" si="18"/>
        <v>#REF!</v>
      </c>
      <c r="P102" s="2" t="e">
        <f t="shared" si="18"/>
        <v>#REF!</v>
      </c>
      <c r="Q102" s="2" t="e">
        <f t="shared" si="18"/>
        <v>#REF!</v>
      </c>
      <c r="R102" s="2" t="e">
        <f t="shared" si="18"/>
        <v>#REF!</v>
      </c>
      <c r="S102" s="2" t="e">
        <f t="shared" si="18"/>
        <v>#REF!</v>
      </c>
      <c r="T102" s="2" t="e">
        <f t="shared" si="18"/>
        <v>#REF!</v>
      </c>
      <c r="U102" s="2" t="e">
        <f t="shared" si="18"/>
        <v>#REF!</v>
      </c>
      <c r="V102" s="2" t="e">
        <f t="shared" si="18"/>
        <v>#REF!</v>
      </c>
      <c r="W102" s="2" t="e">
        <f t="shared" si="18"/>
        <v>#REF!</v>
      </c>
      <c r="X102" s="2" t="e">
        <f t="shared" si="18"/>
        <v>#REF!</v>
      </c>
      <c r="Y102" s="2" t="e">
        <f t="shared" si="18"/>
        <v>#REF!</v>
      </c>
      <c r="Z102" s="2" t="e">
        <f t="shared" si="18"/>
        <v>#REF!</v>
      </c>
      <c r="AA102" s="2" t="e">
        <f t="shared" si="18"/>
        <v>#REF!</v>
      </c>
      <c r="AB102" s="2" t="e">
        <f t="shared" si="18"/>
        <v>#REF!</v>
      </c>
      <c r="AC102" s="2" t="e">
        <f t="shared" si="18"/>
        <v>#REF!</v>
      </c>
      <c r="AD102" s="2" t="e">
        <f t="shared" si="18"/>
        <v>#REF!</v>
      </c>
      <c r="AE102" s="2" t="e">
        <f t="shared" si="18"/>
        <v>#REF!</v>
      </c>
      <c r="AF102" s="2" t="e">
        <f t="shared" si="18"/>
        <v>#REF!</v>
      </c>
      <c r="AG102" s="2" t="e">
        <f>AF102*(1+$G$14)*(1+AG101)</f>
        <v>#REF!</v>
      </c>
      <c r="AH102" s="2" t="e">
        <f t="shared" si="18"/>
        <v>#REF!</v>
      </c>
      <c r="AI102" s="2" t="e">
        <f t="shared" si="18"/>
        <v>#REF!</v>
      </c>
      <c r="AJ102" s="2" t="e">
        <f t="shared" si="18"/>
        <v>#REF!</v>
      </c>
      <c r="AK102" s="2" t="e">
        <f t="shared" si="18"/>
        <v>#REF!</v>
      </c>
    </row>
    <row r="103" spans="1:37">
      <c r="C103" s="1"/>
      <c r="D103" s="1"/>
      <c r="E103" t="s">
        <v>248</v>
      </c>
      <c r="F103" t="s">
        <v>249</v>
      </c>
      <c r="G103" s="20" t="e">
        <f>#REF!</f>
        <v>#REF!</v>
      </c>
      <c r="H103" s="21" t="e">
        <f>#REF!</f>
        <v>#REF!</v>
      </c>
      <c r="I103" s="21" t="e">
        <f t="shared" ref="I103:AK103" si="19">H103*(1+$G$14)*(1+I101)</f>
        <v>#REF!</v>
      </c>
      <c r="J103" s="21" t="e">
        <f t="shared" si="19"/>
        <v>#REF!</v>
      </c>
      <c r="K103" s="21" t="e">
        <f t="shared" si="19"/>
        <v>#REF!</v>
      </c>
      <c r="L103" s="21" t="e">
        <f t="shared" si="19"/>
        <v>#REF!</v>
      </c>
      <c r="M103" s="21" t="e">
        <f t="shared" si="19"/>
        <v>#REF!</v>
      </c>
      <c r="N103" s="21" t="e">
        <f t="shared" si="19"/>
        <v>#REF!</v>
      </c>
      <c r="O103" s="21" t="e">
        <f t="shared" si="19"/>
        <v>#REF!</v>
      </c>
      <c r="P103" s="21" t="e">
        <f t="shared" si="19"/>
        <v>#REF!</v>
      </c>
      <c r="Q103" s="21" t="e">
        <f t="shared" si="19"/>
        <v>#REF!</v>
      </c>
      <c r="R103" s="21" t="e">
        <f t="shared" si="19"/>
        <v>#REF!</v>
      </c>
      <c r="S103" s="21" t="e">
        <f t="shared" si="19"/>
        <v>#REF!</v>
      </c>
      <c r="T103" s="21" t="e">
        <f t="shared" si="19"/>
        <v>#REF!</v>
      </c>
      <c r="U103" s="21" t="e">
        <f t="shared" si="19"/>
        <v>#REF!</v>
      </c>
      <c r="V103" s="21" t="e">
        <f t="shared" si="19"/>
        <v>#REF!</v>
      </c>
      <c r="W103" s="21" t="e">
        <f t="shared" si="19"/>
        <v>#REF!</v>
      </c>
      <c r="X103" s="21" t="e">
        <f t="shared" si="19"/>
        <v>#REF!</v>
      </c>
      <c r="Y103" s="21" t="e">
        <f t="shared" si="19"/>
        <v>#REF!</v>
      </c>
      <c r="Z103" s="21" t="e">
        <f t="shared" si="19"/>
        <v>#REF!</v>
      </c>
      <c r="AA103" s="21" t="e">
        <f t="shared" si="19"/>
        <v>#REF!</v>
      </c>
      <c r="AB103" s="21" t="e">
        <f t="shared" si="19"/>
        <v>#REF!</v>
      </c>
      <c r="AC103" s="21" t="e">
        <f t="shared" si="19"/>
        <v>#REF!</v>
      </c>
      <c r="AD103" s="21" t="e">
        <f t="shared" si="19"/>
        <v>#REF!</v>
      </c>
      <c r="AE103" s="21" t="e">
        <f t="shared" si="19"/>
        <v>#REF!</v>
      </c>
      <c r="AF103" s="21" t="e">
        <f t="shared" si="19"/>
        <v>#REF!</v>
      </c>
      <c r="AG103" s="21" t="e">
        <f>AF103*(1+$G$14)*(1+AG101)</f>
        <v>#REF!</v>
      </c>
      <c r="AH103" s="21" t="e">
        <f t="shared" si="19"/>
        <v>#REF!</v>
      </c>
      <c r="AI103" s="21" t="e">
        <f t="shared" si="19"/>
        <v>#REF!</v>
      </c>
      <c r="AJ103" s="21" t="e">
        <f t="shared" si="19"/>
        <v>#REF!</v>
      </c>
      <c r="AK103" s="21" t="e">
        <f t="shared" si="19"/>
        <v>#REF!</v>
      </c>
    </row>
    <row r="104" spans="1:37">
      <c r="C104" s="1"/>
      <c r="D104" s="1"/>
      <c r="E104" t="s">
        <v>250</v>
      </c>
      <c r="F104" t="s">
        <v>249</v>
      </c>
      <c r="G104" s="20">
        <v>0</v>
      </c>
      <c r="H104" s="21">
        <f>G104*(1+$G$14)*(1+H101)</f>
        <v>0</v>
      </c>
      <c r="I104" s="21" t="e">
        <f t="shared" ref="I104:AK104" si="20">H104*(1+$G$14)*(1+I101)</f>
        <v>#REF!</v>
      </c>
      <c r="J104" s="21" t="e">
        <f t="shared" si="20"/>
        <v>#REF!</v>
      </c>
      <c r="K104" s="21" t="e">
        <f t="shared" si="20"/>
        <v>#REF!</v>
      </c>
      <c r="L104" s="21" t="e">
        <f t="shared" si="20"/>
        <v>#REF!</v>
      </c>
      <c r="M104" s="21" t="e">
        <f t="shared" si="20"/>
        <v>#REF!</v>
      </c>
      <c r="N104" s="21" t="e">
        <f t="shared" si="20"/>
        <v>#REF!</v>
      </c>
      <c r="O104" s="21" t="e">
        <f t="shared" si="20"/>
        <v>#REF!</v>
      </c>
      <c r="P104" s="21" t="e">
        <f t="shared" si="20"/>
        <v>#REF!</v>
      </c>
      <c r="Q104" s="21" t="e">
        <f t="shared" si="20"/>
        <v>#REF!</v>
      </c>
      <c r="R104" s="21" t="e">
        <f t="shared" si="20"/>
        <v>#REF!</v>
      </c>
      <c r="S104" s="21" t="e">
        <f t="shared" si="20"/>
        <v>#REF!</v>
      </c>
      <c r="T104" s="21" t="e">
        <f t="shared" si="20"/>
        <v>#REF!</v>
      </c>
      <c r="U104" s="21" t="e">
        <f t="shared" si="20"/>
        <v>#REF!</v>
      </c>
      <c r="V104" s="21" t="e">
        <f t="shared" si="20"/>
        <v>#REF!</v>
      </c>
      <c r="W104" s="21" t="e">
        <f t="shared" si="20"/>
        <v>#REF!</v>
      </c>
      <c r="X104" s="21" t="e">
        <f t="shared" si="20"/>
        <v>#REF!</v>
      </c>
      <c r="Y104" s="21" t="e">
        <f t="shared" si="20"/>
        <v>#REF!</v>
      </c>
      <c r="Z104" s="21" t="e">
        <f t="shared" si="20"/>
        <v>#REF!</v>
      </c>
      <c r="AA104" s="21" t="e">
        <f t="shared" si="20"/>
        <v>#REF!</v>
      </c>
      <c r="AB104" s="21" t="e">
        <f t="shared" si="20"/>
        <v>#REF!</v>
      </c>
      <c r="AC104" s="21" t="e">
        <f t="shared" si="20"/>
        <v>#REF!</v>
      </c>
      <c r="AD104" s="21" t="e">
        <f t="shared" si="20"/>
        <v>#REF!</v>
      </c>
      <c r="AE104" s="21" t="e">
        <f t="shared" si="20"/>
        <v>#REF!</v>
      </c>
      <c r="AF104" s="21" t="e">
        <f t="shared" si="20"/>
        <v>#REF!</v>
      </c>
      <c r="AG104" s="21" t="e">
        <f>AF104*(1+$G$14)*(1+AG101)</f>
        <v>#REF!</v>
      </c>
      <c r="AH104" s="21" t="e">
        <f t="shared" si="20"/>
        <v>#REF!</v>
      </c>
      <c r="AI104" s="21" t="e">
        <f t="shared" si="20"/>
        <v>#REF!</v>
      </c>
      <c r="AJ104" s="21" t="e">
        <f t="shared" si="20"/>
        <v>#REF!</v>
      </c>
      <c r="AK104" s="21" t="e">
        <f t="shared" si="20"/>
        <v>#REF!</v>
      </c>
    </row>
    <row r="105" spans="1:37">
      <c r="C105" s="1"/>
      <c r="D105" s="1"/>
      <c r="E105" t="s">
        <v>251</v>
      </c>
      <c r="F105" t="s">
        <v>249</v>
      </c>
      <c r="G105" s="20">
        <v>0</v>
      </c>
      <c r="H105" s="21">
        <f>G105*(1+$G$14)*(1+H101)</f>
        <v>0</v>
      </c>
      <c r="I105" s="21" t="e">
        <f t="shared" ref="I105:AK105" si="21">H105*(1+$G$14)*(1+I101)</f>
        <v>#REF!</v>
      </c>
      <c r="J105" s="21" t="e">
        <f t="shared" si="21"/>
        <v>#REF!</v>
      </c>
      <c r="K105" s="21" t="e">
        <f t="shared" si="21"/>
        <v>#REF!</v>
      </c>
      <c r="L105" s="21" t="e">
        <f t="shared" si="21"/>
        <v>#REF!</v>
      </c>
      <c r="M105" s="21" t="e">
        <f t="shared" si="21"/>
        <v>#REF!</v>
      </c>
      <c r="N105" s="21" t="e">
        <f t="shared" si="21"/>
        <v>#REF!</v>
      </c>
      <c r="O105" s="21" t="e">
        <f t="shared" si="21"/>
        <v>#REF!</v>
      </c>
      <c r="P105" s="21" t="e">
        <f t="shared" si="21"/>
        <v>#REF!</v>
      </c>
      <c r="Q105" s="21" t="e">
        <f t="shared" si="21"/>
        <v>#REF!</v>
      </c>
      <c r="R105" s="21" t="e">
        <f t="shared" si="21"/>
        <v>#REF!</v>
      </c>
      <c r="S105" s="21" t="e">
        <f t="shared" si="21"/>
        <v>#REF!</v>
      </c>
      <c r="T105" s="21" t="e">
        <f t="shared" si="21"/>
        <v>#REF!</v>
      </c>
      <c r="U105" s="21" t="e">
        <f t="shared" si="21"/>
        <v>#REF!</v>
      </c>
      <c r="V105" s="21" t="e">
        <f t="shared" si="21"/>
        <v>#REF!</v>
      </c>
      <c r="W105" s="21" t="e">
        <f t="shared" si="21"/>
        <v>#REF!</v>
      </c>
      <c r="X105" s="21" t="e">
        <f t="shared" si="21"/>
        <v>#REF!</v>
      </c>
      <c r="Y105" s="21" t="e">
        <f t="shared" si="21"/>
        <v>#REF!</v>
      </c>
      <c r="Z105" s="21" t="e">
        <f t="shared" si="21"/>
        <v>#REF!</v>
      </c>
      <c r="AA105" s="21" t="e">
        <f t="shared" si="21"/>
        <v>#REF!</v>
      </c>
      <c r="AB105" s="21" t="e">
        <f t="shared" si="21"/>
        <v>#REF!</v>
      </c>
      <c r="AC105" s="21" t="e">
        <f t="shared" si="21"/>
        <v>#REF!</v>
      </c>
      <c r="AD105" s="21" t="e">
        <f t="shared" si="21"/>
        <v>#REF!</v>
      </c>
      <c r="AE105" s="21" t="e">
        <f t="shared" si="21"/>
        <v>#REF!</v>
      </c>
      <c r="AF105" s="21" t="e">
        <f t="shared" si="21"/>
        <v>#REF!</v>
      </c>
      <c r="AG105" s="21" t="e">
        <f>AF105*(1+$G$14)*(1+AG101)</f>
        <v>#REF!</v>
      </c>
      <c r="AH105" s="21" t="e">
        <f t="shared" si="21"/>
        <v>#REF!</v>
      </c>
      <c r="AI105" s="21" t="e">
        <f t="shared" si="21"/>
        <v>#REF!</v>
      </c>
      <c r="AJ105" s="21" t="e">
        <f t="shared" si="21"/>
        <v>#REF!</v>
      </c>
      <c r="AK105" s="21" t="e">
        <f t="shared" si="21"/>
        <v>#REF!</v>
      </c>
    </row>
    <row r="106" spans="1:37">
      <c r="C106" s="1"/>
      <c r="D106" s="1"/>
    </row>
    <row r="107" spans="1:37">
      <c r="C107" s="1"/>
      <c r="D107" s="1"/>
      <c r="E107" t="s">
        <v>252</v>
      </c>
      <c r="F107" t="s">
        <v>253</v>
      </c>
      <c r="H107" s="2">
        <f>SUM(H98:H100)/1000</f>
        <v>291.86491837253749</v>
      </c>
      <c r="I107" s="2">
        <f t="shared" ref="I107:AK107" si="22">SUM(I98:I100)/1000</f>
        <v>583.24339521445415</v>
      </c>
      <c r="J107" s="2">
        <f t="shared" si="22"/>
        <v>874.13543052574994</v>
      </c>
      <c r="K107" s="2">
        <f t="shared" si="22"/>
        <v>1164.5410243064246</v>
      </c>
      <c r="L107" s="2">
        <f t="shared" si="22"/>
        <v>1454.4601765564787</v>
      </c>
      <c r="M107" s="2">
        <f t="shared" si="22"/>
        <v>1872.9226570360238</v>
      </c>
      <c r="N107" s="2">
        <f t="shared" si="22"/>
        <v>2290.6827465794913</v>
      </c>
      <c r="O107" s="2">
        <f t="shared" si="22"/>
        <v>2707.7404451868829</v>
      </c>
      <c r="P107" s="2">
        <f t="shared" si="22"/>
        <v>3124.0957528581966</v>
      </c>
      <c r="Q107" s="2">
        <f t="shared" si="22"/>
        <v>3539.748669593434</v>
      </c>
      <c r="R107" s="2">
        <f t="shared" si="22"/>
        <v>3658.7883384266888</v>
      </c>
      <c r="S107" s="2">
        <f t="shared" si="22"/>
        <v>3777.6229454952381</v>
      </c>
      <c r="T107" s="2">
        <f t="shared" si="22"/>
        <v>3896.252490799081</v>
      </c>
      <c r="U107" s="2">
        <f t="shared" si="22"/>
        <v>4014.6769743382192</v>
      </c>
      <c r="V107" s="2">
        <f t="shared" si="22"/>
        <v>4132.896396112651</v>
      </c>
      <c r="W107" s="2">
        <f t="shared" si="22"/>
        <v>4250.9107561223764</v>
      </c>
      <c r="X107" s="2">
        <f t="shared" si="22"/>
        <v>4368.7200543673962</v>
      </c>
      <c r="Y107" s="2">
        <f t="shared" si="22"/>
        <v>4387.772888366092</v>
      </c>
      <c r="Z107" s="2">
        <f t="shared" si="22"/>
        <v>4406.787273283906</v>
      </c>
      <c r="AA107" s="2">
        <f t="shared" si="22"/>
        <v>4425.763209120837</v>
      </c>
      <c r="AB107" s="2">
        <f t="shared" si="22"/>
        <v>4444.7006958768861</v>
      </c>
      <c r="AC107" s="2">
        <f t="shared" si="22"/>
        <v>4463.5997335520524</v>
      </c>
      <c r="AD107" s="2">
        <f t="shared" si="22"/>
        <v>4482.4603221463376</v>
      </c>
      <c r="AE107" s="2">
        <f t="shared" si="22"/>
        <v>4501.2824616597391</v>
      </c>
      <c r="AF107" s="2">
        <f t="shared" si="22"/>
        <v>4520.0661520922586</v>
      </c>
      <c r="AG107" s="2">
        <f t="shared" si="22"/>
        <v>4516.2225584255139</v>
      </c>
      <c r="AH107" s="2">
        <f t="shared" si="22"/>
        <v>4512.3789647587682</v>
      </c>
      <c r="AI107" s="2">
        <f t="shared" si="22"/>
        <v>4508.5353710920244</v>
      </c>
      <c r="AJ107" s="2">
        <f t="shared" si="22"/>
        <v>4504.6917774252788</v>
      </c>
      <c r="AK107" s="2">
        <f t="shared" si="22"/>
        <v>4500.8481837585332</v>
      </c>
    </row>
    <row r="108" spans="1:37">
      <c r="C108" s="1"/>
      <c r="D108" s="1"/>
      <c r="E108" t="s">
        <v>254</v>
      </c>
      <c r="F108" t="s">
        <v>215</v>
      </c>
      <c r="H108" s="2" t="e">
        <f>H91*H102+H98*H103+H99*H104+H100*H105</f>
        <v>#REF!</v>
      </c>
      <c r="I108" s="2" t="e">
        <f t="shared" ref="I108:AK108" si="23">I91*I102+I98*I103+I99*I104+I100*I105</f>
        <v>#REF!</v>
      </c>
      <c r="J108" s="2" t="e">
        <f t="shared" si="23"/>
        <v>#REF!</v>
      </c>
      <c r="K108" s="2" t="e">
        <f t="shared" si="23"/>
        <v>#REF!</v>
      </c>
      <c r="L108" s="2" t="e">
        <f t="shared" si="23"/>
        <v>#REF!</v>
      </c>
      <c r="M108" s="2" t="e">
        <f t="shared" si="23"/>
        <v>#REF!</v>
      </c>
      <c r="N108" s="2" t="e">
        <f t="shared" si="23"/>
        <v>#REF!</v>
      </c>
      <c r="O108" s="2" t="e">
        <f t="shared" si="23"/>
        <v>#REF!</v>
      </c>
      <c r="P108" s="2" t="e">
        <f t="shared" si="23"/>
        <v>#REF!</v>
      </c>
      <c r="Q108" s="2" t="e">
        <f t="shared" si="23"/>
        <v>#REF!</v>
      </c>
      <c r="R108" s="2" t="e">
        <f t="shared" si="23"/>
        <v>#REF!</v>
      </c>
      <c r="S108" s="2" t="e">
        <f t="shared" si="23"/>
        <v>#REF!</v>
      </c>
      <c r="T108" s="2" t="e">
        <f t="shared" si="23"/>
        <v>#REF!</v>
      </c>
      <c r="U108" s="2" t="e">
        <f t="shared" si="23"/>
        <v>#REF!</v>
      </c>
      <c r="V108" s="2" t="e">
        <f t="shared" si="23"/>
        <v>#REF!</v>
      </c>
      <c r="W108" s="2" t="e">
        <f t="shared" si="23"/>
        <v>#REF!</v>
      </c>
      <c r="X108" s="2" t="e">
        <f t="shared" si="23"/>
        <v>#REF!</v>
      </c>
      <c r="Y108" s="2" t="e">
        <f t="shared" si="23"/>
        <v>#REF!</v>
      </c>
      <c r="Z108" s="2" t="e">
        <f t="shared" si="23"/>
        <v>#REF!</v>
      </c>
      <c r="AA108" s="2" t="e">
        <f t="shared" si="23"/>
        <v>#REF!</v>
      </c>
      <c r="AB108" s="2" t="e">
        <f t="shared" si="23"/>
        <v>#REF!</v>
      </c>
      <c r="AC108" s="2" t="e">
        <f t="shared" si="23"/>
        <v>#REF!</v>
      </c>
      <c r="AD108" s="2" t="e">
        <f t="shared" si="23"/>
        <v>#REF!</v>
      </c>
      <c r="AE108" s="2" t="e">
        <f t="shared" si="23"/>
        <v>#REF!</v>
      </c>
      <c r="AF108" s="2" t="e">
        <f t="shared" si="23"/>
        <v>#REF!</v>
      </c>
      <c r="AG108" s="2" t="e">
        <f t="shared" si="23"/>
        <v>#REF!</v>
      </c>
      <c r="AH108" s="2" t="e">
        <f t="shared" si="23"/>
        <v>#REF!</v>
      </c>
      <c r="AI108" s="2" t="e">
        <f t="shared" si="23"/>
        <v>#REF!</v>
      </c>
      <c r="AJ108" s="2" t="e">
        <f t="shared" si="23"/>
        <v>#REF!</v>
      </c>
      <c r="AK108" s="2" t="e">
        <f t="shared" si="23"/>
        <v>#REF!</v>
      </c>
    </row>
    <row r="109" spans="1:37">
      <c r="C109" s="1"/>
      <c r="D109" s="1"/>
    </row>
    <row r="110" spans="1:37">
      <c r="C110" s="1"/>
      <c r="D110" t="s">
        <v>255</v>
      </c>
    </row>
    <row r="111" spans="1:37">
      <c r="A111" s="14">
        <f>'Notes &amp; Assumptions'!A33</f>
        <v>20</v>
      </c>
      <c r="C111" s="1"/>
      <c r="D111" s="1"/>
      <c r="E111" t="s">
        <v>231</v>
      </c>
      <c r="F111" t="s">
        <v>232</v>
      </c>
      <c r="H111" s="10">
        <v>0</v>
      </c>
      <c r="I111" s="10">
        <v>0</v>
      </c>
      <c r="J111" s="10">
        <v>0</v>
      </c>
      <c r="K111" s="10">
        <v>0</v>
      </c>
      <c r="L111" s="10">
        <v>0</v>
      </c>
      <c r="M111" s="10">
        <v>0</v>
      </c>
      <c r="N111" s="10">
        <v>0</v>
      </c>
      <c r="O111" s="10">
        <v>0</v>
      </c>
      <c r="P111" s="10">
        <v>0</v>
      </c>
      <c r="Q111" s="10">
        <v>0</v>
      </c>
      <c r="R111" s="10">
        <v>0</v>
      </c>
      <c r="S111" s="10">
        <v>0</v>
      </c>
      <c r="T111" s="10">
        <v>0</v>
      </c>
      <c r="U111" s="10">
        <v>0</v>
      </c>
      <c r="V111" s="10">
        <v>0</v>
      </c>
      <c r="W111" s="10">
        <v>0</v>
      </c>
      <c r="X111" s="10">
        <v>0</v>
      </c>
      <c r="Y111" s="10">
        <v>0</v>
      </c>
      <c r="Z111" s="10">
        <v>0</v>
      </c>
      <c r="AA111" s="10">
        <v>0</v>
      </c>
      <c r="AB111" s="10">
        <v>0</v>
      </c>
      <c r="AC111" s="10">
        <v>0</v>
      </c>
      <c r="AD111" s="10">
        <v>0</v>
      </c>
      <c r="AE111" s="10">
        <v>0</v>
      </c>
      <c r="AF111" s="10">
        <v>0</v>
      </c>
      <c r="AG111" s="10">
        <v>0</v>
      </c>
      <c r="AH111" s="10">
        <v>0</v>
      </c>
      <c r="AI111" s="10">
        <f>AI90*0.0912</f>
        <v>0</v>
      </c>
      <c r="AJ111" s="10">
        <f>AJ90*0.0912</f>
        <v>0</v>
      </c>
      <c r="AK111" s="10">
        <f>AK90*0.0912</f>
        <v>0</v>
      </c>
    </row>
    <row r="112" spans="1:37">
      <c r="C112" s="1"/>
      <c r="D112" s="1"/>
      <c r="E112" t="s">
        <v>233</v>
      </c>
      <c r="F112" t="s">
        <v>232</v>
      </c>
      <c r="H112" s="2">
        <f>G112+H111</f>
        <v>0</v>
      </c>
      <c r="I112" s="2">
        <f t="shared" ref="I112:AK112" si="24">H112+I111</f>
        <v>0</v>
      </c>
      <c r="J112" s="2">
        <f t="shared" si="24"/>
        <v>0</v>
      </c>
      <c r="K112" s="2">
        <f t="shared" si="24"/>
        <v>0</v>
      </c>
      <c r="L112" s="2">
        <f t="shared" si="24"/>
        <v>0</v>
      </c>
      <c r="M112" s="2">
        <f t="shared" si="24"/>
        <v>0</v>
      </c>
      <c r="N112" s="2">
        <f t="shared" si="24"/>
        <v>0</v>
      </c>
      <c r="O112" s="2">
        <f t="shared" si="24"/>
        <v>0</v>
      </c>
      <c r="P112" s="2">
        <f t="shared" si="24"/>
        <v>0</v>
      </c>
      <c r="Q112" s="2">
        <f t="shared" si="24"/>
        <v>0</v>
      </c>
      <c r="R112" s="2">
        <f t="shared" si="24"/>
        <v>0</v>
      </c>
      <c r="S112" s="2">
        <f t="shared" si="24"/>
        <v>0</v>
      </c>
      <c r="T112" s="2">
        <f t="shared" si="24"/>
        <v>0</v>
      </c>
      <c r="U112" s="2">
        <f t="shared" si="24"/>
        <v>0</v>
      </c>
      <c r="V112" s="2">
        <f t="shared" si="24"/>
        <v>0</v>
      </c>
      <c r="W112" s="2">
        <f t="shared" si="24"/>
        <v>0</v>
      </c>
      <c r="X112" s="2">
        <f t="shared" si="24"/>
        <v>0</v>
      </c>
      <c r="Y112" s="2">
        <f t="shared" si="24"/>
        <v>0</v>
      </c>
      <c r="Z112" s="2">
        <f t="shared" si="24"/>
        <v>0</v>
      </c>
      <c r="AA112" s="2">
        <f t="shared" si="24"/>
        <v>0</v>
      </c>
      <c r="AB112" s="2">
        <f t="shared" si="24"/>
        <v>0</v>
      </c>
      <c r="AC112" s="2">
        <f t="shared" si="24"/>
        <v>0</v>
      </c>
      <c r="AD112" s="2">
        <f t="shared" si="24"/>
        <v>0</v>
      </c>
      <c r="AE112" s="2">
        <f t="shared" si="24"/>
        <v>0</v>
      </c>
      <c r="AF112" s="2">
        <f t="shared" si="24"/>
        <v>0</v>
      </c>
      <c r="AG112" s="2">
        <f>AF112+AG111</f>
        <v>0</v>
      </c>
      <c r="AH112" s="2">
        <f t="shared" si="24"/>
        <v>0</v>
      </c>
      <c r="AI112" s="2">
        <f t="shared" si="24"/>
        <v>0</v>
      </c>
      <c r="AJ112" s="2">
        <f t="shared" si="24"/>
        <v>0</v>
      </c>
      <c r="AK112" s="2">
        <f t="shared" si="24"/>
        <v>0</v>
      </c>
    </row>
    <row r="113" spans="1:37">
      <c r="A113" s="14">
        <f>'Notes &amp; Assumptions'!A34</f>
        <v>21</v>
      </c>
      <c r="C113" s="1"/>
      <c r="D113" s="1"/>
      <c r="E113" t="s">
        <v>234</v>
      </c>
      <c r="F113" t="s">
        <v>232</v>
      </c>
      <c r="G113" s="10">
        <v>0</v>
      </c>
    </row>
    <row r="114" spans="1:37">
      <c r="C114" s="1"/>
      <c r="D114" s="1"/>
      <c r="E114" t="s">
        <v>235</v>
      </c>
      <c r="F114" t="s">
        <v>232</v>
      </c>
      <c r="H114">
        <f>H111*$G113</f>
        <v>0</v>
      </c>
      <c r="I114">
        <f t="shared" ref="I114:AK114" si="25">I111*$G113</f>
        <v>0</v>
      </c>
      <c r="J114">
        <f t="shared" si="25"/>
        <v>0</v>
      </c>
      <c r="K114">
        <f t="shared" si="25"/>
        <v>0</v>
      </c>
      <c r="L114">
        <f t="shared" si="25"/>
        <v>0</v>
      </c>
      <c r="M114">
        <f t="shared" si="25"/>
        <v>0</v>
      </c>
      <c r="N114">
        <f t="shared" si="25"/>
        <v>0</v>
      </c>
      <c r="O114">
        <f t="shared" si="25"/>
        <v>0</v>
      </c>
      <c r="P114">
        <f t="shared" si="25"/>
        <v>0</v>
      </c>
      <c r="Q114">
        <f t="shared" si="25"/>
        <v>0</v>
      </c>
      <c r="R114">
        <f t="shared" si="25"/>
        <v>0</v>
      </c>
      <c r="S114">
        <f t="shared" si="25"/>
        <v>0</v>
      </c>
      <c r="T114">
        <f t="shared" si="25"/>
        <v>0</v>
      </c>
      <c r="U114">
        <f t="shared" si="25"/>
        <v>0</v>
      </c>
      <c r="V114">
        <f t="shared" si="25"/>
        <v>0</v>
      </c>
      <c r="W114">
        <f t="shared" si="25"/>
        <v>0</v>
      </c>
      <c r="X114">
        <f t="shared" si="25"/>
        <v>0</v>
      </c>
      <c r="Y114">
        <f t="shared" si="25"/>
        <v>0</v>
      </c>
      <c r="Z114">
        <f t="shared" si="25"/>
        <v>0</v>
      </c>
      <c r="AA114">
        <f t="shared" si="25"/>
        <v>0</v>
      </c>
      <c r="AB114">
        <f t="shared" si="25"/>
        <v>0</v>
      </c>
      <c r="AC114">
        <f t="shared" si="25"/>
        <v>0</v>
      </c>
      <c r="AD114">
        <f t="shared" si="25"/>
        <v>0</v>
      </c>
      <c r="AE114">
        <f t="shared" si="25"/>
        <v>0</v>
      </c>
      <c r="AF114">
        <f t="shared" si="25"/>
        <v>0</v>
      </c>
      <c r="AG114">
        <f t="shared" si="25"/>
        <v>0</v>
      </c>
      <c r="AH114">
        <f t="shared" si="25"/>
        <v>0</v>
      </c>
      <c r="AI114">
        <f t="shared" si="25"/>
        <v>0</v>
      </c>
      <c r="AJ114">
        <f t="shared" si="25"/>
        <v>0</v>
      </c>
      <c r="AK114">
        <f t="shared" si="25"/>
        <v>0</v>
      </c>
    </row>
    <row r="115" spans="1:37">
      <c r="C115" s="1"/>
      <c r="D115" s="1"/>
      <c r="E115" t="s">
        <v>236</v>
      </c>
      <c r="F115" t="s">
        <v>232</v>
      </c>
      <c r="H115">
        <f>H112*$G113</f>
        <v>0</v>
      </c>
      <c r="I115">
        <f t="shared" ref="I115:AK115" si="26">I112*$G113</f>
        <v>0</v>
      </c>
      <c r="J115">
        <f t="shared" si="26"/>
        <v>0</v>
      </c>
      <c r="K115">
        <f t="shared" si="26"/>
        <v>0</v>
      </c>
      <c r="L115">
        <f t="shared" si="26"/>
        <v>0</v>
      </c>
      <c r="M115">
        <f t="shared" si="26"/>
        <v>0</v>
      </c>
      <c r="N115">
        <f t="shared" si="26"/>
        <v>0</v>
      </c>
      <c r="O115">
        <f t="shared" si="26"/>
        <v>0</v>
      </c>
      <c r="P115">
        <f t="shared" si="26"/>
        <v>0</v>
      </c>
      <c r="Q115">
        <f t="shared" si="26"/>
        <v>0</v>
      </c>
      <c r="R115">
        <f t="shared" si="26"/>
        <v>0</v>
      </c>
      <c r="S115">
        <f t="shared" si="26"/>
        <v>0</v>
      </c>
      <c r="T115">
        <f t="shared" si="26"/>
        <v>0</v>
      </c>
      <c r="U115">
        <f t="shared" si="26"/>
        <v>0</v>
      </c>
      <c r="V115">
        <f t="shared" si="26"/>
        <v>0</v>
      </c>
      <c r="W115">
        <f t="shared" si="26"/>
        <v>0</v>
      </c>
      <c r="X115">
        <f t="shared" si="26"/>
        <v>0</v>
      </c>
      <c r="Y115">
        <f t="shared" si="26"/>
        <v>0</v>
      </c>
      <c r="Z115">
        <f t="shared" si="26"/>
        <v>0</v>
      </c>
      <c r="AA115">
        <f t="shared" si="26"/>
        <v>0</v>
      </c>
      <c r="AB115">
        <f t="shared" si="26"/>
        <v>0</v>
      </c>
      <c r="AC115">
        <f t="shared" si="26"/>
        <v>0</v>
      </c>
      <c r="AD115">
        <f t="shared" si="26"/>
        <v>0</v>
      </c>
      <c r="AE115">
        <f t="shared" si="26"/>
        <v>0</v>
      </c>
      <c r="AF115">
        <f t="shared" si="26"/>
        <v>0</v>
      </c>
      <c r="AG115">
        <f t="shared" si="26"/>
        <v>0</v>
      </c>
      <c r="AH115">
        <f t="shared" si="26"/>
        <v>0</v>
      </c>
      <c r="AI115">
        <f t="shared" si="26"/>
        <v>0</v>
      </c>
      <c r="AJ115">
        <f t="shared" si="26"/>
        <v>0</v>
      </c>
      <c r="AK115">
        <f t="shared" si="26"/>
        <v>0</v>
      </c>
    </row>
    <row r="116" spans="1:37">
      <c r="A116" s="14">
        <f>'Notes &amp; Assumptions'!A35</f>
        <v>22</v>
      </c>
      <c r="C116" s="1"/>
      <c r="D116" s="1"/>
      <c r="E116" t="s">
        <v>262</v>
      </c>
      <c r="F116" t="s">
        <v>238</v>
      </c>
      <c r="H116" s="10">
        <v>0</v>
      </c>
      <c r="I116" s="10">
        <v>0</v>
      </c>
      <c r="J116" s="10">
        <v>0</v>
      </c>
      <c r="K116" s="10">
        <v>0</v>
      </c>
      <c r="L116" s="10">
        <v>0</v>
      </c>
      <c r="M116" s="10">
        <v>0</v>
      </c>
      <c r="N116" s="10">
        <v>0</v>
      </c>
      <c r="O116" s="10">
        <v>0</v>
      </c>
      <c r="P116" s="10">
        <v>0</v>
      </c>
      <c r="Q116" s="10">
        <v>0</v>
      </c>
      <c r="R116" s="10">
        <v>0</v>
      </c>
      <c r="S116" s="10">
        <v>0</v>
      </c>
      <c r="T116" s="10">
        <v>0</v>
      </c>
      <c r="U116" s="10">
        <v>0</v>
      </c>
      <c r="V116" s="10">
        <v>0</v>
      </c>
      <c r="W116" s="10">
        <v>0</v>
      </c>
      <c r="X116" s="10">
        <v>0</v>
      </c>
      <c r="Y116" s="10">
        <v>0</v>
      </c>
      <c r="Z116" s="10">
        <v>0</v>
      </c>
      <c r="AA116" s="10">
        <v>0</v>
      </c>
      <c r="AB116" s="10">
        <v>0</v>
      </c>
      <c r="AC116" s="10">
        <v>0</v>
      </c>
      <c r="AD116" s="10">
        <v>0</v>
      </c>
      <c r="AE116" s="10">
        <v>0</v>
      </c>
      <c r="AF116" s="10">
        <v>0</v>
      </c>
      <c r="AG116" s="10">
        <v>0</v>
      </c>
      <c r="AH116" s="10">
        <v>0</v>
      </c>
      <c r="AI116" s="10">
        <v>0</v>
      </c>
      <c r="AJ116" s="10">
        <v>0</v>
      </c>
      <c r="AK116" s="10">
        <v>0</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0</v>
      </c>
      <c r="I119" s="2">
        <f t="shared" ref="I119:AK119" si="27">I112*I116</f>
        <v>0</v>
      </c>
      <c r="J119" s="2">
        <f t="shared" si="27"/>
        <v>0</v>
      </c>
      <c r="K119" s="2">
        <f t="shared" si="27"/>
        <v>0</v>
      </c>
      <c r="L119" s="2">
        <f t="shared" si="27"/>
        <v>0</v>
      </c>
      <c r="M119" s="2">
        <f t="shared" si="27"/>
        <v>0</v>
      </c>
      <c r="N119" s="2">
        <f t="shared" si="27"/>
        <v>0</v>
      </c>
      <c r="O119" s="2">
        <f t="shared" si="27"/>
        <v>0</v>
      </c>
      <c r="P119" s="2">
        <f t="shared" si="27"/>
        <v>0</v>
      </c>
      <c r="Q119" s="2">
        <f t="shared" si="27"/>
        <v>0</v>
      </c>
      <c r="R119" s="2">
        <f t="shared" si="27"/>
        <v>0</v>
      </c>
      <c r="S119" s="2">
        <f t="shared" si="27"/>
        <v>0</v>
      </c>
      <c r="T119" s="2">
        <f t="shared" si="27"/>
        <v>0</v>
      </c>
      <c r="U119" s="2">
        <f t="shared" si="27"/>
        <v>0</v>
      </c>
      <c r="V119" s="2">
        <f t="shared" si="27"/>
        <v>0</v>
      </c>
      <c r="W119" s="2">
        <f t="shared" si="27"/>
        <v>0</v>
      </c>
      <c r="X119" s="2">
        <f t="shared" si="27"/>
        <v>0</v>
      </c>
      <c r="Y119" s="2">
        <f t="shared" si="27"/>
        <v>0</v>
      </c>
      <c r="Z119" s="2">
        <f t="shared" si="27"/>
        <v>0</v>
      </c>
      <c r="AA119" s="2">
        <f t="shared" si="27"/>
        <v>0</v>
      </c>
      <c r="AB119" s="2">
        <f t="shared" si="27"/>
        <v>0</v>
      </c>
      <c r="AC119" s="2">
        <f t="shared" si="27"/>
        <v>0</v>
      </c>
      <c r="AD119" s="2">
        <f t="shared" si="27"/>
        <v>0</v>
      </c>
      <c r="AE119" s="2">
        <f t="shared" si="27"/>
        <v>0</v>
      </c>
      <c r="AF119" s="2">
        <f t="shared" si="27"/>
        <v>0</v>
      </c>
      <c r="AG119" s="2">
        <f t="shared" si="27"/>
        <v>0</v>
      </c>
      <c r="AH119" s="2">
        <f t="shared" si="27"/>
        <v>0</v>
      </c>
      <c r="AI119" s="2">
        <f t="shared" si="27"/>
        <v>0</v>
      </c>
      <c r="AJ119" s="2">
        <f t="shared" si="27"/>
        <v>0</v>
      </c>
      <c r="AK119" s="2">
        <f t="shared" si="27"/>
        <v>0</v>
      </c>
    </row>
    <row r="120" spans="1:37">
      <c r="C120" s="1"/>
      <c r="D120" s="1"/>
      <c r="E120" t="s">
        <v>243</v>
      </c>
      <c r="F120" t="s">
        <v>242</v>
      </c>
      <c r="H120" s="2">
        <f>H112*H117</f>
        <v>0</v>
      </c>
      <c r="I120" s="2">
        <f t="shared" ref="I120:AK120" si="28">I112*I117</f>
        <v>0</v>
      </c>
      <c r="J120" s="2">
        <f t="shared" si="28"/>
        <v>0</v>
      </c>
      <c r="K120" s="2">
        <f t="shared" si="28"/>
        <v>0</v>
      </c>
      <c r="L120" s="2">
        <f t="shared" si="28"/>
        <v>0</v>
      </c>
      <c r="M120" s="2">
        <f t="shared" si="28"/>
        <v>0</v>
      </c>
      <c r="N120" s="2">
        <f t="shared" si="28"/>
        <v>0</v>
      </c>
      <c r="O120" s="2">
        <f t="shared" si="28"/>
        <v>0</v>
      </c>
      <c r="P120" s="2">
        <f t="shared" si="28"/>
        <v>0</v>
      </c>
      <c r="Q120" s="2">
        <f t="shared" si="28"/>
        <v>0</v>
      </c>
      <c r="R120" s="2">
        <f t="shared" si="28"/>
        <v>0</v>
      </c>
      <c r="S120" s="2">
        <f t="shared" si="28"/>
        <v>0</v>
      </c>
      <c r="T120" s="2">
        <f t="shared" si="28"/>
        <v>0</v>
      </c>
      <c r="U120" s="2">
        <f t="shared" si="28"/>
        <v>0</v>
      </c>
      <c r="V120" s="2">
        <f t="shared" si="28"/>
        <v>0</v>
      </c>
      <c r="W120" s="2">
        <f t="shared" si="28"/>
        <v>0</v>
      </c>
      <c r="X120" s="2">
        <f t="shared" si="28"/>
        <v>0</v>
      </c>
      <c r="Y120" s="2">
        <f t="shared" si="28"/>
        <v>0</v>
      </c>
      <c r="Z120" s="2">
        <f t="shared" si="28"/>
        <v>0</v>
      </c>
      <c r="AA120" s="2">
        <f t="shared" si="28"/>
        <v>0</v>
      </c>
      <c r="AB120" s="2">
        <f t="shared" si="28"/>
        <v>0</v>
      </c>
      <c r="AC120" s="2">
        <f t="shared" si="28"/>
        <v>0</v>
      </c>
      <c r="AD120" s="2">
        <f t="shared" si="28"/>
        <v>0</v>
      </c>
      <c r="AE120" s="2">
        <f t="shared" si="28"/>
        <v>0</v>
      </c>
      <c r="AF120" s="2">
        <f t="shared" si="28"/>
        <v>0</v>
      </c>
      <c r="AG120" s="2">
        <f t="shared" si="28"/>
        <v>0</v>
      </c>
      <c r="AH120" s="2">
        <f t="shared" si="28"/>
        <v>0</v>
      </c>
      <c r="AI120" s="2">
        <f t="shared" si="28"/>
        <v>0</v>
      </c>
      <c r="AJ120" s="2">
        <f t="shared" si="28"/>
        <v>0</v>
      </c>
      <c r="AK120" s="2">
        <f t="shared" si="28"/>
        <v>0</v>
      </c>
    </row>
    <row r="121" spans="1:37">
      <c r="C121" s="1"/>
      <c r="D121" s="1"/>
      <c r="E121" t="s">
        <v>244</v>
      </c>
      <c r="F121" t="s">
        <v>242</v>
      </c>
      <c r="H121" s="2">
        <f>H112*H118</f>
        <v>0</v>
      </c>
      <c r="I121" s="2">
        <f t="shared" ref="I121:AK121" si="29">I112*I118</f>
        <v>0</v>
      </c>
      <c r="J121" s="2">
        <f t="shared" si="29"/>
        <v>0</v>
      </c>
      <c r="K121" s="2">
        <f t="shared" si="29"/>
        <v>0</v>
      </c>
      <c r="L121" s="2">
        <f t="shared" si="29"/>
        <v>0</v>
      </c>
      <c r="M121" s="2">
        <f t="shared" si="29"/>
        <v>0</v>
      </c>
      <c r="N121" s="2">
        <f t="shared" si="29"/>
        <v>0</v>
      </c>
      <c r="O121" s="2">
        <f t="shared" si="29"/>
        <v>0</v>
      </c>
      <c r="P121" s="2">
        <f t="shared" si="29"/>
        <v>0</v>
      </c>
      <c r="Q121" s="2">
        <f t="shared" si="29"/>
        <v>0</v>
      </c>
      <c r="R121" s="2">
        <f t="shared" si="29"/>
        <v>0</v>
      </c>
      <c r="S121" s="2">
        <f t="shared" si="29"/>
        <v>0</v>
      </c>
      <c r="T121" s="2">
        <f t="shared" si="29"/>
        <v>0</v>
      </c>
      <c r="U121" s="2">
        <f t="shared" si="29"/>
        <v>0</v>
      </c>
      <c r="V121" s="2">
        <f t="shared" si="29"/>
        <v>0</v>
      </c>
      <c r="W121" s="2">
        <f t="shared" si="29"/>
        <v>0</v>
      </c>
      <c r="X121" s="2">
        <f t="shared" si="29"/>
        <v>0</v>
      </c>
      <c r="Y121" s="2">
        <f t="shared" si="29"/>
        <v>0</v>
      </c>
      <c r="Z121" s="2">
        <f t="shared" si="29"/>
        <v>0</v>
      </c>
      <c r="AA121" s="2">
        <f t="shared" si="29"/>
        <v>0</v>
      </c>
      <c r="AB121" s="2">
        <f t="shared" si="29"/>
        <v>0</v>
      </c>
      <c r="AC121" s="2">
        <f t="shared" si="29"/>
        <v>0</v>
      </c>
      <c r="AD121" s="2">
        <f t="shared" si="29"/>
        <v>0</v>
      </c>
      <c r="AE121" s="2">
        <f t="shared" si="29"/>
        <v>0</v>
      </c>
      <c r="AF121" s="2">
        <f t="shared" si="29"/>
        <v>0</v>
      </c>
      <c r="AG121" s="2">
        <f t="shared" si="29"/>
        <v>0</v>
      </c>
      <c r="AH121" s="2">
        <f t="shared" si="29"/>
        <v>0</v>
      </c>
      <c r="AI121" s="2">
        <f t="shared" si="29"/>
        <v>0</v>
      </c>
      <c r="AJ121" s="2">
        <f t="shared" si="29"/>
        <v>0</v>
      </c>
      <c r="AK121" s="2">
        <f t="shared" si="29"/>
        <v>0</v>
      </c>
    </row>
    <row r="122" spans="1:37">
      <c r="A122" s="14">
        <f>'Notes &amp; Assumptions'!A36</f>
        <v>23</v>
      </c>
      <c r="C122" s="1"/>
      <c r="D122" s="1"/>
      <c r="E122" t="s">
        <v>245</v>
      </c>
      <c r="F122" t="s">
        <v>209</v>
      </c>
      <c r="H122" s="11">
        <v>0.1</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v>0</v>
      </c>
      <c r="H123" s="2">
        <f>G123*(1+$G$14)*(1+H122)</f>
        <v>0</v>
      </c>
      <c r="I123" s="2">
        <f t="shared" ref="I123:AK123" si="30">H123*(1+$G$14)*(1+I122)</f>
        <v>0</v>
      </c>
      <c r="J123" s="2">
        <f t="shared" si="30"/>
        <v>0</v>
      </c>
      <c r="K123" s="2">
        <f t="shared" si="30"/>
        <v>0</v>
      </c>
      <c r="L123" s="2">
        <f t="shared" si="30"/>
        <v>0</v>
      </c>
      <c r="M123" s="2">
        <f t="shared" si="30"/>
        <v>0</v>
      </c>
      <c r="N123" s="2">
        <f t="shared" si="30"/>
        <v>0</v>
      </c>
      <c r="O123" s="2">
        <f t="shared" si="30"/>
        <v>0</v>
      </c>
      <c r="P123" s="2">
        <f t="shared" si="30"/>
        <v>0</v>
      </c>
      <c r="Q123" s="2">
        <f t="shared" si="30"/>
        <v>0</v>
      </c>
      <c r="R123" s="2">
        <f t="shared" si="30"/>
        <v>0</v>
      </c>
      <c r="S123" s="2">
        <f t="shared" si="30"/>
        <v>0</v>
      </c>
      <c r="T123" s="2">
        <f t="shared" si="30"/>
        <v>0</v>
      </c>
      <c r="U123" s="2">
        <f t="shared" si="30"/>
        <v>0</v>
      </c>
      <c r="V123" s="2">
        <f t="shared" si="30"/>
        <v>0</v>
      </c>
      <c r="W123" s="2">
        <f t="shared" si="30"/>
        <v>0</v>
      </c>
      <c r="X123" s="2">
        <f t="shared" si="30"/>
        <v>0</v>
      </c>
      <c r="Y123" s="2">
        <f t="shared" si="30"/>
        <v>0</v>
      </c>
      <c r="Z123" s="2">
        <f t="shared" si="30"/>
        <v>0</v>
      </c>
      <c r="AA123" s="2">
        <f t="shared" si="30"/>
        <v>0</v>
      </c>
      <c r="AB123" s="2">
        <f t="shared" si="30"/>
        <v>0</v>
      </c>
      <c r="AC123" s="2">
        <f t="shared" si="30"/>
        <v>0</v>
      </c>
      <c r="AD123" s="2">
        <f t="shared" si="30"/>
        <v>0</v>
      </c>
      <c r="AE123" s="2">
        <f t="shared" si="30"/>
        <v>0</v>
      </c>
      <c r="AF123" s="2">
        <f t="shared" si="30"/>
        <v>0</v>
      </c>
      <c r="AG123" s="2">
        <f>AF123*(1+$G$14)*(1+AG122)</f>
        <v>0</v>
      </c>
      <c r="AH123" s="2">
        <f t="shared" si="30"/>
        <v>0</v>
      </c>
      <c r="AI123" s="2">
        <f t="shared" si="30"/>
        <v>0</v>
      </c>
      <c r="AJ123" s="2">
        <f t="shared" si="30"/>
        <v>0</v>
      </c>
      <c r="AK123" s="2">
        <f t="shared" si="30"/>
        <v>0</v>
      </c>
    </row>
    <row r="124" spans="1:37">
      <c r="C124" s="1"/>
      <c r="D124" s="1"/>
      <c r="E124" t="s">
        <v>248</v>
      </c>
      <c r="F124" t="s">
        <v>249</v>
      </c>
      <c r="G124" s="20">
        <v>0</v>
      </c>
      <c r="H124" s="21">
        <f>G124*(1+$G$14)*(1+H122)</f>
        <v>0</v>
      </c>
      <c r="I124" s="21">
        <f t="shared" ref="I124:AK124" si="31">H124*(1+$G$14)*(1+I122)</f>
        <v>0</v>
      </c>
      <c r="J124" s="21">
        <f t="shared" si="31"/>
        <v>0</v>
      </c>
      <c r="K124" s="21">
        <f t="shared" si="31"/>
        <v>0</v>
      </c>
      <c r="L124" s="21">
        <f t="shared" si="31"/>
        <v>0</v>
      </c>
      <c r="M124" s="21">
        <f t="shared" si="31"/>
        <v>0</v>
      </c>
      <c r="N124" s="21">
        <f t="shared" si="31"/>
        <v>0</v>
      </c>
      <c r="O124" s="21">
        <f t="shared" si="31"/>
        <v>0</v>
      </c>
      <c r="P124" s="21">
        <f t="shared" si="31"/>
        <v>0</v>
      </c>
      <c r="Q124" s="21">
        <f t="shared" si="31"/>
        <v>0</v>
      </c>
      <c r="R124" s="21">
        <f t="shared" si="31"/>
        <v>0</v>
      </c>
      <c r="S124" s="21">
        <f t="shared" si="31"/>
        <v>0</v>
      </c>
      <c r="T124" s="21">
        <f t="shared" si="31"/>
        <v>0</v>
      </c>
      <c r="U124" s="21">
        <f t="shared" si="31"/>
        <v>0</v>
      </c>
      <c r="V124" s="21">
        <f t="shared" si="31"/>
        <v>0</v>
      </c>
      <c r="W124" s="21">
        <f t="shared" si="31"/>
        <v>0</v>
      </c>
      <c r="X124" s="21">
        <f t="shared" si="31"/>
        <v>0</v>
      </c>
      <c r="Y124" s="21">
        <f t="shared" si="31"/>
        <v>0</v>
      </c>
      <c r="Z124" s="21">
        <f t="shared" si="31"/>
        <v>0</v>
      </c>
      <c r="AA124" s="21">
        <f t="shared" si="31"/>
        <v>0</v>
      </c>
      <c r="AB124" s="21">
        <f t="shared" si="31"/>
        <v>0</v>
      </c>
      <c r="AC124" s="21">
        <f t="shared" si="31"/>
        <v>0</v>
      </c>
      <c r="AD124" s="21">
        <f t="shared" si="31"/>
        <v>0</v>
      </c>
      <c r="AE124" s="21">
        <f t="shared" si="31"/>
        <v>0</v>
      </c>
      <c r="AF124" s="21">
        <f t="shared" si="31"/>
        <v>0</v>
      </c>
      <c r="AG124" s="21">
        <f>AF124*(1+$G$14)*(1+AG122)</f>
        <v>0</v>
      </c>
      <c r="AH124" s="21">
        <f t="shared" si="31"/>
        <v>0</v>
      </c>
      <c r="AI124" s="21">
        <f t="shared" si="31"/>
        <v>0</v>
      </c>
      <c r="AJ124" s="21">
        <f t="shared" si="31"/>
        <v>0</v>
      </c>
      <c r="AK124" s="21">
        <f t="shared" si="31"/>
        <v>0</v>
      </c>
    </row>
    <row r="125" spans="1:37">
      <c r="C125" s="1"/>
      <c r="D125" s="1"/>
      <c r="E125" t="s">
        <v>250</v>
      </c>
      <c r="F125" t="s">
        <v>249</v>
      </c>
      <c r="G125" s="20"/>
      <c r="H125" s="21">
        <f>G125*(1+$G$14)*(1+H122)</f>
        <v>0</v>
      </c>
      <c r="I125" s="21">
        <f t="shared" ref="I125:AK125" si="32">H125*(1+$G$14)*(1+I122)</f>
        <v>0</v>
      </c>
      <c r="J125" s="21">
        <f t="shared" si="32"/>
        <v>0</v>
      </c>
      <c r="K125" s="21">
        <f t="shared" si="32"/>
        <v>0</v>
      </c>
      <c r="L125" s="21">
        <f t="shared" si="32"/>
        <v>0</v>
      </c>
      <c r="M125" s="21">
        <f t="shared" si="32"/>
        <v>0</v>
      </c>
      <c r="N125" s="21">
        <f t="shared" si="32"/>
        <v>0</v>
      </c>
      <c r="O125" s="21">
        <f t="shared" si="32"/>
        <v>0</v>
      </c>
      <c r="P125" s="21">
        <f t="shared" si="32"/>
        <v>0</v>
      </c>
      <c r="Q125" s="21">
        <f t="shared" si="32"/>
        <v>0</v>
      </c>
      <c r="R125" s="21">
        <f t="shared" si="32"/>
        <v>0</v>
      </c>
      <c r="S125" s="21">
        <f t="shared" si="32"/>
        <v>0</v>
      </c>
      <c r="T125" s="21">
        <f t="shared" si="32"/>
        <v>0</v>
      </c>
      <c r="U125" s="21">
        <f t="shared" si="32"/>
        <v>0</v>
      </c>
      <c r="V125" s="21">
        <f t="shared" si="32"/>
        <v>0</v>
      </c>
      <c r="W125" s="21">
        <f t="shared" si="32"/>
        <v>0</v>
      </c>
      <c r="X125" s="21">
        <f t="shared" si="32"/>
        <v>0</v>
      </c>
      <c r="Y125" s="21">
        <f t="shared" si="32"/>
        <v>0</v>
      </c>
      <c r="Z125" s="21">
        <f t="shared" si="32"/>
        <v>0</v>
      </c>
      <c r="AA125" s="21">
        <f t="shared" si="32"/>
        <v>0</v>
      </c>
      <c r="AB125" s="21">
        <f t="shared" si="32"/>
        <v>0</v>
      </c>
      <c r="AC125" s="21">
        <f t="shared" si="32"/>
        <v>0</v>
      </c>
      <c r="AD125" s="21">
        <f t="shared" si="32"/>
        <v>0</v>
      </c>
      <c r="AE125" s="21">
        <f t="shared" si="32"/>
        <v>0</v>
      </c>
      <c r="AF125" s="21">
        <f t="shared" si="32"/>
        <v>0</v>
      </c>
      <c r="AG125" s="21">
        <f>AF125*(1+$G$14)*(1+AG122)</f>
        <v>0</v>
      </c>
      <c r="AH125" s="21">
        <f t="shared" si="32"/>
        <v>0</v>
      </c>
      <c r="AI125" s="21">
        <f t="shared" si="32"/>
        <v>0</v>
      </c>
      <c r="AJ125" s="21">
        <f t="shared" si="32"/>
        <v>0</v>
      </c>
      <c r="AK125" s="21">
        <f t="shared" si="32"/>
        <v>0</v>
      </c>
    </row>
    <row r="126" spans="1:37">
      <c r="C126" s="1"/>
      <c r="D126" s="1"/>
      <c r="E126" t="s">
        <v>251</v>
      </c>
      <c r="F126" t="s">
        <v>249</v>
      </c>
      <c r="G126" s="20"/>
      <c r="H126" s="21">
        <f>G126*(1+$G$14)*(1+H122)</f>
        <v>0</v>
      </c>
      <c r="I126" s="21">
        <f t="shared" ref="I126:AK126" si="33">H126*(1+$G$14)*(1+I122)</f>
        <v>0</v>
      </c>
      <c r="J126" s="21">
        <f t="shared" si="33"/>
        <v>0</v>
      </c>
      <c r="K126" s="21">
        <f t="shared" si="33"/>
        <v>0</v>
      </c>
      <c r="L126" s="21">
        <f t="shared" si="33"/>
        <v>0</v>
      </c>
      <c r="M126" s="21">
        <f t="shared" si="33"/>
        <v>0</v>
      </c>
      <c r="N126" s="21">
        <f t="shared" si="33"/>
        <v>0</v>
      </c>
      <c r="O126" s="21">
        <f t="shared" si="33"/>
        <v>0</v>
      </c>
      <c r="P126" s="21">
        <f t="shared" si="33"/>
        <v>0</v>
      </c>
      <c r="Q126" s="21">
        <f t="shared" si="33"/>
        <v>0</v>
      </c>
      <c r="R126" s="21">
        <f t="shared" si="33"/>
        <v>0</v>
      </c>
      <c r="S126" s="21">
        <f t="shared" si="33"/>
        <v>0</v>
      </c>
      <c r="T126" s="21">
        <f t="shared" si="33"/>
        <v>0</v>
      </c>
      <c r="U126" s="21">
        <f t="shared" si="33"/>
        <v>0</v>
      </c>
      <c r="V126" s="21">
        <f t="shared" si="33"/>
        <v>0</v>
      </c>
      <c r="W126" s="21">
        <f t="shared" si="33"/>
        <v>0</v>
      </c>
      <c r="X126" s="21">
        <f t="shared" si="33"/>
        <v>0</v>
      </c>
      <c r="Y126" s="21">
        <f t="shared" si="33"/>
        <v>0</v>
      </c>
      <c r="Z126" s="21">
        <f t="shared" si="33"/>
        <v>0</v>
      </c>
      <c r="AA126" s="21">
        <f t="shared" si="33"/>
        <v>0</v>
      </c>
      <c r="AB126" s="21">
        <f t="shared" si="33"/>
        <v>0</v>
      </c>
      <c r="AC126" s="21">
        <f t="shared" si="33"/>
        <v>0</v>
      </c>
      <c r="AD126" s="21">
        <f t="shared" si="33"/>
        <v>0</v>
      </c>
      <c r="AE126" s="21">
        <f t="shared" si="33"/>
        <v>0</v>
      </c>
      <c r="AF126" s="21">
        <f t="shared" si="33"/>
        <v>0</v>
      </c>
      <c r="AG126" s="21">
        <f>AF126*(1+$G$14)*(1+AG122)</f>
        <v>0</v>
      </c>
      <c r="AH126" s="21">
        <f t="shared" si="33"/>
        <v>0</v>
      </c>
      <c r="AI126" s="21">
        <f t="shared" si="33"/>
        <v>0</v>
      </c>
      <c r="AJ126" s="21">
        <f t="shared" si="33"/>
        <v>0</v>
      </c>
      <c r="AK126" s="21">
        <f t="shared" si="33"/>
        <v>0</v>
      </c>
    </row>
    <row r="127" spans="1:37">
      <c r="C127" s="1"/>
      <c r="D127" s="1"/>
    </row>
    <row r="128" spans="1:37">
      <c r="C128" s="1"/>
      <c r="D128" s="1"/>
      <c r="E128" t="s">
        <v>259</v>
      </c>
      <c r="F128" t="s">
        <v>253</v>
      </c>
      <c r="H128" s="2">
        <f>SUM(H119:H121)/1000</f>
        <v>0</v>
      </c>
      <c r="I128" s="2">
        <f t="shared" ref="I128:AK128" si="34">SUM(I119:I121)/1000</f>
        <v>0</v>
      </c>
      <c r="J128" s="2">
        <f t="shared" si="34"/>
        <v>0</v>
      </c>
      <c r="K128" s="2">
        <f t="shared" si="34"/>
        <v>0</v>
      </c>
      <c r="L128" s="2">
        <f t="shared" si="34"/>
        <v>0</v>
      </c>
      <c r="M128" s="2">
        <f t="shared" si="34"/>
        <v>0</v>
      </c>
      <c r="N128" s="2">
        <f t="shared" si="34"/>
        <v>0</v>
      </c>
      <c r="O128" s="2">
        <f t="shared" si="34"/>
        <v>0</v>
      </c>
      <c r="P128" s="2">
        <f t="shared" si="34"/>
        <v>0</v>
      </c>
      <c r="Q128" s="2">
        <f t="shared" si="34"/>
        <v>0</v>
      </c>
      <c r="R128" s="2">
        <f t="shared" si="34"/>
        <v>0</v>
      </c>
      <c r="S128" s="2">
        <f t="shared" si="34"/>
        <v>0</v>
      </c>
      <c r="T128" s="2">
        <f t="shared" si="34"/>
        <v>0</v>
      </c>
      <c r="U128" s="2">
        <f t="shared" si="34"/>
        <v>0</v>
      </c>
      <c r="V128" s="2">
        <f t="shared" si="34"/>
        <v>0</v>
      </c>
      <c r="W128" s="2">
        <f t="shared" si="34"/>
        <v>0</v>
      </c>
      <c r="X128" s="2">
        <f t="shared" si="34"/>
        <v>0</v>
      </c>
      <c r="Y128" s="2">
        <f t="shared" si="34"/>
        <v>0</v>
      </c>
      <c r="Z128" s="2">
        <f t="shared" si="34"/>
        <v>0</v>
      </c>
      <c r="AA128" s="2">
        <f t="shared" si="34"/>
        <v>0</v>
      </c>
      <c r="AB128" s="2">
        <f t="shared" si="34"/>
        <v>0</v>
      </c>
      <c r="AC128" s="2">
        <f t="shared" si="34"/>
        <v>0</v>
      </c>
      <c r="AD128" s="2">
        <f t="shared" si="34"/>
        <v>0</v>
      </c>
      <c r="AE128" s="2">
        <f t="shared" si="34"/>
        <v>0</v>
      </c>
      <c r="AF128" s="2">
        <f t="shared" si="34"/>
        <v>0</v>
      </c>
      <c r="AG128" s="2">
        <f t="shared" si="34"/>
        <v>0</v>
      </c>
      <c r="AH128" s="2">
        <f t="shared" si="34"/>
        <v>0</v>
      </c>
      <c r="AI128" s="2">
        <f t="shared" si="34"/>
        <v>0</v>
      </c>
      <c r="AJ128" s="2">
        <f t="shared" si="34"/>
        <v>0</v>
      </c>
      <c r="AK128" s="2">
        <f t="shared" si="34"/>
        <v>0</v>
      </c>
    </row>
    <row r="129" spans="1:37">
      <c r="C129" s="1"/>
      <c r="D129" s="1"/>
      <c r="E129" t="s">
        <v>260</v>
      </c>
      <c r="F129" t="s">
        <v>215</v>
      </c>
      <c r="H129" s="2">
        <f>H112*H123+H119*H124+H120*H125+H121*H126</f>
        <v>0</v>
      </c>
      <c r="I129" s="2">
        <f t="shared" ref="I129:AK129" si="35">I112*I123+I119*I124+I120*I125+I121*I126</f>
        <v>0</v>
      </c>
      <c r="J129" s="2">
        <f t="shared" si="35"/>
        <v>0</v>
      </c>
      <c r="K129" s="2">
        <f t="shared" si="35"/>
        <v>0</v>
      </c>
      <c r="L129" s="2">
        <f t="shared" si="35"/>
        <v>0</v>
      </c>
      <c r="M129" s="2">
        <f t="shared" si="35"/>
        <v>0</v>
      </c>
      <c r="N129" s="2">
        <f t="shared" si="35"/>
        <v>0</v>
      </c>
      <c r="O129" s="2">
        <f t="shared" si="35"/>
        <v>0</v>
      </c>
      <c r="P129" s="2">
        <f t="shared" si="35"/>
        <v>0</v>
      </c>
      <c r="Q129" s="2">
        <f t="shared" si="35"/>
        <v>0</v>
      </c>
      <c r="R129" s="2">
        <f t="shared" si="35"/>
        <v>0</v>
      </c>
      <c r="S129" s="2">
        <f t="shared" si="35"/>
        <v>0</v>
      </c>
      <c r="T129" s="2">
        <f t="shared" si="35"/>
        <v>0</v>
      </c>
      <c r="U129" s="2">
        <f t="shared" si="35"/>
        <v>0</v>
      </c>
      <c r="V129" s="2">
        <f t="shared" si="35"/>
        <v>0</v>
      </c>
      <c r="W129" s="2">
        <f t="shared" si="35"/>
        <v>0</v>
      </c>
      <c r="X129" s="2">
        <f t="shared" si="35"/>
        <v>0</v>
      </c>
      <c r="Y129" s="2">
        <f t="shared" si="35"/>
        <v>0</v>
      </c>
      <c r="Z129" s="2">
        <f t="shared" si="35"/>
        <v>0</v>
      </c>
      <c r="AA129" s="2">
        <f t="shared" si="35"/>
        <v>0</v>
      </c>
      <c r="AB129" s="2">
        <f t="shared" si="35"/>
        <v>0</v>
      </c>
      <c r="AC129" s="2">
        <f t="shared" si="35"/>
        <v>0</v>
      </c>
      <c r="AD129" s="2">
        <f t="shared" si="35"/>
        <v>0</v>
      </c>
      <c r="AE129" s="2">
        <f t="shared" si="35"/>
        <v>0</v>
      </c>
      <c r="AF129" s="2">
        <f t="shared" si="35"/>
        <v>0</v>
      </c>
      <c r="AG129" s="2">
        <f t="shared" si="35"/>
        <v>0</v>
      </c>
      <c r="AH129" s="2">
        <f t="shared" si="35"/>
        <v>0</v>
      </c>
      <c r="AI129" s="2">
        <f t="shared" si="35"/>
        <v>0</v>
      </c>
      <c r="AJ129" s="2">
        <f t="shared" si="35"/>
        <v>0</v>
      </c>
      <c r="AK129" s="2">
        <f t="shared" si="35"/>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6">H133+I132</f>
        <v>0</v>
      </c>
      <c r="J133" s="2">
        <f t="shared" si="36"/>
        <v>0</v>
      </c>
      <c r="K133" s="2">
        <f t="shared" si="36"/>
        <v>0</v>
      </c>
      <c r="L133" s="2">
        <f t="shared" si="36"/>
        <v>0</v>
      </c>
      <c r="M133" s="2">
        <f t="shared" si="36"/>
        <v>0</v>
      </c>
      <c r="N133" s="2">
        <f t="shared" si="36"/>
        <v>0</v>
      </c>
      <c r="O133" s="2">
        <f t="shared" si="36"/>
        <v>0</v>
      </c>
      <c r="P133" s="2">
        <f t="shared" si="36"/>
        <v>0</v>
      </c>
      <c r="Q133" s="2">
        <f t="shared" si="36"/>
        <v>0</v>
      </c>
      <c r="R133" s="2">
        <f t="shared" si="36"/>
        <v>0</v>
      </c>
      <c r="S133" s="2">
        <f t="shared" si="36"/>
        <v>0</v>
      </c>
      <c r="T133" s="2">
        <f t="shared" si="36"/>
        <v>0</v>
      </c>
      <c r="U133" s="2">
        <f t="shared" si="36"/>
        <v>0</v>
      </c>
      <c r="V133" s="2">
        <f t="shared" si="36"/>
        <v>0</v>
      </c>
      <c r="W133" s="2">
        <f t="shared" si="36"/>
        <v>0</v>
      </c>
      <c r="X133" s="2">
        <f t="shared" si="36"/>
        <v>0</v>
      </c>
      <c r="Y133" s="2">
        <f t="shared" si="36"/>
        <v>0</v>
      </c>
      <c r="Z133" s="2">
        <f t="shared" si="36"/>
        <v>0</v>
      </c>
      <c r="AA133" s="2">
        <f t="shared" si="36"/>
        <v>0</v>
      </c>
      <c r="AB133" s="2">
        <f t="shared" si="36"/>
        <v>0</v>
      </c>
      <c r="AC133" s="2">
        <f t="shared" si="36"/>
        <v>0</v>
      </c>
      <c r="AD133" s="2">
        <f t="shared" si="36"/>
        <v>0</v>
      </c>
      <c r="AE133" s="2">
        <f t="shared" si="36"/>
        <v>0</v>
      </c>
      <c r="AF133" s="2">
        <f t="shared" si="36"/>
        <v>0</v>
      </c>
      <c r="AG133" s="2">
        <f>AF133+AG132</f>
        <v>0</v>
      </c>
      <c r="AH133" s="2">
        <f t="shared" si="36"/>
        <v>0</v>
      </c>
      <c r="AI133" s="2">
        <f t="shared" si="36"/>
        <v>0</v>
      </c>
      <c r="AJ133" s="2">
        <f t="shared" si="36"/>
        <v>0</v>
      </c>
      <c r="AK133" s="2">
        <f t="shared" si="36"/>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7">I132*$G134</f>
        <v>0</v>
      </c>
      <c r="J135">
        <f t="shared" si="37"/>
        <v>0</v>
      </c>
      <c r="K135">
        <f t="shared" si="37"/>
        <v>0</v>
      </c>
      <c r="L135">
        <f t="shared" si="37"/>
        <v>0</v>
      </c>
      <c r="M135">
        <f t="shared" si="37"/>
        <v>0</v>
      </c>
      <c r="N135">
        <f t="shared" si="37"/>
        <v>0</v>
      </c>
      <c r="O135">
        <f t="shared" si="37"/>
        <v>0</v>
      </c>
      <c r="P135">
        <f t="shared" si="37"/>
        <v>0</v>
      </c>
      <c r="Q135">
        <f t="shared" si="37"/>
        <v>0</v>
      </c>
      <c r="R135">
        <f t="shared" si="37"/>
        <v>0</v>
      </c>
      <c r="S135">
        <f t="shared" si="37"/>
        <v>0</v>
      </c>
      <c r="T135">
        <f t="shared" si="37"/>
        <v>0</v>
      </c>
      <c r="U135">
        <f t="shared" si="37"/>
        <v>0</v>
      </c>
      <c r="V135">
        <f t="shared" si="37"/>
        <v>0</v>
      </c>
      <c r="W135">
        <f t="shared" si="37"/>
        <v>0</v>
      </c>
      <c r="X135">
        <f t="shared" si="37"/>
        <v>0</v>
      </c>
      <c r="Y135">
        <f t="shared" si="37"/>
        <v>0</v>
      </c>
      <c r="Z135">
        <f t="shared" si="37"/>
        <v>0</v>
      </c>
      <c r="AA135">
        <f t="shared" si="37"/>
        <v>0</v>
      </c>
      <c r="AB135">
        <f t="shared" si="37"/>
        <v>0</v>
      </c>
      <c r="AC135">
        <f t="shared" si="37"/>
        <v>0</v>
      </c>
      <c r="AD135">
        <f t="shared" si="37"/>
        <v>0</v>
      </c>
      <c r="AE135">
        <f t="shared" si="37"/>
        <v>0</v>
      </c>
      <c r="AF135">
        <f t="shared" si="37"/>
        <v>0</v>
      </c>
      <c r="AG135">
        <f t="shared" si="37"/>
        <v>0</v>
      </c>
      <c r="AH135">
        <f t="shared" si="37"/>
        <v>0</v>
      </c>
      <c r="AI135">
        <f t="shared" si="37"/>
        <v>0</v>
      </c>
      <c r="AJ135">
        <f t="shared" si="37"/>
        <v>0</v>
      </c>
      <c r="AK135">
        <f t="shared" si="37"/>
        <v>0</v>
      </c>
    </row>
    <row r="136" spans="1:37">
      <c r="C136" s="1"/>
      <c r="D136" s="1"/>
      <c r="E136" t="s">
        <v>236</v>
      </c>
      <c r="F136" t="s">
        <v>232</v>
      </c>
      <c r="H136">
        <f>H133*$G134</f>
        <v>0</v>
      </c>
      <c r="I136">
        <f t="shared" ref="I136:AK136" si="38">I133*$G134</f>
        <v>0</v>
      </c>
      <c r="J136">
        <f t="shared" si="38"/>
        <v>0</v>
      </c>
      <c r="K136">
        <f t="shared" si="38"/>
        <v>0</v>
      </c>
      <c r="L136">
        <f t="shared" si="38"/>
        <v>0</v>
      </c>
      <c r="M136">
        <f t="shared" si="38"/>
        <v>0</v>
      </c>
      <c r="N136">
        <f t="shared" si="38"/>
        <v>0</v>
      </c>
      <c r="O136">
        <f t="shared" si="38"/>
        <v>0</v>
      </c>
      <c r="P136">
        <f t="shared" si="38"/>
        <v>0</v>
      </c>
      <c r="Q136">
        <f t="shared" si="38"/>
        <v>0</v>
      </c>
      <c r="R136">
        <f t="shared" si="38"/>
        <v>0</v>
      </c>
      <c r="S136">
        <f t="shared" si="38"/>
        <v>0</v>
      </c>
      <c r="T136">
        <f t="shared" si="38"/>
        <v>0</v>
      </c>
      <c r="U136">
        <f t="shared" si="38"/>
        <v>0</v>
      </c>
      <c r="V136">
        <f t="shared" si="38"/>
        <v>0</v>
      </c>
      <c r="W136">
        <f t="shared" si="38"/>
        <v>0</v>
      </c>
      <c r="X136">
        <f t="shared" si="38"/>
        <v>0</v>
      </c>
      <c r="Y136">
        <f t="shared" si="38"/>
        <v>0</v>
      </c>
      <c r="Z136">
        <f t="shared" si="38"/>
        <v>0</v>
      </c>
      <c r="AA136">
        <f t="shared" si="38"/>
        <v>0</v>
      </c>
      <c r="AB136">
        <f t="shared" si="38"/>
        <v>0</v>
      </c>
      <c r="AC136">
        <f t="shared" si="38"/>
        <v>0</v>
      </c>
      <c r="AD136">
        <f t="shared" si="38"/>
        <v>0</v>
      </c>
      <c r="AE136">
        <f t="shared" si="38"/>
        <v>0</v>
      </c>
      <c r="AF136">
        <f t="shared" si="38"/>
        <v>0</v>
      </c>
      <c r="AG136">
        <f t="shared" si="38"/>
        <v>0</v>
      </c>
      <c r="AH136">
        <f t="shared" si="38"/>
        <v>0</v>
      </c>
      <c r="AI136">
        <f t="shared" si="38"/>
        <v>0</v>
      </c>
      <c r="AJ136">
        <f t="shared" si="38"/>
        <v>0</v>
      </c>
      <c r="AK136">
        <f t="shared" si="38"/>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39">I133*I137</f>
        <v>0</v>
      </c>
      <c r="J140" s="2">
        <f t="shared" si="39"/>
        <v>0</v>
      </c>
      <c r="K140" s="2">
        <f t="shared" si="39"/>
        <v>0</v>
      </c>
      <c r="L140" s="2">
        <f t="shared" si="39"/>
        <v>0</v>
      </c>
      <c r="M140" s="2">
        <f t="shared" si="39"/>
        <v>0</v>
      </c>
      <c r="N140" s="2">
        <f t="shared" si="39"/>
        <v>0</v>
      </c>
      <c r="O140" s="2">
        <f t="shared" si="39"/>
        <v>0</v>
      </c>
      <c r="P140" s="2">
        <f t="shared" si="39"/>
        <v>0</v>
      </c>
      <c r="Q140" s="2">
        <f t="shared" si="39"/>
        <v>0</v>
      </c>
      <c r="R140" s="2">
        <f t="shared" si="39"/>
        <v>0</v>
      </c>
      <c r="S140" s="2">
        <f t="shared" si="39"/>
        <v>0</v>
      </c>
      <c r="T140" s="2">
        <f t="shared" si="39"/>
        <v>0</v>
      </c>
      <c r="U140" s="2">
        <f t="shared" si="39"/>
        <v>0</v>
      </c>
      <c r="V140" s="2">
        <f t="shared" si="39"/>
        <v>0</v>
      </c>
      <c r="W140" s="2">
        <f t="shared" si="39"/>
        <v>0</v>
      </c>
      <c r="X140" s="2">
        <f t="shared" si="39"/>
        <v>0</v>
      </c>
      <c r="Y140" s="2">
        <f t="shared" si="39"/>
        <v>0</v>
      </c>
      <c r="Z140" s="2">
        <f t="shared" si="39"/>
        <v>0</v>
      </c>
      <c r="AA140" s="2">
        <f t="shared" si="39"/>
        <v>0</v>
      </c>
      <c r="AB140" s="2">
        <f t="shared" si="39"/>
        <v>0</v>
      </c>
      <c r="AC140" s="2">
        <f t="shared" si="39"/>
        <v>0</v>
      </c>
      <c r="AD140" s="2">
        <f t="shared" si="39"/>
        <v>0</v>
      </c>
      <c r="AE140" s="2">
        <f t="shared" si="39"/>
        <v>0</v>
      </c>
      <c r="AF140" s="2">
        <f t="shared" si="39"/>
        <v>0</v>
      </c>
      <c r="AG140" s="2">
        <f t="shared" si="39"/>
        <v>0</v>
      </c>
      <c r="AH140" s="2">
        <f t="shared" si="39"/>
        <v>0</v>
      </c>
      <c r="AI140" s="2">
        <f t="shared" si="39"/>
        <v>0</v>
      </c>
      <c r="AJ140" s="2">
        <f t="shared" si="39"/>
        <v>0</v>
      </c>
      <c r="AK140" s="2">
        <f t="shared" si="39"/>
        <v>0</v>
      </c>
    </row>
    <row r="141" spans="1:37">
      <c r="C141" s="1"/>
      <c r="D141" s="1"/>
      <c r="E141" t="s">
        <v>243</v>
      </c>
      <c r="F141" t="s">
        <v>242</v>
      </c>
      <c r="H141" s="2">
        <f>H133*H138</f>
        <v>0</v>
      </c>
      <c r="I141" s="2">
        <f t="shared" ref="I141:AK141" si="40">I133*I138</f>
        <v>0</v>
      </c>
      <c r="J141" s="2">
        <f t="shared" si="40"/>
        <v>0</v>
      </c>
      <c r="K141" s="2">
        <f t="shared" si="40"/>
        <v>0</v>
      </c>
      <c r="L141" s="2">
        <f t="shared" si="40"/>
        <v>0</v>
      </c>
      <c r="M141" s="2">
        <f t="shared" si="40"/>
        <v>0</v>
      </c>
      <c r="N141" s="2">
        <f t="shared" si="40"/>
        <v>0</v>
      </c>
      <c r="O141" s="2">
        <f t="shared" si="40"/>
        <v>0</v>
      </c>
      <c r="P141" s="2">
        <f t="shared" si="40"/>
        <v>0</v>
      </c>
      <c r="Q141" s="2">
        <f t="shared" si="40"/>
        <v>0</v>
      </c>
      <c r="R141" s="2">
        <f t="shared" si="40"/>
        <v>0</v>
      </c>
      <c r="S141" s="2">
        <f t="shared" si="40"/>
        <v>0</v>
      </c>
      <c r="T141" s="2">
        <f t="shared" si="40"/>
        <v>0</v>
      </c>
      <c r="U141" s="2">
        <f t="shared" si="40"/>
        <v>0</v>
      </c>
      <c r="V141" s="2">
        <f t="shared" si="40"/>
        <v>0</v>
      </c>
      <c r="W141" s="2">
        <f t="shared" si="40"/>
        <v>0</v>
      </c>
      <c r="X141" s="2">
        <f t="shared" si="40"/>
        <v>0</v>
      </c>
      <c r="Y141" s="2">
        <f t="shared" si="40"/>
        <v>0</v>
      </c>
      <c r="Z141" s="2">
        <f t="shared" si="40"/>
        <v>0</v>
      </c>
      <c r="AA141" s="2">
        <f t="shared" si="40"/>
        <v>0</v>
      </c>
      <c r="AB141" s="2">
        <f t="shared" si="40"/>
        <v>0</v>
      </c>
      <c r="AC141" s="2">
        <f t="shared" si="40"/>
        <v>0</v>
      </c>
      <c r="AD141" s="2">
        <f t="shared" si="40"/>
        <v>0</v>
      </c>
      <c r="AE141" s="2">
        <f t="shared" si="40"/>
        <v>0</v>
      </c>
      <c r="AF141" s="2">
        <f t="shared" si="40"/>
        <v>0</v>
      </c>
      <c r="AG141" s="2">
        <f t="shared" si="40"/>
        <v>0</v>
      </c>
      <c r="AH141" s="2">
        <f t="shared" si="40"/>
        <v>0</v>
      </c>
      <c r="AI141" s="2">
        <f t="shared" si="40"/>
        <v>0</v>
      </c>
      <c r="AJ141" s="2">
        <f t="shared" si="40"/>
        <v>0</v>
      </c>
      <c r="AK141" s="2">
        <f t="shared" si="40"/>
        <v>0</v>
      </c>
    </row>
    <row r="142" spans="1:37">
      <c r="C142" s="1"/>
      <c r="D142" s="1"/>
      <c r="E142" t="s">
        <v>244</v>
      </c>
      <c r="F142" t="s">
        <v>242</v>
      </c>
      <c r="H142" s="2">
        <f>H133*H139</f>
        <v>0</v>
      </c>
      <c r="I142" s="2">
        <f t="shared" ref="I142:AK142" si="41">I133*I139</f>
        <v>0</v>
      </c>
      <c r="J142" s="2">
        <f t="shared" si="41"/>
        <v>0</v>
      </c>
      <c r="K142" s="2">
        <f t="shared" si="41"/>
        <v>0</v>
      </c>
      <c r="L142" s="2">
        <f t="shared" si="41"/>
        <v>0</v>
      </c>
      <c r="M142" s="2">
        <f t="shared" si="41"/>
        <v>0</v>
      </c>
      <c r="N142" s="2">
        <f t="shared" si="41"/>
        <v>0</v>
      </c>
      <c r="O142" s="2">
        <f t="shared" si="41"/>
        <v>0</v>
      </c>
      <c r="P142" s="2">
        <f t="shared" si="41"/>
        <v>0</v>
      </c>
      <c r="Q142" s="2">
        <f t="shared" si="41"/>
        <v>0</v>
      </c>
      <c r="R142" s="2">
        <f t="shared" si="41"/>
        <v>0</v>
      </c>
      <c r="S142" s="2">
        <f t="shared" si="41"/>
        <v>0</v>
      </c>
      <c r="T142" s="2">
        <f t="shared" si="41"/>
        <v>0</v>
      </c>
      <c r="U142" s="2">
        <f t="shared" si="41"/>
        <v>0</v>
      </c>
      <c r="V142" s="2">
        <f t="shared" si="41"/>
        <v>0</v>
      </c>
      <c r="W142" s="2">
        <f t="shared" si="41"/>
        <v>0</v>
      </c>
      <c r="X142" s="2">
        <f t="shared" si="41"/>
        <v>0</v>
      </c>
      <c r="Y142" s="2">
        <f t="shared" si="41"/>
        <v>0</v>
      </c>
      <c r="Z142" s="2">
        <f t="shared" si="41"/>
        <v>0</v>
      </c>
      <c r="AA142" s="2">
        <f t="shared" si="41"/>
        <v>0</v>
      </c>
      <c r="AB142" s="2">
        <f t="shared" si="41"/>
        <v>0</v>
      </c>
      <c r="AC142" s="2">
        <f t="shared" si="41"/>
        <v>0</v>
      </c>
      <c r="AD142" s="2">
        <f t="shared" si="41"/>
        <v>0</v>
      </c>
      <c r="AE142" s="2">
        <f t="shared" si="41"/>
        <v>0</v>
      </c>
      <c r="AF142" s="2">
        <f t="shared" si="41"/>
        <v>0</v>
      </c>
      <c r="AG142" s="2">
        <f t="shared" si="41"/>
        <v>0</v>
      </c>
      <c r="AH142" s="2">
        <f t="shared" si="41"/>
        <v>0</v>
      </c>
      <c r="AI142" s="2">
        <f t="shared" si="41"/>
        <v>0</v>
      </c>
      <c r="AJ142" s="2">
        <f t="shared" si="41"/>
        <v>0</v>
      </c>
      <c r="AK142" s="2">
        <f t="shared" si="41"/>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2">H144*(1+$G$14)*(1+I143)</f>
        <v>0</v>
      </c>
      <c r="J144" s="2">
        <f t="shared" si="42"/>
        <v>0</v>
      </c>
      <c r="K144" s="2">
        <f t="shared" si="42"/>
        <v>0</v>
      </c>
      <c r="L144" s="2">
        <f t="shared" si="42"/>
        <v>0</v>
      </c>
      <c r="M144" s="2">
        <f t="shared" si="42"/>
        <v>0</v>
      </c>
      <c r="N144" s="2">
        <f t="shared" si="42"/>
        <v>0</v>
      </c>
      <c r="O144" s="2">
        <f t="shared" si="42"/>
        <v>0</v>
      </c>
      <c r="P144" s="2">
        <f t="shared" si="42"/>
        <v>0</v>
      </c>
      <c r="Q144" s="2">
        <f t="shared" si="42"/>
        <v>0</v>
      </c>
      <c r="R144" s="2">
        <f t="shared" si="42"/>
        <v>0</v>
      </c>
      <c r="S144" s="2">
        <f t="shared" si="42"/>
        <v>0</v>
      </c>
      <c r="T144" s="2">
        <f t="shared" si="42"/>
        <v>0</v>
      </c>
      <c r="U144" s="2">
        <f t="shared" si="42"/>
        <v>0</v>
      </c>
      <c r="V144" s="2">
        <f t="shared" si="42"/>
        <v>0</v>
      </c>
      <c r="W144" s="2">
        <f t="shared" si="42"/>
        <v>0</v>
      </c>
      <c r="X144" s="2">
        <f t="shared" si="42"/>
        <v>0</v>
      </c>
      <c r="Y144" s="2">
        <f t="shared" si="42"/>
        <v>0</v>
      </c>
      <c r="Z144" s="2">
        <f t="shared" si="42"/>
        <v>0</v>
      </c>
      <c r="AA144" s="2">
        <f t="shared" si="42"/>
        <v>0</v>
      </c>
      <c r="AB144" s="2">
        <f t="shared" si="42"/>
        <v>0</v>
      </c>
      <c r="AC144" s="2">
        <f t="shared" si="42"/>
        <v>0</v>
      </c>
      <c r="AD144" s="2">
        <f t="shared" si="42"/>
        <v>0</v>
      </c>
      <c r="AE144" s="2">
        <f t="shared" si="42"/>
        <v>0</v>
      </c>
      <c r="AF144" s="2">
        <f t="shared" si="42"/>
        <v>0</v>
      </c>
      <c r="AG144" s="2">
        <f>AF144*(1+$G$14)*(1+AG143)</f>
        <v>0</v>
      </c>
      <c r="AH144" s="2">
        <f t="shared" si="42"/>
        <v>0</v>
      </c>
      <c r="AI144" s="2">
        <f t="shared" si="42"/>
        <v>0</v>
      </c>
      <c r="AJ144" s="2">
        <f t="shared" si="42"/>
        <v>0</v>
      </c>
      <c r="AK144" s="2">
        <f t="shared" si="42"/>
        <v>0</v>
      </c>
    </row>
    <row r="145" spans="1:37">
      <c r="C145" s="1"/>
      <c r="D145" s="1"/>
      <c r="E145" t="s">
        <v>248</v>
      </c>
      <c r="F145" t="s">
        <v>249</v>
      </c>
      <c r="G145" s="20"/>
      <c r="H145" s="21">
        <f>G145*(1+$G$14)*(1+H143)</f>
        <v>0</v>
      </c>
      <c r="I145" s="21">
        <f t="shared" ref="I145:AK145" si="43">H145*(1+$G$14)*(1+I143)</f>
        <v>0</v>
      </c>
      <c r="J145" s="21">
        <f t="shared" si="43"/>
        <v>0</v>
      </c>
      <c r="K145" s="21">
        <f t="shared" si="43"/>
        <v>0</v>
      </c>
      <c r="L145" s="21">
        <f t="shared" si="43"/>
        <v>0</v>
      </c>
      <c r="M145" s="21">
        <f t="shared" si="43"/>
        <v>0</v>
      </c>
      <c r="N145" s="21">
        <f t="shared" si="43"/>
        <v>0</v>
      </c>
      <c r="O145" s="21">
        <f t="shared" si="43"/>
        <v>0</v>
      </c>
      <c r="P145" s="21">
        <f t="shared" si="43"/>
        <v>0</v>
      </c>
      <c r="Q145" s="21">
        <f t="shared" si="43"/>
        <v>0</v>
      </c>
      <c r="R145" s="21">
        <f t="shared" si="43"/>
        <v>0</v>
      </c>
      <c r="S145" s="21">
        <f t="shared" si="43"/>
        <v>0</v>
      </c>
      <c r="T145" s="21">
        <f t="shared" si="43"/>
        <v>0</v>
      </c>
      <c r="U145" s="21">
        <f t="shared" si="43"/>
        <v>0</v>
      </c>
      <c r="V145" s="21">
        <f t="shared" si="43"/>
        <v>0</v>
      </c>
      <c r="W145" s="21">
        <f t="shared" si="43"/>
        <v>0</v>
      </c>
      <c r="X145" s="21">
        <f t="shared" si="43"/>
        <v>0</v>
      </c>
      <c r="Y145" s="21">
        <f t="shared" si="43"/>
        <v>0</v>
      </c>
      <c r="Z145" s="21">
        <f t="shared" si="43"/>
        <v>0</v>
      </c>
      <c r="AA145" s="21">
        <f t="shared" si="43"/>
        <v>0</v>
      </c>
      <c r="AB145" s="21">
        <f t="shared" si="43"/>
        <v>0</v>
      </c>
      <c r="AC145" s="21">
        <f t="shared" si="43"/>
        <v>0</v>
      </c>
      <c r="AD145" s="21">
        <f t="shared" si="43"/>
        <v>0</v>
      </c>
      <c r="AE145" s="21">
        <f t="shared" si="43"/>
        <v>0</v>
      </c>
      <c r="AF145" s="21">
        <f t="shared" si="43"/>
        <v>0</v>
      </c>
      <c r="AG145" s="21">
        <f>AF145*(1+$G$14)*(1+AG143)</f>
        <v>0</v>
      </c>
      <c r="AH145" s="21">
        <f t="shared" si="43"/>
        <v>0</v>
      </c>
      <c r="AI145" s="21">
        <f t="shared" si="43"/>
        <v>0</v>
      </c>
      <c r="AJ145" s="21">
        <f t="shared" si="43"/>
        <v>0</v>
      </c>
      <c r="AK145" s="21">
        <f t="shared" si="43"/>
        <v>0</v>
      </c>
    </row>
    <row r="146" spans="1:37">
      <c r="C146" s="1"/>
      <c r="D146" s="1"/>
      <c r="E146" t="s">
        <v>250</v>
      </c>
      <c r="F146" t="s">
        <v>249</v>
      </c>
      <c r="G146" s="20"/>
      <c r="H146" s="21">
        <f>G146*(1+$G$14)*(1+H143)</f>
        <v>0</v>
      </c>
      <c r="I146" s="21">
        <f t="shared" ref="I146:AK146" si="44">H146*(1+$G$14)*(1+I143)</f>
        <v>0</v>
      </c>
      <c r="J146" s="21">
        <f t="shared" si="44"/>
        <v>0</v>
      </c>
      <c r="K146" s="21">
        <f t="shared" si="44"/>
        <v>0</v>
      </c>
      <c r="L146" s="21">
        <f t="shared" si="44"/>
        <v>0</v>
      </c>
      <c r="M146" s="21">
        <f t="shared" si="44"/>
        <v>0</v>
      </c>
      <c r="N146" s="21">
        <f t="shared" si="44"/>
        <v>0</v>
      </c>
      <c r="O146" s="21">
        <f t="shared" si="44"/>
        <v>0</v>
      </c>
      <c r="P146" s="21">
        <f t="shared" si="44"/>
        <v>0</v>
      </c>
      <c r="Q146" s="21">
        <f t="shared" si="44"/>
        <v>0</v>
      </c>
      <c r="R146" s="21">
        <f t="shared" si="44"/>
        <v>0</v>
      </c>
      <c r="S146" s="21">
        <f t="shared" si="44"/>
        <v>0</v>
      </c>
      <c r="T146" s="21">
        <f t="shared" si="44"/>
        <v>0</v>
      </c>
      <c r="U146" s="21">
        <f t="shared" si="44"/>
        <v>0</v>
      </c>
      <c r="V146" s="21">
        <f t="shared" si="44"/>
        <v>0</v>
      </c>
      <c r="W146" s="21">
        <f t="shared" si="44"/>
        <v>0</v>
      </c>
      <c r="X146" s="21">
        <f t="shared" si="44"/>
        <v>0</v>
      </c>
      <c r="Y146" s="21">
        <f t="shared" si="44"/>
        <v>0</v>
      </c>
      <c r="Z146" s="21">
        <f t="shared" si="44"/>
        <v>0</v>
      </c>
      <c r="AA146" s="21">
        <f t="shared" si="44"/>
        <v>0</v>
      </c>
      <c r="AB146" s="21">
        <f t="shared" si="44"/>
        <v>0</v>
      </c>
      <c r="AC146" s="21">
        <f t="shared" si="44"/>
        <v>0</v>
      </c>
      <c r="AD146" s="21">
        <f t="shared" si="44"/>
        <v>0</v>
      </c>
      <c r="AE146" s="21">
        <f t="shared" si="44"/>
        <v>0</v>
      </c>
      <c r="AF146" s="21">
        <f t="shared" si="44"/>
        <v>0</v>
      </c>
      <c r="AG146" s="21">
        <f>AF146*(1+$G$14)*(1+AG143)</f>
        <v>0</v>
      </c>
      <c r="AH146" s="21">
        <f t="shared" si="44"/>
        <v>0</v>
      </c>
      <c r="AI146" s="21">
        <f t="shared" si="44"/>
        <v>0</v>
      </c>
      <c r="AJ146" s="21">
        <f t="shared" si="44"/>
        <v>0</v>
      </c>
      <c r="AK146" s="21">
        <f t="shared" si="44"/>
        <v>0</v>
      </c>
    </row>
    <row r="147" spans="1:37">
      <c r="C147" s="1"/>
      <c r="D147" s="1"/>
      <c r="E147" t="s">
        <v>251</v>
      </c>
      <c r="F147" t="s">
        <v>249</v>
      </c>
      <c r="G147" s="20"/>
      <c r="H147" s="21">
        <f>G147*(1+$G$14)*(1+H143)</f>
        <v>0</v>
      </c>
      <c r="I147" s="21">
        <f t="shared" ref="I147:AK147" si="45">H147*(1+$G$14)*(1+I143)</f>
        <v>0</v>
      </c>
      <c r="J147" s="21">
        <f t="shared" si="45"/>
        <v>0</v>
      </c>
      <c r="K147" s="21">
        <f t="shared" si="45"/>
        <v>0</v>
      </c>
      <c r="L147" s="21">
        <f t="shared" si="45"/>
        <v>0</v>
      </c>
      <c r="M147" s="21">
        <f t="shared" si="45"/>
        <v>0</v>
      </c>
      <c r="N147" s="21">
        <f t="shared" si="45"/>
        <v>0</v>
      </c>
      <c r="O147" s="21">
        <f t="shared" si="45"/>
        <v>0</v>
      </c>
      <c r="P147" s="21">
        <f t="shared" si="45"/>
        <v>0</v>
      </c>
      <c r="Q147" s="21">
        <f t="shared" si="45"/>
        <v>0</v>
      </c>
      <c r="R147" s="21">
        <f t="shared" si="45"/>
        <v>0</v>
      </c>
      <c r="S147" s="21">
        <f t="shared" si="45"/>
        <v>0</v>
      </c>
      <c r="T147" s="21">
        <f t="shared" si="45"/>
        <v>0</v>
      </c>
      <c r="U147" s="21">
        <f t="shared" si="45"/>
        <v>0</v>
      </c>
      <c r="V147" s="21">
        <f t="shared" si="45"/>
        <v>0</v>
      </c>
      <c r="W147" s="21">
        <f t="shared" si="45"/>
        <v>0</v>
      </c>
      <c r="X147" s="21">
        <f t="shared" si="45"/>
        <v>0</v>
      </c>
      <c r="Y147" s="21">
        <f t="shared" si="45"/>
        <v>0</v>
      </c>
      <c r="Z147" s="21">
        <f t="shared" si="45"/>
        <v>0</v>
      </c>
      <c r="AA147" s="21">
        <f t="shared" si="45"/>
        <v>0</v>
      </c>
      <c r="AB147" s="21">
        <f t="shared" si="45"/>
        <v>0</v>
      </c>
      <c r="AC147" s="21">
        <f t="shared" si="45"/>
        <v>0</v>
      </c>
      <c r="AD147" s="21">
        <f t="shared" si="45"/>
        <v>0</v>
      </c>
      <c r="AE147" s="21">
        <f t="shared" si="45"/>
        <v>0</v>
      </c>
      <c r="AF147" s="21">
        <f t="shared" si="45"/>
        <v>0</v>
      </c>
      <c r="AG147" s="21">
        <f>AF147*(1+$G$14)*(1+AG143)</f>
        <v>0</v>
      </c>
      <c r="AH147" s="21">
        <f t="shared" si="45"/>
        <v>0</v>
      </c>
      <c r="AI147" s="21">
        <f t="shared" si="45"/>
        <v>0</v>
      </c>
      <c r="AJ147" s="21">
        <f t="shared" si="45"/>
        <v>0</v>
      </c>
      <c r="AK147" s="21">
        <f t="shared" si="45"/>
        <v>0</v>
      </c>
    </row>
    <row r="148" spans="1:37">
      <c r="C148" s="1"/>
      <c r="D148" s="1"/>
    </row>
    <row r="149" spans="1:37">
      <c r="C149" s="1"/>
      <c r="D149" s="1"/>
      <c r="E149" t="s">
        <v>263</v>
      </c>
      <c r="F149" t="s">
        <v>253</v>
      </c>
      <c r="H149" s="2">
        <f>SUM(H140:H142)/1000</f>
        <v>0</v>
      </c>
      <c r="I149" s="2">
        <f t="shared" ref="I149:AK149" si="46">SUM(I140:I142)/1000</f>
        <v>0</v>
      </c>
      <c r="J149" s="2">
        <f t="shared" si="46"/>
        <v>0</v>
      </c>
      <c r="K149" s="2">
        <f t="shared" si="46"/>
        <v>0</v>
      </c>
      <c r="L149" s="2">
        <f t="shared" si="46"/>
        <v>0</v>
      </c>
      <c r="M149" s="2">
        <f t="shared" si="46"/>
        <v>0</v>
      </c>
      <c r="N149" s="2">
        <f t="shared" si="46"/>
        <v>0</v>
      </c>
      <c r="O149" s="2">
        <f t="shared" si="46"/>
        <v>0</v>
      </c>
      <c r="P149" s="2">
        <f t="shared" si="46"/>
        <v>0</v>
      </c>
      <c r="Q149" s="2">
        <f t="shared" si="46"/>
        <v>0</v>
      </c>
      <c r="R149" s="2">
        <f t="shared" si="46"/>
        <v>0</v>
      </c>
      <c r="S149" s="2">
        <f t="shared" si="46"/>
        <v>0</v>
      </c>
      <c r="T149" s="2">
        <f t="shared" si="46"/>
        <v>0</v>
      </c>
      <c r="U149" s="2">
        <f t="shared" si="46"/>
        <v>0</v>
      </c>
      <c r="V149" s="2">
        <f t="shared" si="46"/>
        <v>0</v>
      </c>
      <c r="W149" s="2">
        <f t="shared" si="46"/>
        <v>0</v>
      </c>
      <c r="X149" s="2">
        <f t="shared" si="46"/>
        <v>0</v>
      </c>
      <c r="Y149" s="2">
        <f t="shared" si="46"/>
        <v>0</v>
      </c>
      <c r="Z149" s="2">
        <f t="shared" si="46"/>
        <v>0</v>
      </c>
      <c r="AA149" s="2">
        <f t="shared" si="46"/>
        <v>0</v>
      </c>
      <c r="AB149" s="2">
        <f t="shared" si="46"/>
        <v>0</v>
      </c>
      <c r="AC149" s="2">
        <f t="shared" si="46"/>
        <v>0</v>
      </c>
      <c r="AD149" s="2">
        <f t="shared" si="46"/>
        <v>0</v>
      </c>
      <c r="AE149" s="2">
        <f t="shared" si="46"/>
        <v>0</v>
      </c>
      <c r="AF149" s="2">
        <f t="shared" si="46"/>
        <v>0</v>
      </c>
      <c r="AG149" s="2">
        <f t="shared" si="46"/>
        <v>0</v>
      </c>
      <c r="AH149" s="2">
        <f t="shared" si="46"/>
        <v>0</v>
      </c>
      <c r="AI149" s="2">
        <f t="shared" si="46"/>
        <v>0</v>
      </c>
      <c r="AJ149" s="2">
        <f t="shared" si="46"/>
        <v>0</v>
      </c>
      <c r="AK149" s="2">
        <f t="shared" si="46"/>
        <v>0</v>
      </c>
    </row>
    <row r="150" spans="1:37">
      <c r="C150" s="1"/>
      <c r="D150" s="1"/>
      <c r="E150" t="s">
        <v>264</v>
      </c>
      <c r="F150" t="s">
        <v>215</v>
      </c>
      <c r="H150" s="2">
        <f>H133*H144+H140*H145+H141*H146+H142*H147</f>
        <v>0</v>
      </c>
      <c r="I150" s="2">
        <f t="shared" ref="I150:AK150" si="47">I133*I144+I140*I145+I141*I146+I142*I147</f>
        <v>0</v>
      </c>
      <c r="J150" s="2">
        <f t="shared" si="47"/>
        <v>0</v>
      </c>
      <c r="K150" s="2">
        <f t="shared" si="47"/>
        <v>0</v>
      </c>
      <c r="L150" s="2">
        <f t="shared" si="47"/>
        <v>0</v>
      </c>
      <c r="M150" s="2">
        <f t="shared" si="47"/>
        <v>0</v>
      </c>
      <c r="N150" s="2">
        <f t="shared" si="47"/>
        <v>0</v>
      </c>
      <c r="O150" s="2">
        <f t="shared" si="47"/>
        <v>0</v>
      </c>
      <c r="P150" s="2">
        <f t="shared" si="47"/>
        <v>0</v>
      </c>
      <c r="Q150" s="2">
        <f t="shared" si="47"/>
        <v>0</v>
      </c>
      <c r="R150" s="2">
        <f t="shared" si="47"/>
        <v>0</v>
      </c>
      <c r="S150" s="2">
        <f t="shared" si="47"/>
        <v>0</v>
      </c>
      <c r="T150" s="2">
        <f t="shared" si="47"/>
        <v>0</v>
      </c>
      <c r="U150" s="2">
        <f t="shared" si="47"/>
        <v>0</v>
      </c>
      <c r="V150" s="2">
        <f t="shared" si="47"/>
        <v>0</v>
      </c>
      <c r="W150" s="2">
        <f t="shared" si="47"/>
        <v>0</v>
      </c>
      <c r="X150" s="2">
        <f t="shared" si="47"/>
        <v>0</v>
      </c>
      <c r="Y150" s="2">
        <f t="shared" si="47"/>
        <v>0</v>
      </c>
      <c r="Z150" s="2">
        <f t="shared" si="47"/>
        <v>0</v>
      </c>
      <c r="AA150" s="2">
        <f t="shared" si="47"/>
        <v>0</v>
      </c>
      <c r="AB150" s="2">
        <f t="shared" si="47"/>
        <v>0</v>
      </c>
      <c r="AC150" s="2">
        <f t="shared" si="47"/>
        <v>0</v>
      </c>
      <c r="AD150" s="2">
        <f t="shared" si="47"/>
        <v>0</v>
      </c>
      <c r="AE150" s="2">
        <f t="shared" si="47"/>
        <v>0</v>
      </c>
      <c r="AF150" s="2">
        <f t="shared" si="47"/>
        <v>0</v>
      </c>
      <c r="AG150" s="2">
        <f t="shared" si="47"/>
        <v>0</v>
      </c>
      <c r="AH150" s="2">
        <f t="shared" si="47"/>
        <v>0</v>
      </c>
      <c r="AI150" s="2">
        <f t="shared" si="47"/>
        <v>0</v>
      </c>
      <c r="AJ150" s="2">
        <f t="shared" si="47"/>
        <v>0</v>
      </c>
      <c r="AK150" s="2">
        <f t="shared" si="47"/>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8">H154+I153</f>
        <v>0</v>
      </c>
      <c r="J154" s="2">
        <f t="shared" si="48"/>
        <v>0</v>
      </c>
      <c r="K154" s="2">
        <f t="shared" si="48"/>
        <v>0</v>
      </c>
      <c r="L154" s="2">
        <f t="shared" si="48"/>
        <v>0</v>
      </c>
      <c r="M154" s="2">
        <f t="shared" si="48"/>
        <v>0</v>
      </c>
      <c r="N154" s="2">
        <f t="shared" si="48"/>
        <v>0</v>
      </c>
      <c r="O154" s="2">
        <f t="shared" si="48"/>
        <v>0</v>
      </c>
      <c r="P154" s="2">
        <f t="shared" si="48"/>
        <v>0</v>
      </c>
      <c r="Q154" s="2">
        <f t="shared" si="48"/>
        <v>0</v>
      </c>
      <c r="R154" s="2">
        <f t="shared" si="48"/>
        <v>0</v>
      </c>
      <c r="S154" s="2">
        <f t="shared" si="48"/>
        <v>0</v>
      </c>
      <c r="T154" s="2">
        <f t="shared" si="48"/>
        <v>0</v>
      </c>
      <c r="U154" s="2">
        <f t="shared" si="48"/>
        <v>0</v>
      </c>
      <c r="V154" s="2">
        <f t="shared" si="48"/>
        <v>0</v>
      </c>
      <c r="W154" s="2">
        <f t="shared" si="48"/>
        <v>0</v>
      </c>
      <c r="X154" s="2">
        <f t="shared" si="48"/>
        <v>0</v>
      </c>
      <c r="Y154" s="2">
        <f t="shared" si="48"/>
        <v>0</v>
      </c>
      <c r="Z154" s="2">
        <f t="shared" si="48"/>
        <v>0</v>
      </c>
      <c r="AA154" s="2">
        <f t="shared" si="48"/>
        <v>0</v>
      </c>
      <c r="AB154" s="2">
        <f t="shared" si="48"/>
        <v>0</v>
      </c>
      <c r="AC154" s="2">
        <f t="shared" si="48"/>
        <v>0</v>
      </c>
      <c r="AD154" s="2">
        <f t="shared" si="48"/>
        <v>0</v>
      </c>
      <c r="AE154" s="2">
        <f t="shared" si="48"/>
        <v>0</v>
      </c>
      <c r="AF154" s="2">
        <f t="shared" si="48"/>
        <v>0</v>
      </c>
      <c r="AG154" s="2">
        <f>AF154+AG153</f>
        <v>0</v>
      </c>
      <c r="AH154" s="2">
        <f t="shared" si="48"/>
        <v>0</v>
      </c>
      <c r="AI154" s="2">
        <f t="shared" si="48"/>
        <v>0</v>
      </c>
      <c r="AJ154" s="2">
        <f t="shared" si="48"/>
        <v>0</v>
      </c>
      <c r="AK154" s="2">
        <f t="shared" si="48"/>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49">I153*$G155</f>
        <v>0</v>
      </c>
      <c r="J156">
        <f t="shared" si="49"/>
        <v>0</v>
      </c>
      <c r="K156">
        <f t="shared" si="49"/>
        <v>0</v>
      </c>
      <c r="L156">
        <f t="shared" si="49"/>
        <v>0</v>
      </c>
      <c r="M156">
        <f t="shared" si="49"/>
        <v>0</v>
      </c>
      <c r="N156">
        <f t="shared" si="49"/>
        <v>0</v>
      </c>
      <c r="O156">
        <f t="shared" si="49"/>
        <v>0</v>
      </c>
      <c r="P156">
        <f t="shared" si="49"/>
        <v>0</v>
      </c>
      <c r="Q156">
        <f t="shared" si="49"/>
        <v>0</v>
      </c>
      <c r="R156">
        <f t="shared" si="49"/>
        <v>0</v>
      </c>
      <c r="S156">
        <f t="shared" si="49"/>
        <v>0</v>
      </c>
      <c r="T156">
        <f t="shared" si="49"/>
        <v>0</v>
      </c>
      <c r="U156">
        <f t="shared" si="49"/>
        <v>0</v>
      </c>
      <c r="V156">
        <f t="shared" si="49"/>
        <v>0</v>
      </c>
      <c r="W156">
        <f t="shared" si="49"/>
        <v>0</v>
      </c>
      <c r="X156">
        <f t="shared" si="49"/>
        <v>0</v>
      </c>
      <c r="Y156">
        <f t="shared" si="49"/>
        <v>0</v>
      </c>
      <c r="Z156">
        <f t="shared" si="49"/>
        <v>0</v>
      </c>
      <c r="AA156">
        <f t="shared" si="49"/>
        <v>0</v>
      </c>
      <c r="AB156">
        <f t="shared" si="49"/>
        <v>0</v>
      </c>
      <c r="AC156">
        <f t="shared" si="49"/>
        <v>0</v>
      </c>
      <c r="AD156">
        <f t="shared" si="49"/>
        <v>0</v>
      </c>
      <c r="AE156">
        <f t="shared" si="49"/>
        <v>0</v>
      </c>
      <c r="AF156">
        <f t="shared" si="49"/>
        <v>0</v>
      </c>
      <c r="AG156">
        <f t="shared" si="49"/>
        <v>0</v>
      </c>
      <c r="AH156">
        <f t="shared" si="49"/>
        <v>0</v>
      </c>
      <c r="AI156">
        <f t="shared" si="49"/>
        <v>0</v>
      </c>
      <c r="AJ156">
        <f t="shared" si="49"/>
        <v>0</v>
      </c>
      <c r="AK156">
        <f t="shared" si="49"/>
        <v>0</v>
      </c>
    </row>
    <row r="157" spans="1:37">
      <c r="C157" s="1"/>
      <c r="D157" s="1"/>
      <c r="E157" t="s">
        <v>236</v>
      </c>
      <c r="F157" t="s">
        <v>232</v>
      </c>
      <c r="H157">
        <f>H154*$G155</f>
        <v>0</v>
      </c>
      <c r="I157">
        <f t="shared" ref="I157:AK157" si="50">I154*$G155</f>
        <v>0</v>
      </c>
      <c r="J157">
        <f t="shared" si="50"/>
        <v>0</v>
      </c>
      <c r="K157">
        <f t="shared" si="50"/>
        <v>0</v>
      </c>
      <c r="L157">
        <f t="shared" si="50"/>
        <v>0</v>
      </c>
      <c r="M157">
        <f t="shared" si="50"/>
        <v>0</v>
      </c>
      <c r="N157">
        <f t="shared" si="50"/>
        <v>0</v>
      </c>
      <c r="O157">
        <f t="shared" si="50"/>
        <v>0</v>
      </c>
      <c r="P157">
        <f t="shared" si="50"/>
        <v>0</v>
      </c>
      <c r="Q157">
        <f t="shared" si="50"/>
        <v>0</v>
      </c>
      <c r="R157">
        <f t="shared" si="50"/>
        <v>0</v>
      </c>
      <c r="S157">
        <f t="shared" si="50"/>
        <v>0</v>
      </c>
      <c r="T157">
        <f t="shared" si="50"/>
        <v>0</v>
      </c>
      <c r="U157">
        <f t="shared" si="50"/>
        <v>0</v>
      </c>
      <c r="V157">
        <f t="shared" si="50"/>
        <v>0</v>
      </c>
      <c r="W157">
        <f t="shared" si="50"/>
        <v>0</v>
      </c>
      <c r="X157">
        <f t="shared" si="50"/>
        <v>0</v>
      </c>
      <c r="Y157">
        <f t="shared" si="50"/>
        <v>0</v>
      </c>
      <c r="Z157">
        <f t="shared" si="50"/>
        <v>0</v>
      </c>
      <c r="AA157">
        <f t="shared" si="50"/>
        <v>0</v>
      </c>
      <c r="AB157">
        <f t="shared" si="50"/>
        <v>0</v>
      </c>
      <c r="AC157">
        <f t="shared" si="50"/>
        <v>0</v>
      </c>
      <c r="AD157">
        <f t="shared" si="50"/>
        <v>0</v>
      </c>
      <c r="AE157">
        <f t="shared" si="50"/>
        <v>0</v>
      </c>
      <c r="AF157">
        <f t="shared" si="50"/>
        <v>0</v>
      </c>
      <c r="AG157">
        <f t="shared" si="50"/>
        <v>0</v>
      </c>
      <c r="AH157">
        <f t="shared" si="50"/>
        <v>0</v>
      </c>
      <c r="AI157">
        <f t="shared" si="50"/>
        <v>0</v>
      </c>
      <c r="AJ157">
        <f t="shared" si="50"/>
        <v>0</v>
      </c>
      <c r="AK157">
        <f t="shared" si="50"/>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1">I154*I158</f>
        <v>0</v>
      </c>
      <c r="J161" s="2">
        <f t="shared" si="51"/>
        <v>0</v>
      </c>
      <c r="K161" s="2">
        <f t="shared" si="51"/>
        <v>0</v>
      </c>
      <c r="L161" s="2">
        <f t="shared" si="51"/>
        <v>0</v>
      </c>
      <c r="M161" s="2">
        <f t="shared" si="51"/>
        <v>0</v>
      </c>
      <c r="N161" s="2">
        <f t="shared" si="51"/>
        <v>0</v>
      </c>
      <c r="O161" s="2">
        <f t="shared" si="51"/>
        <v>0</v>
      </c>
      <c r="P161" s="2">
        <f t="shared" si="51"/>
        <v>0</v>
      </c>
      <c r="Q161" s="2">
        <f t="shared" si="51"/>
        <v>0</v>
      </c>
      <c r="R161" s="2">
        <f t="shared" si="51"/>
        <v>0</v>
      </c>
      <c r="S161" s="2">
        <f t="shared" si="51"/>
        <v>0</v>
      </c>
      <c r="T161" s="2">
        <f t="shared" si="51"/>
        <v>0</v>
      </c>
      <c r="U161" s="2">
        <f t="shared" si="51"/>
        <v>0</v>
      </c>
      <c r="V161" s="2">
        <f t="shared" si="51"/>
        <v>0</v>
      </c>
      <c r="W161" s="2">
        <f t="shared" si="51"/>
        <v>0</v>
      </c>
      <c r="X161" s="2">
        <f t="shared" si="51"/>
        <v>0</v>
      </c>
      <c r="Y161" s="2">
        <f t="shared" si="51"/>
        <v>0</v>
      </c>
      <c r="Z161" s="2">
        <f t="shared" si="51"/>
        <v>0</v>
      </c>
      <c r="AA161" s="2">
        <f t="shared" si="51"/>
        <v>0</v>
      </c>
      <c r="AB161" s="2">
        <f t="shared" si="51"/>
        <v>0</v>
      </c>
      <c r="AC161" s="2">
        <f t="shared" si="51"/>
        <v>0</v>
      </c>
      <c r="AD161" s="2">
        <f t="shared" si="51"/>
        <v>0</v>
      </c>
      <c r="AE161" s="2">
        <f t="shared" si="51"/>
        <v>0</v>
      </c>
      <c r="AF161" s="2">
        <f t="shared" si="51"/>
        <v>0</v>
      </c>
      <c r="AG161" s="2">
        <f t="shared" si="51"/>
        <v>0</v>
      </c>
      <c r="AH161" s="2">
        <f t="shared" si="51"/>
        <v>0</v>
      </c>
      <c r="AI161" s="2">
        <f t="shared" si="51"/>
        <v>0</v>
      </c>
      <c r="AJ161" s="2">
        <f t="shared" si="51"/>
        <v>0</v>
      </c>
      <c r="AK161" s="2">
        <f t="shared" si="51"/>
        <v>0</v>
      </c>
    </row>
    <row r="162" spans="1:37">
      <c r="C162" s="1"/>
      <c r="D162" s="1"/>
      <c r="E162" t="s">
        <v>243</v>
      </c>
      <c r="F162" t="s">
        <v>242</v>
      </c>
      <c r="H162" s="2">
        <f>H154*H159</f>
        <v>0</v>
      </c>
      <c r="I162" s="2">
        <f t="shared" ref="I162:AK162" si="52">I154*I159</f>
        <v>0</v>
      </c>
      <c r="J162" s="2">
        <f t="shared" si="52"/>
        <v>0</v>
      </c>
      <c r="K162" s="2">
        <f t="shared" si="52"/>
        <v>0</v>
      </c>
      <c r="L162" s="2">
        <f t="shared" si="52"/>
        <v>0</v>
      </c>
      <c r="M162" s="2">
        <f t="shared" si="52"/>
        <v>0</v>
      </c>
      <c r="N162" s="2">
        <f t="shared" si="52"/>
        <v>0</v>
      </c>
      <c r="O162" s="2">
        <f t="shared" si="52"/>
        <v>0</v>
      </c>
      <c r="P162" s="2">
        <f t="shared" si="52"/>
        <v>0</v>
      </c>
      <c r="Q162" s="2">
        <f t="shared" si="52"/>
        <v>0</v>
      </c>
      <c r="R162" s="2">
        <f t="shared" si="52"/>
        <v>0</v>
      </c>
      <c r="S162" s="2">
        <f t="shared" si="52"/>
        <v>0</v>
      </c>
      <c r="T162" s="2">
        <f t="shared" si="52"/>
        <v>0</v>
      </c>
      <c r="U162" s="2">
        <f t="shared" si="52"/>
        <v>0</v>
      </c>
      <c r="V162" s="2">
        <f t="shared" si="52"/>
        <v>0</v>
      </c>
      <c r="W162" s="2">
        <f t="shared" si="52"/>
        <v>0</v>
      </c>
      <c r="X162" s="2">
        <f t="shared" si="52"/>
        <v>0</v>
      </c>
      <c r="Y162" s="2">
        <f t="shared" si="52"/>
        <v>0</v>
      </c>
      <c r="Z162" s="2">
        <f t="shared" si="52"/>
        <v>0</v>
      </c>
      <c r="AA162" s="2">
        <f t="shared" si="52"/>
        <v>0</v>
      </c>
      <c r="AB162" s="2">
        <f t="shared" si="52"/>
        <v>0</v>
      </c>
      <c r="AC162" s="2">
        <f t="shared" si="52"/>
        <v>0</v>
      </c>
      <c r="AD162" s="2">
        <f t="shared" si="52"/>
        <v>0</v>
      </c>
      <c r="AE162" s="2">
        <f t="shared" si="52"/>
        <v>0</v>
      </c>
      <c r="AF162" s="2">
        <f t="shared" si="52"/>
        <v>0</v>
      </c>
      <c r="AG162" s="2">
        <f t="shared" si="52"/>
        <v>0</v>
      </c>
      <c r="AH162" s="2">
        <f t="shared" si="52"/>
        <v>0</v>
      </c>
      <c r="AI162" s="2">
        <f t="shared" si="52"/>
        <v>0</v>
      </c>
      <c r="AJ162" s="2">
        <f t="shared" si="52"/>
        <v>0</v>
      </c>
      <c r="AK162" s="2">
        <f t="shared" si="52"/>
        <v>0</v>
      </c>
    </row>
    <row r="163" spans="1:37">
      <c r="C163" s="1"/>
      <c r="D163" s="1"/>
      <c r="E163" t="s">
        <v>244</v>
      </c>
      <c r="F163" t="s">
        <v>242</v>
      </c>
      <c r="H163" s="2">
        <f>H154*H160</f>
        <v>0</v>
      </c>
      <c r="I163" s="2">
        <f t="shared" ref="I163:AK163" si="53">I154*I160</f>
        <v>0</v>
      </c>
      <c r="J163" s="2">
        <f t="shared" si="53"/>
        <v>0</v>
      </c>
      <c r="K163" s="2">
        <f t="shared" si="53"/>
        <v>0</v>
      </c>
      <c r="L163" s="2">
        <f t="shared" si="53"/>
        <v>0</v>
      </c>
      <c r="M163" s="2">
        <f t="shared" si="53"/>
        <v>0</v>
      </c>
      <c r="N163" s="2">
        <f t="shared" si="53"/>
        <v>0</v>
      </c>
      <c r="O163" s="2">
        <f t="shared" si="53"/>
        <v>0</v>
      </c>
      <c r="P163" s="2">
        <f t="shared" si="53"/>
        <v>0</v>
      </c>
      <c r="Q163" s="2">
        <f t="shared" si="53"/>
        <v>0</v>
      </c>
      <c r="R163" s="2">
        <f t="shared" si="53"/>
        <v>0</v>
      </c>
      <c r="S163" s="2">
        <f t="shared" si="53"/>
        <v>0</v>
      </c>
      <c r="T163" s="2">
        <f t="shared" si="53"/>
        <v>0</v>
      </c>
      <c r="U163" s="2">
        <f t="shared" si="53"/>
        <v>0</v>
      </c>
      <c r="V163" s="2">
        <f t="shared" si="53"/>
        <v>0</v>
      </c>
      <c r="W163" s="2">
        <f t="shared" si="53"/>
        <v>0</v>
      </c>
      <c r="X163" s="2">
        <f t="shared" si="53"/>
        <v>0</v>
      </c>
      <c r="Y163" s="2">
        <f t="shared" si="53"/>
        <v>0</v>
      </c>
      <c r="Z163" s="2">
        <f t="shared" si="53"/>
        <v>0</v>
      </c>
      <c r="AA163" s="2">
        <f t="shared" si="53"/>
        <v>0</v>
      </c>
      <c r="AB163" s="2">
        <f t="shared" si="53"/>
        <v>0</v>
      </c>
      <c r="AC163" s="2">
        <f t="shared" si="53"/>
        <v>0</v>
      </c>
      <c r="AD163" s="2">
        <f t="shared" si="53"/>
        <v>0</v>
      </c>
      <c r="AE163" s="2">
        <f t="shared" si="53"/>
        <v>0</v>
      </c>
      <c r="AF163" s="2">
        <f t="shared" si="53"/>
        <v>0</v>
      </c>
      <c r="AG163" s="2">
        <f t="shared" si="53"/>
        <v>0</v>
      </c>
      <c r="AH163" s="2">
        <f t="shared" si="53"/>
        <v>0</v>
      </c>
      <c r="AI163" s="2">
        <f t="shared" si="53"/>
        <v>0</v>
      </c>
      <c r="AJ163" s="2">
        <f t="shared" si="53"/>
        <v>0</v>
      </c>
      <c r="AK163" s="2">
        <f t="shared" si="53"/>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4">H165*(1+$G$14)*(1+I164)</f>
        <v>0</v>
      </c>
      <c r="J165" s="2">
        <f t="shared" si="54"/>
        <v>0</v>
      </c>
      <c r="K165" s="2">
        <f t="shared" si="54"/>
        <v>0</v>
      </c>
      <c r="L165" s="2">
        <f t="shared" si="54"/>
        <v>0</v>
      </c>
      <c r="M165" s="2">
        <f t="shared" si="54"/>
        <v>0</v>
      </c>
      <c r="N165" s="2">
        <f t="shared" si="54"/>
        <v>0</v>
      </c>
      <c r="O165" s="2">
        <f t="shared" si="54"/>
        <v>0</v>
      </c>
      <c r="P165" s="2">
        <f t="shared" si="54"/>
        <v>0</v>
      </c>
      <c r="Q165" s="2">
        <f t="shared" si="54"/>
        <v>0</v>
      </c>
      <c r="R165" s="2">
        <f t="shared" si="54"/>
        <v>0</v>
      </c>
      <c r="S165" s="2">
        <f t="shared" si="54"/>
        <v>0</v>
      </c>
      <c r="T165" s="2">
        <f t="shared" si="54"/>
        <v>0</v>
      </c>
      <c r="U165" s="2">
        <f t="shared" si="54"/>
        <v>0</v>
      </c>
      <c r="V165" s="2">
        <f t="shared" si="54"/>
        <v>0</v>
      </c>
      <c r="W165" s="2">
        <f t="shared" si="54"/>
        <v>0</v>
      </c>
      <c r="X165" s="2">
        <f t="shared" si="54"/>
        <v>0</v>
      </c>
      <c r="Y165" s="2">
        <f t="shared" si="54"/>
        <v>0</v>
      </c>
      <c r="Z165" s="2">
        <f t="shared" si="54"/>
        <v>0</v>
      </c>
      <c r="AA165" s="2">
        <f t="shared" si="54"/>
        <v>0</v>
      </c>
      <c r="AB165" s="2">
        <f t="shared" si="54"/>
        <v>0</v>
      </c>
      <c r="AC165" s="2">
        <f t="shared" si="54"/>
        <v>0</v>
      </c>
      <c r="AD165" s="2">
        <f t="shared" si="54"/>
        <v>0</v>
      </c>
      <c r="AE165" s="2">
        <f t="shared" si="54"/>
        <v>0</v>
      </c>
      <c r="AF165" s="2">
        <f t="shared" si="54"/>
        <v>0</v>
      </c>
      <c r="AG165" s="2">
        <f>AF165*(1+$G$14)*(1+AG164)</f>
        <v>0</v>
      </c>
      <c r="AH165" s="2">
        <f t="shared" si="54"/>
        <v>0</v>
      </c>
      <c r="AI165" s="2">
        <f t="shared" si="54"/>
        <v>0</v>
      </c>
      <c r="AJ165" s="2">
        <f t="shared" si="54"/>
        <v>0</v>
      </c>
      <c r="AK165" s="2">
        <f t="shared" si="54"/>
        <v>0</v>
      </c>
    </row>
    <row r="166" spans="1:37">
      <c r="C166" s="1"/>
      <c r="D166" s="1"/>
      <c r="E166" t="s">
        <v>248</v>
      </c>
      <c r="F166" t="s">
        <v>249</v>
      </c>
      <c r="G166" s="20"/>
      <c r="H166" s="21">
        <f>G166*(1+$G$14)*(1+H164)</f>
        <v>0</v>
      </c>
      <c r="I166" s="21">
        <f t="shared" ref="I166:AK166" si="55">H166*(1+$G$14)*(1+I164)</f>
        <v>0</v>
      </c>
      <c r="J166" s="21">
        <f t="shared" si="55"/>
        <v>0</v>
      </c>
      <c r="K166" s="21">
        <f t="shared" si="55"/>
        <v>0</v>
      </c>
      <c r="L166" s="21">
        <f t="shared" si="55"/>
        <v>0</v>
      </c>
      <c r="M166" s="21">
        <f t="shared" si="55"/>
        <v>0</v>
      </c>
      <c r="N166" s="21">
        <f t="shared" si="55"/>
        <v>0</v>
      </c>
      <c r="O166" s="21">
        <f t="shared" si="55"/>
        <v>0</v>
      </c>
      <c r="P166" s="21">
        <f t="shared" si="55"/>
        <v>0</v>
      </c>
      <c r="Q166" s="21">
        <f t="shared" si="55"/>
        <v>0</v>
      </c>
      <c r="R166" s="21">
        <f t="shared" si="55"/>
        <v>0</v>
      </c>
      <c r="S166" s="21">
        <f t="shared" si="55"/>
        <v>0</v>
      </c>
      <c r="T166" s="21">
        <f t="shared" si="55"/>
        <v>0</v>
      </c>
      <c r="U166" s="21">
        <f t="shared" si="55"/>
        <v>0</v>
      </c>
      <c r="V166" s="21">
        <f t="shared" si="55"/>
        <v>0</v>
      </c>
      <c r="W166" s="21">
        <f t="shared" si="55"/>
        <v>0</v>
      </c>
      <c r="X166" s="21">
        <f t="shared" si="55"/>
        <v>0</v>
      </c>
      <c r="Y166" s="21">
        <f t="shared" si="55"/>
        <v>0</v>
      </c>
      <c r="Z166" s="21">
        <f t="shared" si="55"/>
        <v>0</v>
      </c>
      <c r="AA166" s="21">
        <f t="shared" si="55"/>
        <v>0</v>
      </c>
      <c r="AB166" s="21">
        <f t="shared" si="55"/>
        <v>0</v>
      </c>
      <c r="AC166" s="21">
        <f t="shared" si="55"/>
        <v>0</v>
      </c>
      <c r="AD166" s="21">
        <f t="shared" si="55"/>
        <v>0</v>
      </c>
      <c r="AE166" s="21">
        <f t="shared" si="55"/>
        <v>0</v>
      </c>
      <c r="AF166" s="21">
        <f t="shared" si="55"/>
        <v>0</v>
      </c>
      <c r="AG166" s="21">
        <f>AF166*(1+$G$14)*(1+AG164)</f>
        <v>0</v>
      </c>
      <c r="AH166" s="21">
        <f t="shared" si="55"/>
        <v>0</v>
      </c>
      <c r="AI166" s="21">
        <f t="shared" si="55"/>
        <v>0</v>
      </c>
      <c r="AJ166" s="21">
        <f t="shared" si="55"/>
        <v>0</v>
      </c>
      <c r="AK166" s="21">
        <f t="shared" si="55"/>
        <v>0</v>
      </c>
    </row>
    <row r="167" spans="1:37">
      <c r="C167" s="1"/>
      <c r="D167" s="1"/>
      <c r="E167" t="s">
        <v>250</v>
      </c>
      <c r="F167" t="s">
        <v>249</v>
      </c>
      <c r="G167" s="20"/>
      <c r="H167" s="21">
        <f>G167*(1+$G$14)*(1+H164)</f>
        <v>0</v>
      </c>
      <c r="I167" s="21">
        <f t="shared" ref="I167:AK167" si="56">H167*(1+$G$14)*(1+I164)</f>
        <v>0</v>
      </c>
      <c r="J167" s="21">
        <f t="shared" si="56"/>
        <v>0</v>
      </c>
      <c r="K167" s="21">
        <f t="shared" si="56"/>
        <v>0</v>
      </c>
      <c r="L167" s="21">
        <f t="shared" si="56"/>
        <v>0</v>
      </c>
      <c r="M167" s="21">
        <f t="shared" si="56"/>
        <v>0</v>
      </c>
      <c r="N167" s="21">
        <f t="shared" si="56"/>
        <v>0</v>
      </c>
      <c r="O167" s="21">
        <f t="shared" si="56"/>
        <v>0</v>
      </c>
      <c r="P167" s="21">
        <f t="shared" si="56"/>
        <v>0</v>
      </c>
      <c r="Q167" s="21">
        <f t="shared" si="56"/>
        <v>0</v>
      </c>
      <c r="R167" s="21">
        <f t="shared" si="56"/>
        <v>0</v>
      </c>
      <c r="S167" s="21">
        <f t="shared" si="56"/>
        <v>0</v>
      </c>
      <c r="T167" s="21">
        <f t="shared" si="56"/>
        <v>0</v>
      </c>
      <c r="U167" s="21">
        <f t="shared" si="56"/>
        <v>0</v>
      </c>
      <c r="V167" s="21">
        <f t="shared" si="56"/>
        <v>0</v>
      </c>
      <c r="W167" s="21">
        <f t="shared" si="56"/>
        <v>0</v>
      </c>
      <c r="X167" s="21">
        <f t="shared" si="56"/>
        <v>0</v>
      </c>
      <c r="Y167" s="21">
        <f t="shared" si="56"/>
        <v>0</v>
      </c>
      <c r="Z167" s="21">
        <f t="shared" si="56"/>
        <v>0</v>
      </c>
      <c r="AA167" s="21">
        <f t="shared" si="56"/>
        <v>0</v>
      </c>
      <c r="AB167" s="21">
        <f t="shared" si="56"/>
        <v>0</v>
      </c>
      <c r="AC167" s="21">
        <f t="shared" si="56"/>
        <v>0</v>
      </c>
      <c r="AD167" s="21">
        <f t="shared" si="56"/>
        <v>0</v>
      </c>
      <c r="AE167" s="21">
        <f t="shared" si="56"/>
        <v>0</v>
      </c>
      <c r="AF167" s="21">
        <f t="shared" si="56"/>
        <v>0</v>
      </c>
      <c r="AG167" s="21">
        <f>AF167*(1+$G$14)*(1+AG164)</f>
        <v>0</v>
      </c>
      <c r="AH167" s="21">
        <f t="shared" si="56"/>
        <v>0</v>
      </c>
      <c r="AI167" s="21">
        <f t="shared" si="56"/>
        <v>0</v>
      </c>
      <c r="AJ167" s="21">
        <f t="shared" si="56"/>
        <v>0</v>
      </c>
      <c r="AK167" s="21">
        <f t="shared" si="56"/>
        <v>0</v>
      </c>
    </row>
    <row r="168" spans="1:37">
      <c r="C168" s="1"/>
      <c r="D168" s="1"/>
      <c r="E168" t="s">
        <v>251</v>
      </c>
      <c r="F168" t="s">
        <v>249</v>
      </c>
      <c r="G168" s="20"/>
      <c r="H168" s="21">
        <f>G168*(1+$G$14)*(1+H164)</f>
        <v>0</v>
      </c>
      <c r="I168" s="21">
        <f t="shared" ref="I168:AK168" si="57">H168*(1+$G$14)*(1+I164)</f>
        <v>0</v>
      </c>
      <c r="J168" s="21">
        <f t="shared" si="57"/>
        <v>0</v>
      </c>
      <c r="K168" s="21">
        <f t="shared" si="57"/>
        <v>0</v>
      </c>
      <c r="L168" s="21">
        <f t="shared" si="57"/>
        <v>0</v>
      </c>
      <c r="M168" s="21">
        <f t="shared" si="57"/>
        <v>0</v>
      </c>
      <c r="N168" s="21">
        <f t="shared" si="57"/>
        <v>0</v>
      </c>
      <c r="O168" s="21">
        <f t="shared" si="57"/>
        <v>0</v>
      </c>
      <c r="P168" s="21">
        <f t="shared" si="57"/>
        <v>0</v>
      </c>
      <c r="Q168" s="21">
        <f t="shared" si="57"/>
        <v>0</v>
      </c>
      <c r="R168" s="21">
        <f t="shared" si="57"/>
        <v>0</v>
      </c>
      <c r="S168" s="21">
        <f t="shared" si="57"/>
        <v>0</v>
      </c>
      <c r="T168" s="21">
        <f t="shared" si="57"/>
        <v>0</v>
      </c>
      <c r="U168" s="21">
        <f t="shared" si="57"/>
        <v>0</v>
      </c>
      <c r="V168" s="21">
        <f t="shared" si="57"/>
        <v>0</v>
      </c>
      <c r="W168" s="21">
        <f t="shared" si="57"/>
        <v>0</v>
      </c>
      <c r="X168" s="21">
        <f t="shared" si="57"/>
        <v>0</v>
      </c>
      <c r="Y168" s="21">
        <f t="shared" si="57"/>
        <v>0</v>
      </c>
      <c r="Z168" s="21">
        <f t="shared" si="57"/>
        <v>0</v>
      </c>
      <c r="AA168" s="21">
        <f t="shared" si="57"/>
        <v>0</v>
      </c>
      <c r="AB168" s="21">
        <f t="shared" si="57"/>
        <v>0</v>
      </c>
      <c r="AC168" s="21">
        <f t="shared" si="57"/>
        <v>0</v>
      </c>
      <c r="AD168" s="21">
        <f t="shared" si="57"/>
        <v>0</v>
      </c>
      <c r="AE168" s="21">
        <f t="shared" si="57"/>
        <v>0</v>
      </c>
      <c r="AF168" s="21">
        <f t="shared" si="57"/>
        <v>0</v>
      </c>
      <c r="AG168" s="21">
        <f>AF168*(1+$G$14)*(1+AG164)</f>
        <v>0</v>
      </c>
      <c r="AH168" s="21">
        <f t="shared" si="57"/>
        <v>0</v>
      </c>
      <c r="AI168" s="21">
        <f t="shared" si="57"/>
        <v>0</v>
      </c>
      <c r="AJ168" s="21">
        <f t="shared" si="57"/>
        <v>0</v>
      </c>
      <c r="AK168" s="21">
        <f t="shared" si="57"/>
        <v>0</v>
      </c>
    </row>
    <row r="169" spans="1:37">
      <c r="C169" s="1"/>
      <c r="D169" s="1"/>
    </row>
    <row r="170" spans="1:37">
      <c r="C170" s="1"/>
      <c r="D170" s="1"/>
      <c r="E170" t="s">
        <v>266</v>
      </c>
      <c r="F170" t="s">
        <v>253</v>
      </c>
      <c r="H170" s="2">
        <f>SUM(H161:H163)/1000</f>
        <v>0</v>
      </c>
      <c r="I170" s="2">
        <f t="shared" ref="I170:AK170" si="58">SUM(I161:I163)/1000</f>
        <v>0</v>
      </c>
      <c r="J170" s="2">
        <f t="shared" si="58"/>
        <v>0</v>
      </c>
      <c r="K170" s="2">
        <f t="shared" si="58"/>
        <v>0</v>
      </c>
      <c r="L170" s="2">
        <f t="shared" si="58"/>
        <v>0</v>
      </c>
      <c r="M170" s="2">
        <f t="shared" si="58"/>
        <v>0</v>
      </c>
      <c r="N170" s="2">
        <f t="shared" si="58"/>
        <v>0</v>
      </c>
      <c r="O170" s="2">
        <f t="shared" si="58"/>
        <v>0</v>
      </c>
      <c r="P170" s="2">
        <f t="shared" si="58"/>
        <v>0</v>
      </c>
      <c r="Q170" s="2">
        <f t="shared" si="58"/>
        <v>0</v>
      </c>
      <c r="R170" s="2">
        <f t="shared" si="58"/>
        <v>0</v>
      </c>
      <c r="S170" s="2">
        <f t="shared" si="58"/>
        <v>0</v>
      </c>
      <c r="T170" s="2">
        <f t="shared" si="58"/>
        <v>0</v>
      </c>
      <c r="U170" s="2">
        <f t="shared" si="58"/>
        <v>0</v>
      </c>
      <c r="V170" s="2">
        <f t="shared" si="58"/>
        <v>0</v>
      </c>
      <c r="W170" s="2">
        <f t="shared" si="58"/>
        <v>0</v>
      </c>
      <c r="X170" s="2">
        <f t="shared" si="58"/>
        <v>0</v>
      </c>
      <c r="Y170" s="2">
        <f t="shared" si="58"/>
        <v>0</v>
      </c>
      <c r="Z170" s="2">
        <f t="shared" si="58"/>
        <v>0</v>
      </c>
      <c r="AA170" s="2">
        <f t="shared" si="58"/>
        <v>0</v>
      </c>
      <c r="AB170" s="2">
        <f t="shared" si="58"/>
        <v>0</v>
      </c>
      <c r="AC170" s="2">
        <f t="shared" si="58"/>
        <v>0</v>
      </c>
      <c r="AD170" s="2">
        <f t="shared" si="58"/>
        <v>0</v>
      </c>
      <c r="AE170" s="2">
        <f t="shared" si="58"/>
        <v>0</v>
      </c>
      <c r="AF170" s="2">
        <f t="shared" si="58"/>
        <v>0</v>
      </c>
      <c r="AG170" s="2">
        <f t="shared" si="58"/>
        <v>0</v>
      </c>
      <c r="AH170" s="2">
        <f t="shared" si="58"/>
        <v>0</v>
      </c>
      <c r="AI170" s="2">
        <f t="shared" si="58"/>
        <v>0</v>
      </c>
      <c r="AJ170" s="2">
        <f t="shared" si="58"/>
        <v>0</v>
      </c>
      <c r="AK170" s="2">
        <f t="shared" si="58"/>
        <v>0</v>
      </c>
    </row>
    <row r="171" spans="1:37">
      <c r="C171" s="1"/>
      <c r="D171" s="1"/>
      <c r="E171" t="s">
        <v>267</v>
      </c>
      <c r="F171" t="s">
        <v>215</v>
      </c>
      <c r="H171" s="2">
        <f>H154*H165+H161*H166+H162*H167+H163*H168</f>
        <v>0</v>
      </c>
      <c r="I171" s="2">
        <f t="shared" ref="I171:AK171" si="59">I154*I165+I161*I166+I162*I167+I163*I168</f>
        <v>0</v>
      </c>
      <c r="J171" s="2">
        <f t="shared" si="59"/>
        <v>0</v>
      </c>
      <c r="K171" s="2">
        <f t="shared" si="59"/>
        <v>0</v>
      </c>
      <c r="L171" s="2">
        <f t="shared" si="59"/>
        <v>0</v>
      </c>
      <c r="M171" s="2">
        <f t="shared" si="59"/>
        <v>0</v>
      </c>
      <c r="N171" s="2">
        <f t="shared" si="59"/>
        <v>0</v>
      </c>
      <c r="O171" s="2">
        <f t="shared" si="59"/>
        <v>0</v>
      </c>
      <c r="P171" s="2">
        <f t="shared" si="59"/>
        <v>0</v>
      </c>
      <c r="Q171" s="2">
        <f t="shared" si="59"/>
        <v>0</v>
      </c>
      <c r="R171" s="2">
        <f t="shared" si="59"/>
        <v>0</v>
      </c>
      <c r="S171" s="2">
        <f t="shared" si="59"/>
        <v>0</v>
      </c>
      <c r="T171" s="2">
        <f t="shared" si="59"/>
        <v>0</v>
      </c>
      <c r="U171" s="2">
        <f t="shared" si="59"/>
        <v>0</v>
      </c>
      <c r="V171" s="2">
        <f t="shared" si="59"/>
        <v>0</v>
      </c>
      <c r="W171" s="2">
        <f t="shared" si="59"/>
        <v>0</v>
      </c>
      <c r="X171" s="2">
        <f t="shared" si="59"/>
        <v>0</v>
      </c>
      <c r="Y171" s="2">
        <f t="shared" si="59"/>
        <v>0</v>
      </c>
      <c r="Z171" s="2">
        <f t="shared" si="59"/>
        <v>0</v>
      </c>
      <c r="AA171" s="2">
        <f t="shared" si="59"/>
        <v>0</v>
      </c>
      <c r="AB171" s="2">
        <f t="shared" si="59"/>
        <v>0</v>
      </c>
      <c r="AC171" s="2">
        <f t="shared" si="59"/>
        <v>0</v>
      </c>
      <c r="AD171" s="2">
        <f t="shared" si="59"/>
        <v>0</v>
      </c>
      <c r="AE171" s="2">
        <f t="shared" si="59"/>
        <v>0</v>
      </c>
      <c r="AF171" s="2">
        <f t="shared" si="59"/>
        <v>0</v>
      </c>
      <c r="AG171" s="2">
        <f t="shared" si="59"/>
        <v>0</v>
      </c>
      <c r="AH171" s="2">
        <f t="shared" si="59"/>
        <v>0</v>
      </c>
      <c r="AI171" s="2">
        <f t="shared" si="59"/>
        <v>0</v>
      </c>
      <c r="AJ171" s="2">
        <f t="shared" si="59"/>
        <v>0</v>
      </c>
      <c r="AK171" s="2">
        <f t="shared" si="59"/>
        <v>0</v>
      </c>
    </row>
    <row r="172" spans="1:37">
      <c r="C172" s="1"/>
      <c r="D172" s="1"/>
    </row>
    <row r="173" spans="1:37">
      <c r="C173" s="1"/>
      <c r="D173" t="s">
        <v>268</v>
      </c>
    </row>
    <row r="174" spans="1:37">
      <c r="C174" s="1"/>
      <c r="E174" t="s">
        <v>269</v>
      </c>
      <c r="F174" t="s">
        <v>232</v>
      </c>
      <c r="H174">
        <f t="shared" ref="H174:AK175" si="60">SUM(H93,H114,H135,H156)</f>
        <v>4864.4153062089581</v>
      </c>
      <c r="I174">
        <f t="shared" si="60"/>
        <v>4864.4153062089581</v>
      </c>
      <c r="J174">
        <f t="shared" si="60"/>
        <v>4864.4153062089581</v>
      </c>
      <c r="K174">
        <f t="shared" si="60"/>
        <v>4864.4153062089581</v>
      </c>
      <c r="L174">
        <f t="shared" si="60"/>
        <v>4864.4153062089581</v>
      </c>
      <c r="M174">
        <f t="shared" si="60"/>
        <v>7023.9093607715013</v>
      </c>
      <c r="N174">
        <f t="shared" si="60"/>
        <v>7023.9093607715013</v>
      </c>
      <c r="O174">
        <f t="shared" si="60"/>
        <v>7023.9093607715013</v>
      </c>
      <c r="P174">
        <f t="shared" si="60"/>
        <v>7023.9093607715013</v>
      </c>
      <c r="Q174">
        <f t="shared" si="60"/>
        <v>7023.9093607715013</v>
      </c>
      <c r="R174">
        <f t="shared" si="60"/>
        <v>2050.617647058823</v>
      </c>
      <c r="S174">
        <f t="shared" si="60"/>
        <v>2050.617647058823</v>
      </c>
      <c r="T174">
        <f t="shared" si="60"/>
        <v>2050.617647058823</v>
      </c>
      <c r="U174">
        <f t="shared" si="60"/>
        <v>2050.617647058823</v>
      </c>
      <c r="V174">
        <f t="shared" si="60"/>
        <v>2050.617647058823</v>
      </c>
      <c r="W174">
        <f t="shared" si="60"/>
        <v>2050.617647058823</v>
      </c>
      <c r="X174">
        <f t="shared" si="60"/>
        <v>2050.617647058823</v>
      </c>
      <c r="Y174">
        <f t="shared" si="60"/>
        <v>384.49080882352922</v>
      </c>
      <c r="Z174">
        <f t="shared" si="60"/>
        <v>384.49080882352922</v>
      </c>
      <c r="AA174">
        <f t="shared" si="60"/>
        <v>384.49080882352922</v>
      </c>
      <c r="AB174">
        <f t="shared" si="60"/>
        <v>384.49080882352922</v>
      </c>
      <c r="AC174">
        <f t="shared" si="60"/>
        <v>384.49080882352922</v>
      </c>
      <c r="AD174">
        <f t="shared" si="60"/>
        <v>384.49080882352922</v>
      </c>
      <c r="AE174">
        <f t="shared" si="60"/>
        <v>384.49080882352922</v>
      </c>
      <c r="AF174">
        <f t="shared" si="60"/>
        <v>384.49080882352922</v>
      </c>
      <c r="AG174">
        <f t="shared" si="60"/>
        <v>0</v>
      </c>
      <c r="AH174">
        <f t="shared" si="60"/>
        <v>0</v>
      </c>
      <c r="AI174">
        <f t="shared" si="60"/>
        <v>0</v>
      </c>
      <c r="AJ174">
        <f t="shared" si="60"/>
        <v>0</v>
      </c>
      <c r="AK174">
        <f t="shared" si="60"/>
        <v>0</v>
      </c>
    </row>
    <row r="175" spans="1:37">
      <c r="C175" s="1"/>
      <c r="D175" s="1"/>
      <c r="E175" t="s">
        <v>270</v>
      </c>
      <c r="F175" t="s">
        <v>232</v>
      </c>
      <c r="H175">
        <f t="shared" si="60"/>
        <v>4864.4153062089581</v>
      </c>
      <c r="I175">
        <f t="shared" si="60"/>
        <v>9728.8306124179162</v>
      </c>
      <c r="J175">
        <f t="shared" si="60"/>
        <v>14593.245918626875</v>
      </c>
      <c r="K175">
        <f t="shared" si="60"/>
        <v>19457.661224835832</v>
      </c>
      <c r="L175">
        <f t="shared" si="60"/>
        <v>24322.07653104479</v>
      </c>
      <c r="M175">
        <f t="shared" si="60"/>
        <v>31345.98589181629</v>
      </c>
      <c r="N175">
        <f t="shared" si="60"/>
        <v>38369.89525258779</v>
      </c>
      <c r="O175">
        <f t="shared" si="60"/>
        <v>45393.804613359294</v>
      </c>
      <c r="P175">
        <f t="shared" si="60"/>
        <v>52417.713974130798</v>
      </c>
      <c r="Q175">
        <f t="shared" si="60"/>
        <v>59441.623334902302</v>
      </c>
      <c r="R175">
        <f t="shared" si="60"/>
        <v>61492.240981961128</v>
      </c>
      <c r="S175">
        <f t="shared" si="60"/>
        <v>63542.858629019953</v>
      </c>
      <c r="T175">
        <f t="shared" si="60"/>
        <v>65593.476276078771</v>
      </c>
      <c r="U175">
        <f t="shared" si="60"/>
        <v>67644.093923137596</v>
      </c>
      <c r="V175">
        <f t="shared" si="60"/>
        <v>69694.711570196421</v>
      </c>
      <c r="W175">
        <f t="shared" si="60"/>
        <v>71745.329217255246</v>
      </c>
      <c r="X175">
        <f t="shared" si="60"/>
        <v>73795.946864314072</v>
      </c>
      <c r="Y175">
        <f t="shared" si="60"/>
        <v>74180.437673137596</v>
      </c>
      <c r="Z175">
        <f t="shared" si="60"/>
        <v>74564.92848196112</v>
      </c>
      <c r="AA175">
        <f t="shared" si="60"/>
        <v>74949.419290784645</v>
      </c>
      <c r="AB175">
        <f t="shared" si="60"/>
        <v>75333.910099608169</v>
      </c>
      <c r="AC175">
        <f t="shared" si="60"/>
        <v>75718.400908431693</v>
      </c>
      <c r="AD175">
        <f t="shared" si="60"/>
        <v>76102.891717255217</v>
      </c>
      <c r="AE175">
        <f t="shared" si="60"/>
        <v>76487.382526078742</v>
      </c>
      <c r="AF175">
        <f t="shared" si="60"/>
        <v>76871.873334902266</v>
      </c>
      <c r="AG175">
        <f t="shared" si="60"/>
        <v>76871.873334902266</v>
      </c>
      <c r="AH175">
        <f t="shared" si="60"/>
        <v>76871.873334902266</v>
      </c>
      <c r="AI175">
        <f t="shared" si="60"/>
        <v>76871.873334902266</v>
      </c>
      <c r="AJ175">
        <f t="shared" si="60"/>
        <v>76871.873334902266</v>
      </c>
      <c r="AK175">
        <f t="shared" si="60"/>
        <v>76871.873334902266</v>
      </c>
    </row>
    <row r="176" spans="1:37">
      <c r="C176" s="1"/>
      <c r="D176" s="1"/>
      <c r="E176" t="s">
        <v>271</v>
      </c>
      <c r="F176" t="s">
        <v>253</v>
      </c>
      <c r="H176" s="2">
        <f t="shared" ref="H176:AK177" si="61">SUM(H107,H128,H149,H170)</f>
        <v>291.86491837253749</v>
      </c>
      <c r="I176" s="2">
        <f t="shared" si="61"/>
        <v>583.24339521445415</v>
      </c>
      <c r="J176" s="2">
        <f t="shared" si="61"/>
        <v>874.13543052574994</v>
      </c>
      <c r="K176" s="2">
        <f t="shared" si="61"/>
        <v>1164.5410243064246</v>
      </c>
      <c r="L176" s="2">
        <f t="shared" si="61"/>
        <v>1454.4601765564787</v>
      </c>
      <c r="M176" s="2">
        <f t="shared" si="61"/>
        <v>1872.9226570360238</v>
      </c>
      <c r="N176" s="2">
        <f t="shared" si="61"/>
        <v>2290.6827465794913</v>
      </c>
      <c r="O176" s="2">
        <f t="shared" si="61"/>
        <v>2707.7404451868829</v>
      </c>
      <c r="P176" s="2">
        <f t="shared" si="61"/>
        <v>3124.0957528581966</v>
      </c>
      <c r="Q176" s="2">
        <f t="shared" si="61"/>
        <v>3539.748669593434</v>
      </c>
      <c r="R176" s="2">
        <f t="shared" si="61"/>
        <v>3658.7883384266888</v>
      </c>
      <c r="S176" s="2">
        <f t="shared" si="61"/>
        <v>3777.6229454952381</v>
      </c>
      <c r="T176" s="2">
        <f t="shared" si="61"/>
        <v>3896.252490799081</v>
      </c>
      <c r="U176" s="2">
        <f t="shared" si="61"/>
        <v>4014.6769743382192</v>
      </c>
      <c r="V176" s="2">
        <f t="shared" si="61"/>
        <v>4132.896396112651</v>
      </c>
      <c r="W176" s="2">
        <f t="shared" si="61"/>
        <v>4250.9107561223764</v>
      </c>
      <c r="X176" s="2">
        <f t="shared" si="61"/>
        <v>4368.7200543673962</v>
      </c>
      <c r="Y176" s="2">
        <f t="shared" si="61"/>
        <v>4387.772888366092</v>
      </c>
      <c r="Z176" s="2">
        <f t="shared" si="61"/>
        <v>4406.787273283906</v>
      </c>
      <c r="AA176" s="2">
        <f t="shared" si="61"/>
        <v>4425.763209120837</v>
      </c>
      <c r="AB176" s="2">
        <f t="shared" si="61"/>
        <v>4444.7006958768861</v>
      </c>
      <c r="AC176" s="2">
        <f t="shared" si="61"/>
        <v>4463.5997335520524</v>
      </c>
      <c r="AD176" s="2">
        <f t="shared" si="61"/>
        <v>4482.4603221463376</v>
      </c>
      <c r="AE176" s="2">
        <f t="shared" si="61"/>
        <v>4501.2824616597391</v>
      </c>
      <c r="AF176" s="2">
        <f t="shared" si="61"/>
        <v>4520.0661520922586</v>
      </c>
      <c r="AG176" s="2">
        <f t="shared" si="61"/>
        <v>4516.2225584255139</v>
      </c>
      <c r="AH176" s="2">
        <f t="shared" si="61"/>
        <v>4512.3789647587682</v>
      </c>
      <c r="AI176" s="2">
        <f t="shared" si="61"/>
        <v>4508.5353710920244</v>
      </c>
      <c r="AJ176" s="2">
        <f t="shared" si="61"/>
        <v>4504.6917774252788</v>
      </c>
      <c r="AK176" s="2">
        <f t="shared" si="61"/>
        <v>4500.8481837585332</v>
      </c>
    </row>
    <row r="177" spans="1:37">
      <c r="C177" s="1"/>
      <c r="D177" s="1"/>
      <c r="E177" t="s">
        <v>272</v>
      </c>
      <c r="F177" t="s">
        <v>215</v>
      </c>
      <c r="H177" s="2" t="e">
        <f t="shared" si="61"/>
        <v>#REF!</v>
      </c>
      <c r="I177" s="2" t="e">
        <f t="shared" si="61"/>
        <v>#REF!</v>
      </c>
      <c r="J177" s="2" t="e">
        <f t="shared" si="61"/>
        <v>#REF!</v>
      </c>
      <c r="K177" s="2" t="e">
        <f t="shared" si="61"/>
        <v>#REF!</v>
      </c>
      <c r="L177" s="2" t="e">
        <f t="shared" si="61"/>
        <v>#REF!</v>
      </c>
      <c r="M177" s="2" t="e">
        <f t="shared" si="61"/>
        <v>#REF!</v>
      </c>
      <c r="N177" s="2" t="e">
        <f t="shared" si="61"/>
        <v>#REF!</v>
      </c>
      <c r="O177" s="2" t="e">
        <f t="shared" si="61"/>
        <v>#REF!</v>
      </c>
      <c r="P177" s="2" t="e">
        <f t="shared" si="61"/>
        <v>#REF!</v>
      </c>
      <c r="Q177" s="2" t="e">
        <f t="shared" si="61"/>
        <v>#REF!</v>
      </c>
      <c r="R177" s="2" t="e">
        <f t="shared" si="61"/>
        <v>#REF!</v>
      </c>
      <c r="S177" s="2" t="e">
        <f t="shared" si="61"/>
        <v>#REF!</v>
      </c>
      <c r="T177" s="2" t="e">
        <f t="shared" si="61"/>
        <v>#REF!</v>
      </c>
      <c r="U177" s="2" t="e">
        <f t="shared" si="61"/>
        <v>#REF!</v>
      </c>
      <c r="V177" s="2" t="e">
        <f t="shared" si="61"/>
        <v>#REF!</v>
      </c>
      <c r="W177" s="2" t="e">
        <f t="shared" si="61"/>
        <v>#REF!</v>
      </c>
      <c r="X177" s="2" t="e">
        <f t="shared" si="61"/>
        <v>#REF!</v>
      </c>
      <c r="Y177" s="2" t="e">
        <f t="shared" si="61"/>
        <v>#REF!</v>
      </c>
      <c r="Z177" s="2" t="e">
        <f t="shared" si="61"/>
        <v>#REF!</v>
      </c>
      <c r="AA177" s="2" t="e">
        <f t="shared" si="61"/>
        <v>#REF!</v>
      </c>
      <c r="AB177" s="2" t="e">
        <f t="shared" si="61"/>
        <v>#REF!</v>
      </c>
      <c r="AC177" s="2" t="e">
        <f t="shared" si="61"/>
        <v>#REF!</v>
      </c>
      <c r="AD177" s="2" t="e">
        <f t="shared" si="61"/>
        <v>#REF!</v>
      </c>
      <c r="AE177" s="2" t="e">
        <f t="shared" si="61"/>
        <v>#REF!</v>
      </c>
      <c r="AF177" s="2" t="e">
        <f t="shared" si="61"/>
        <v>#REF!</v>
      </c>
      <c r="AG177" s="2" t="e">
        <f t="shared" si="61"/>
        <v>#REF!</v>
      </c>
      <c r="AH177" s="2" t="e">
        <f t="shared" si="61"/>
        <v>#REF!</v>
      </c>
      <c r="AI177" s="2" t="e">
        <f t="shared" si="61"/>
        <v>#REF!</v>
      </c>
      <c r="AJ177" s="2" t="e">
        <f t="shared" si="61"/>
        <v>#REF!</v>
      </c>
      <c r="AK177" s="2" t="e">
        <f t="shared" si="61"/>
        <v>#REF!</v>
      </c>
    </row>
    <row r="178" spans="1:37">
      <c r="C178" s="1"/>
      <c r="D178" s="1"/>
    </row>
    <row r="179" spans="1:37">
      <c r="C179" s="1"/>
      <c r="D179" s="1"/>
      <c r="E179" s="3" t="s">
        <v>273</v>
      </c>
      <c r="F179" s="3" t="s">
        <v>274</v>
      </c>
      <c r="G179" s="3"/>
      <c r="H179" s="9">
        <f>H176*1000/H175</f>
        <v>60</v>
      </c>
      <c r="I179" s="9">
        <f t="shared" ref="I179:AK179" si="62">I176*1000/I175</f>
        <v>59.95000000000001</v>
      </c>
      <c r="J179" s="9">
        <f t="shared" si="62"/>
        <v>59.900000000000006</v>
      </c>
      <c r="K179" s="9">
        <f t="shared" si="62"/>
        <v>59.85</v>
      </c>
      <c r="L179" s="9">
        <f t="shared" si="62"/>
        <v>59.800000000000011</v>
      </c>
      <c r="M179" s="9">
        <f t="shared" si="62"/>
        <v>59.750000000000014</v>
      </c>
      <c r="N179" s="9">
        <f t="shared" si="62"/>
        <v>59.70000000000001</v>
      </c>
      <c r="O179" s="9">
        <f t="shared" si="62"/>
        <v>59.65000000000002</v>
      </c>
      <c r="P179" s="9">
        <f t="shared" si="62"/>
        <v>59.600000000000023</v>
      </c>
      <c r="Q179" s="9">
        <f t="shared" si="62"/>
        <v>59.550000000000033</v>
      </c>
      <c r="R179" s="9">
        <f t="shared" si="62"/>
        <v>59.500000000000028</v>
      </c>
      <c r="S179" s="9">
        <f t="shared" si="62"/>
        <v>59.450000000000031</v>
      </c>
      <c r="T179" s="9">
        <f t="shared" si="62"/>
        <v>59.400000000000034</v>
      </c>
      <c r="U179" s="9">
        <f t="shared" si="62"/>
        <v>59.350000000000037</v>
      </c>
      <c r="V179" s="9">
        <f t="shared" si="62"/>
        <v>59.300000000000047</v>
      </c>
      <c r="W179" s="9">
        <f t="shared" si="62"/>
        <v>59.25000000000005</v>
      </c>
      <c r="X179" s="9">
        <f t="shared" si="62"/>
        <v>59.200000000000038</v>
      </c>
      <c r="Y179" s="9">
        <f t="shared" si="62"/>
        <v>59.150000000000041</v>
      </c>
      <c r="Z179" s="9">
        <f t="shared" si="62"/>
        <v>59.100000000000051</v>
      </c>
      <c r="AA179" s="9">
        <f t="shared" si="62"/>
        <v>59.050000000000047</v>
      </c>
      <c r="AB179" s="9">
        <f t="shared" si="62"/>
        <v>59.000000000000057</v>
      </c>
      <c r="AC179" s="9">
        <f t="shared" si="62"/>
        <v>58.95000000000006</v>
      </c>
      <c r="AD179" s="9">
        <f t="shared" si="62"/>
        <v>58.90000000000007</v>
      </c>
      <c r="AE179" s="9">
        <f t="shared" si="62"/>
        <v>58.850000000000065</v>
      </c>
      <c r="AF179" s="9">
        <f t="shared" si="62"/>
        <v>58.800000000000068</v>
      </c>
      <c r="AG179" s="9">
        <f t="shared" si="62"/>
        <v>58.750000000000078</v>
      </c>
      <c r="AH179" s="9">
        <f t="shared" si="62"/>
        <v>58.700000000000074</v>
      </c>
      <c r="AI179" s="9">
        <f t="shared" si="62"/>
        <v>58.650000000000084</v>
      </c>
      <c r="AJ179" s="9">
        <f t="shared" si="62"/>
        <v>58.60000000000008</v>
      </c>
      <c r="AK179" s="9">
        <f t="shared" si="62"/>
        <v>58.550000000000075</v>
      </c>
    </row>
    <row r="180" spans="1:37">
      <c r="C180" s="1"/>
      <c r="D180" s="1"/>
      <c r="E180" s="3" t="s">
        <v>275</v>
      </c>
      <c r="F180" s="3" t="s">
        <v>276</v>
      </c>
      <c r="G180" s="3"/>
      <c r="H180" s="9" t="e">
        <f>H177/H175</f>
        <v>#REF!</v>
      </c>
      <c r="I180" s="9" t="e">
        <f t="shared" ref="I180:AK180" si="63">I177/I175</f>
        <v>#REF!</v>
      </c>
      <c r="J180" s="9" t="e">
        <f t="shared" si="63"/>
        <v>#REF!</v>
      </c>
      <c r="K180" s="9" t="e">
        <f t="shared" si="63"/>
        <v>#REF!</v>
      </c>
      <c r="L180" s="9" t="e">
        <f t="shared" si="63"/>
        <v>#REF!</v>
      </c>
      <c r="M180" s="9" t="e">
        <f t="shared" si="63"/>
        <v>#REF!</v>
      </c>
      <c r="N180" s="9" t="e">
        <f t="shared" si="63"/>
        <v>#REF!</v>
      </c>
      <c r="O180" s="9" t="e">
        <f t="shared" si="63"/>
        <v>#REF!</v>
      </c>
      <c r="P180" s="9" t="e">
        <f t="shared" si="63"/>
        <v>#REF!</v>
      </c>
      <c r="Q180" s="9" t="e">
        <f t="shared" si="63"/>
        <v>#REF!</v>
      </c>
      <c r="R180" s="9" t="e">
        <f t="shared" si="63"/>
        <v>#REF!</v>
      </c>
      <c r="S180" s="9" t="e">
        <f t="shared" si="63"/>
        <v>#REF!</v>
      </c>
      <c r="T180" s="9" t="e">
        <f t="shared" si="63"/>
        <v>#REF!</v>
      </c>
      <c r="U180" s="9" t="e">
        <f t="shared" si="63"/>
        <v>#REF!</v>
      </c>
      <c r="V180" s="9" t="e">
        <f t="shared" si="63"/>
        <v>#REF!</v>
      </c>
      <c r="W180" s="9" t="e">
        <f t="shared" si="63"/>
        <v>#REF!</v>
      </c>
      <c r="X180" s="9" t="e">
        <f t="shared" si="63"/>
        <v>#REF!</v>
      </c>
      <c r="Y180" s="9" t="e">
        <f t="shared" si="63"/>
        <v>#REF!</v>
      </c>
      <c r="Z180" s="9" t="e">
        <f t="shared" si="63"/>
        <v>#REF!</v>
      </c>
      <c r="AA180" s="9" t="e">
        <f t="shared" si="63"/>
        <v>#REF!</v>
      </c>
      <c r="AB180" s="9" t="e">
        <f t="shared" si="63"/>
        <v>#REF!</v>
      </c>
      <c r="AC180" s="9" t="e">
        <f t="shared" si="63"/>
        <v>#REF!</v>
      </c>
      <c r="AD180" s="9" t="e">
        <f t="shared" si="63"/>
        <v>#REF!</v>
      </c>
      <c r="AE180" s="9" t="e">
        <f t="shared" si="63"/>
        <v>#REF!</v>
      </c>
      <c r="AF180" s="9" t="e">
        <f t="shared" si="63"/>
        <v>#REF!</v>
      </c>
      <c r="AG180" s="9" t="e">
        <f t="shared" si="63"/>
        <v>#REF!</v>
      </c>
      <c r="AH180" s="9" t="e">
        <f t="shared" si="63"/>
        <v>#REF!</v>
      </c>
      <c r="AI180" s="9" t="e">
        <f t="shared" si="63"/>
        <v>#REF!</v>
      </c>
      <c r="AJ180" s="9" t="e">
        <f t="shared" si="63"/>
        <v>#REF!</v>
      </c>
      <c r="AK180" s="9" t="e">
        <f t="shared" si="63"/>
        <v>#REF!</v>
      </c>
    </row>
    <row r="181" spans="1:37">
      <c r="C181" s="1"/>
      <c r="D181" s="1"/>
      <c r="E181" s="3" t="s">
        <v>277</v>
      </c>
      <c r="F181" s="3" t="s">
        <v>278</v>
      </c>
      <c r="G181" s="3"/>
      <c r="H181" s="9" t="e">
        <f>H177/H176</f>
        <v>#REF!</v>
      </c>
      <c r="I181" s="9" t="e">
        <f t="shared" ref="I181:AK181" si="64">I177/I176</f>
        <v>#REF!</v>
      </c>
      <c r="J181" s="9" t="e">
        <f t="shared" si="64"/>
        <v>#REF!</v>
      </c>
      <c r="K181" s="9" t="e">
        <f t="shared" si="64"/>
        <v>#REF!</v>
      </c>
      <c r="L181" s="9" t="e">
        <f t="shared" si="64"/>
        <v>#REF!</v>
      </c>
      <c r="M181" s="9" t="e">
        <f t="shared" si="64"/>
        <v>#REF!</v>
      </c>
      <c r="N181" s="9" t="e">
        <f t="shared" si="64"/>
        <v>#REF!</v>
      </c>
      <c r="O181" s="9" t="e">
        <f t="shared" si="64"/>
        <v>#REF!</v>
      </c>
      <c r="P181" s="9" t="e">
        <f t="shared" si="64"/>
        <v>#REF!</v>
      </c>
      <c r="Q181" s="9" t="e">
        <f t="shared" si="64"/>
        <v>#REF!</v>
      </c>
      <c r="R181" s="9" t="e">
        <f t="shared" si="64"/>
        <v>#REF!</v>
      </c>
      <c r="S181" s="9" t="e">
        <f t="shared" si="64"/>
        <v>#REF!</v>
      </c>
      <c r="T181" s="9" t="e">
        <f t="shared" si="64"/>
        <v>#REF!</v>
      </c>
      <c r="U181" s="9" t="e">
        <f t="shared" si="64"/>
        <v>#REF!</v>
      </c>
      <c r="V181" s="9" t="e">
        <f t="shared" si="64"/>
        <v>#REF!</v>
      </c>
      <c r="W181" s="9" t="e">
        <f t="shared" si="64"/>
        <v>#REF!</v>
      </c>
      <c r="X181" s="9" t="e">
        <f t="shared" si="64"/>
        <v>#REF!</v>
      </c>
      <c r="Y181" s="9" t="e">
        <f t="shared" si="64"/>
        <v>#REF!</v>
      </c>
      <c r="Z181" s="9" t="e">
        <f t="shared" si="64"/>
        <v>#REF!</v>
      </c>
      <c r="AA181" s="9" t="e">
        <f t="shared" si="64"/>
        <v>#REF!</v>
      </c>
      <c r="AB181" s="9" t="e">
        <f t="shared" si="64"/>
        <v>#REF!</v>
      </c>
      <c r="AC181" s="9" t="e">
        <f t="shared" si="64"/>
        <v>#REF!</v>
      </c>
      <c r="AD181" s="9" t="e">
        <f t="shared" si="64"/>
        <v>#REF!</v>
      </c>
      <c r="AE181" s="9" t="e">
        <f t="shared" si="64"/>
        <v>#REF!</v>
      </c>
      <c r="AF181" s="9" t="e">
        <f t="shared" si="64"/>
        <v>#REF!</v>
      </c>
      <c r="AG181" s="9" t="e">
        <f t="shared" si="64"/>
        <v>#REF!</v>
      </c>
      <c r="AH181" s="9" t="e">
        <f t="shared" si="64"/>
        <v>#REF!</v>
      </c>
      <c r="AI181" s="9" t="e">
        <f t="shared" si="64"/>
        <v>#REF!</v>
      </c>
      <c r="AJ181" s="9" t="e">
        <f t="shared" si="64"/>
        <v>#REF!</v>
      </c>
      <c r="AK181" s="9" t="e">
        <f t="shared" si="64"/>
        <v>#REF!</v>
      </c>
    </row>
    <row r="182" spans="1:37">
      <c r="C182" s="1"/>
      <c r="D182" s="1"/>
    </row>
    <row r="183" spans="1:37">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v>13</v>
      </c>
      <c r="I184" s="11">
        <v>0.01</v>
      </c>
      <c r="J184" s="11">
        <v>0.01</v>
      </c>
      <c r="K184" s="11">
        <v>0.01</v>
      </c>
      <c r="L184" s="11">
        <v>0.01</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7</v>
      </c>
      <c r="H185" s="2">
        <f t="shared" ref="H185:AK185" si="65">G185*(1+$G$14)*(1+H184)</f>
        <v>100.05799999999999</v>
      </c>
      <c r="I185" s="2">
        <f t="shared" si="65"/>
        <v>103.18081017999998</v>
      </c>
      <c r="J185" s="2">
        <f t="shared" si="65"/>
        <v>106.40108326571776</v>
      </c>
      <c r="K185" s="2">
        <f t="shared" si="65"/>
        <v>109.7218610744408</v>
      </c>
      <c r="L185" s="2">
        <f t="shared" si="65"/>
        <v>113.14628035857409</v>
      </c>
      <c r="M185" s="2">
        <f t="shared" si="65"/>
        <v>115.52235224610413</v>
      </c>
      <c r="N185" s="2">
        <f t="shared" si="65"/>
        <v>117.94832164327231</v>
      </c>
      <c r="O185" s="2">
        <f t="shared" si="65"/>
        <v>120.42523639778102</v>
      </c>
      <c r="P185" s="2">
        <f t="shared" si="65"/>
        <v>122.95416636213442</v>
      </c>
      <c r="Q185" s="2">
        <f t="shared" si="65"/>
        <v>125.53620385573923</v>
      </c>
      <c r="R185" s="2">
        <f t="shared" si="65"/>
        <v>128.17246413670975</v>
      </c>
      <c r="S185" s="2">
        <f t="shared" si="65"/>
        <v>130.86408588358063</v>
      </c>
      <c r="T185" s="2">
        <f t="shared" si="65"/>
        <v>133.61223168713582</v>
      </c>
      <c r="U185" s="2">
        <f t="shared" si="65"/>
        <v>136.41808855256565</v>
      </c>
      <c r="V185" s="2">
        <f t="shared" si="65"/>
        <v>139.28286841216951</v>
      </c>
      <c r="W185" s="2">
        <f t="shared" si="65"/>
        <v>142.20780864882505</v>
      </c>
      <c r="X185" s="2">
        <f t="shared" si="65"/>
        <v>145.19417263045037</v>
      </c>
      <c r="Y185" s="2">
        <f t="shared" si="65"/>
        <v>148.24325025568982</v>
      </c>
      <c r="Z185" s="2">
        <f t="shared" si="65"/>
        <v>151.35635851105928</v>
      </c>
      <c r="AA185" s="2">
        <f t="shared" si="65"/>
        <v>154.53484203979153</v>
      </c>
      <c r="AB185" s="2">
        <f t="shared" si="65"/>
        <v>157.78007372262712</v>
      </c>
      <c r="AC185" s="2">
        <f t="shared" si="65"/>
        <v>161.09345527080228</v>
      </c>
      <c r="AD185" s="2">
        <f t="shared" si="65"/>
        <v>164.4764178314891</v>
      </c>
      <c r="AE185" s="2">
        <f t="shared" si="65"/>
        <v>167.93042260595035</v>
      </c>
      <c r="AF185" s="2">
        <f t="shared" si="65"/>
        <v>171.45696148067529</v>
      </c>
      <c r="AG185" s="2">
        <f>AF185*(1+$G$14)*(1+AG184)</f>
        <v>175.05755767176944</v>
      </c>
      <c r="AH185" s="2">
        <f t="shared" si="65"/>
        <v>178.73376638287658</v>
      </c>
      <c r="AI185" s="2">
        <f t="shared" si="65"/>
        <v>182.48717547691697</v>
      </c>
      <c r="AJ185" s="2">
        <f t="shared" si="65"/>
        <v>186.31940616193222</v>
      </c>
      <c r="AK185" s="2">
        <f t="shared" si="65"/>
        <v>190.23211369133278</v>
      </c>
    </row>
    <row r="186" spans="1:37">
      <c r="A186" s="14">
        <f>'Notes &amp; Assumptions'!A52</f>
        <v>39</v>
      </c>
      <c r="E186" t="s">
        <v>281</v>
      </c>
      <c r="F186" t="s">
        <v>215</v>
      </c>
      <c r="G186" s="10">
        <f>(G189/658000)*G91</f>
        <v>0</v>
      </c>
      <c r="H186" s="10" t="e">
        <f>IF(#REF!="Y",((H189/658000)*H91),0)</f>
        <v>#REF!</v>
      </c>
      <c r="I186" s="10" t="e">
        <f>IF(#REF!="Y",((I189/658000)*I91),0)</f>
        <v>#REF!</v>
      </c>
      <c r="J186" s="10" t="e">
        <f>IF(#REF!="Y",((J189/658000)*J91),0)</f>
        <v>#REF!</v>
      </c>
      <c r="K186" s="10" t="e">
        <f>IF(#REF!="Y",((K189/658000)*K91),0)</f>
        <v>#REF!</v>
      </c>
      <c r="L186" s="10" t="e">
        <f>IF(#REF!="Y",((L189/658000)*L91),0)</f>
        <v>#REF!</v>
      </c>
      <c r="M186" s="10" t="e">
        <f>IF(#REF!="Y",((M189/658000)*M91),0)</f>
        <v>#REF!</v>
      </c>
      <c r="N186" s="10" t="e">
        <f>IF(#REF!="Y",((N189/658000)*N91),0)</f>
        <v>#REF!</v>
      </c>
      <c r="O186" s="10" t="e">
        <f>IF(#REF!="Y",((O189/658000)*O91),0)</f>
        <v>#REF!</v>
      </c>
      <c r="P186" s="10" t="e">
        <f>IF(#REF!="Y",((P189/658000)*P91),0)</f>
        <v>#REF!</v>
      </c>
      <c r="Q186" s="10" t="e">
        <f>IF(#REF!="Y",((Q189/658000)*Q91),0)</f>
        <v>#REF!</v>
      </c>
      <c r="R186" s="10" t="e">
        <f>IF(#REF!="Y",((R189/658000)*R91),0)</f>
        <v>#REF!</v>
      </c>
      <c r="S186" s="10" t="e">
        <f>IF(#REF!="Y",((S189/658000)*S91),0)</f>
        <v>#REF!</v>
      </c>
      <c r="T186" s="10" t="e">
        <f>IF(#REF!="Y",((T189/658000)*T91),0)</f>
        <v>#REF!</v>
      </c>
      <c r="U186" s="10" t="e">
        <f>IF(#REF!="Y",((U189/658000)*U91),0)</f>
        <v>#REF!</v>
      </c>
      <c r="V186" s="10" t="e">
        <f>IF(#REF!="Y",((V189/658000)*V91),0)</f>
        <v>#REF!</v>
      </c>
      <c r="W186" s="10" t="e">
        <f>IF(#REF!="Y",((W189/658000)*W91),0)</f>
        <v>#REF!</v>
      </c>
      <c r="X186" s="10" t="e">
        <f>IF(#REF!="Y",((X189/658000)*X91),0)</f>
        <v>#REF!</v>
      </c>
      <c r="Y186" s="10" t="e">
        <f>IF(#REF!="Y",((Y189/658000)*Y91),0)</f>
        <v>#REF!</v>
      </c>
      <c r="Z186" s="10" t="e">
        <f>IF(#REF!="Y",((Z189/658000)*Z91),0)</f>
        <v>#REF!</v>
      </c>
      <c r="AA186" s="10" t="e">
        <f>IF(#REF!="Y",((AA189/658000)*AA91),0)</f>
        <v>#REF!</v>
      </c>
      <c r="AB186" s="10" t="e">
        <f>IF(#REF!="Y",((AB189/658000)*AB91),0)</f>
        <v>#REF!</v>
      </c>
      <c r="AC186" s="10" t="e">
        <f>IF(#REF!="Y",((AC189/658000)*AC91),0)</f>
        <v>#REF!</v>
      </c>
      <c r="AD186" s="10" t="e">
        <f>IF(#REF!="Y",((AD189/658000)*AD91),0)</f>
        <v>#REF!</v>
      </c>
      <c r="AE186" s="10" t="e">
        <f>IF(#REF!="Y",((AE189/658000)*AE91),0)</f>
        <v>#REF!</v>
      </c>
      <c r="AF186" s="10" t="e">
        <f>IF(#REF!="Y",((AF189/658000)*AF91),0)</f>
        <v>#REF!</v>
      </c>
      <c r="AG186" s="10" t="e">
        <f>IF(#REF!="Y",((AG189/658000)*AG91),0)</f>
        <v>#REF!</v>
      </c>
      <c r="AH186" s="10" t="e">
        <f>IF(#REF!="Y",((AH189/658000)*AH91),0)</f>
        <v>#REF!</v>
      </c>
      <c r="AI186" s="10" t="e">
        <f>IF(#REF!="Y",((AI189/658000)*AI91),0)</f>
        <v>#REF!</v>
      </c>
      <c r="AJ186" s="10" t="e">
        <f>IF(#REF!="Y",((AJ189/658000)*AJ91),0)</f>
        <v>#REF!</v>
      </c>
      <c r="AK186" s="10" t="e">
        <f>IF(#REF!="Y",((AK189/658000)*AK91),0)</f>
        <v>#REF!</v>
      </c>
    </row>
    <row r="187" spans="1:37">
      <c r="E187" t="s">
        <v>282</v>
      </c>
      <c r="F187" t="s">
        <v>215</v>
      </c>
      <c r="H187" s="2" t="e">
        <f>H185*H176+H186</f>
        <v>#REF!</v>
      </c>
      <c r="I187" s="2" t="e">
        <f t="shared" ref="I187:AK187" si="66">I185*I176+I186</f>
        <v>#REF!</v>
      </c>
      <c r="J187" s="2" t="e">
        <f t="shared" si="66"/>
        <v>#REF!</v>
      </c>
      <c r="K187" s="2" t="e">
        <f t="shared" si="66"/>
        <v>#REF!</v>
      </c>
      <c r="L187" s="2" t="e">
        <f t="shared" si="66"/>
        <v>#REF!</v>
      </c>
      <c r="M187" s="2" t="e">
        <f t="shared" si="66"/>
        <v>#REF!</v>
      </c>
      <c r="N187" s="2" t="e">
        <f t="shared" si="66"/>
        <v>#REF!</v>
      </c>
      <c r="O187" s="2" t="e">
        <f t="shared" si="66"/>
        <v>#REF!</v>
      </c>
      <c r="P187" s="2" t="e">
        <f t="shared" si="66"/>
        <v>#REF!</v>
      </c>
      <c r="Q187" s="2" t="e">
        <f t="shared" si="66"/>
        <v>#REF!</v>
      </c>
      <c r="R187" s="2" t="e">
        <f t="shared" si="66"/>
        <v>#REF!</v>
      </c>
      <c r="S187" s="2" t="e">
        <f t="shared" si="66"/>
        <v>#REF!</v>
      </c>
      <c r="T187" s="2" t="e">
        <f t="shared" si="66"/>
        <v>#REF!</v>
      </c>
      <c r="U187" s="2" t="e">
        <f t="shared" si="66"/>
        <v>#REF!</v>
      </c>
      <c r="V187" s="2" t="e">
        <f t="shared" si="66"/>
        <v>#REF!</v>
      </c>
      <c r="W187" s="2" t="e">
        <f t="shared" si="66"/>
        <v>#REF!</v>
      </c>
      <c r="X187" s="2" t="e">
        <f t="shared" si="66"/>
        <v>#REF!</v>
      </c>
      <c r="Y187" s="2" t="e">
        <f t="shared" si="66"/>
        <v>#REF!</v>
      </c>
      <c r="Z187" s="2" t="e">
        <f t="shared" si="66"/>
        <v>#REF!</v>
      </c>
      <c r="AA187" s="2" t="e">
        <f t="shared" si="66"/>
        <v>#REF!</v>
      </c>
      <c r="AB187" s="2" t="e">
        <f t="shared" si="66"/>
        <v>#REF!</v>
      </c>
      <c r="AC187" s="2" t="e">
        <f t="shared" si="66"/>
        <v>#REF!</v>
      </c>
      <c r="AD187" s="2" t="e">
        <f t="shared" si="66"/>
        <v>#REF!</v>
      </c>
      <c r="AE187" s="2" t="e">
        <f t="shared" si="66"/>
        <v>#REF!</v>
      </c>
      <c r="AF187" s="2" t="e">
        <f t="shared" si="66"/>
        <v>#REF!</v>
      </c>
      <c r="AG187" s="2" t="e">
        <f t="shared" si="66"/>
        <v>#REF!</v>
      </c>
      <c r="AH187" s="2" t="e">
        <f t="shared" si="66"/>
        <v>#REF!</v>
      </c>
      <c r="AI187" s="2" t="e">
        <f t="shared" si="66"/>
        <v>#REF!</v>
      </c>
      <c r="AJ187" s="2" t="e">
        <f t="shared" si="66"/>
        <v>#REF!</v>
      </c>
      <c r="AK187" s="2" t="e">
        <f t="shared" si="66"/>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v>0</v>
      </c>
      <c r="I189">
        <f>H189</f>
        <v>0</v>
      </c>
      <c r="J189">
        <f t="shared" ref="J189:AE189" si="67">I189</f>
        <v>0</v>
      </c>
      <c r="K189">
        <f t="shared" si="67"/>
        <v>0</v>
      </c>
      <c r="L189">
        <f t="shared" si="67"/>
        <v>0</v>
      </c>
      <c r="M189">
        <f t="shared" si="67"/>
        <v>0</v>
      </c>
      <c r="N189">
        <f t="shared" si="67"/>
        <v>0</v>
      </c>
      <c r="O189">
        <f t="shared" si="67"/>
        <v>0</v>
      </c>
      <c r="P189">
        <f t="shared" si="67"/>
        <v>0</v>
      </c>
      <c r="Q189">
        <f t="shared" si="67"/>
        <v>0</v>
      </c>
      <c r="R189">
        <f t="shared" si="67"/>
        <v>0</v>
      </c>
      <c r="S189">
        <f t="shared" si="67"/>
        <v>0</v>
      </c>
      <c r="T189">
        <f t="shared" si="67"/>
        <v>0</v>
      </c>
      <c r="U189">
        <f t="shared" si="67"/>
        <v>0</v>
      </c>
      <c r="V189">
        <f t="shared" si="67"/>
        <v>0</v>
      </c>
      <c r="W189">
        <f t="shared" si="67"/>
        <v>0</v>
      </c>
      <c r="X189">
        <f t="shared" si="67"/>
        <v>0</v>
      </c>
      <c r="Y189">
        <f t="shared" si="67"/>
        <v>0</v>
      </c>
      <c r="Z189">
        <f t="shared" si="67"/>
        <v>0</v>
      </c>
      <c r="AA189">
        <f t="shared" si="67"/>
        <v>0</v>
      </c>
      <c r="AB189">
        <f t="shared" si="67"/>
        <v>0</v>
      </c>
      <c r="AC189">
        <f t="shared" si="67"/>
        <v>0</v>
      </c>
      <c r="AD189">
        <f t="shared" si="67"/>
        <v>0</v>
      </c>
      <c r="AE189">
        <f t="shared" si="67"/>
        <v>0</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68">G192*(1+$G$14)*(1+H$191)</f>
        <v>#REF!</v>
      </c>
      <c r="I192" s="2" t="e">
        <f t="shared" si="68"/>
        <v>#REF!</v>
      </c>
      <c r="J192" s="2" t="e">
        <f t="shared" si="68"/>
        <v>#REF!</v>
      </c>
      <c r="K192" s="2" t="e">
        <f t="shared" si="68"/>
        <v>#REF!</v>
      </c>
      <c r="L192" s="2" t="e">
        <f t="shared" si="68"/>
        <v>#REF!</v>
      </c>
      <c r="M192" s="2" t="e">
        <f t="shared" si="68"/>
        <v>#REF!</v>
      </c>
      <c r="N192" s="2" t="e">
        <f t="shared" si="68"/>
        <v>#REF!</v>
      </c>
      <c r="O192" s="2" t="e">
        <f t="shared" si="68"/>
        <v>#REF!</v>
      </c>
      <c r="P192" s="2" t="e">
        <f t="shared" si="68"/>
        <v>#REF!</v>
      </c>
      <c r="Q192" s="2" t="e">
        <f t="shared" si="68"/>
        <v>#REF!</v>
      </c>
      <c r="R192" s="2" t="e">
        <f t="shared" si="68"/>
        <v>#REF!</v>
      </c>
      <c r="S192" s="2" t="e">
        <f t="shared" si="68"/>
        <v>#REF!</v>
      </c>
      <c r="T192" s="2" t="e">
        <f t="shared" si="68"/>
        <v>#REF!</v>
      </c>
      <c r="U192" s="2" t="e">
        <f t="shared" si="68"/>
        <v>#REF!</v>
      </c>
      <c r="V192" s="2" t="e">
        <f t="shared" si="68"/>
        <v>#REF!</v>
      </c>
      <c r="W192" s="2" t="e">
        <f t="shared" si="68"/>
        <v>#REF!</v>
      </c>
      <c r="X192" s="2" t="e">
        <f t="shared" ref="X192:AK193" si="69">W192*(1+$G$14)*(1+X$191)</f>
        <v>#REF!</v>
      </c>
      <c r="Y192" s="2" t="e">
        <f t="shared" si="69"/>
        <v>#REF!</v>
      </c>
      <c r="Z192" s="2" t="e">
        <f t="shared" si="69"/>
        <v>#REF!</v>
      </c>
      <c r="AA192" s="2" t="e">
        <f t="shared" si="69"/>
        <v>#REF!</v>
      </c>
      <c r="AB192" s="2" t="e">
        <f t="shared" si="69"/>
        <v>#REF!</v>
      </c>
      <c r="AC192" s="2" t="e">
        <f t="shared" si="69"/>
        <v>#REF!</v>
      </c>
      <c r="AD192" s="2" t="e">
        <f t="shared" si="69"/>
        <v>#REF!</v>
      </c>
      <c r="AE192" s="2" t="e">
        <f t="shared" si="69"/>
        <v>#REF!</v>
      </c>
      <c r="AF192" s="2" t="e">
        <f t="shared" si="69"/>
        <v>#REF!</v>
      </c>
      <c r="AG192" s="2" t="e">
        <f>AF192*(1+$G$14)*(1+AG$191)</f>
        <v>#REF!</v>
      </c>
      <c r="AH192" s="2" t="e">
        <f t="shared" si="69"/>
        <v>#REF!</v>
      </c>
      <c r="AI192" s="2" t="e">
        <f t="shared" si="69"/>
        <v>#REF!</v>
      </c>
      <c r="AJ192" s="2" t="e">
        <f t="shared" si="69"/>
        <v>#REF!</v>
      </c>
      <c r="AK192" s="2" t="e">
        <f t="shared" si="69"/>
        <v>#REF!</v>
      </c>
    </row>
    <row r="193" spans="1:39">
      <c r="A193" s="14">
        <f>'Notes &amp; Assumptions'!A55</f>
        <v>42</v>
      </c>
      <c r="E193" t="s">
        <v>287</v>
      </c>
      <c r="F193" t="s">
        <v>278</v>
      </c>
      <c r="G193" s="10"/>
      <c r="H193" s="2" t="e">
        <f t="shared" si="68"/>
        <v>#REF!</v>
      </c>
      <c r="I193" s="2" t="e">
        <f t="shared" si="68"/>
        <v>#REF!</v>
      </c>
      <c r="J193" s="2" t="e">
        <f t="shared" si="68"/>
        <v>#REF!</v>
      </c>
      <c r="K193" s="2" t="e">
        <f t="shared" si="68"/>
        <v>#REF!</v>
      </c>
      <c r="L193" s="2" t="e">
        <f t="shared" si="68"/>
        <v>#REF!</v>
      </c>
      <c r="M193" s="2" t="e">
        <f t="shared" si="68"/>
        <v>#REF!</v>
      </c>
      <c r="N193" s="2" t="e">
        <f t="shared" si="68"/>
        <v>#REF!</v>
      </c>
      <c r="O193" s="2" t="e">
        <f t="shared" si="68"/>
        <v>#REF!</v>
      </c>
      <c r="P193" s="2" t="e">
        <f t="shared" si="68"/>
        <v>#REF!</v>
      </c>
      <c r="Q193" s="2" t="e">
        <f t="shared" si="68"/>
        <v>#REF!</v>
      </c>
      <c r="R193" s="2" t="e">
        <f t="shared" si="68"/>
        <v>#REF!</v>
      </c>
      <c r="S193" s="2" t="e">
        <f t="shared" si="68"/>
        <v>#REF!</v>
      </c>
      <c r="T193" s="2" t="e">
        <f t="shared" si="68"/>
        <v>#REF!</v>
      </c>
      <c r="U193" s="2" t="e">
        <f t="shared" si="68"/>
        <v>#REF!</v>
      </c>
      <c r="V193" s="2" t="e">
        <f t="shared" si="68"/>
        <v>#REF!</v>
      </c>
      <c r="W193" s="2" t="e">
        <f t="shared" si="68"/>
        <v>#REF!</v>
      </c>
      <c r="X193" s="2" t="e">
        <f t="shared" si="69"/>
        <v>#REF!</v>
      </c>
      <c r="Y193" s="2" t="e">
        <f t="shared" si="69"/>
        <v>#REF!</v>
      </c>
      <c r="Z193" s="2" t="e">
        <f t="shared" si="69"/>
        <v>#REF!</v>
      </c>
      <c r="AA193" s="2" t="e">
        <f t="shared" si="69"/>
        <v>#REF!</v>
      </c>
      <c r="AB193" s="2" t="e">
        <f t="shared" si="69"/>
        <v>#REF!</v>
      </c>
      <c r="AC193" s="2" t="e">
        <f t="shared" si="69"/>
        <v>#REF!</v>
      </c>
      <c r="AD193" s="2" t="e">
        <f t="shared" si="69"/>
        <v>#REF!</v>
      </c>
      <c r="AE193" s="2" t="e">
        <f t="shared" si="69"/>
        <v>#REF!</v>
      </c>
      <c r="AF193" s="2" t="e">
        <f t="shared" si="69"/>
        <v>#REF!</v>
      </c>
      <c r="AG193" s="2" t="e">
        <f>AF193*(1+$G$14)*(1+AG$191)</f>
        <v>#REF!</v>
      </c>
      <c r="AH193" s="2" t="e">
        <f t="shared" si="69"/>
        <v>#REF!</v>
      </c>
      <c r="AI193" s="2" t="e">
        <f t="shared" si="69"/>
        <v>#REF!</v>
      </c>
      <c r="AJ193" s="2" t="e">
        <f t="shared" si="69"/>
        <v>#REF!</v>
      </c>
      <c r="AK193" s="2" t="e">
        <f t="shared" si="69"/>
        <v>#REF!</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 t="shared" ref="I200:AK200" si="70">I192*I175+(I193+I197)*I176+I194+I198</f>
        <v>#REF!</v>
      </c>
      <c r="J200" s="2" t="e">
        <f t="shared" si="70"/>
        <v>#REF!</v>
      </c>
      <c r="K200" s="2" t="e">
        <f t="shared" si="70"/>
        <v>#REF!</v>
      </c>
      <c r="L200" s="2" t="e">
        <f t="shared" si="70"/>
        <v>#REF!</v>
      </c>
      <c r="M200" s="2" t="e">
        <f t="shared" si="70"/>
        <v>#REF!</v>
      </c>
      <c r="N200" s="2" t="e">
        <f t="shared" si="70"/>
        <v>#REF!</v>
      </c>
      <c r="O200" s="2" t="e">
        <f t="shared" si="70"/>
        <v>#REF!</v>
      </c>
      <c r="P200" s="2" t="e">
        <f t="shared" si="70"/>
        <v>#REF!</v>
      </c>
      <c r="Q200" s="2" t="e">
        <f t="shared" si="70"/>
        <v>#REF!</v>
      </c>
      <c r="R200" s="2" t="e">
        <f t="shared" si="70"/>
        <v>#REF!</v>
      </c>
      <c r="S200" s="2" t="e">
        <f t="shared" si="70"/>
        <v>#REF!</v>
      </c>
      <c r="T200" s="2" t="e">
        <f t="shared" si="70"/>
        <v>#REF!</v>
      </c>
      <c r="U200" s="2" t="e">
        <f t="shared" si="70"/>
        <v>#REF!</v>
      </c>
      <c r="V200" s="2" t="e">
        <f t="shared" si="70"/>
        <v>#REF!</v>
      </c>
      <c r="W200" s="2" t="e">
        <f t="shared" si="70"/>
        <v>#REF!</v>
      </c>
      <c r="X200" s="2" t="e">
        <f t="shared" si="70"/>
        <v>#REF!</v>
      </c>
      <c r="Y200" s="2" t="e">
        <f t="shared" si="70"/>
        <v>#REF!</v>
      </c>
      <c r="Z200" s="2" t="e">
        <f t="shared" si="70"/>
        <v>#REF!</v>
      </c>
      <c r="AA200" s="2" t="e">
        <f t="shared" si="70"/>
        <v>#REF!</v>
      </c>
      <c r="AB200" s="2" t="e">
        <f t="shared" si="70"/>
        <v>#REF!</v>
      </c>
      <c r="AC200" s="2" t="e">
        <f t="shared" si="70"/>
        <v>#REF!</v>
      </c>
      <c r="AD200" s="2" t="e">
        <f t="shared" si="70"/>
        <v>#REF!</v>
      </c>
      <c r="AE200" s="2" t="e">
        <f t="shared" si="70"/>
        <v>#REF!</v>
      </c>
      <c r="AF200" s="2" t="e">
        <f t="shared" si="70"/>
        <v>#REF!</v>
      </c>
      <c r="AG200" s="2" t="e">
        <f t="shared" si="70"/>
        <v>#REF!</v>
      </c>
      <c r="AH200" s="2" t="e">
        <f t="shared" si="70"/>
        <v>#REF!</v>
      </c>
      <c r="AI200" s="2" t="e">
        <f t="shared" si="70"/>
        <v>#REF!</v>
      </c>
      <c r="AJ200" s="2" t="e">
        <f t="shared" si="70"/>
        <v>#REF!</v>
      </c>
      <c r="AK200" s="2" t="e">
        <f t="shared" si="70"/>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1">SUM(I203:I206)</f>
        <v>0</v>
      </c>
      <c r="J207" s="2">
        <f t="shared" si="71"/>
        <v>0</v>
      </c>
      <c r="K207" s="2">
        <f t="shared" si="71"/>
        <v>0</v>
      </c>
      <c r="L207" s="2">
        <f t="shared" si="71"/>
        <v>0</v>
      </c>
      <c r="M207" s="2">
        <f t="shared" si="71"/>
        <v>0</v>
      </c>
      <c r="N207" s="2">
        <f t="shared" si="71"/>
        <v>0</v>
      </c>
      <c r="O207" s="2">
        <f t="shared" si="71"/>
        <v>0</v>
      </c>
      <c r="P207" s="2">
        <f t="shared" si="71"/>
        <v>0</v>
      </c>
      <c r="Q207" s="2">
        <f t="shared" si="71"/>
        <v>0</v>
      </c>
      <c r="R207" s="2">
        <f t="shared" si="71"/>
        <v>0</v>
      </c>
      <c r="S207" s="2">
        <f t="shared" si="71"/>
        <v>0</v>
      </c>
      <c r="T207" s="2">
        <f t="shared" si="71"/>
        <v>0</v>
      </c>
      <c r="U207" s="2">
        <f t="shared" si="71"/>
        <v>0</v>
      </c>
      <c r="V207" s="2">
        <f t="shared" si="71"/>
        <v>0</v>
      </c>
      <c r="W207" s="2">
        <f t="shared" si="71"/>
        <v>0</v>
      </c>
      <c r="X207" s="2">
        <f t="shared" si="71"/>
        <v>0</v>
      </c>
      <c r="Y207" s="2">
        <f t="shared" si="71"/>
        <v>0</v>
      </c>
      <c r="Z207" s="2">
        <f t="shared" si="71"/>
        <v>0</v>
      </c>
      <c r="AA207" s="2">
        <f t="shared" si="71"/>
        <v>0</v>
      </c>
      <c r="AB207" s="2">
        <f t="shared" si="71"/>
        <v>0</v>
      </c>
      <c r="AC207" s="2">
        <f t="shared" si="71"/>
        <v>0</v>
      </c>
      <c r="AD207" s="2">
        <f t="shared" si="71"/>
        <v>0</v>
      </c>
      <c r="AE207" s="2">
        <f t="shared" si="71"/>
        <v>0</v>
      </c>
      <c r="AF207" s="2">
        <f t="shared" si="71"/>
        <v>0</v>
      </c>
      <c r="AG207" s="2">
        <f t="shared" si="71"/>
        <v>0</v>
      </c>
      <c r="AH207" s="2">
        <f t="shared" si="71"/>
        <v>0</v>
      </c>
      <c r="AI207" s="2">
        <f t="shared" si="71"/>
        <v>0</v>
      </c>
      <c r="AJ207" s="2">
        <f t="shared" si="71"/>
        <v>0</v>
      </c>
      <c r="AK207" s="2">
        <f t="shared" si="71"/>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f>(24000000*0.33)</f>
        <v>7920000</v>
      </c>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f>$G$209*(I14/$G$13)</f>
        <v>8256132.7199999997</v>
      </c>
      <c r="I210" s="10"/>
      <c r="J210" s="10"/>
      <c r="K210" s="10"/>
      <c r="L210" s="10"/>
      <c r="M210" s="10">
        <f>$G$209*(N14/$G$13)</f>
        <v>9160208.8633700125</v>
      </c>
      <c r="N210" s="10"/>
      <c r="O210" s="10"/>
      <c r="P210" s="10"/>
      <c r="Q210" s="10"/>
      <c r="R210" s="10">
        <f>$G$209*(S14/$G$13)</f>
        <v>10163284.586898275</v>
      </c>
      <c r="S210" s="10"/>
      <c r="T210" s="10"/>
      <c r="U210" s="10"/>
      <c r="V210" s="10"/>
      <c r="W210" s="10">
        <f>$G$209*(X14/$G$13)</f>
        <v>11276200.699673032</v>
      </c>
      <c r="X210" s="10"/>
      <c r="Y210" s="10"/>
      <c r="Z210" s="10"/>
      <c r="AA210" s="10"/>
      <c r="AB210" s="10">
        <f>$G$209*(AC14/$G$13)</f>
        <v>12510985.11825813</v>
      </c>
      <c r="AC210" s="10"/>
      <c r="AD210" s="10"/>
      <c r="AE210" s="10"/>
      <c r="AF210" s="10"/>
      <c r="AG210" s="10">
        <f>$G$209*(AH14/$G$13)</f>
        <v>13880982.859219158</v>
      </c>
      <c r="AH210" s="10"/>
      <c r="AI210" s="10"/>
      <c r="AJ210" s="10"/>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8256132.7199999997</v>
      </c>
      <c r="I214" s="2">
        <f t="shared" ref="I214:AK214" si="72">SUM(I210:I213)</f>
        <v>0</v>
      </c>
      <c r="J214" s="2">
        <f t="shared" si="72"/>
        <v>0</v>
      </c>
      <c r="K214" s="2">
        <f t="shared" si="72"/>
        <v>0</v>
      </c>
      <c r="L214" s="2">
        <f t="shared" si="72"/>
        <v>0</v>
      </c>
      <c r="M214" s="2">
        <f t="shared" si="72"/>
        <v>9160208.8633700125</v>
      </c>
      <c r="N214" s="2">
        <f t="shared" si="72"/>
        <v>0</v>
      </c>
      <c r="O214" s="2">
        <f t="shared" si="72"/>
        <v>0</v>
      </c>
      <c r="P214" s="2">
        <f t="shared" si="72"/>
        <v>0</v>
      </c>
      <c r="Q214" s="2">
        <f t="shared" si="72"/>
        <v>0</v>
      </c>
      <c r="R214" s="2">
        <f t="shared" si="72"/>
        <v>10163284.586898275</v>
      </c>
      <c r="S214" s="2">
        <f t="shared" si="72"/>
        <v>0</v>
      </c>
      <c r="T214" s="2">
        <f t="shared" si="72"/>
        <v>0</v>
      </c>
      <c r="U214" s="2">
        <f t="shared" si="72"/>
        <v>0</v>
      </c>
      <c r="V214" s="2">
        <f t="shared" si="72"/>
        <v>0</v>
      </c>
      <c r="W214" s="2">
        <f t="shared" si="72"/>
        <v>11276200.699673032</v>
      </c>
      <c r="X214" s="2">
        <f t="shared" si="72"/>
        <v>0</v>
      </c>
      <c r="Y214" s="2">
        <f t="shared" si="72"/>
        <v>0</v>
      </c>
      <c r="Z214" s="2">
        <f t="shared" si="72"/>
        <v>0</v>
      </c>
      <c r="AA214" s="2">
        <f t="shared" si="72"/>
        <v>0</v>
      </c>
      <c r="AB214" s="2">
        <f t="shared" si="72"/>
        <v>12510985.11825813</v>
      </c>
      <c r="AC214" s="2">
        <f t="shared" si="72"/>
        <v>0</v>
      </c>
      <c r="AD214" s="2">
        <f t="shared" si="72"/>
        <v>0</v>
      </c>
      <c r="AE214" s="2">
        <f t="shared" si="72"/>
        <v>0</v>
      </c>
      <c r="AF214" s="2">
        <f t="shared" si="72"/>
        <v>0</v>
      </c>
      <c r="AG214" s="2">
        <f t="shared" si="72"/>
        <v>13880982.859219158</v>
      </c>
      <c r="AH214" s="2">
        <f t="shared" si="72"/>
        <v>0</v>
      </c>
      <c r="AI214" s="2">
        <f t="shared" si="72"/>
        <v>0</v>
      </c>
      <c r="AJ214" s="2">
        <f t="shared" si="72"/>
        <v>0</v>
      </c>
      <c r="AK214" s="2">
        <f t="shared" si="72"/>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3">H174</f>
        <v>4864.4153062089581</v>
      </c>
      <c r="I217" s="2">
        <f t="shared" si="73"/>
        <v>4864.4153062089581</v>
      </c>
      <c r="J217" s="2">
        <f t="shared" si="73"/>
        <v>4864.4153062089581</v>
      </c>
      <c r="K217" s="2">
        <f t="shared" si="73"/>
        <v>4864.4153062089581</v>
      </c>
      <c r="L217" s="2">
        <f t="shared" si="73"/>
        <v>4864.4153062089581</v>
      </c>
      <c r="M217" s="2">
        <f t="shared" si="73"/>
        <v>7023.9093607715013</v>
      </c>
      <c r="N217" s="2">
        <f t="shared" si="73"/>
        <v>7023.9093607715013</v>
      </c>
      <c r="O217" s="2">
        <f t="shared" si="73"/>
        <v>7023.9093607715013</v>
      </c>
      <c r="P217" s="2">
        <f t="shared" si="73"/>
        <v>7023.9093607715013</v>
      </c>
      <c r="Q217" s="2">
        <f t="shared" si="73"/>
        <v>7023.9093607715013</v>
      </c>
      <c r="R217" s="2">
        <f t="shared" si="73"/>
        <v>2050.617647058823</v>
      </c>
      <c r="S217" s="2">
        <f t="shared" si="73"/>
        <v>2050.617647058823</v>
      </c>
      <c r="T217" s="2">
        <f t="shared" si="73"/>
        <v>2050.617647058823</v>
      </c>
      <c r="U217" s="2">
        <f t="shared" si="73"/>
        <v>2050.617647058823</v>
      </c>
      <c r="V217" s="2">
        <f t="shared" si="73"/>
        <v>2050.617647058823</v>
      </c>
      <c r="W217" s="2">
        <f t="shared" si="73"/>
        <v>2050.617647058823</v>
      </c>
      <c r="X217" s="2">
        <f t="shared" si="73"/>
        <v>2050.617647058823</v>
      </c>
      <c r="Y217" s="2">
        <f t="shared" si="73"/>
        <v>384.49080882352922</v>
      </c>
      <c r="Z217" s="2">
        <f t="shared" si="73"/>
        <v>384.49080882352922</v>
      </c>
      <c r="AA217" s="2">
        <f t="shared" si="73"/>
        <v>384.49080882352922</v>
      </c>
      <c r="AB217" s="2">
        <f t="shared" si="73"/>
        <v>384.49080882352922</v>
      </c>
      <c r="AC217" s="2">
        <f t="shared" si="73"/>
        <v>384.49080882352922</v>
      </c>
      <c r="AD217" s="2">
        <f t="shared" si="73"/>
        <v>384.49080882352922</v>
      </c>
      <c r="AE217" s="2">
        <f t="shared" si="73"/>
        <v>384.49080882352922</v>
      </c>
      <c r="AF217" s="2">
        <f t="shared" si="73"/>
        <v>384.49080882352922</v>
      </c>
      <c r="AG217" s="2">
        <f t="shared" si="73"/>
        <v>0</v>
      </c>
      <c r="AH217" s="2">
        <f t="shared" si="73"/>
        <v>0</v>
      </c>
      <c r="AI217" s="2">
        <f t="shared" si="73"/>
        <v>0</v>
      </c>
      <c r="AJ217" s="2">
        <f t="shared" si="73"/>
        <v>0</v>
      </c>
      <c r="AK217" s="2">
        <f t="shared" si="73"/>
        <v>0</v>
      </c>
    </row>
    <row r="218" spans="1:37">
      <c r="E218" t="s">
        <v>302</v>
      </c>
      <c r="F218" t="s">
        <v>276</v>
      </c>
      <c r="G218" s="8" t="e">
        <f>MAX(-5000,-G245/(NPV($G$15,H217:AK217)))</f>
        <v>#REF!</v>
      </c>
      <c r="H218" s="2" t="e">
        <f>G218*(1+$G$14)</f>
        <v>#REF!</v>
      </c>
      <c r="I218" s="2" t="e">
        <f t="shared" ref="I218:AK218" si="74">H218*(1+$G$14)</f>
        <v>#REF!</v>
      </c>
      <c r="J218" s="2" t="e">
        <f t="shared" si="74"/>
        <v>#REF!</v>
      </c>
      <c r="K218" s="2" t="e">
        <f t="shared" si="74"/>
        <v>#REF!</v>
      </c>
      <c r="L218" s="2" t="e">
        <f t="shared" si="74"/>
        <v>#REF!</v>
      </c>
      <c r="M218" s="2" t="e">
        <f t="shared" si="74"/>
        <v>#REF!</v>
      </c>
      <c r="N218" s="2" t="e">
        <f t="shared" si="74"/>
        <v>#REF!</v>
      </c>
      <c r="O218" s="2" t="e">
        <f t="shared" si="74"/>
        <v>#REF!</v>
      </c>
      <c r="P218" s="2" t="e">
        <f t="shared" si="74"/>
        <v>#REF!</v>
      </c>
      <c r="Q218" s="2" t="e">
        <f t="shared" si="74"/>
        <v>#REF!</v>
      </c>
      <c r="R218" s="2" t="e">
        <f t="shared" si="74"/>
        <v>#REF!</v>
      </c>
      <c r="S218" s="2" t="e">
        <f t="shared" si="74"/>
        <v>#REF!</v>
      </c>
      <c r="T218" s="2" t="e">
        <f t="shared" si="74"/>
        <v>#REF!</v>
      </c>
      <c r="U218" s="2" t="e">
        <f t="shared" si="74"/>
        <v>#REF!</v>
      </c>
      <c r="V218" s="2" t="e">
        <f t="shared" si="74"/>
        <v>#REF!</v>
      </c>
      <c r="W218" s="2" t="e">
        <f t="shared" si="74"/>
        <v>#REF!</v>
      </c>
      <c r="X218" s="2" t="e">
        <f t="shared" si="74"/>
        <v>#REF!</v>
      </c>
      <c r="Y218" s="2" t="e">
        <f t="shared" si="74"/>
        <v>#REF!</v>
      </c>
      <c r="Z218" s="2" t="e">
        <f t="shared" si="74"/>
        <v>#REF!</v>
      </c>
      <c r="AA218" s="2" t="e">
        <f t="shared" si="74"/>
        <v>#REF!</v>
      </c>
      <c r="AB218" s="2" t="e">
        <f t="shared" si="74"/>
        <v>#REF!</v>
      </c>
      <c r="AC218" s="2" t="e">
        <f t="shared" si="74"/>
        <v>#REF!</v>
      </c>
      <c r="AD218" s="2" t="e">
        <f t="shared" si="74"/>
        <v>#REF!</v>
      </c>
      <c r="AE218" s="2" t="e">
        <f t="shared" si="74"/>
        <v>#REF!</v>
      </c>
      <c r="AF218" s="2" t="e">
        <f t="shared" si="74"/>
        <v>#REF!</v>
      </c>
      <c r="AG218" s="2" t="e">
        <f>AF218*(1+$G$14)</f>
        <v>#REF!</v>
      </c>
      <c r="AH218" s="2" t="e">
        <f t="shared" si="74"/>
        <v>#REF!</v>
      </c>
      <c r="AI218" s="2" t="e">
        <f t="shared" si="74"/>
        <v>#REF!</v>
      </c>
      <c r="AJ218" s="2" t="e">
        <f t="shared" si="74"/>
        <v>#REF!</v>
      </c>
      <c r="AK218" s="2" t="e">
        <f t="shared" si="74"/>
        <v>#REF!</v>
      </c>
    </row>
    <row r="219" spans="1:37">
      <c r="E219" t="s">
        <v>303</v>
      </c>
      <c r="F219" t="s">
        <v>215</v>
      </c>
      <c r="H219" s="2" t="e">
        <f>H218*H217</f>
        <v>#REF!</v>
      </c>
      <c r="I219" s="2" t="e">
        <f t="shared" ref="I219:AK219" si="75">I218*I217</f>
        <v>#REF!</v>
      </c>
      <c r="J219" s="2" t="e">
        <f t="shared" si="75"/>
        <v>#REF!</v>
      </c>
      <c r="K219" s="2" t="e">
        <f t="shared" si="75"/>
        <v>#REF!</v>
      </c>
      <c r="L219" s="2" t="e">
        <f t="shared" si="75"/>
        <v>#REF!</v>
      </c>
      <c r="M219" s="2" t="e">
        <f t="shared" si="75"/>
        <v>#REF!</v>
      </c>
      <c r="N219" s="2" t="e">
        <f t="shared" si="75"/>
        <v>#REF!</v>
      </c>
      <c r="O219" s="2" t="e">
        <f t="shared" si="75"/>
        <v>#REF!</v>
      </c>
      <c r="P219" s="2" t="e">
        <f t="shared" si="75"/>
        <v>#REF!</v>
      </c>
      <c r="Q219" s="2" t="e">
        <f t="shared" si="75"/>
        <v>#REF!</v>
      </c>
      <c r="R219" s="2" t="e">
        <f t="shared" si="75"/>
        <v>#REF!</v>
      </c>
      <c r="S219" s="2" t="e">
        <f t="shared" si="75"/>
        <v>#REF!</v>
      </c>
      <c r="T219" s="2" t="e">
        <f t="shared" si="75"/>
        <v>#REF!</v>
      </c>
      <c r="U219" s="2" t="e">
        <f t="shared" si="75"/>
        <v>#REF!</v>
      </c>
      <c r="V219" s="2" t="e">
        <f t="shared" si="75"/>
        <v>#REF!</v>
      </c>
      <c r="W219" s="2" t="e">
        <f t="shared" si="75"/>
        <v>#REF!</v>
      </c>
      <c r="X219" s="2" t="e">
        <f t="shared" si="75"/>
        <v>#REF!</v>
      </c>
      <c r="Y219" s="2" t="e">
        <f t="shared" si="75"/>
        <v>#REF!</v>
      </c>
      <c r="Z219" s="2" t="e">
        <f t="shared" si="75"/>
        <v>#REF!</v>
      </c>
      <c r="AA219" s="2" t="e">
        <f t="shared" si="75"/>
        <v>#REF!</v>
      </c>
      <c r="AB219" s="2" t="e">
        <f t="shared" si="75"/>
        <v>#REF!</v>
      </c>
      <c r="AC219" s="2" t="e">
        <f t="shared" si="75"/>
        <v>#REF!</v>
      </c>
      <c r="AD219" s="2" t="e">
        <f t="shared" si="75"/>
        <v>#REF!</v>
      </c>
      <c r="AE219" s="2" t="e">
        <f t="shared" si="75"/>
        <v>#REF!</v>
      </c>
      <c r="AF219" s="2" t="e">
        <f t="shared" si="75"/>
        <v>#REF!</v>
      </c>
      <c r="AG219" s="2" t="e">
        <f t="shared" si="75"/>
        <v>#REF!</v>
      </c>
      <c r="AH219" s="2" t="e">
        <f t="shared" si="75"/>
        <v>#REF!</v>
      </c>
      <c r="AI219" s="2" t="e">
        <f t="shared" si="75"/>
        <v>#REF!</v>
      </c>
      <c r="AJ219" s="2" t="e">
        <f t="shared" si="75"/>
        <v>#REF!</v>
      </c>
      <c r="AK219" s="2" t="e">
        <f t="shared" si="75"/>
        <v>#REF!</v>
      </c>
    </row>
    <row r="221" spans="1:37">
      <c r="D221" t="s">
        <v>304</v>
      </c>
    </row>
    <row r="222" spans="1:37">
      <c r="E222" t="s">
        <v>219</v>
      </c>
      <c r="F222" t="s">
        <v>215</v>
      </c>
      <c r="G222" s="2">
        <f t="shared" ref="G222:AK222" si="76">G42</f>
        <v>0</v>
      </c>
      <c r="H222" s="2">
        <f t="shared" si="76"/>
        <v>7276022.1604916416</v>
      </c>
      <c r="I222" s="2">
        <f t="shared" si="76"/>
        <v>7428818.6258619661</v>
      </c>
      <c r="J222" s="2">
        <f t="shared" si="76"/>
        <v>7584823.8170050671</v>
      </c>
      <c r="K222" s="2">
        <f t="shared" si="76"/>
        <v>7744105.1171621718</v>
      </c>
      <c r="L222" s="2">
        <f t="shared" si="76"/>
        <v>7906731.324622578</v>
      </c>
      <c r="M222" s="2">
        <f t="shared" si="76"/>
        <v>11656575.362550387</v>
      </c>
      <c r="N222" s="2">
        <f t="shared" si="76"/>
        <v>11901363.445163943</v>
      </c>
      <c r="O222" s="2">
        <f t="shared" si="76"/>
        <v>12151292.077512383</v>
      </c>
      <c r="P222" s="2">
        <f t="shared" si="76"/>
        <v>12406469.211140145</v>
      </c>
      <c r="Q222" s="2">
        <f t="shared" si="76"/>
        <v>12667005.064574085</v>
      </c>
      <c r="R222" s="2">
        <f t="shared" si="76"/>
        <v>3775769.5359017085</v>
      </c>
      <c r="S222" s="2">
        <f t="shared" si="76"/>
        <v>3855060.696155644</v>
      </c>
      <c r="T222" s="2">
        <f t="shared" si="76"/>
        <v>3936016.9707749118</v>
      </c>
      <c r="U222" s="2">
        <f t="shared" si="76"/>
        <v>4018673.327161185</v>
      </c>
      <c r="V222" s="2">
        <f t="shared" si="76"/>
        <v>4103065.4670315697</v>
      </c>
      <c r="W222" s="2">
        <f t="shared" si="76"/>
        <v>4189229.841839232</v>
      </c>
      <c r="X222" s="2">
        <f t="shared" si="76"/>
        <v>4277203.6685178559</v>
      </c>
      <c r="Y222" s="2">
        <f t="shared" si="76"/>
        <v>818817.17729188665</v>
      </c>
      <c r="Z222" s="2">
        <f t="shared" si="76"/>
        <v>836012.33801501628</v>
      </c>
      <c r="AA222" s="2">
        <f t="shared" si="76"/>
        <v>853568.59711333143</v>
      </c>
      <c r="AB222" s="2">
        <f t="shared" si="76"/>
        <v>871493.53765271127</v>
      </c>
      <c r="AC222" s="2">
        <f t="shared" si="76"/>
        <v>889794.90194341808</v>
      </c>
      <c r="AD222" s="2">
        <f t="shared" si="76"/>
        <v>908480.59488422971</v>
      </c>
      <c r="AE222" s="2">
        <f t="shared" si="76"/>
        <v>927558.68737679848</v>
      </c>
      <c r="AF222" s="2">
        <f t="shared" si="76"/>
        <v>947037.41981171118</v>
      </c>
      <c r="AG222" s="2">
        <f t="shared" si="76"/>
        <v>0</v>
      </c>
      <c r="AH222" s="2">
        <f t="shared" si="76"/>
        <v>0</v>
      </c>
      <c r="AI222" s="2">
        <f t="shared" si="76"/>
        <v>0</v>
      </c>
      <c r="AJ222" s="2">
        <f t="shared" si="76"/>
        <v>0</v>
      </c>
      <c r="AK222" s="2">
        <f t="shared" si="76"/>
        <v>0</v>
      </c>
    </row>
    <row r="223" spans="1:37">
      <c r="E223" t="s">
        <v>305</v>
      </c>
      <c r="F223" t="s">
        <v>215</v>
      </c>
      <c r="G223" s="2">
        <f t="shared" ref="G223:AK223" si="77">G177</f>
        <v>0</v>
      </c>
      <c r="H223" s="2" t="e">
        <f t="shared" si="77"/>
        <v>#REF!</v>
      </c>
      <c r="I223" s="2" t="e">
        <f t="shared" si="77"/>
        <v>#REF!</v>
      </c>
      <c r="J223" s="2" t="e">
        <f t="shared" si="77"/>
        <v>#REF!</v>
      </c>
      <c r="K223" s="2" t="e">
        <f t="shared" si="77"/>
        <v>#REF!</v>
      </c>
      <c r="L223" s="2" t="e">
        <f t="shared" si="77"/>
        <v>#REF!</v>
      </c>
      <c r="M223" s="2" t="e">
        <f t="shared" si="77"/>
        <v>#REF!</v>
      </c>
      <c r="N223" s="2" t="e">
        <f t="shared" si="77"/>
        <v>#REF!</v>
      </c>
      <c r="O223" s="2" t="e">
        <f t="shared" si="77"/>
        <v>#REF!</v>
      </c>
      <c r="P223" s="2" t="e">
        <f t="shared" si="77"/>
        <v>#REF!</v>
      </c>
      <c r="Q223" s="2" t="e">
        <f t="shared" si="77"/>
        <v>#REF!</v>
      </c>
      <c r="R223" s="2" t="e">
        <f t="shared" si="77"/>
        <v>#REF!</v>
      </c>
      <c r="S223" s="2" t="e">
        <f t="shared" si="77"/>
        <v>#REF!</v>
      </c>
      <c r="T223" s="2" t="e">
        <f t="shared" si="77"/>
        <v>#REF!</v>
      </c>
      <c r="U223" s="2" t="e">
        <f t="shared" si="77"/>
        <v>#REF!</v>
      </c>
      <c r="V223" s="2" t="e">
        <f t="shared" si="77"/>
        <v>#REF!</v>
      </c>
      <c r="W223" s="2" t="e">
        <f t="shared" si="77"/>
        <v>#REF!</v>
      </c>
      <c r="X223" s="2" t="e">
        <f t="shared" si="77"/>
        <v>#REF!</v>
      </c>
      <c r="Y223" s="2" t="e">
        <f t="shared" si="77"/>
        <v>#REF!</v>
      </c>
      <c r="Z223" s="2" t="e">
        <f t="shared" si="77"/>
        <v>#REF!</v>
      </c>
      <c r="AA223" s="2" t="e">
        <f t="shared" si="77"/>
        <v>#REF!</v>
      </c>
      <c r="AB223" s="2" t="e">
        <f t="shared" si="77"/>
        <v>#REF!</v>
      </c>
      <c r="AC223" s="2" t="e">
        <f t="shared" si="77"/>
        <v>#REF!</v>
      </c>
      <c r="AD223" s="2" t="e">
        <f t="shared" si="77"/>
        <v>#REF!</v>
      </c>
      <c r="AE223" s="2" t="e">
        <f t="shared" si="77"/>
        <v>#REF!</v>
      </c>
      <c r="AF223" s="2" t="e">
        <f t="shared" si="77"/>
        <v>#REF!</v>
      </c>
      <c r="AG223" s="2" t="e">
        <f t="shared" si="77"/>
        <v>#REF!</v>
      </c>
      <c r="AH223" s="2" t="e">
        <f t="shared" si="77"/>
        <v>#REF!</v>
      </c>
      <c r="AI223" s="2" t="e">
        <f t="shared" si="77"/>
        <v>#REF!</v>
      </c>
      <c r="AJ223" s="2" t="e">
        <f t="shared" si="77"/>
        <v>#REF!</v>
      </c>
      <c r="AK223" s="2" t="e">
        <f t="shared" si="77"/>
        <v>#REF!</v>
      </c>
    </row>
    <row r="224" spans="1:37">
      <c r="E224" t="s">
        <v>282</v>
      </c>
      <c r="F224" t="s">
        <v>215</v>
      </c>
      <c r="G224" s="2">
        <f t="shared" ref="G224:AK224" si="78">-G187</f>
        <v>0</v>
      </c>
      <c r="H224" s="2" t="e">
        <f t="shared" si="78"/>
        <v>#REF!</v>
      </c>
      <c r="I224" s="2" t="e">
        <f t="shared" si="78"/>
        <v>#REF!</v>
      </c>
      <c r="J224" s="2" t="e">
        <f t="shared" si="78"/>
        <v>#REF!</v>
      </c>
      <c r="K224" s="2" t="e">
        <f t="shared" si="78"/>
        <v>#REF!</v>
      </c>
      <c r="L224" s="2" t="e">
        <f t="shared" si="78"/>
        <v>#REF!</v>
      </c>
      <c r="M224" s="2" t="e">
        <f t="shared" si="78"/>
        <v>#REF!</v>
      </c>
      <c r="N224" s="2" t="e">
        <f t="shared" si="78"/>
        <v>#REF!</v>
      </c>
      <c r="O224" s="2" t="e">
        <f t="shared" si="78"/>
        <v>#REF!</v>
      </c>
      <c r="P224" s="2" t="e">
        <f t="shared" si="78"/>
        <v>#REF!</v>
      </c>
      <c r="Q224" s="2" t="e">
        <f t="shared" si="78"/>
        <v>#REF!</v>
      </c>
      <c r="R224" s="2" t="e">
        <f t="shared" si="78"/>
        <v>#REF!</v>
      </c>
      <c r="S224" s="2" t="e">
        <f t="shared" si="78"/>
        <v>#REF!</v>
      </c>
      <c r="T224" s="2" t="e">
        <f t="shared" si="78"/>
        <v>#REF!</v>
      </c>
      <c r="U224" s="2" t="e">
        <f t="shared" si="78"/>
        <v>#REF!</v>
      </c>
      <c r="V224" s="2" t="e">
        <f t="shared" si="78"/>
        <v>#REF!</v>
      </c>
      <c r="W224" s="2" t="e">
        <f t="shared" si="78"/>
        <v>#REF!</v>
      </c>
      <c r="X224" s="2" t="e">
        <f t="shared" si="78"/>
        <v>#REF!</v>
      </c>
      <c r="Y224" s="2" t="e">
        <f t="shared" si="78"/>
        <v>#REF!</v>
      </c>
      <c r="Z224" s="2" t="e">
        <f t="shared" si="78"/>
        <v>#REF!</v>
      </c>
      <c r="AA224" s="2" t="e">
        <f t="shared" si="78"/>
        <v>#REF!</v>
      </c>
      <c r="AB224" s="2" t="e">
        <f t="shared" si="78"/>
        <v>#REF!</v>
      </c>
      <c r="AC224" s="2" t="e">
        <f t="shared" si="78"/>
        <v>#REF!</v>
      </c>
      <c r="AD224" s="2" t="e">
        <f t="shared" si="78"/>
        <v>#REF!</v>
      </c>
      <c r="AE224" s="2" t="e">
        <f t="shared" si="78"/>
        <v>#REF!</v>
      </c>
      <c r="AF224" s="2" t="e">
        <f t="shared" si="78"/>
        <v>#REF!</v>
      </c>
      <c r="AG224" s="2" t="e">
        <f t="shared" si="78"/>
        <v>#REF!</v>
      </c>
      <c r="AH224" s="2" t="e">
        <f t="shared" si="78"/>
        <v>#REF!</v>
      </c>
      <c r="AI224" s="2" t="e">
        <f t="shared" si="78"/>
        <v>#REF!</v>
      </c>
      <c r="AJ224" s="2" t="e">
        <f t="shared" si="78"/>
        <v>#REF!</v>
      </c>
      <c r="AK224" s="2" t="e">
        <f t="shared" si="78"/>
        <v>#REF!</v>
      </c>
    </row>
    <row r="225" spans="4:38">
      <c r="E225" t="s">
        <v>283</v>
      </c>
      <c r="F225" t="s">
        <v>215</v>
      </c>
      <c r="G225" s="2">
        <f t="shared" ref="G225:AK225" si="79">-G200</f>
        <v>0</v>
      </c>
      <c r="H225" s="2" t="e">
        <f t="shared" si="79"/>
        <v>#REF!</v>
      </c>
      <c r="I225" s="2" t="e">
        <f t="shared" si="79"/>
        <v>#REF!</v>
      </c>
      <c r="J225" s="2" t="e">
        <f t="shared" si="79"/>
        <v>#REF!</v>
      </c>
      <c r="K225" s="2" t="e">
        <f t="shared" si="79"/>
        <v>#REF!</v>
      </c>
      <c r="L225" s="2" t="e">
        <f t="shared" si="79"/>
        <v>#REF!</v>
      </c>
      <c r="M225" s="2" t="e">
        <f t="shared" si="79"/>
        <v>#REF!</v>
      </c>
      <c r="N225" s="2" t="e">
        <f t="shared" si="79"/>
        <v>#REF!</v>
      </c>
      <c r="O225" s="2" t="e">
        <f t="shared" si="79"/>
        <v>#REF!</v>
      </c>
      <c r="P225" s="2" t="e">
        <f t="shared" si="79"/>
        <v>#REF!</v>
      </c>
      <c r="Q225" s="2" t="e">
        <f t="shared" si="79"/>
        <v>#REF!</v>
      </c>
      <c r="R225" s="2" t="e">
        <f t="shared" si="79"/>
        <v>#REF!</v>
      </c>
      <c r="S225" s="2" t="e">
        <f t="shared" si="79"/>
        <v>#REF!</v>
      </c>
      <c r="T225" s="2" t="e">
        <f t="shared" si="79"/>
        <v>#REF!</v>
      </c>
      <c r="U225" s="2" t="e">
        <f t="shared" si="79"/>
        <v>#REF!</v>
      </c>
      <c r="V225" s="2" t="e">
        <f t="shared" si="79"/>
        <v>#REF!</v>
      </c>
      <c r="W225" s="2" t="e">
        <f t="shared" si="79"/>
        <v>#REF!</v>
      </c>
      <c r="X225" s="2" t="e">
        <f t="shared" si="79"/>
        <v>#REF!</v>
      </c>
      <c r="Y225" s="2" t="e">
        <f t="shared" si="79"/>
        <v>#REF!</v>
      </c>
      <c r="Z225" s="2" t="e">
        <f t="shared" si="79"/>
        <v>#REF!</v>
      </c>
      <c r="AA225" s="2" t="e">
        <f t="shared" si="79"/>
        <v>#REF!</v>
      </c>
      <c r="AB225" s="2" t="e">
        <f t="shared" si="79"/>
        <v>#REF!</v>
      </c>
      <c r="AC225" s="2" t="e">
        <f t="shared" si="79"/>
        <v>#REF!</v>
      </c>
      <c r="AD225" s="2" t="e">
        <f t="shared" si="79"/>
        <v>#REF!</v>
      </c>
      <c r="AE225" s="2" t="e">
        <f t="shared" si="79"/>
        <v>#REF!</v>
      </c>
      <c r="AF225" s="2" t="e">
        <f t="shared" si="79"/>
        <v>#REF!</v>
      </c>
      <c r="AG225" s="2" t="e">
        <f t="shared" si="79"/>
        <v>#REF!</v>
      </c>
      <c r="AH225" s="2" t="e">
        <f t="shared" si="79"/>
        <v>#REF!</v>
      </c>
      <c r="AI225" s="2" t="e">
        <f t="shared" si="79"/>
        <v>#REF!</v>
      </c>
      <c r="AJ225" s="2" t="e">
        <f t="shared" si="79"/>
        <v>#REF!</v>
      </c>
      <c r="AK225" s="2" t="e">
        <f t="shared" si="79"/>
        <v>#REF!</v>
      </c>
    </row>
    <row r="226" spans="4:38">
      <c r="E226" t="s">
        <v>306</v>
      </c>
      <c r="F226" t="s">
        <v>215</v>
      </c>
      <c r="G226" s="2">
        <f t="shared" ref="G226:AK226" si="80">-G34-G50-G85</f>
        <v>-549446.09297666582</v>
      </c>
      <c r="H226" s="2">
        <f t="shared" si="80"/>
        <v>-1017692.3071428384</v>
      </c>
      <c r="I226" s="2">
        <f t="shared" si="80"/>
        <v>-1316518.6602122937</v>
      </c>
      <c r="J226" s="2">
        <f t="shared" si="80"/>
        <v>-1519882.7533051523</v>
      </c>
      <c r="K226" s="2">
        <f t="shared" si="80"/>
        <v>-1717421.7482654529</v>
      </c>
      <c r="L226" s="2">
        <f t="shared" si="80"/>
        <v>-1860838.3437902112</v>
      </c>
      <c r="M226" s="2">
        <f t="shared" si="80"/>
        <v>-2013988.8018642361</v>
      </c>
      <c r="N226" s="2">
        <f t="shared" si="80"/>
        <v>-2847324.101804425</v>
      </c>
      <c r="O226" s="2">
        <f t="shared" si="80"/>
        <v>-3045869.3425965416</v>
      </c>
      <c r="P226" s="2">
        <f t="shared" si="80"/>
        <v>-3222261.0749349669</v>
      </c>
      <c r="Q226" s="2">
        <f t="shared" si="80"/>
        <v>-3385034.3347039367</v>
      </c>
      <c r="R226" s="2">
        <f t="shared" si="80"/>
        <v>-3432231.4539027084</v>
      </c>
      <c r="S226" s="2">
        <f t="shared" si="80"/>
        <v>-3480419.712604654</v>
      </c>
      <c r="T226" s="2">
        <f t="shared" si="80"/>
        <v>-3529619.9247393403</v>
      </c>
      <c r="U226" s="2">
        <f t="shared" si="80"/>
        <v>-3579853.3413288547</v>
      </c>
      <c r="V226" s="2">
        <f t="shared" si="80"/>
        <v>-3631141.6596667496</v>
      </c>
      <c r="W226" s="2">
        <f t="shared" si="80"/>
        <v>-3683507.03268974</v>
      </c>
      <c r="X226" s="2">
        <f t="shared" si="80"/>
        <v>-3736972.078546213</v>
      </c>
      <c r="Y226" s="2">
        <f t="shared" si="80"/>
        <v>-3747207.2932623615</v>
      </c>
      <c r="Z226" s="2">
        <f t="shared" si="80"/>
        <v>-3757657.4474875489</v>
      </c>
      <c r="AA226" s="2">
        <f t="shared" si="80"/>
        <v>-3768327.0549514657</v>
      </c>
      <c r="AB226" s="2">
        <f t="shared" si="80"/>
        <v>-3779220.7241721246</v>
      </c>
      <c r="AC226" s="2">
        <f t="shared" si="80"/>
        <v>-3790343.1604464175</v>
      </c>
      <c r="AD226" s="2">
        <f t="shared" si="80"/>
        <v>-3801699.1678824704</v>
      </c>
      <c r="AE226" s="2">
        <f t="shared" si="80"/>
        <v>-3813293.6514746798</v>
      </c>
      <c r="AF226" s="2">
        <f t="shared" si="80"/>
        <v>-3825131.6192223262</v>
      </c>
      <c r="AG226" s="2">
        <f t="shared" si="80"/>
        <v>-3825131.6192223262</v>
      </c>
      <c r="AH226" s="2">
        <f t="shared" si="80"/>
        <v>-3825131.6192223262</v>
      </c>
      <c r="AI226" s="2">
        <f t="shared" si="80"/>
        <v>-3825131.6192223262</v>
      </c>
      <c r="AJ226" s="2">
        <f t="shared" si="80"/>
        <v>-3825131.6192223262</v>
      </c>
      <c r="AK226" s="2">
        <f t="shared" si="80"/>
        <v>-3825131.6192223262</v>
      </c>
    </row>
    <row r="227" spans="4:38">
      <c r="E227" t="s">
        <v>290</v>
      </c>
      <c r="F227" t="s">
        <v>215</v>
      </c>
      <c r="G227" s="2">
        <f t="shared" ref="G227:AK227" si="81">G207</f>
        <v>0</v>
      </c>
      <c r="H227" s="2">
        <f t="shared" si="81"/>
        <v>0</v>
      </c>
      <c r="I227" s="2">
        <f t="shared" si="81"/>
        <v>0</v>
      </c>
      <c r="J227" s="2">
        <f t="shared" si="81"/>
        <v>0</v>
      </c>
      <c r="K227" s="2">
        <f t="shared" si="81"/>
        <v>0</v>
      </c>
      <c r="L227" s="2">
        <f t="shared" si="81"/>
        <v>0</v>
      </c>
      <c r="M227" s="2">
        <f t="shared" si="81"/>
        <v>0</v>
      </c>
      <c r="N227" s="2">
        <f t="shared" si="81"/>
        <v>0</v>
      </c>
      <c r="O227" s="2">
        <f t="shared" si="81"/>
        <v>0</v>
      </c>
      <c r="P227" s="2">
        <f t="shared" si="81"/>
        <v>0</v>
      </c>
      <c r="Q227" s="2">
        <f t="shared" si="81"/>
        <v>0</v>
      </c>
      <c r="R227" s="2">
        <f t="shared" si="81"/>
        <v>0</v>
      </c>
      <c r="S227" s="2">
        <f t="shared" si="81"/>
        <v>0</v>
      </c>
      <c r="T227" s="2">
        <f t="shared" si="81"/>
        <v>0</v>
      </c>
      <c r="U227" s="2">
        <f t="shared" si="81"/>
        <v>0</v>
      </c>
      <c r="V227" s="2">
        <f t="shared" si="81"/>
        <v>0</v>
      </c>
      <c r="W227" s="2">
        <f t="shared" si="81"/>
        <v>0</v>
      </c>
      <c r="X227" s="2">
        <f t="shared" si="81"/>
        <v>0</v>
      </c>
      <c r="Y227" s="2">
        <f t="shared" si="81"/>
        <v>0</v>
      </c>
      <c r="Z227" s="2">
        <f t="shared" si="81"/>
        <v>0</v>
      </c>
      <c r="AA227" s="2">
        <f t="shared" si="81"/>
        <v>0</v>
      </c>
      <c r="AB227" s="2">
        <f t="shared" si="81"/>
        <v>0</v>
      </c>
      <c r="AC227" s="2">
        <f t="shared" si="81"/>
        <v>0</v>
      </c>
      <c r="AD227" s="2">
        <f t="shared" si="81"/>
        <v>0</v>
      </c>
      <c r="AE227" s="2">
        <f t="shared" si="81"/>
        <v>0</v>
      </c>
      <c r="AF227" s="2">
        <f t="shared" si="81"/>
        <v>0</v>
      </c>
      <c r="AG227" s="2">
        <f t="shared" si="81"/>
        <v>0</v>
      </c>
      <c r="AH227" s="2">
        <f t="shared" si="81"/>
        <v>0</v>
      </c>
      <c r="AI227" s="2">
        <f t="shared" si="81"/>
        <v>0</v>
      </c>
      <c r="AJ227" s="2">
        <f t="shared" si="81"/>
        <v>0</v>
      </c>
      <c r="AK227" s="2">
        <f t="shared" si="81"/>
        <v>0</v>
      </c>
    </row>
    <row r="228" spans="4:38">
      <c r="E228" t="s">
        <v>307</v>
      </c>
      <c r="F228" t="s">
        <v>215</v>
      </c>
      <c r="H228" s="2" t="e">
        <f t="shared" ref="H228:AK228" si="82">H219</f>
        <v>#REF!</v>
      </c>
      <c r="I228" s="2" t="e">
        <f t="shared" si="82"/>
        <v>#REF!</v>
      </c>
      <c r="J228" s="2" t="e">
        <f t="shared" si="82"/>
        <v>#REF!</v>
      </c>
      <c r="K228" s="2" t="e">
        <f t="shared" si="82"/>
        <v>#REF!</v>
      </c>
      <c r="L228" s="2" t="e">
        <f t="shared" si="82"/>
        <v>#REF!</v>
      </c>
      <c r="M228" s="2" t="e">
        <f t="shared" si="82"/>
        <v>#REF!</v>
      </c>
      <c r="N228" s="2" t="e">
        <f t="shared" si="82"/>
        <v>#REF!</v>
      </c>
      <c r="O228" s="2" t="e">
        <f t="shared" si="82"/>
        <v>#REF!</v>
      </c>
      <c r="P228" s="2" t="e">
        <f t="shared" si="82"/>
        <v>#REF!</v>
      </c>
      <c r="Q228" s="2" t="e">
        <f t="shared" si="82"/>
        <v>#REF!</v>
      </c>
      <c r="R228" s="2" t="e">
        <f t="shared" si="82"/>
        <v>#REF!</v>
      </c>
      <c r="S228" s="2" t="e">
        <f t="shared" si="82"/>
        <v>#REF!</v>
      </c>
      <c r="T228" s="2" t="e">
        <f t="shared" si="82"/>
        <v>#REF!</v>
      </c>
      <c r="U228" s="2" t="e">
        <f t="shared" si="82"/>
        <v>#REF!</v>
      </c>
      <c r="V228" s="2" t="e">
        <f t="shared" si="82"/>
        <v>#REF!</v>
      </c>
      <c r="W228" s="2" t="e">
        <f t="shared" si="82"/>
        <v>#REF!</v>
      </c>
      <c r="X228" s="2" t="e">
        <f t="shared" si="82"/>
        <v>#REF!</v>
      </c>
      <c r="Y228" s="2" t="e">
        <f t="shared" si="82"/>
        <v>#REF!</v>
      </c>
      <c r="Z228" s="2" t="e">
        <f t="shared" si="82"/>
        <v>#REF!</v>
      </c>
      <c r="AA228" s="2" t="e">
        <f t="shared" si="82"/>
        <v>#REF!</v>
      </c>
      <c r="AB228" s="2" t="e">
        <f t="shared" si="82"/>
        <v>#REF!</v>
      </c>
      <c r="AC228" s="2" t="e">
        <f t="shared" si="82"/>
        <v>#REF!</v>
      </c>
      <c r="AD228" s="2" t="e">
        <f t="shared" si="82"/>
        <v>#REF!</v>
      </c>
      <c r="AE228" s="2" t="e">
        <f t="shared" si="82"/>
        <v>#REF!</v>
      </c>
      <c r="AF228" s="2" t="e">
        <f t="shared" si="82"/>
        <v>#REF!</v>
      </c>
      <c r="AG228" s="2" t="e">
        <f t="shared" si="82"/>
        <v>#REF!</v>
      </c>
      <c r="AH228" s="2" t="e">
        <f t="shared" si="82"/>
        <v>#REF!</v>
      </c>
      <c r="AI228" s="2" t="e">
        <f t="shared" si="82"/>
        <v>#REF!</v>
      </c>
      <c r="AJ228" s="2" t="e">
        <f t="shared" si="82"/>
        <v>#REF!</v>
      </c>
      <c r="AK228" s="2" t="e">
        <f t="shared" si="82"/>
        <v>#REF!</v>
      </c>
    </row>
    <row r="230" spans="4:38">
      <c r="E230" t="s">
        <v>308</v>
      </c>
      <c r="F230" t="s">
        <v>215</v>
      </c>
      <c r="G230" s="2">
        <f t="shared" ref="G230:AK230" si="83">SUM(G222:G228)</f>
        <v>-549446.09297666582</v>
      </c>
      <c r="H230" s="2" t="e">
        <f t="shared" si="83"/>
        <v>#REF!</v>
      </c>
      <c r="I230" s="2" t="e">
        <f t="shared" si="83"/>
        <v>#REF!</v>
      </c>
      <c r="J230" s="2" t="e">
        <f t="shared" si="83"/>
        <v>#REF!</v>
      </c>
      <c r="K230" s="2" t="e">
        <f t="shared" si="83"/>
        <v>#REF!</v>
      </c>
      <c r="L230" s="2" t="e">
        <f t="shared" si="83"/>
        <v>#REF!</v>
      </c>
      <c r="M230" s="2" t="e">
        <f t="shared" si="83"/>
        <v>#REF!</v>
      </c>
      <c r="N230" s="2" t="e">
        <f t="shared" si="83"/>
        <v>#REF!</v>
      </c>
      <c r="O230" s="2" t="e">
        <f t="shared" si="83"/>
        <v>#REF!</v>
      </c>
      <c r="P230" s="2" t="e">
        <f t="shared" si="83"/>
        <v>#REF!</v>
      </c>
      <c r="Q230" s="2" t="e">
        <f t="shared" si="83"/>
        <v>#REF!</v>
      </c>
      <c r="R230" s="2" t="e">
        <f t="shared" si="83"/>
        <v>#REF!</v>
      </c>
      <c r="S230" s="2" t="e">
        <f t="shared" si="83"/>
        <v>#REF!</v>
      </c>
      <c r="T230" s="2" t="e">
        <f t="shared" si="83"/>
        <v>#REF!</v>
      </c>
      <c r="U230" s="2" t="e">
        <f t="shared" si="83"/>
        <v>#REF!</v>
      </c>
      <c r="V230" s="2" t="e">
        <f t="shared" si="83"/>
        <v>#REF!</v>
      </c>
      <c r="W230" s="2" t="e">
        <f t="shared" si="83"/>
        <v>#REF!</v>
      </c>
      <c r="X230" s="2" t="e">
        <f t="shared" si="83"/>
        <v>#REF!</v>
      </c>
      <c r="Y230" s="2" t="e">
        <f t="shared" si="83"/>
        <v>#REF!</v>
      </c>
      <c r="Z230" s="2" t="e">
        <f t="shared" si="83"/>
        <v>#REF!</v>
      </c>
      <c r="AA230" s="2" t="e">
        <f t="shared" si="83"/>
        <v>#REF!</v>
      </c>
      <c r="AB230" s="2" t="e">
        <f t="shared" si="83"/>
        <v>#REF!</v>
      </c>
      <c r="AC230" s="2" t="e">
        <f t="shared" si="83"/>
        <v>#REF!</v>
      </c>
      <c r="AD230" s="2" t="e">
        <f t="shared" si="83"/>
        <v>#REF!</v>
      </c>
      <c r="AE230" s="2" t="e">
        <f t="shared" si="83"/>
        <v>#REF!</v>
      </c>
      <c r="AF230" s="2" t="e">
        <f t="shared" si="83"/>
        <v>#REF!</v>
      </c>
      <c r="AG230" s="2" t="e">
        <f t="shared" si="83"/>
        <v>#REF!</v>
      </c>
      <c r="AH230" s="2" t="e">
        <f t="shared" si="83"/>
        <v>#REF!</v>
      </c>
      <c r="AI230" s="2" t="e">
        <f t="shared" si="83"/>
        <v>#REF!</v>
      </c>
      <c r="AJ230" s="2" t="e">
        <f t="shared" si="83"/>
        <v>#REF!</v>
      </c>
      <c r="AK230" s="2" t="e">
        <f t="shared" si="83"/>
        <v>#REF!</v>
      </c>
    </row>
    <row r="231" spans="4:38">
      <c r="E231" t="s">
        <v>309</v>
      </c>
      <c r="F231" t="s">
        <v>215</v>
      </c>
      <c r="G231" s="2">
        <f>-G230*G$18</f>
        <v>164833.82789299975</v>
      </c>
      <c r="H231" s="2" t="e">
        <f t="shared" ref="H231:AK231" si="84">-H230*H$18</f>
        <v>#REF!</v>
      </c>
      <c r="I231" s="2" t="e">
        <f t="shared" si="84"/>
        <v>#REF!</v>
      </c>
      <c r="J231" s="2" t="e">
        <f t="shared" si="84"/>
        <v>#REF!</v>
      </c>
      <c r="K231" s="2" t="e">
        <f t="shared" si="84"/>
        <v>#REF!</v>
      </c>
      <c r="L231" s="2" t="e">
        <f t="shared" si="84"/>
        <v>#REF!</v>
      </c>
      <c r="M231" s="2" t="e">
        <f t="shared" si="84"/>
        <v>#REF!</v>
      </c>
      <c r="N231" s="2" t="e">
        <f t="shared" si="84"/>
        <v>#REF!</v>
      </c>
      <c r="O231" s="2" t="e">
        <f t="shared" si="84"/>
        <v>#REF!</v>
      </c>
      <c r="P231" s="2" t="e">
        <f t="shared" si="84"/>
        <v>#REF!</v>
      </c>
      <c r="Q231" s="2" t="e">
        <f t="shared" si="84"/>
        <v>#REF!</v>
      </c>
      <c r="R231" s="2" t="e">
        <f t="shared" si="84"/>
        <v>#REF!</v>
      </c>
      <c r="S231" s="2" t="e">
        <f t="shared" si="84"/>
        <v>#REF!</v>
      </c>
      <c r="T231" s="2" t="e">
        <f t="shared" si="84"/>
        <v>#REF!</v>
      </c>
      <c r="U231" s="2" t="e">
        <f t="shared" si="84"/>
        <v>#REF!</v>
      </c>
      <c r="V231" s="2" t="e">
        <f t="shared" si="84"/>
        <v>#REF!</v>
      </c>
      <c r="W231" s="2" t="e">
        <f t="shared" si="84"/>
        <v>#REF!</v>
      </c>
      <c r="X231" s="2" t="e">
        <f t="shared" si="84"/>
        <v>#REF!</v>
      </c>
      <c r="Y231" s="2" t="e">
        <f t="shared" si="84"/>
        <v>#REF!</v>
      </c>
      <c r="Z231" s="2" t="e">
        <f t="shared" si="84"/>
        <v>#REF!</v>
      </c>
      <c r="AA231" s="2" t="e">
        <f t="shared" si="84"/>
        <v>#REF!</v>
      </c>
      <c r="AB231" s="2" t="e">
        <f t="shared" si="84"/>
        <v>#REF!</v>
      </c>
      <c r="AC231" s="2" t="e">
        <f t="shared" si="84"/>
        <v>#REF!</v>
      </c>
      <c r="AD231" s="2" t="e">
        <f t="shared" si="84"/>
        <v>#REF!</v>
      </c>
      <c r="AE231" s="2" t="e">
        <f t="shared" si="84"/>
        <v>#REF!</v>
      </c>
      <c r="AF231" s="2" t="e">
        <f t="shared" si="84"/>
        <v>#REF!</v>
      </c>
      <c r="AG231" s="2" t="e">
        <f t="shared" si="84"/>
        <v>#REF!</v>
      </c>
      <c r="AH231" s="2" t="e">
        <f t="shared" si="84"/>
        <v>#REF!</v>
      </c>
      <c r="AI231" s="2" t="e">
        <f t="shared" si="84"/>
        <v>#REF!</v>
      </c>
      <c r="AJ231" s="2" t="e">
        <f t="shared" si="84"/>
        <v>#REF!</v>
      </c>
      <c r="AK231" s="2" t="e">
        <f t="shared" si="84"/>
        <v>#REF!</v>
      </c>
    </row>
    <row r="233" spans="4:38">
      <c r="D233" t="s">
        <v>310</v>
      </c>
    </row>
    <row r="234" spans="4:38">
      <c r="E234" t="s">
        <v>214</v>
      </c>
      <c r="F234" t="s">
        <v>215</v>
      </c>
      <c r="G234" s="2">
        <f t="shared" ref="G234:AK234" si="85">-G26</f>
        <v>-43955687.438133262</v>
      </c>
      <c r="H234" s="2">
        <f t="shared" si="85"/>
        <v>-30183674.972802155</v>
      </c>
      <c r="I234" s="2">
        <f t="shared" si="85"/>
        <v>-16477289.619694466</v>
      </c>
      <c r="J234" s="2">
        <f t="shared" si="85"/>
        <v>-8684303.630423611</v>
      </c>
      <c r="K234" s="2">
        <f t="shared" si="85"/>
        <v>-8059014.4796618819</v>
      </c>
      <c r="L234" s="2">
        <f t="shared" si="85"/>
        <v>-3566596.317358071</v>
      </c>
      <c r="M234" s="2">
        <f t="shared" si="85"/>
        <v>-595461.28337162326</v>
      </c>
      <c r="N234" s="2">
        <f t="shared" si="85"/>
        <v>-54765460.550051145</v>
      </c>
      <c r="O234" s="2">
        <f t="shared" si="85"/>
        <v>-3732327.185856944</v>
      </c>
      <c r="P234" s="2">
        <f t="shared" si="85"/>
        <v>-1704869.3759338586</v>
      </c>
      <c r="Q234" s="2">
        <f t="shared" si="85"/>
        <v>-354855.71694350115</v>
      </c>
      <c r="R234" s="23">
        <f t="shared" si="85"/>
        <v>0</v>
      </c>
      <c r="S234" s="23">
        <f t="shared" si="85"/>
        <v>0</v>
      </c>
      <c r="T234" s="23">
        <f t="shared" si="85"/>
        <v>0</v>
      </c>
      <c r="U234" s="23">
        <f t="shared" si="85"/>
        <v>0</v>
      </c>
      <c r="V234" s="23">
        <f t="shared" si="85"/>
        <v>0</v>
      </c>
      <c r="W234" s="23">
        <f t="shared" si="85"/>
        <v>0</v>
      </c>
      <c r="X234" s="23">
        <f t="shared" si="85"/>
        <v>0</v>
      </c>
      <c r="Y234" s="23">
        <f t="shared" si="85"/>
        <v>0</v>
      </c>
      <c r="Z234" s="23">
        <f t="shared" si="85"/>
        <v>0</v>
      </c>
      <c r="AA234" s="23">
        <f t="shared" si="85"/>
        <v>0</v>
      </c>
      <c r="AB234" s="23">
        <f t="shared" si="85"/>
        <v>0</v>
      </c>
      <c r="AC234" s="23">
        <f t="shared" si="85"/>
        <v>0</v>
      </c>
      <c r="AD234" s="23">
        <f t="shared" si="85"/>
        <v>0</v>
      </c>
      <c r="AE234" s="23">
        <f t="shared" si="85"/>
        <v>0</v>
      </c>
      <c r="AF234" s="23">
        <f t="shared" si="85"/>
        <v>0</v>
      </c>
      <c r="AG234" s="23">
        <f t="shared" si="85"/>
        <v>0</v>
      </c>
      <c r="AH234" s="23">
        <f t="shared" si="85"/>
        <v>0</v>
      </c>
      <c r="AI234" s="23">
        <f t="shared" si="85"/>
        <v>0</v>
      </c>
      <c r="AJ234" s="23">
        <f t="shared" si="85"/>
        <v>0</v>
      </c>
      <c r="AK234" s="23">
        <f t="shared" si="85"/>
        <v>0</v>
      </c>
    </row>
    <row r="235" spans="4:38">
      <c r="E235" t="s">
        <v>311</v>
      </c>
      <c r="F235" t="s">
        <v>215</v>
      </c>
      <c r="G235" s="2">
        <f t="shared" ref="G235:AK235" si="86">G84</f>
        <v>0</v>
      </c>
      <c r="H235" s="2">
        <f t="shared" si="86"/>
        <v>0</v>
      </c>
      <c r="I235" s="2">
        <f t="shared" si="86"/>
        <v>0</v>
      </c>
      <c r="J235" s="2">
        <f t="shared" si="86"/>
        <v>0</v>
      </c>
      <c r="K235" s="2">
        <f t="shared" si="86"/>
        <v>0</v>
      </c>
      <c r="L235" s="2">
        <f t="shared" si="86"/>
        <v>0</v>
      </c>
      <c r="M235" s="2">
        <f t="shared" si="86"/>
        <v>0</v>
      </c>
      <c r="N235" s="2">
        <f t="shared" si="86"/>
        <v>0</v>
      </c>
      <c r="O235" s="2">
        <f t="shared" si="86"/>
        <v>0</v>
      </c>
      <c r="P235" s="2">
        <f t="shared" si="86"/>
        <v>0</v>
      </c>
      <c r="Q235" s="2">
        <f t="shared" si="86"/>
        <v>0</v>
      </c>
      <c r="R235" s="2">
        <f t="shared" si="86"/>
        <v>0</v>
      </c>
      <c r="S235" s="2">
        <f t="shared" si="86"/>
        <v>0</v>
      </c>
      <c r="T235" s="2">
        <f t="shared" si="86"/>
        <v>0</v>
      </c>
      <c r="U235" s="2">
        <f t="shared" si="86"/>
        <v>0</v>
      </c>
      <c r="V235" s="2">
        <f t="shared" si="86"/>
        <v>0</v>
      </c>
      <c r="W235" s="2">
        <f t="shared" si="86"/>
        <v>0</v>
      </c>
      <c r="X235" s="2">
        <f t="shared" si="86"/>
        <v>0</v>
      </c>
      <c r="Y235" s="2">
        <f t="shared" si="86"/>
        <v>0</v>
      </c>
      <c r="Z235" s="2">
        <f t="shared" si="86"/>
        <v>0</v>
      </c>
      <c r="AA235" s="2">
        <f t="shared" si="86"/>
        <v>0</v>
      </c>
      <c r="AB235" s="2">
        <f t="shared" si="86"/>
        <v>0</v>
      </c>
      <c r="AC235" s="2">
        <f t="shared" si="86"/>
        <v>0</v>
      </c>
      <c r="AD235" s="2">
        <f t="shared" si="86"/>
        <v>0</v>
      </c>
      <c r="AE235" s="2">
        <f t="shared" si="86"/>
        <v>0</v>
      </c>
      <c r="AF235" s="2">
        <f t="shared" si="86"/>
        <v>0</v>
      </c>
      <c r="AG235" s="2">
        <f t="shared" si="86"/>
        <v>0</v>
      </c>
      <c r="AH235" s="2">
        <f t="shared" si="86"/>
        <v>0</v>
      </c>
      <c r="AI235" s="2">
        <f t="shared" si="86"/>
        <v>0</v>
      </c>
      <c r="AJ235" s="2">
        <f t="shared" si="86"/>
        <v>0</v>
      </c>
      <c r="AK235" s="2">
        <f t="shared" si="86"/>
        <v>0</v>
      </c>
    </row>
    <row r="236" spans="4:38">
      <c r="E236" t="s">
        <v>222</v>
      </c>
      <c r="F236" t="s">
        <v>215</v>
      </c>
      <c r="G236" s="2">
        <f t="shared" ref="G236:AK236" si="87">G53</f>
        <v>0</v>
      </c>
      <c r="H236" s="2">
        <f t="shared" si="87"/>
        <v>0</v>
      </c>
      <c r="I236" s="2">
        <f t="shared" si="87"/>
        <v>0</v>
      </c>
      <c r="J236" s="2">
        <f t="shared" si="87"/>
        <v>0</v>
      </c>
      <c r="K236" s="2">
        <f t="shared" si="87"/>
        <v>0</v>
      </c>
      <c r="L236" s="2">
        <f t="shared" si="87"/>
        <v>0</v>
      </c>
      <c r="M236" s="2">
        <f t="shared" si="87"/>
        <v>0</v>
      </c>
      <c r="N236" s="2">
        <f t="shared" si="87"/>
        <v>0</v>
      </c>
      <c r="O236" s="2">
        <f t="shared" si="87"/>
        <v>0</v>
      </c>
      <c r="P236" s="2">
        <f t="shared" si="87"/>
        <v>0</v>
      </c>
      <c r="Q236" s="2">
        <f t="shared" si="87"/>
        <v>0</v>
      </c>
      <c r="R236" s="2">
        <f t="shared" si="87"/>
        <v>0</v>
      </c>
      <c r="S236" s="2">
        <f t="shared" si="87"/>
        <v>0</v>
      </c>
      <c r="T236" s="2">
        <f t="shared" si="87"/>
        <v>0</v>
      </c>
      <c r="U236" s="2">
        <f t="shared" si="87"/>
        <v>0</v>
      </c>
      <c r="V236" s="2">
        <f t="shared" si="87"/>
        <v>0</v>
      </c>
      <c r="W236" s="2">
        <f t="shared" si="87"/>
        <v>0</v>
      </c>
      <c r="X236" s="2">
        <f t="shared" si="87"/>
        <v>0</v>
      </c>
      <c r="Y236" s="2">
        <f t="shared" si="87"/>
        <v>0</v>
      </c>
      <c r="Z236" s="2">
        <f t="shared" si="87"/>
        <v>0</v>
      </c>
      <c r="AA236" s="2">
        <f t="shared" si="87"/>
        <v>0</v>
      </c>
      <c r="AB236" s="2">
        <f t="shared" si="87"/>
        <v>0</v>
      </c>
      <c r="AC236" s="2">
        <f t="shared" si="87"/>
        <v>0</v>
      </c>
      <c r="AD236" s="2">
        <f t="shared" si="87"/>
        <v>0</v>
      </c>
      <c r="AE236" s="2">
        <f t="shared" si="87"/>
        <v>0</v>
      </c>
      <c r="AF236" s="2">
        <f t="shared" si="87"/>
        <v>0</v>
      </c>
      <c r="AG236" s="2">
        <f t="shared" si="87"/>
        <v>0</v>
      </c>
      <c r="AH236" s="2">
        <f t="shared" si="87"/>
        <v>0</v>
      </c>
      <c r="AI236" s="2">
        <f t="shared" si="87"/>
        <v>0</v>
      </c>
      <c r="AJ236" s="2">
        <f t="shared" si="87"/>
        <v>0</v>
      </c>
      <c r="AK236" s="2">
        <f t="shared" si="87"/>
        <v>0</v>
      </c>
    </row>
    <row r="237" spans="4:38">
      <c r="E237" t="s">
        <v>305</v>
      </c>
      <c r="F237" t="s">
        <v>215</v>
      </c>
      <c r="G237" s="2">
        <f t="shared" ref="G237:AK237" si="88">G177</f>
        <v>0</v>
      </c>
      <c r="H237" s="2" t="e">
        <f t="shared" si="88"/>
        <v>#REF!</v>
      </c>
      <c r="I237" s="2" t="e">
        <f t="shared" si="88"/>
        <v>#REF!</v>
      </c>
      <c r="J237" s="2" t="e">
        <f t="shared" si="88"/>
        <v>#REF!</v>
      </c>
      <c r="K237" s="2" t="e">
        <f t="shared" si="88"/>
        <v>#REF!</v>
      </c>
      <c r="L237" s="2" t="e">
        <f t="shared" si="88"/>
        <v>#REF!</v>
      </c>
      <c r="M237" s="2" t="e">
        <f t="shared" si="88"/>
        <v>#REF!</v>
      </c>
      <c r="N237" s="2" t="e">
        <f t="shared" si="88"/>
        <v>#REF!</v>
      </c>
      <c r="O237" s="2" t="e">
        <f t="shared" si="88"/>
        <v>#REF!</v>
      </c>
      <c r="P237" s="2" t="e">
        <f t="shared" si="88"/>
        <v>#REF!</v>
      </c>
      <c r="Q237" s="2" t="e">
        <f t="shared" si="88"/>
        <v>#REF!</v>
      </c>
      <c r="R237" s="2" t="e">
        <f t="shared" si="88"/>
        <v>#REF!</v>
      </c>
      <c r="S237" s="2" t="e">
        <f t="shared" si="88"/>
        <v>#REF!</v>
      </c>
      <c r="T237" s="2" t="e">
        <f t="shared" si="88"/>
        <v>#REF!</v>
      </c>
      <c r="U237" s="2" t="e">
        <f t="shared" si="88"/>
        <v>#REF!</v>
      </c>
      <c r="V237" s="2" t="e">
        <f t="shared" si="88"/>
        <v>#REF!</v>
      </c>
      <c r="W237" s="2" t="e">
        <f t="shared" si="88"/>
        <v>#REF!</v>
      </c>
      <c r="X237" s="2" t="e">
        <f t="shared" si="88"/>
        <v>#REF!</v>
      </c>
      <c r="Y237" s="2" t="e">
        <f t="shared" si="88"/>
        <v>#REF!</v>
      </c>
      <c r="Z237" s="2" t="e">
        <f t="shared" si="88"/>
        <v>#REF!</v>
      </c>
      <c r="AA237" s="2" t="e">
        <f t="shared" si="88"/>
        <v>#REF!</v>
      </c>
      <c r="AB237" s="2" t="e">
        <f t="shared" si="88"/>
        <v>#REF!</v>
      </c>
      <c r="AC237" s="2" t="e">
        <f t="shared" si="88"/>
        <v>#REF!</v>
      </c>
      <c r="AD237" s="2" t="e">
        <f t="shared" si="88"/>
        <v>#REF!</v>
      </c>
      <c r="AE237" s="2" t="e">
        <f t="shared" si="88"/>
        <v>#REF!</v>
      </c>
      <c r="AF237" s="2" t="e">
        <f t="shared" si="88"/>
        <v>#REF!</v>
      </c>
      <c r="AG237" s="2" t="e">
        <f t="shared" si="88"/>
        <v>#REF!</v>
      </c>
      <c r="AH237" s="2" t="e">
        <f t="shared" si="88"/>
        <v>#REF!</v>
      </c>
      <c r="AI237" s="2" t="e">
        <f t="shared" si="88"/>
        <v>#REF!</v>
      </c>
      <c r="AJ237" s="2" t="e">
        <f t="shared" si="88"/>
        <v>#REF!</v>
      </c>
      <c r="AK237" s="2" t="e">
        <f t="shared" si="88"/>
        <v>#REF!</v>
      </c>
      <c r="AL237" s="2" t="e">
        <f t="shared" ref="AL237:AL243" si="89">IF(AF237=0,0,IF($G$15&gt;(AK237/AF237)^(1/5)-1+2%,AK237*(AK237/AF237)^(1/5)/($G$15-((AK237/AF237)^(1/5)-1)),AK237*(1+$G$14)/$G$16))</f>
        <v>#REF!</v>
      </c>
    </row>
    <row r="238" spans="4:38">
      <c r="E238" t="s">
        <v>282</v>
      </c>
      <c r="F238" t="s">
        <v>215</v>
      </c>
      <c r="G238" s="2">
        <f t="shared" ref="G238:AK238" si="90">G224</f>
        <v>0</v>
      </c>
      <c r="H238" s="2" t="e">
        <f t="shared" si="90"/>
        <v>#REF!</v>
      </c>
      <c r="I238" s="2" t="e">
        <f t="shared" si="90"/>
        <v>#REF!</v>
      </c>
      <c r="J238" s="2" t="e">
        <f t="shared" si="90"/>
        <v>#REF!</v>
      </c>
      <c r="K238" s="2" t="e">
        <f t="shared" si="90"/>
        <v>#REF!</v>
      </c>
      <c r="L238" s="2" t="e">
        <f t="shared" si="90"/>
        <v>#REF!</v>
      </c>
      <c r="M238" s="2" t="e">
        <f t="shared" si="90"/>
        <v>#REF!</v>
      </c>
      <c r="N238" s="2" t="e">
        <f t="shared" si="90"/>
        <v>#REF!</v>
      </c>
      <c r="O238" s="2" t="e">
        <f t="shared" si="90"/>
        <v>#REF!</v>
      </c>
      <c r="P238" s="2" t="e">
        <f t="shared" si="90"/>
        <v>#REF!</v>
      </c>
      <c r="Q238" s="2" t="e">
        <f t="shared" si="90"/>
        <v>#REF!</v>
      </c>
      <c r="R238" s="2" t="e">
        <f t="shared" si="90"/>
        <v>#REF!</v>
      </c>
      <c r="S238" s="2" t="e">
        <f t="shared" si="90"/>
        <v>#REF!</v>
      </c>
      <c r="T238" s="2" t="e">
        <f t="shared" si="90"/>
        <v>#REF!</v>
      </c>
      <c r="U238" s="2" t="e">
        <f t="shared" si="90"/>
        <v>#REF!</v>
      </c>
      <c r="V238" s="2" t="e">
        <f t="shared" si="90"/>
        <v>#REF!</v>
      </c>
      <c r="W238" s="2" t="e">
        <f t="shared" si="90"/>
        <v>#REF!</v>
      </c>
      <c r="X238" s="2" t="e">
        <f t="shared" si="90"/>
        <v>#REF!</v>
      </c>
      <c r="Y238" s="2" t="e">
        <f t="shared" si="90"/>
        <v>#REF!</v>
      </c>
      <c r="Z238" s="2" t="e">
        <f t="shared" si="90"/>
        <v>#REF!</v>
      </c>
      <c r="AA238" s="2" t="e">
        <f t="shared" si="90"/>
        <v>#REF!</v>
      </c>
      <c r="AB238" s="2" t="e">
        <f t="shared" si="90"/>
        <v>#REF!</v>
      </c>
      <c r="AC238" s="2" t="e">
        <f t="shared" si="90"/>
        <v>#REF!</v>
      </c>
      <c r="AD238" s="2" t="e">
        <f t="shared" si="90"/>
        <v>#REF!</v>
      </c>
      <c r="AE238" s="2" t="e">
        <f t="shared" si="90"/>
        <v>#REF!</v>
      </c>
      <c r="AF238" s="2" t="e">
        <f t="shared" si="90"/>
        <v>#REF!</v>
      </c>
      <c r="AG238" s="2" t="e">
        <f t="shared" si="90"/>
        <v>#REF!</v>
      </c>
      <c r="AH238" s="2" t="e">
        <f t="shared" si="90"/>
        <v>#REF!</v>
      </c>
      <c r="AI238" s="2" t="e">
        <f t="shared" si="90"/>
        <v>#REF!</v>
      </c>
      <c r="AJ238" s="2" t="e">
        <f t="shared" si="90"/>
        <v>#REF!</v>
      </c>
      <c r="AK238" s="2" t="e">
        <f t="shared" si="90"/>
        <v>#REF!</v>
      </c>
      <c r="AL238" s="2" t="e">
        <f t="shared" si="89"/>
        <v>#REF!</v>
      </c>
    </row>
    <row r="239" spans="4:38">
      <c r="E239" t="s">
        <v>283</v>
      </c>
      <c r="F239" t="s">
        <v>215</v>
      </c>
      <c r="G239" s="2">
        <f t="shared" ref="G239:AK239" si="91">-G200</f>
        <v>0</v>
      </c>
      <c r="H239" s="2" t="e">
        <f t="shared" si="91"/>
        <v>#REF!</v>
      </c>
      <c r="I239" s="2" t="e">
        <f t="shared" si="91"/>
        <v>#REF!</v>
      </c>
      <c r="J239" s="2" t="e">
        <f t="shared" si="91"/>
        <v>#REF!</v>
      </c>
      <c r="K239" s="2" t="e">
        <f t="shared" si="91"/>
        <v>#REF!</v>
      </c>
      <c r="L239" s="2" t="e">
        <f t="shared" si="91"/>
        <v>#REF!</v>
      </c>
      <c r="M239" s="2" t="e">
        <f t="shared" si="91"/>
        <v>#REF!</v>
      </c>
      <c r="N239" s="2" t="e">
        <f t="shared" si="91"/>
        <v>#REF!</v>
      </c>
      <c r="O239" s="2" t="e">
        <f t="shared" si="91"/>
        <v>#REF!</v>
      </c>
      <c r="P239" s="2" t="e">
        <f t="shared" si="91"/>
        <v>#REF!</v>
      </c>
      <c r="Q239" s="2" t="e">
        <f t="shared" si="91"/>
        <v>#REF!</v>
      </c>
      <c r="R239" s="2" t="e">
        <f t="shared" si="91"/>
        <v>#REF!</v>
      </c>
      <c r="S239" s="2" t="e">
        <f t="shared" si="91"/>
        <v>#REF!</v>
      </c>
      <c r="T239" s="2" t="e">
        <f t="shared" si="91"/>
        <v>#REF!</v>
      </c>
      <c r="U239" s="2" t="e">
        <f t="shared" si="91"/>
        <v>#REF!</v>
      </c>
      <c r="V239" s="2" t="e">
        <f t="shared" si="91"/>
        <v>#REF!</v>
      </c>
      <c r="W239" s="2" t="e">
        <f t="shared" si="91"/>
        <v>#REF!</v>
      </c>
      <c r="X239" s="2" t="e">
        <f t="shared" si="91"/>
        <v>#REF!</v>
      </c>
      <c r="Y239" s="2" t="e">
        <f t="shared" si="91"/>
        <v>#REF!</v>
      </c>
      <c r="Z239" s="2" t="e">
        <f t="shared" si="91"/>
        <v>#REF!</v>
      </c>
      <c r="AA239" s="2" t="e">
        <f t="shared" si="91"/>
        <v>#REF!</v>
      </c>
      <c r="AB239" s="2" t="e">
        <f t="shared" si="91"/>
        <v>#REF!</v>
      </c>
      <c r="AC239" s="2" t="e">
        <f t="shared" si="91"/>
        <v>#REF!</v>
      </c>
      <c r="AD239" s="2" t="e">
        <f t="shared" si="91"/>
        <v>#REF!</v>
      </c>
      <c r="AE239" s="2" t="e">
        <f t="shared" si="91"/>
        <v>#REF!</v>
      </c>
      <c r="AF239" s="2" t="e">
        <f t="shared" si="91"/>
        <v>#REF!</v>
      </c>
      <c r="AG239" s="2" t="e">
        <f t="shared" si="91"/>
        <v>#REF!</v>
      </c>
      <c r="AH239" s="2" t="e">
        <f t="shared" si="91"/>
        <v>#REF!</v>
      </c>
      <c r="AI239" s="2" t="e">
        <f t="shared" si="91"/>
        <v>#REF!</v>
      </c>
      <c r="AJ239" s="2" t="e">
        <f t="shared" si="91"/>
        <v>#REF!</v>
      </c>
      <c r="AK239" s="2" t="e">
        <f t="shared" si="91"/>
        <v>#REF!</v>
      </c>
      <c r="AL239" s="2" t="e">
        <f t="shared" si="89"/>
        <v>#REF!</v>
      </c>
    </row>
    <row r="240" spans="4:38">
      <c r="E240" t="s">
        <v>290</v>
      </c>
      <c r="F240" t="s">
        <v>215</v>
      </c>
      <c r="G240" s="2">
        <f t="shared" ref="G240:AK240" si="92">G207</f>
        <v>0</v>
      </c>
      <c r="H240" s="2">
        <f t="shared" si="92"/>
        <v>0</v>
      </c>
      <c r="I240" s="2">
        <f t="shared" si="92"/>
        <v>0</v>
      </c>
      <c r="J240" s="2">
        <f t="shared" si="92"/>
        <v>0</v>
      </c>
      <c r="K240" s="2">
        <f t="shared" si="92"/>
        <v>0</v>
      </c>
      <c r="L240" s="2">
        <f t="shared" si="92"/>
        <v>0</v>
      </c>
      <c r="M240" s="2">
        <f t="shared" si="92"/>
        <v>0</v>
      </c>
      <c r="N240" s="2">
        <f t="shared" si="92"/>
        <v>0</v>
      </c>
      <c r="O240" s="2">
        <f t="shared" si="92"/>
        <v>0</v>
      </c>
      <c r="P240" s="2">
        <f t="shared" si="92"/>
        <v>0</v>
      </c>
      <c r="Q240" s="2">
        <f t="shared" si="92"/>
        <v>0</v>
      </c>
      <c r="R240" s="2">
        <f t="shared" si="92"/>
        <v>0</v>
      </c>
      <c r="S240" s="2">
        <f t="shared" si="92"/>
        <v>0</v>
      </c>
      <c r="T240" s="2">
        <f t="shared" si="92"/>
        <v>0</v>
      </c>
      <c r="U240" s="2">
        <f t="shared" si="92"/>
        <v>0</v>
      </c>
      <c r="V240" s="2">
        <f t="shared" si="92"/>
        <v>0</v>
      </c>
      <c r="W240" s="2">
        <f t="shared" si="92"/>
        <v>0</v>
      </c>
      <c r="X240" s="2">
        <f t="shared" si="92"/>
        <v>0</v>
      </c>
      <c r="Y240" s="2">
        <f t="shared" si="92"/>
        <v>0</v>
      </c>
      <c r="Z240" s="2">
        <f t="shared" si="92"/>
        <v>0</v>
      </c>
      <c r="AA240" s="2">
        <f t="shared" si="92"/>
        <v>0</v>
      </c>
      <c r="AB240" s="2">
        <f t="shared" si="92"/>
        <v>0</v>
      </c>
      <c r="AC240" s="2">
        <f t="shared" si="92"/>
        <v>0</v>
      </c>
      <c r="AD240" s="2">
        <f t="shared" si="92"/>
        <v>0</v>
      </c>
      <c r="AE240" s="2">
        <f t="shared" si="92"/>
        <v>0</v>
      </c>
      <c r="AF240" s="2">
        <f t="shared" si="92"/>
        <v>0</v>
      </c>
      <c r="AG240" s="2">
        <f t="shared" si="92"/>
        <v>0</v>
      </c>
      <c r="AH240" s="2">
        <f t="shared" si="92"/>
        <v>0</v>
      </c>
      <c r="AI240" s="2">
        <f t="shared" si="92"/>
        <v>0</v>
      </c>
      <c r="AJ240" s="2">
        <f t="shared" si="92"/>
        <v>0</v>
      </c>
      <c r="AK240" s="2">
        <f t="shared" si="92"/>
        <v>0</v>
      </c>
      <c r="AL240" s="2">
        <f t="shared" si="89"/>
        <v>0</v>
      </c>
    </row>
    <row r="241" spans="3:40">
      <c r="E241" t="s">
        <v>295</v>
      </c>
      <c r="F241" t="s">
        <v>215</v>
      </c>
      <c r="G241" s="2">
        <f t="shared" ref="G241:AK241" si="93">G214</f>
        <v>0</v>
      </c>
      <c r="H241" s="2">
        <f t="shared" si="93"/>
        <v>8256132.7199999997</v>
      </c>
      <c r="I241" s="2">
        <f t="shared" si="93"/>
        <v>0</v>
      </c>
      <c r="J241" s="2">
        <f t="shared" si="93"/>
        <v>0</v>
      </c>
      <c r="K241" s="2">
        <f t="shared" si="93"/>
        <v>0</v>
      </c>
      <c r="L241" s="2">
        <f t="shared" si="93"/>
        <v>0</v>
      </c>
      <c r="M241" s="2">
        <f t="shared" si="93"/>
        <v>9160208.8633700125</v>
      </c>
      <c r="N241" s="2">
        <f t="shared" si="93"/>
        <v>0</v>
      </c>
      <c r="O241" s="2">
        <f t="shared" si="93"/>
        <v>0</v>
      </c>
      <c r="P241" s="2">
        <f t="shared" si="93"/>
        <v>0</v>
      </c>
      <c r="Q241" s="2">
        <f t="shared" si="93"/>
        <v>0</v>
      </c>
      <c r="R241" s="2">
        <f t="shared" si="93"/>
        <v>10163284.586898275</v>
      </c>
      <c r="S241" s="2">
        <f t="shared" si="93"/>
        <v>0</v>
      </c>
      <c r="T241" s="2">
        <f t="shared" si="93"/>
        <v>0</v>
      </c>
      <c r="U241" s="2">
        <f t="shared" si="93"/>
        <v>0</v>
      </c>
      <c r="V241" s="2">
        <f t="shared" si="93"/>
        <v>0</v>
      </c>
      <c r="W241" s="2">
        <f t="shared" si="93"/>
        <v>11276200.699673032</v>
      </c>
      <c r="X241" s="2">
        <f t="shared" si="93"/>
        <v>0</v>
      </c>
      <c r="Y241" s="2">
        <f t="shared" si="93"/>
        <v>0</v>
      </c>
      <c r="Z241" s="2">
        <f t="shared" si="93"/>
        <v>0</v>
      </c>
      <c r="AA241" s="2">
        <f t="shared" si="93"/>
        <v>0</v>
      </c>
      <c r="AB241" s="2">
        <f t="shared" si="93"/>
        <v>12510985.11825813</v>
      </c>
      <c r="AC241" s="2">
        <f t="shared" si="93"/>
        <v>0</v>
      </c>
      <c r="AD241" s="2">
        <f t="shared" si="93"/>
        <v>0</v>
      </c>
      <c r="AE241" s="2">
        <f t="shared" si="93"/>
        <v>0</v>
      </c>
      <c r="AF241" s="2">
        <f t="shared" si="93"/>
        <v>0</v>
      </c>
      <c r="AG241" s="2">
        <f t="shared" si="93"/>
        <v>13880982.859219158</v>
      </c>
      <c r="AH241" s="2">
        <f t="shared" si="93"/>
        <v>0</v>
      </c>
      <c r="AI241" s="2">
        <f t="shared" si="93"/>
        <v>0</v>
      </c>
      <c r="AJ241" s="2">
        <f t="shared" si="93"/>
        <v>0</v>
      </c>
      <c r="AK241" s="2">
        <f t="shared" si="93"/>
        <v>0</v>
      </c>
      <c r="AL241" s="2">
        <f t="shared" si="89"/>
        <v>0</v>
      </c>
    </row>
    <row r="242" spans="3:40">
      <c r="E242" t="s">
        <v>312</v>
      </c>
      <c r="F242" t="s">
        <v>215</v>
      </c>
      <c r="G242" s="2">
        <f t="shared" ref="G242:AK242" si="94">G231</f>
        <v>164833.82789299975</v>
      </c>
      <c r="H242" s="2" t="e">
        <f t="shared" si="94"/>
        <v>#REF!</v>
      </c>
      <c r="I242" s="2" t="e">
        <f t="shared" si="94"/>
        <v>#REF!</v>
      </c>
      <c r="J242" s="2" t="e">
        <f t="shared" si="94"/>
        <v>#REF!</v>
      </c>
      <c r="K242" s="2" t="e">
        <f t="shared" si="94"/>
        <v>#REF!</v>
      </c>
      <c r="L242" s="2" t="e">
        <f t="shared" si="94"/>
        <v>#REF!</v>
      </c>
      <c r="M242" s="2" t="e">
        <f t="shared" si="94"/>
        <v>#REF!</v>
      </c>
      <c r="N242" s="2" t="e">
        <f t="shared" si="94"/>
        <v>#REF!</v>
      </c>
      <c r="O242" s="2" t="e">
        <f t="shared" si="94"/>
        <v>#REF!</v>
      </c>
      <c r="P242" s="2" t="e">
        <f t="shared" si="94"/>
        <v>#REF!</v>
      </c>
      <c r="Q242" s="2" t="e">
        <f t="shared" si="94"/>
        <v>#REF!</v>
      </c>
      <c r="R242" s="2" t="e">
        <f t="shared" si="94"/>
        <v>#REF!</v>
      </c>
      <c r="S242" s="2" t="e">
        <f t="shared" si="94"/>
        <v>#REF!</v>
      </c>
      <c r="T242" s="2" t="e">
        <f t="shared" si="94"/>
        <v>#REF!</v>
      </c>
      <c r="U242" s="2" t="e">
        <f t="shared" si="94"/>
        <v>#REF!</v>
      </c>
      <c r="V242" s="2" t="e">
        <f t="shared" si="94"/>
        <v>#REF!</v>
      </c>
      <c r="W242" s="2" t="e">
        <f t="shared" si="94"/>
        <v>#REF!</v>
      </c>
      <c r="X242" s="2" t="e">
        <f t="shared" si="94"/>
        <v>#REF!</v>
      </c>
      <c r="Y242" s="2" t="e">
        <f t="shared" si="94"/>
        <v>#REF!</v>
      </c>
      <c r="Z242" s="2" t="e">
        <f t="shared" si="94"/>
        <v>#REF!</v>
      </c>
      <c r="AA242" s="2" t="e">
        <f t="shared" si="94"/>
        <v>#REF!</v>
      </c>
      <c r="AB242" s="2" t="e">
        <f t="shared" si="94"/>
        <v>#REF!</v>
      </c>
      <c r="AC242" s="2" t="e">
        <f t="shared" si="94"/>
        <v>#REF!</v>
      </c>
      <c r="AD242" s="2" t="e">
        <f t="shared" si="94"/>
        <v>#REF!</v>
      </c>
      <c r="AE242" s="2" t="e">
        <f t="shared" si="94"/>
        <v>#REF!</v>
      </c>
      <c r="AF242" s="2" t="e">
        <f t="shared" si="94"/>
        <v>#REF!</v>
      </c>
      <c r="AG242" s="2" t="e">
        <f t="shared" si="94"/>
        <v>#REF!</v>
      </c>
      <c r="AH242" s="2" t="e">
        <f t="shared" si="94"/>
        <v>#REF!</v>
      </c>
      <c r="AI242" s="2" t="e">
        <f t="shared" si="94"/>
        <v>#REF!</v>
      </c>
      <c r="AJ242" s="2" t="e">
        <f t="shared" si="94"/>
        <v>#REF!</v>
      </c>
      <c r="AK242" s="2" t="e">
        <f t="shared" si="94"/>
        <v>#REF!</v>
      </c>
      <c r="AL242" s="2" t="e">
        <f t="shared" si="89"/>
        <v>#REF!</v>
      </c>
      <c r="AN242" s="18"/>
    </row>
    <row r="243" spans="3:40">
      <c r="E243" t="s">
        <v>313</v>
      </c>
      <c r="F243" t="s">
        <v>215</v>
      </c>
      <c r="G243" s="2">
        <f>-$G$17*G242</f>
        <v>-82416.913946499873</v>
      </c>
      <c r="H243" s="2" t="e">
        <f t="shared" ref="H243:AK243" si="95">-$G$17*H242</f>
        <v>#REF!</v>
      </c>
      <c r="I243" s="2" t="e">
        <f t="shared" si="95"/>
        <v>#REF!</v>
      </c>
      <c r="J243" s="2" t="e">
        <f t="shared" si="95"/>
        <v>#REF!</v>
      </c>
      <c r="K243" s="2" t="e">
        <f t="shared" si="95"/>
        <v>#REF!</v>
      </c>
      <c r="L243" s="2" t="e">
        <f t="shared" si="95"/>
        <v>#REF!</v>
      </c>
      <c r="M243" s="2" t="e">
        <f t="shared" si="95"/>
        <v>#REF!</v>
      </c>
      <c r="N243" s="2" t="e">
        <f t="shared" si="95"/>
        <v>#REF!</v>
      </c>
      <c r="O243" s="2" t="e">
        <f t="shared" si="95"/>
        <v>#REF!</v>
      </c>
      <c r="P243" s="2" t="e">
        <f t="shared" si="95"/>
        <v>#REF!</v>
      </c>
      <c r="Q243" s="2" t="e">
        <f t="shared" si="95"/>
        <v>#REF!</v>
      </c>
      <c r="R243" s="2" t="e">
        <f t="shared" si="95"/>
        <v>#REF!</v>
      </c>
      <c r="S243" s="2" t="e">
        <f t="shared" si="95"/>
        <v>#REF!</v>
      </c>
      <c r="T243" s="2" t="e">
        <f t="shared" si="95"/>
        <v>#REF!</v>
      </c>
      <c r="U243" s="2" t="e">
        <f t="shared" si="95"/>
        <v>#REF!</v>
      </c>
      <c r="V243" s="2" t="e">
        <f t="shared" si="95"/>
        <v>#REF!</v>
      </c>
      <c r="W243" s="2" t="e">
        <f t="shared" si="95"/>
        <v>#REF!</v>
      </c>
      <c r="X243" s="2" t="e">
        <f t="shared" si="95"/>
        <v>#REF!</v>
      </c>
      <c r="Y243" s="2" t="e">
        <f t="shared" si="95"/>
        <v>#REF!</v>
      </c>
      <c r="Z243" s="2" t="e">
        <f t="shared" si="95"/>
        <v>#REF!</v>
      </c>
      <c r="AA243" s="2" t="e">
        <f t="shared" si="95"/>
        <v>#REF!</v>
      </c>
      <c r="AB243" s="2" t="e">
        <f t="shared" si="95"/>
        <v>#REF!</v>
      </c>
      <c r="AC243" s="2" t="e">
        <f t="shared" si="95"/>
        <v>#REF!</v>
      </c>
      <c r="AD243" s="2" t="e">
        <f t="shared" si="95"/>
        <v>#REF!</v>
      </c>
      <c r="AE243" s="2" t="e">
        <f t="shared" si="95"/>
        <v>#REF!</v>
      </c>
      <c r="AF243" s="2" t="e">
        <f t="shared" si="95"/>
        <v>#REF!</v>
      </c>
      <c r="AG243" s="2" t="e">
        <f t="shared" si="95"/>
        <v>#REF!</v>
      </c>
      <c r="AH243" s="2" t="e">
        <f t="shared" si="95"/>
        <v>#REF!</v>
      </c>
      <c r="AI243" s="2" t="e">
        <f t="shared" si="95"/>
        <v>#REF!</v>
      </c>
      <c r="AJ243" s="2" t="e">
        <f t="shared" si="95"/>
        <v>#REF!</v>
      </c>
      <c r="AK243" s="2" t="e">
        <f t="shared" si="95"/>
        <v>#REF!</v>
      </c>
      <c r="AL243" s="2" t="e">
        <f t="shared" si="89"/>
        <v>#REF!</v>
      </c>
    </row>
    <row r="244" spans="3:40">
      <c r="E244" t="s">
        <v>314</v>
      </c>
      <c r="F244" t="s">
        <v>215</v>
      </c>
      <c r="G244" s="2">
        <f>SUM(G234:G243)</f>
        <v>-43873270.524186768</v>
      </c>
      <c r="H244" s="2" t="e">
        <f t="shared" ref="H244:AL244" si="96">SUM(H234:H243)</f>
        <v>#REF!</v>
      </c>
      <c r="I244" s="2" t="e">
        <f t="shared" si="96"/>
        <v>#REF!</v>
      </c>
      <c r="J244" s="2" t="e">
        <f t="shared" si="96"/>
        <v>#REF!</v>
      </c>
      <c r="K244" s="2" t="e">
        <f t="shared" si="96"/>
        <v>#REF!</v>
      </c>
      <c r="L244" s="2" t="e">
        <f t="shared" si="96"/>
        <v>#REF!</v>
      </c>
      <c r="M244" s="2" t="e">
        <f t="shared" si="96"/>
        <v>#REF!</v>
      </c>
      <c r="N244" s="2" t="e">
        <f t="shared" si="96"/>
        <v>#REF!</v>
      </c>
      <c r="O244" s="2" t="e">
        <f t="shared" si="96"/>
        <v>#REF!</v>
      </c>
      <c r="P244" s="2" t="e">
        <f t="shared" si="96"/>
        <v>#REF!</v>
      </c>
      <c r="Q244" s="2" t="e">
        <f t="shared" si="96"/>
        <v>#REF!</v>
      </c>
      <c r="R244" s="2" t="e">
        <f t="shared" si="96"/>
        <v>#REF!</v>
      </c>
      <c r="S244" s="2" t="e">
        <f t="shared" si="96"/>
        <v>#REF!</v>
      </c>
      <c r="T244" s="2" t="e">
        <f t="shared" si="96"/>
        <v>#REF!</v>
      </c>
      <c r="U244" s="2" t="e">
        <f t="shared" si="96"/>
        <v>#REF!</v>
      </c>
      <c r="V244" s="2" t="e">
        <f t="shared" si="96"/>
        <v>#REF!</v>
      </c>
      <c r="W244" s="2" t="e">
        <f t="shared" si="96"/>
        <v>#REF!</v>
      </c>
      <c r="X244" s="2" t="e">
        <f t="shared" si="96"/>
        <v>#REF!</v>
      </c>
      <c r="Y244" s="2" t="e">
        <f t="shared" si="96"/>
        <v>#REF!</v>
      </c>
      <c r="Z244" s="2" t="e">
        <f t="shared" si="96"/>
        <v>#REF!</v>
      </c>
      <c r="AA244" s="2" t="e">
        <f t="shared" si="96"/>
        <v>#REF!</v>
      </c>
      <c r="AB244" s="2" t="e">
        <f t="shared" si="96"/>
        <v>#REF!</v>
      </c>
      <c r="AC244" s="2" t="e">
        <f t="shared" si="96"/>
        <v>#REF!</v>
      </c>
      <c r="AD244" s="2" t="e">
        <f t="shared" si="96"/>
        <v>#REF!</v>
      </c>
      <c r="AE244" s="2" t="e">
        <f t="shared" si="96"/>
        <v>#REF!</v>
      </c>
      <c r="AF244" s="2" t="e">
        <f t="shared" si="96"/>
        <v>#REF!</v>
      </c>
      <c r="AG244" s="2" t="e">
        <f t="shared" si="96"/>
        <v>#REF!</v>
      </c>
      <c r="AH244" s="2" t="e">
        <f t="shared" si="96"/>
        <v>#REF!</v>
      </c>
      <c r="AI244" s="2" t="e">
        <f t="shared" si="96"/>
        <v>#REF!</v>
      </c>
      <c r="AJ244" s="2" t="e">
        <f t="shared" si="96"/>
        <v>#REF!</v>
      </c>
      <c r="AK244" s="2" t="e">
        <f t="shared" si="96"/>
        <v>#REF!</v>
      </c>
      <c r="AL244" s="2" t="e">
        <f t="shared" si="96"/>
        <v>#REF!</v>
      </c>
    </row>
    <row r="245" spans="3:40">
      <c r="E245" t="s">
        <v>315</v>
      </c>
      <c r="F245" t="s">
        <v>215</v>
      </c>
      <c r="G245" s="2" t="e">
        <f>NPV($G$15,H244:AL244)+G244</f>
        <v>#REF!</v>
      </c>
    </row>
    <row r="247" spans="3:40">
      <c r="E247" t="s">
        <v>307</v>
      </c>
      <c r="F247" t="s">
        <v>215</v>
      </c>
      <c r="H247" s="2" t="e">
        <f t="shared" ref="H247:AK247" si="97">H219</f>
        <v>#REF!</v>
      </c>
      <c r="I247" s="2" t="e">
        <f t="shared" si="97"/>
        <v>#REF!</v>
      </c>
      <c r="J247" s="2" t="e">
        <f t="shared" si="97"/>
        <v>#REF!</v>
      </c>
      <c r="K247" s="2" t="e">
        <f t="shared" si="97"/>
        <v>#REF!</v>
      </c>
      <c r="L247" s="2" t="e">
        <f t="shared" si="97"/>
        <v>#REF!</v>
      </c>
      <c r="M247" s="2" t="e">
        <f t="shared" si="97"/>
        <v>#REF!</v>
      </c>
      <c r="N247" s="2" t="e">
        <f t="shared" si="97"/>
        <v>#REF!</v>
      </c>
      <c r="O247" s="2" t="e">
        <f t="shared" si="97"/>
        <v>#REF!</v>
      </c>
      <c r="P247" s="2" t="e">
        <f t="shared" si="97"/>
        <v>#REF!</v>
      </c>
      <c r="Q247" s="2" t="e">
        <f t="shared" si="97"/>
        <v>#REF!</v>
      </c>
      <c r="R247" s="2" t="e">
        <f t="shared" si="97"/>
        <v>#REF!</v>
      </c>
      <c r="S247" s="2" t="e">
        <f t="shared" si="97"/>
        <v>#REF!</v>
      </c>
      <c r="T247" s="2" t="e">
        <f t="shared" si="97"/>
        <v>#REF!</v>
      </c>
      <c r="U247" s="2" t="e">
        <f t="shared" si="97"/>
        <v>#REF!</v>
      </c>
      <c r="V247" s="2" t="e">
        <f t="shared" si="97"/>
        <v>#REF!</v>
      </c>
      <c r="W247" s="2" t="e">
        <f t="shared" si="97"/>
        <v>#REF!</v>
      </c>
      <c r="X247" s="2" t="e">
        <f t="shared" si="97"/>
        <v>#REF!</v>
      </c>
      <c r="Y247" s="2" t="e">
        <f t="shared" si="97"/>
        <v>#REF!</v>
      </c>
      <c r="Z247" s="2" t="e">
        <f t="shared" si="97"/>
        <v>#REF!</v>
      </c>
      <c r="AA247" s="2" t="e">
        <f t="shared" si="97"/>
        <v>#REF!</v>
      </c>
      <c r="AB247" s="2" t="e">
        <f t="shared" si="97"/>
        <v>#REF!</v>
      </c>
      <c r="AC247" s="2" t="e">
        <f t="shared" si="97"/>
        <v>#REF!</v>
      </c>
      <c r="AD247" s="2" t="e">
        <f t="shared" si="97"/>
        <v>#REF!</v>
      </c>
      <c r="AE247" s="2" t="e">
        <f t="shared" si="97"/>
        <v>#REF!</v>
      </c>
      <c r="AF247" s="2" t="e">
        <f t="shared" si="97"/>
        <v>#REF!</v>
      </c>
      <c r="AG247" s="2" t="e">
        <f t="shared" si="97"/>
        <v>#REF!</v>
      </c>
      <c r="AH247" s="2" t="e">
        <f t="shared" si="97"/>
        <v>#REF!</v>
      </c>
      <c r="AI247" s="2" t="e">
        <f t="shared" si="97"/>
        <v>#REF!</v>
      </c>
      <c r="AJ247" s="2" t="e">
        <f t="shared" si="97"/>
        <v>#REF!</v>
      </c>
      <c r="AK247" s="2" t="e">
        <f t="shared" si="97"/>
        <v>#REF!</v>
      </c>
    </row>
    <row r="248" spans="3:40">
      <c r="E248" t="s">
        <v>316</v>
      </c>
      <c r="F248" t="s">
        <v>215</v>
      </c>
      <c r="G248" s="23" t="e">
        <f>NPV($G$15,H247:AL247)+G247</f>
        <v>#REF!</v>
      </c>
    </row>
    <row r="249" spans="3:40">
      <c r="E249" s="3" t="s">
        <v>317</v>
      </c>
      <c r="F249" s="3"/>
      <c r="G249" s="4" t="e">
        <f>IF(G245&gt;0,"N/A",IF(ABS(G245+G248)&gt;1,"Error","OK"))</f>
        <v>#REF!</v>
      </c>
    </row>
    <row r="251" spans="3:40">
      <c r="C251" s="1" t="s">
        <v>318</v>
      </c>
      <c r="D251" s="1"/>
    </row>
    <row r="252" spans="3:40">
      <c r="C252" s="1"/>
      <c r="D252" s="1"/>
    </row>
    <row r="253" spans="3:40">
      <c r="C253" s="1"/>
      <c r="D253" t="s">
        <v>318</v>
      </c>
      <c r="F253" t="s">
        <v>215</v>
      </c>
      <c r="G253" s="8" t="e">
        <f ca="1">MAX(0,-G279)</f>
        <v>#REF!</v>
      </c>
    </row>
    <row r="255" spans="3:40">
      <c r="D255" t="s">
        <v>304</v>
      </c>
    </row>
    <row r="256" spans="3:40">
      <c r="E256" t="s">
        <v>219</v>
      </c>
      <c r="F256" t="s">
        <v>215</v>
      </c>
      <c r="G256" s="2">
        <f t="shared" ref="G256:AK261" si="98">G222</f>
        <v>0</v>
      </c>
      <c r="H256" s="2">
        <f t="shared" si="98"/>
        <v>7276022.1604916416</v>
      </c>
      <c r="I256" s="2">
        <f t="shared" si="98"/>
        <v>7428818.6258619661</v>
      </c>
      <c r="J256" s="2">
        <f t="shared" si="98"/>
        <v>7584823.8170050671</v>
      </c>
      <c r="K256" s="2">
        <f t="shared" si="98"/>
        <v>7744105.1171621718</v>
      </c>
      <c r="L256" s="2">
        <f t="shared" si="98"/>
        <v>7906731.324622578</v>
      </c>
      <c r="M256" s="2">
        <f t="shared" si="98"/>
        <v>11656575.362550387</v>
      </c>
      <c r="N256" s="2">
        <f t="shared" si="98"/>
        <v>11901363.445163943</v>
      </c>
      <c r="O256" s="2">
        <f t="shared" si="98"/>
        <v>12151292.077512383</v>
      </c>
      <c r="P256" s="2">
        <f t="shared" si="98"/>
        <v>12406469.211140145</v>
      </c>
      <c r="Q256" s="2">
        <f t="shared" si="98"/>
        <v>12667005.064574085</v>
      </c>
      <c r="R256" s="2">
        <f t="shared" si="98"/>
        <v>3775769.5359017085</v>
      </c>
      <c r="S256" s="2">
        <f t="shared" si="98"/>
        <v>3855060.696155644</v>
      </c>
      <c r="T256" s="2">
        <f t="shared" si="98"/>
        <v>3936016.9707749118</v>
      </c>
      <c r="U256" s="2">
        <f t="shared" si="98"/>
        <v>4018673.327161185</v>
      </c>
      <c r="V256" s="2">
        <f t="shared" si="98"/>
        <v>4103065.4670315697</v>
      </c>
      <c r="W256" s="2">
        <f t="shared" si="98"/>
        <v>4189229.841839232</v>
      </c>
      <c r="X256" s="2">
        <f t="shared" si="98"/>
        <v>4277203.6685178559</v>
      </c>
      <c r="Y256" s="2">
        <f t="shared" si="98"/>
        <v>818817.17729188665</v>
      </c>
      <c r="Z256" s="2">
        <f t="shared" si="98"/>
        <v>836012.33801501628</v>
      </c>
      <c r="AA256" s="2">
        <f t="shared" si="98"/>
        <v>853568.59711333143</v>
      </c>
      <c r="AB256" s="2">
        <f t="shared" si="98"/>
        <v>871493.53765271127</v>
      </c>
      <c r="AC256" s="2">
        <f t="shared" si="98"/>
        <v>889794.90194341808</v>
      </c>
      <c r="AD256" s="2">
        <f t="shared" si="98"/>
        <v>908480.59488422971</v>
      </c>
      <c r="AE256" s="2">
        <f t="shared" si="98"/>
        <v>927558.68737679848</v>
      </c>
      <c r="AF256" s="2">
        <f t="shared" si="98"/>
        <v>947037.41981171118</v>
      </c>
      <c r="AG256" s="2">
        <f t="shared" si="98"/>
        <v>0</v>
      </c>
      <c r="AH256" s="2">
        <f t="shared" si="98"/>
        <v>0</v>
      </c>
      <c r="AI256" s="2">
        <f t="shared" si="98"/>
        <v>0</v>
      </c>
      <c r="AJ256" s="2">
        <f t="shared" si="98"/>
        <v>0</v>
      </c>
      <c r="AK256" s="2">
        <f t="shared" si="98"/>
        <v>0</v>
      </c>
    </row>
    <row r="257" spans="4:38">
      <c r="E257" t="s">
        <v>305</v>
      </c>
      <c r="F257" t="s">
        <v>215</v>
      </c>
      <c r="G257" s="2">
        <f t="shared" si="98"/>
        <v>0</v>
      </c>
      <c r="H257" s="2" t="e">
        <f t="shared" si="98"/>
        <v>#REF!</v>
      </c>
      <c r="I257" s="2" t="e">
        <f t="shared" si="98"/>
        <v>#REF!</v>
      </c>
      <c r="J257" s="2" t="e">
        <f t="shared" si="98"/>
        <v>#REF!</v>
      </c>
      <c r="K257" s="2" t="e">
        <f t="shared" si="98"/>
        <v>#REF!</v>
      </c>
      <c r="L257" s="2" t="e">
        <f t="shared" si="98"/>
        <v>#REF!</v>
      </c>
      <c r="M257" s="2" t="e">
        <f t="shared" si="98"/>
        <v>#REF!</v>
      </c>
      <c r="N257" s="2" t="e">
        <f t="shared" si="98"/>
        <v>#REF!</v>
      </c>
      <c r="O257" s="2" t="e">
        <f t="shared" si="98"/>
        <v>#REF!</v>
      </c>
      <c r="P257" s="2" t="e">
        <f t="shared" si="98"/>
        <v>#REF!</v>
      </c>
      <c r="Q257" s="2" t="e">
        <f t="shared" si="98"/>
        <v>#REF!</v>
      </c>
      <c r="R257" s="2" t="e">
        <f t="shared" si="98"/>
        <v>#REF!</v>
      </c>
      <c r="S257" s="2" t="e">
        <f t="shared" si="98"/>
        <v>#REF!</v>
      </c>
      <c r="T257" s="2" t="e">
        <f t="shared" si="98"/>
        <v>#REF!</v>
      </c>
      <c r="U257" s="2" t="e">
        <f t="shared" si="98"/>
        <v>#REF!</v>
      </c>
      <c r="V257" s="2" t="e">
        <f t="shared" si="98"/>
        <v>#REF!</v>
      </c>
      <c r="W257" s="2" t="e">
        <f t="shared" si="98"/>
        <v>#REF!</v>
      </c>
      <c r="X257" s="2" t="e">
        <f t="shared" si="98"/>
        <v>#REF!</v>
      </c>
      <c r="Y257" s="2" t="e">
        <f t="shared" si="98"/>
        <v>#REF!</v>
      </c>
      <c r="Z257" s="2" t="e">
        <f t="shared" si="98"/>
        <v>#REF!</v>
      </c>
      <c r="AA257" s="2" t="e">
        <f t="shared" si="98"/>
        <v>#REF!</v>
      </c>
      <c r="AB257" s="2" t="e">
        <f t="shared" si="98"/>
        <v>#REF!</v>
      </c>
      <c r="AC257" s="2" t="e">
        <f t="shared" si="98"/>
        <v>#REF!</v>
      </c>
      <c r="AD257" s="2" t="e">
        <f t="shared" si="98"/>
        <v>#REF!</v>
      </c>
      <c r="AE257" s="2" t="e">
        <f t="shared" si="98"/>
        <v>#REF!</v>
      </c>
      <c r="AF257" s="2" t="e">
        <f t="shared" si="98"/>
        <v>#REF!</v>
      </c>
      <c r="AG257" s="2" t="e">
        <f t="shared" si="98"/>
        <v>#REF!</v>
      </c>
      <c r="AH257" s="2" t="e">
        <f t="shared" si="98"/>
        <v>#REF!</v>
      </c>
      <c r="AI257" s="2" t="e">
        <f t="shared" si="98"/>
        <v>#REF!</v>
      </c>
      <c r="AJ257" s="2" t="e">
        <f t="shared" si="98"/>
        <v>#REF!</v>
      </c>
      <c r="AK257" s="2" t="e">
        <f t="shared" si="98"/>
        <v>#REF!</v>
      </c>
    </row>
    <row r="258" spans="4:38">
      <c r="E258" t="s">
        <v>282</v>
      </c>
      <c r="F258" t="s">
        <v>215</v>
      </c>
      <c r="G258" s="2">
        <f t="shared" si="98"/>
        <v>0</v>
      </c>
      <c r="H258" s="2" t="e">
        <f t="shared" si="98"/>
        <v>#REF!</v>
      </c>
      <c r="I258" s="2" t="e">
        <f t="shared" si="98"/>
        <v>#REF!</v>
      </c>
      <c r="J258" s="2" t="e">
        <f t="shared" si="98"/>
        <v>#REF!</v>
      </c>
      <c r="K258" s="2" t="e">
        <f t="shared" si="98"/>
        <v>#REF!</v>
      </c>
      <c r="L258" s="2" t="e">
        <f t="shared" si="98"/>
        <v>#REF!</v>
      </c>
      <c r="M258" s="2" t="e">
        <f t="shared" si="98"/>
        <v>#REF!</v>
      </c>
      <c r="N258" s="2" t="e">
        <f t="shared" si="98"/>
        <v>#REF!</v>
      </c>
      <c r="O258" s="2" t="e">
        <f t="shared" si="98"/>
        <v>#REF!</v>
      </c>
      <c r="P258" s="2" t="e">
        <f t="shared" si="98"/>
        <v>#REF!</v>
      </c>
      <c r="Q258" s="2" t="e">
        <f t="shared" si="98"/>
        <v>#REF!</v>
      </c>
      <c r="R258" s="2" t="e">
        <f t="shared" si="98"/>
        <v>#REF!</v>
      </c>
      <c r="S258" s="2" t="e">
        <f t="shared" si="98"/>
        <v>#REF!</v>
      </c>
      <c r="T258" s="2" t="e">
        <f t="shared" si="98"/>
        <v>#REF!</v>
      </c>
      <c r="U258" s="2" t="e">
        <f t="shared" si="98"/>
        <v>#REF!</v>
      </c>
      <c r="V258" s="2" t="e">
        <f t="shared" si="98"/>
        <v>#REF!</v>
      </c>
      <c r="W258" s="2" t="e">
        <f t="shared" si="98"/>
        <v>#REF!</v>
      </c>
      <c r="X258" s="2" t="e">
        <f t="shared" si="98"/>
        <v>#REF!</v>
      </c>
      <c r="Y258" s="2" t="e">
        <f t="shared" si="98"/>
        <v>#REF!</v>
      </c>
      <c r="Z258" s="2" t="e">
        <f t="shared" si="98"/>
        <v>#REF!</v>
      </c>
      <c r="AA258" s="2" t="e">
        <f t="shared" si="98"/>
        <v>#REF!</v>
      </c>
      <c r="AB258" s="2" t="e">
        <f t="shared" si="98"/>
        <v>#REF!</v>
      </c>
      <c r="AC258" s="2" t="e">
        <f t="shared" si="98"/>
        <v>#REF!</v>
      </c>
      <c r="AD258" s="2" t="e">
        <f t="shared" si="98"/>
        <v>#REF!</v>
      </c>
      <c r="AE258" s="2" t="e">
        <f t="shared" si="98"/>
        <v>#REF!</v>
      </c>
      <c r="AF258" s="2" t="e">
        <f t="shared" si="98"/>
        <v>#REF!</v>
      </c>
      <c r="AG258" s="2" t="e">
        <f t="shared" si="98"/>
        <v>#REF!</v>
      </c>
      <c r="AH258" s="2" t="e">
        <f t="shared" si="98"/>
        <v>#REF!</v>
      </c>
      <c r="AI258" s="2" t="e">
        <f t="shared" si="98"/>
        <v>#REF!</v>
      </c>
      <c r="AJ258" s="2" t="e">
        <f t="shared" si="98"/>
        <v>#REF!</v>
      </c>
      <c r="AK258" s="2" t="e">
        <f t="shared" si="98"/>
        <v>#REF!</v>
      </c>
    </row>
    <row r="259" spans="4:38">
      <c r="E259" t="s">
        <v>283</v>
      </c>
      <c r="F259" t="s">
        <v>215</v>
      </c>
      <c r="G259" s="2">
        <f t="shared" si="98"/>
        <v>0</v>
      </c>
      <c r="H259" s="2" t="e">
        <f t="shared" si="98"/>
        <v>#REF!</v>
      </c>
      <c r="I259" s="2" t="e">
        <f t="shared" si="98"/>
        <v>#REF!</v>
      </c>
      <c r="J259" s="2" t="e">
        <f t="shared" si="98"/>
        <v>#REF!</v>
      </c>
      <c r="K259" s="2" t="e">
        <f t="shared" si="98"/>
        <v>#REF!</v>
      </c>
      <c r="L259" s="2" t="e">
        <f t="shared" si="98"/>
        <v>#REF!</v>
      </c>
      <c r="M259" s="2" t="e">
        <f t="shared" si="98"/>
        <v>#REF!</v>
      </c>
      <c r="N259" s="2" t="e">
        <f t="shared" si="98"/>
        <v>#REF!</v>
      </c>
      <c r="O259" s="2" t="e">
        <f t="shared" si="98"/>
        <v>#REF!</v>
      </c>
      <c r="P259" s="2" t="e">
        <f t="shared" si="98"/>
        <v>#REF!</v>
      </c>
      <c r="Q259" s="2" t="e">
        <f t="shared" si="98"/>
        <v>#REF!</v>
      </c>
      <c r="R259" s="2" t="e">
        <f t="shared" si="98"/>
        <v>#REF!</v>
      </c>
      <c r="S259" s="2" t="e">
        <f t="shared" si="98"/>
        <v>#REF!</v>
      </c>
      <c r="T259" s="2" t="e">
        <f t="shared" si="98"/>
        <v>#REF!</v>
      </c>
      <c r="U259" s="2" t="e">
        <f t="shared" si="98"/>
        <v>#REF!</v>
      </c>
      <c r="V259" s="2" t="e">
        <f t="shared" si="98"/>
        <v>#REF!</v>
      </c>
      <c r="W259" s="2" t="e">
        <f t="shared" si="98"/>
        <v>#REF!</v>
      </c>
      <c r="X259" s="2" t="e">
        <f t="shared" si="98"/>
        <v>#REF!</v>
      </c>
      <c r="Y259" s="2" t="e">
        <f t="shared" si="98"/>
        <v>#REF!</v>
      </c>
      <c r="Z259" s="2" t="e">
        <f t="shared" si="98"/>
        <v>#REF!</v>
      </c>
      <c r="AA259" s="2" t="e">
        <f t="shared" si="98"/>
        <v>#REF!</v>
      </c>
      <c r="AB259" s="2" t="e">
        <f t="shared" si="98"/>
        <v>#REF!</v>
      </c>
      <c r="AC259" s="2" t="e">
        <f t="shared" si="98"/>
        <v>#REF!</v>
      </c>
      <c r="AD259" s="2" t="e">
        <f t="shared" si="98"/>
        <v>#REF!</v>
      </c>
      <c r="AE259" s="2" t="e">
        <f t="shared" si="98"/>
        <v>#REF!</v>
      </c>
      <c r="AF259" s="2" t="e">
        <f t="shared" si="98"/>
        <v>#REF!</v>
      </c>
      <c r="AG259" s="2" t="e">
        <f t="shared" si="98"/>
        <v>#REF!</v>
      </c>
      <c r="AH259" s="2" t="e">
        <f t="shared" si="98"/>
        <v>#REF!</v>
      </c>
      <c r="AI259" s="2" t="e">
        <f t="shared" si="98"/>
        <v>#REF!</v>
      </c>
      <c r="AJ259" s="2" t="e">
        <f t="shared" si="98"/>
        <v>#REF!</v>
      </c>
      <c r="AK259" s="2" t="e">
        <f t="shared" si="98"/>
        <v>#REF!</v>
      </c>
    </row>
    <row r="260" spans="4:38">
      <c r="E260" t="s">
        <v>306</v>
      </c>
      <c r="F260" t="s">
        <v>215</v>
      </c>
      <c r="G260" s="2">
        <f t="shared" si="98"/>
        <v>-549446.09297666582</v>
      </c>
      <c r="H260" s="2">
        <f t="shared" si="98"/>
        <v>-1017692.3071428384</v>
      </c>
      <c r="I260" s="2">
        <f t="shared" si="98"/>
        <v>-1316518.6602122937</v>
      </c>
      <c r="J260" s="2">
        <f t="shared" si="98"/>
        <v>-1519882.7533051523</v>
      </c>
      <c r="K260" s="2">
        <f t="shared" si="98"/>
        <v>-1717421.7482654529</v>
      </c>
      <c r="L260" s="2">
        <f t="shared" si="98"/>
        <v>-1860838.3437902112</v>
      </c>
      <c r="M260" s="2">
        <f t="shared" si="98"/>
        <v>-2013988.8018642361</v>
      </c>
      <c r="N260" s="2">
        <f t="shared" si="98"/>
        <v>-2847324.101804425</v>
      </c>
      <c r="O260" s="2">
        <f t="shared" si="98"/>
        <v>-3045869.3425965416</v>
      </c>
      <c r="P260" s="2">
        <f t="shared" si="98"/>
        <v>-3222261.0749349669</v>
      </c>
      <c r="Q260" s="2">
        <f t="shared" si="98"/>
        <v>-3385034.3347039367</v>
      </c>
      <c r="R260" s="2">
        <f t="shared" si="98"/>
        <v>-3432231.4539027084</v>
      </c>
      <c r="S260" s="2">
        <f t="shared" si="98"/>
        <v>-3480419.712604654</v>
      </c>
      <c r="T260" s="2">
        <f t="shared" si="98"/>
        <v>-3529619.9247393403</v>
      </c>
      <c r="U260" s="2">
        <f t="shared" si="98"/>
        <v>-3579853.3413288547</v>
      </c>
      <c r="V260" s="2">
        <f t="shared" si="98"/>
        <v>-3631141.6596667496</v>
      </c>
      <c r="W260" s="2">
        <f t="shared" si="98"/>
        <v>-3683507.03268974</v>
      </c>
      <c r="X260" s="2">
        <f t="shared" si="98"/>
        <v>-3736972.078546213</v>
      </c>
      <c r="Y260" s="2">
        <f t="shared" si="98"/>
        <v>-3747207.2932623615</v>
      </c>
      <c r="Z260" s="2">
        <f t="shared" si="98"/>
        <v>-3757657.4474875489</v>
      </c>
      <c r="AA260" s="2">
        <f t="shared" si="98"/>
        <v>-3768327.0549514657</v>
      </c>
      <c r="AB260" s="2">
        <f t="shared" si="98"/>
        <v>-3779220.7241721246</v>
      </c>
      <c r="AC260" s="2">
        <f t="shared" si="98"/>
        <v>-3790343.1604464175</v>
      </c>
      <c r="AD260" s="2">
        <f t="shared" si="98"/>
        <v>-3801699.1678824704</v>
      </c>
      <c r="AE260" s="2">
        <f t="shared" si="98"/>
        <v>-3813293.6514746798</v>
      </c>
      <c r="AF260" s="2">
        <f t="shared" si="98"/>
        <v>-3825131.6192223262</v>
      </c>
      <c r="AG260" s="2">
        <f t="shared" si="98"/>
        <v>-3825131.6192223262</v>
      </c>
      <c r="AH260" s="2">
        <f t="shared" si="98"/>
        <v>-3825131.6192223262</v>
      </c>
      <c r="AI260" s="2">
        <f t="shared" si="98"/>
        <v>-3825131.6192223262</v>
      </c>
      <c r="AJ260" s="2">
        <f t="shared" si="98"/>
        <v>-3825131.6192223262</v>
      </c>
      <c r="AK260" s="2">
        <f t="shared" si="98"/>
        <v>-3825131.6192223262</v>
      </c>
    </row>
    <row r="261" spans="4:38">
      <c r="E261" t="s">
        <v>290</v>
      </c>
      <c r="F261" t="s">
        <v>215</v>
      </c>
      <c r="G261" s="2">
        <f t="shared" si="98"/>
        <v>0</v>
      </c>
      <c r="H261" s="2">
        <f t="shared" si="98"/>
        <v>0</v>
      </c>
      <c r="I261" s="2">
        <f t="shared" si="98"/>
        <v>0</v>
      </c>
      <c r="J261" s="2">
        <f t="shared" si="98"/>
        <v>0</v>
      </c>
      <c r="K261" s="2">
        <f t="shared" si="98"/>
        <v>0</v>
      </c>
      <c r="L261" s="2">
        <f t="shared" si="98"/>
        <v>0</v>
      </c>
      <c r="M261" s="2">
        <f t="shared" si="98"/>
        <v>0</v>
      </c>
      <c r="N261" s="2">
        <f t="shared" si="98"/>
        <v>0</v>
      </c>
      <c r="O261" s="2">
        <f t="shared" si="98"/>
        <v>0</v>
      </c>
      <c r="P261" s="2">
        <f t="shared" si="98"/>
        <v>0</v>
      </c>
      <c r="Q261" s="2">
        <f t="shared" si="98"/>
        <v>0</v>
      </c>
      <c r="R261" s="2">
        <f t="shared" si="98"/>
        <v>0</v>
      </c>
      <c r="S261" s="2">
        <f t="shared" si="98"/>
        <v>0</v>
      </c>
      <c r="T261" s="2">
        <f t="shared" si="98"/>
        <v>0</v>
      </c>
      <c r="U261" s="2">
        <f t="shared" si="98"/>
        <v>0</v>
      </c>
      <c r="V261" s="2">
        <f t="shared" si="98"/>
        <v>0</v>
      </c>
      <c r="W261" s="2">
        <f t="shared" si="98"/>
        <v>0</v>
      </c>
      <c r="X261" s="2">
        <f t="shared" si="98"/>
        <v>0</v>
      </c>
      <c r="Y261" s="2">
        <f t="shared" si="98"/>
        <v>0</v>
      </c>
      <c r="Z261" s="2">
        <f t="shared" si="98"/>
        <v>0</v>
      </c>
      <c r="AA261" s="2">
        <f t="shared" si="98"/>
        <v>0</v>
      </c>
      <c r="AB261" s="2">
        <f t="shared" si="98"/>
        <v>0</v>
      </c>
      <c r="AC261" s="2">
        <f t="shared" si="98"/>
        <v>0</v>
      </c>
      <c r="AD261" s="2">
        <f t="shared" si="98"/>
        <v>0</v>
      </c>
      <c r="AE261" s="2">
        <f t="shared" si="98"/>
        <v>0</v>
      </c>
      <c r="AF261" s="2">
        <f t="shared" si="98"/>
        <v>0</v>
      </c>
      <c r="AG261" s="2">
        <f t="shared" si="98"/>
        <v>0</v>
      </c>
      <c r="AH261" s="2">
        <f t="shared" si="98"/>
        <v>0</v>
      </c>
      <c r="AI261" s="2">
        <f t="shared" si="98"/>
        <v>0</v>
      </c>
      <c r="AJ261" s="2">
        <f t="shared" si="98"/>
        <v>0</v>
      </c>
      <c r="AK261" s="2">
        <f t="shared" si="98"/>
        <v>0</v>
      </c>
    </row>
    <row r="262" spans="4:38">
      <c r="E262" t="s">
        <v>307</v>
      </c>
      <c r="F262" t="s">
        <v>215</v>
      </c>
      <c r="G262" s="2" t="e">
        <f ca="1">G253</f>
        <v>#REF!</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99">SUM(G256:G262)</f>
        <v>#REF!</v>
      </c>
      <c r="H264" s="2" t="e">
        <f t="shared" si="99"/>
        <v>#REF!</v>
      </c>
      <c r="I264" s="2" t="e">
        <f t="shared" si="99"/>
        <v>#REF!</v>
      </c>
      <c r="J264" s="2" t="e">
        <f t="shared" si="99"/>
        <v>#REF!</v>
      </c>
      <c r="K264" s="2" t="e">
        <f t="shared" si="99"/>
        <v>#REF!</v>
      </c>
      <c r="L264" s="2" t="e">
        <f t="shared" si="99"/>
        <v>#REF!</v>
      </c>
      <c r="M264" s="2" t="e">
        <f t="shared" si="99"/>
        <v>#REF!</v>
      </c>
      <c r="N264" s="2" t="e">
        <f t="shared" si="99"/>
        <v>#REF!</v>
      </c>
      <c r="O264" s="2" t="e">
        <f t="shared" si="99"/>
        <v>#REF!</v>
      </c>
      <c r="P264" s="2" t="e">
        <f t="shared" si="99"/>
        <v>#REF!</v>
      </c>
      <c r="Q264" s="2" t="e">
        <f t="shared" si="99"/>
        <v>#REF!</v>
      </c>
      <c r="R264" s="2" t="e">
        <f t="shared" si="99"/>
        <v>#REF!</v>
      </c>
      <c r="S264" s="2" t="e">
        <f t="shared" si="99"/>
        <v>#REF!</v>
      </c>
      <c r="T264" s="2" t="e">
        <f t="shared" si="99"/>
        <v>#REF!</v>
      </c>
      <c r="U264" s="2" t="e">
        <f t="shared" si="99"/>
        <v>#REF!</v>
      </c>
      <c r="V264" s="2" t="e">
        <f t="shared" si="99"/>
        <v>#REF!</v>
      </c>
      <c r="W264" s="2" t="e">
        <f t="shared" si="99"/>
        <v>#REF!</v>
      </c>
      <c r="X264" s="2" t="e">
        <f t="shared" si="99"/>
        <v>#REF!</v>
      </c>
      <c r="Y264" s="2" t="e">
        <f t="shared" si="99"/>
        <v>#REF!</v>
      </c>
      <c r="Z264" s="2" t="e">
        <f t="shared" si="99"/>
        <v>#REF!</v>
      </c>
      <c r="AA264" s="2" t="e">
        <f t="shared" si="99"/>
        <v>#REF!</v>
      </c>
      <c r="AB264" s="2" t="e">
        <f t="shared" si="99"/>
        <v>#REF!</v>
      </c>
      <c r="AC264" s="2" t="e">
        <f t="shared" si="99"/>
        <v>#REF!</v>
      </c>
      <c r="AD264" s="2" t="e">
        <f t="shared" si="99"/>
        <v>#REF!</v>
      </c>
      <c r="AE264" s="2" t="e">
        <f t="shared" si="99"/>
        <v>#REF!</v>
      </c>
      <c r="AF264" s="2" t="e">
        <f t="shared" si="99"/>
        <v>#REF!</v>
      </c>
      <c r="AG264" s="2" t="e">
        <f t="shared" si="99"/>
        <v>#REF!</v>
      </c>
      <c r="AH264" s="2" t="e">
        <f t="shared" si="99"/>
        <v>#REF!</v>
      </c>
      <c r="AI264" s="2" t="e">
        <f t="shared" si="99"/>
        <v>#REF!</v>
      </c>
      <c r="AJ264" s="2" t="e">
        <f t="shared" si="99"/>
        <v>#REF!</v>
      </c>
      <c r="AK264" s="2" t="e">
        <f t="shared" si="99"/>
        <v>#REF!</v>
      </c>
    </row>
    <row r="265" spans="4:38">
      <c r="E265" t="s">
        <v>309</v>
      </c>
      <c r="F265" t="s">
        <v>215</v>
      </c>
      <c r="G265" s="2" t="e">
        <f ca="1">-G264*G$18</f>
        <v>#REF!</v>
      </c>
      <c r="H265" s="2" t="e">
        <f t="shared" ref="H265:AK265" si="100">-H264*H$18</f>
        <v>#REF!</v>
      </c>
      <c r="I265" s="2" t="e">
        <f t="shared" si="100"/>
        <v>#REF!</v>
      </c>
      <c r="J265" s="2" t="e">
        <f t="shared" si="100"/>
        <v>#REF!</v>
      </c>
      <c r="K265" s="2" t="e">
        <f t="shared" si="100"/>
        <v>#REF!</v>
      </c>
      <c r="L265" s="2" t="e">
        <f t="shared" si="100"/>
        <v>#REF!</v>
      </c>
      <c r="M265" s="2" t="e">
        <f t="shared" si="100"/>
        <v>#REF!</v>
      </c>
      <c r="N265" s="2" t="e">
        <f t="shared" si="100"/>
        <v>#REF!</v>
      </c>
      <c r="O265" s="2" t="e">
        <f t="shared" si="100"/>
        <v>#REF!</v>
      </c>
      <c r="P265" s="2" t="e">
        <f t="shared" si="100"/>
        <v>#REF!</v>
      </c>
      <c r="Q265" s="2" t="e">
        <f t="shared" si="100"/>
        <v>#REF!</v>
      </c>
      <c r="R265" s="2" t="e">
        <f t="shared" si="100"/>
        <v>#REF!</v>
      </c>
      <c r="S265" s="2" t="e">
        <f t="shared" si="100"/>
        <v>#REF!</v>
      </c>
      <c r="T265" s="2" t="e">
        <f t="shared" si="100"/>
        <v>#REF!</v>
      </c>
      <c r="U265" s="2" t="e">
        <f t="shared" si="100"/>
        <v>#REF!</v>
      </c>
      <c r="V265" s="2" t="e">
        <f t="shared" si="100"/>
        <v>#REF!</v>
      </c>
      <c r="W265" s="2" t="e">
        <f t="shared" si="100"/>
        <v>#REF!</v>
      </c>
      <c r="X265" s="2" t="e">
        <f t="shared" si="100"/>
        <v>#REF!</v>
      </c>
      <c r="Y265" s="2" t="e">
        <f t="shared" si="100"/>
        <v>#REF!</v>
      </c>
      <c r="Z265" s="2" t="e">
        <f t="shared" si="100"/>
        <v>#REF!</v>
      </c>
      <c r="AA265" s="2" t="e">
        <f t="shared" si="100"/>
        <v>#REF!</v>
      </c>
      <c r="AB265" s="2" t="e">
        <f t="shared" si="100"/>
        <v>#REF!</v>
      </c>
      <c r="AC265" s="2" t="e">
        <f t="shared" si="100"/>
        <v>#REF!</v>
      </c>
      <c r="AD265" s="2" t="e">
        <f t="shared" si="100"/>
        <v>#REF!</v>
      </c>
      <c r="AE265" s="2" t="e">
        <f t="shared" si="100"/>
        <v>#REF!</v>
      </c>
      <c r="AF265" s="2" t="e">
        <f t="shared" si="100"/>
        <v>#REF!</v>
      </c>
      <c r="AG265" s="2" t="e">
        <f t="shared" si="100"/>
        <v>#REF!</v>
      </c>
      <c r="AH265" s="2" t="e">
        <f t="shared" si="100"/>
        <v>#REF!</v>
      </c>
      <c r="AI265" s="2" t="e">
        <f t="shared" si="100"/>
        <v>#REF!</v>
      </c>
      <c r="AJ265" s="2" t="e">
        <f t="shared" si="100"/>
        <v>#REF!</v>
      </c>
      <c r="AK265" s="2" t="e">
        <f t="shared" si="100"/>
        <v>#REF!</v>
      </c>
    </row>
    <row r="267" spans="4:38">
      <c r="D267" t="s">
        <v>310</v>
      </c>
    </row>
    <row r="268" spans="4:38">
      <c r="E268" t="s">
        <v>214</v>
      </c>
      <c r="F268" t="s">
        <v>215</v>
      </c>
      <c r="G268" s="2">
        <f t="shared" ref="G268:AK275" si="101">G234</f>
        <v>-43955687.438133262</v>
      </c>
      <c r="H268" s="2">
        <f t="shared" si="101"/>
        <v>-30183674.972802155</v>
      </c>
      <c r="I268" s="2">
        <f t="shared" si="101"/>
        <v>-16477289.619694466</v>
      </c>
      <c r="J268" s="2">
        <f t="shared" si="101"/>
        <v>-8684303.630423611</v>
      </c>
      <c r="K268" s="2">
        <f t="shared" si="101"/>
        <v>-8059014.4796618819</v>
      </c>
      <c r="L268" s="2">
        <f t="shared" si="101"/>
        <v>-3566596.317358071</v>
      </c>
      <c r="M268" s="2">
        <f t="shared" si="101"/>
        <v>-595461.28337162326</v>
      </c>
      <c r="N268" s="2">
        <f t="shared" si="101"/>
        <v>-54765460.550051145</v>
      </c>
      <c r="O268" s="2">
        <f t="shared" si="101"/>
        <v>-3732327.185856944</v>
      </c>
      <c r="P268" s="2">
        <f t="shared" si="101"/>
        <v>-1704869.3759338586</v>
      </c>
      <c r="Q268" s="2">
        <f t="shared" si="101"/>
        <v>-354855.71694350115</v>
      </c>
      <c r="R268" s="2">
        <f t="shared" si="101"/>
        <v>0</v>
      </c>
      <c r="S268" s="2">
        <f t="shared" si="101"/>
        <v>0</v>
      </c>
      <c r="T268" s="2">
        <f t="shared" si="101"/>
        <v>0</v>
      </c>
      <c r="U268" s="2">
        <f t="shared" si="101"/>
        <v>0</v>
      </c>
      <c r="V268" s="2">
        <f t="shared" si="101"/>
        <v>0</v>
      </c>
      <c r="W268" s="2">
        <f t="shared" si="101"/>
        <v>0</v>
      </c>
      <c r="X268" s="2">
        <f t="shared" si="101"/>
        <v>0</v>
      </c>
      <c r="Y268" s="2">
        <f t="shared" si="101"/>
        <v>0</v>
      </c>
      <c r="Z268" s="2">
        <f t="shared" si="101"/>
        <v>0</v>
      </c>
      <c r="AA268" s="2">
        <f t="shared" si="101"/>
        <v>0</v>
      </c>
      <c r="AB268" s="2">
        <f t="shared" si="101"/>
        <v>0</v>
      </c>
      <c r="AC268" s="2">
        <f t="shared" si="101"/>
        <v>0</v>
      </c>
      <c r="AD268" s="2">
        <f t="shared" si="101"/>
        <v>0</v>
      </c>
      <c r="AE268" s="2">
        <f t="shared" si="101"/>
        <v>0</v>
      </c>
      <c r="AF268" s="2">
        <f t="shared" si="101"/>
        <v>0</v>
      </c>
      <c r="AG268" s="2">
        <f t="shared" si="101"/>
        <v>0</v>
      </c>
      <c r="AH268" s="2">
        <f t="shared" si="101"/>
        <v>0</v>
      </c>
      <c r="AI268" s="2">
        <f t="shared" si="101"/>
        <v>0</v>
      </c>
      <c r="AJ268" s="2">
        <f t="shared" si="101"/>
        <v>0</v>
      </c>
      <c r="AK268" s="2">
        <f t="shared" si="101"/>
        <v>0</v>
      </c>
    </row>
    <row r="269" spans="4:38">
      <c r="E269" t="s">
        <v>311</v>
      </c>
      <c r="F269" t="s">
        <v>215</v>
      </c>
      <c r="G269" s="2">
        <f t="shared" si="101"/>
        <v>0</v>
      </c>
      <c r="H269" s="2">
        <f t="shared" si="101"/>
        <v>0</v>
      </c>
      <c r="I269" s="2">
        <f t="shared" si="101"/>
        <v>0</v>
      </c>
      <c r="J269" s="2">
        <f t="shared" si="101"/>
        <v>0</v>
      </c>
      <c r="K269" s="2">
        <f t="shared" si="101"/>
        <v>0</v>
      </c>
      <c r="L269" s="2">
        <f t="shared" si="101"/>
        <v>0</v>
      </c>
      <c r="M269" s="2">
        <f t="shared" si="101"/>
        <v>0</v>
      </c>
      <c r="N269" s="2">
        <f t="shared" si="101"/>
        <v>0</v>
      </c>
      <c r="O269" s="2">
        <f t="shared" si="101"/>
        <v>0</v>
      </c>
      <c r="P269" s="2">
        <f t="shared" si="101"/>
        <v>0</v>
      </c>
      <c r="Q269" s="2">
        <f t="shared" si="101"/>
        <v>0</v>
      </c>
      <c r="R269" s="2">
        <f t="shared" si="101"/>
        <v>0</v>
      </c>
      <c r="S269" s="2">
        <f t="shared" si="101"/>
        <v>0</v>
      </c>
      <c r="T269" s="2">
        <f t="shared" si="101"/>
        <v>0</v>
      </c>
      <c r="U269" s="2">
        <f t="shared" si="101"/>
        <v>0</v>
      </c>
      <c r="V269" s="2">
        <f t="shared" si="101"/>
        <v>0</v>
      </c>
      <c r="W269" s="2">
        <f t="shared" si="101"/>
        <v>0</v>
      </c>
      <c r="X269" s="2">
        <f t="shared" si="101"/>
        <v>0</v>
      </c>
      <c r="Y269" s="2">
        <f t="shared" si="101"/>
        <v>0</v>
      </c>
      <c r="Z269" s="2">
        <f t="shared" si="101"/>
        <v>0</v>
      </c>
      <c r="AA269" s="2">
        <f t="shared" si="101"/>
        <v>0</v>
      </c>
      <c r="AB269" s="2">
        <f t="shared" si="101"/>
        <v>0</v>
      </c>
      <c r="AC269" s="2">
        <f t="shared" si="101"/>
        <v>0</v>
      </c>
      <c r="AD269" s="2">
        <f t="shared" si="101"/>
        <v>0</v>
      </c>
      <c r="AE269" s="2">
        <f t="shared" si="101"/>
        <v>0</v>
      </c>
      <c r="AF269" s="2">
        <f t="shared" si="101"/>
        <v>0</v>
      </c>
      <c r="AG269" s="2">
        <f t="shared" si="101"/>
        <v>0</v>
      </c>
      <c r="AH269" s="2">
        <f t="shared" si="101"/>
        <v>0</v>
      </c>
      <c r="AI269" s="2">
        <f t="shared" si="101"/>
        <v>0</v>
      </c>
      <c r="AJ269" s="2">
        <f t="shared" si="101"/>
        <v>0</v>
      </c>
      <c r="AK269" s="2">
        <f t="shared" si="101"/>
        <v>0</v>
      </c>
    </row>
    <row r="270" spans="4:38">
      <c r="E270" t="s">
        <v>222</v>
      </c>
      <c r="F270" t="s">
        <v>215</v>
      </c>
      <c r="G270" s="2">
        <f t="shared" si="101"/>
        <v>0</v>
      </c>
      <c r="H270" s="2">
        <f t="shared" si="101"/>
        <v>0</v>
      </c>
      <c r="I270" s="2">
        <f t="shared" si="101"/>
        <v>0</v>
      </c>
      <c r="J270" s="2">
        <f t="shared" si="101"/>
        <v>0</v>
      </c>
      <c r="K270" s="2">
        <f t="shared" si="101"/>
        <v>0</v>
      </c>
      <c r="L270" s="2">
        <f t="shared" si="101"/>
        <v>0</v>
      </c>
      <c r="M270" s="2">
        <f t="shared" si="101"/>
        <v>0</v>
      </c>
      <c r="N270" s="2">
        <f t="shared" si="101"/>
        <v>0</v>
      </c>
      <c r="O270" s="2">
        <f t="shared" si="101"/>
        <v>0</v>
      </c>
      <c r="P270" s="2">
        <f t="shared" si="101"/>
        <v>0</v>
      </c>
      <c r="Q270" s="2">
        <f t="shared" si="101"/>
        <v>0</v>
      </c>
      <c r="R270" s="2">
        <f t="shared" si="101"/>
        <v>0</v>
      </c>
      <c r="S270" s="2">
        <f t="shared" si="101"/>
        <v>0</v>
      </c>
      <c r="T270" s="2">
        <f t="shared" si="101"/>
        <v>0</v>
      </c>
      <c r="U270" s="2">
        <f t="shared" si="101"/>
        <v>0</v>
      </c>
      <c r="V270" s="2">
        <f t="shared" si="101"/>
        <v>0</v>
      </c>
      <c r="W270" s="2">
        <f t="shared" si="101"/>
        <v>0</v>
      </c>
      <c r="X270" s="2">
        <f t="shared" si="101"/>
        <v>0</v>
      </c>
      <c r="Y270" s="2">
        <f t="shared" si="101"/>
        <v>0</v>
      </c>
      <c r="Z270" s="2">
        <f t="shared" si="101"/>
        <v>0</v>
      </c>
      <c r="AA270" s="2">
        <f t="shared" si="101"/>
        <v>0</v>
      </c>
      <c r="AB270" s="2">
        <f t="shared" si="101"/>
        <v>0</v>
      </c>
      <c r="AC270" s="2">
        <f t="shared" si="101"/>
        <v>0</v>
      </c>
      <c r="AD270" s="2">
        <f t="shared" si="101"/>
        <v>0</v>
      </c>
      <c r="AE270" s="2">
        <f t="shared" si="101"/>
        <v>0</v>
      </c>
      <c r="AF270" s="2">
        <f t="shared" si="101"/>
        <v>0</v>
      </c>
      <c r="AG270" s="2">
        <f t="shared" si="101"/>
        <v>0</v>
      </c>
      <c r="AH270" s="2">
        <f t="shared" si="101"/>
        <v>0</v>
      </c>
      <c r="AI270" s="2">
        <f t="shared" si="101"/>
        <v>0</v>
      </c>
      <c r="AJ270" s="2">
        <f t="shared" si="101"/>
        <v>0</v>
      </c>
      <c r="AK270" s="2">
        <f t="shared" si="101"/>
        <v>0</v>
      </c>
    </row>
    <row r="271" spans="4:38">
      <c r="E271" t="s">
        <v>305</v>
      </c>
      <c r="F271" t="s">
        <v>215</v>
      </c>
      <c r="G271" s="2">
        <f t="shared" si="101"/>
        <v>0</v>
      </c>
      <c r="H271" s="2" t="e">
        <f t="shared" si="101"/>
        <v>#REF!</v>
      </c>
      <c r="I271" s="2" t="e">
        <f t="shared" si="101"/>
        <v>#REF!</v>
      </c>
      <c r="J271" s="2" t="e">
        <f t="shared" si="101"/>
        <v>#REF!</v>
      </c>
      <c r="K271" s="2" t="e">
        <f t="shared" si="101"/>
        <v>#REF!</v>
      </c>
      <c r="L271" s="2" t="e">
        <f t="shared" si="101"/>
        <v>#REF!</v>
      </c>
      <c r="M271" s="2" t="e">
        <f t="shared" si="101"/>
        <v>#REF!</v>
      </c>
      <c r="N271" s="2" t="e">
        <f t="shared" si="101"/>
        <v>#REF!</v>
      </c>
      <c r="O271" s="2" t="e">
        <f t="shared" si="101"/>
        <v>#REF!</v>
      </c>
      <c r="P271" s="2" t="e">
        <f t="shared" si="101"/>
        <v>#REF!</v>
      </c>
      <c r="Q271" s="2" t="e">
        <f t="shared" si="101"/>
        <v>#REF!</v>
      </c>
      <c r="R271" s="2" t="e">
        <f t="shared" si="101"/>
        <v>#REF!</v>
      </c>
      <c r="S271" s="2" t="e">
        <f t="shared" si="101"/>
        <v>#REF!</v>
      </c>
      <c r="T271" s="2" t="e">
        <f t="shared" si="101"/>
        <v>#REF!</v>
      </c>
      <c r="U271" s="2" t="e">
        <f t="shared" si="101"/>
        <v>#REF!</v>
      </c>
      <c r="V271" s="2" t="e">
        <f t="shared" si="101"/>
        <v>#REF!</v>
      </c>
      <c r="W271" s="2" t="e">
        <f t="shared" si="101"/>
        <v>#REF!</v>
      </c>
      <c r="X271" s="2" t="e">
        <f t="shared" si="101"/>
        <v>#REF!</v>
      </c>
      <c r="Y271" s="2" t="e">
        <f t="shared" si="101"/>
        <v>#REF!</v>
      </c>
      <c r="Z271" s="2" t="e">
        <f t="shared" si="101"/>
        <v>#REF!</v>
      </c>
      <c r="AA271" s="2" t="e">
        <f t="shared" si="101"/>
        <v>#REF!</v>
      </c>
      <c r="AB271" s="2" t="e">
        <f t="shared" si="101"/>
        <v>#REF!</v>
      </c>
      <c r="AC271" s="2" t="e">
        <f t="shared" si="101"/>
        <v>#REF!</v>
      </c>
      <c r="AD271" s="2" t="e">
        <f t="shared" si="101"/>
        <v>#REF!</v>
      </c>
      <c r="AE271" s="2" t="e">
        <f t="shared" si="101"/>
        <v>#REF!</v>
      </c>
      <c r="AF271" s="2" t="e">
        <f t="shared" si="101"/>
        <v>#REF!</v>
      </c>
      <c r="AG271" s="2" t="e">
        <f t="shared" si="101"/>
        <v>#REF!</v>
      </c>
      <c r="AH271" s="2" t="e">
        <f t="shared" si="101"/>
        <v>#REF!</v>
      </c>
      <c r="AI271" s="2" t="e">
        <f t="shared" si="101"/>
        <v>#REF!</v>
      </c>
      <c r="AJ271" s="2" t="e">
        <f t="shared" si="101"/>
        <v>#REF!</v>
      </c>
      <c r="AK271" s="2" t="e">
        <f t="shared" si="101"/>
        <v>#REF!</v>
      </c>
      <c r="AL271" s="2" t="e">
        <f t="shared" ref="AL271:AL277" si="102">IF(AF271=0,0,IF($G$15&gt;(AK271/AF271)^(1/5)-1+2%,AK271*(AK271/AF271)^(1/5)/($G$15-((AK271/AF271)^(1/5)-1)),AK271*(1+$G$14)/$G$16))</f>
        <v>#REF!</v>
      </c>
    </row>
    <row r="272" spans="4:38">
      <c r="E272" t="s">
        <v>282</v>
      </c>
      <c r="F272" t="s">
        <v>215</v>
      </c>
      <c r="G272" s="2">
        <f t="shared" si="101"/>
        <v>0</v>
      </c>
      <c r="H272" s="2" t="e">
        <f t="shared" si="101"/>
        <v>#REF!</v>
      </c>
      <c r="I272" s="2" t="e">
        <f t="shared" si="101"/>
        <v>#REF!</v>
      </c>
      <c r="J272" s="2" t="e">
        <f t="shared" si="101"/>
        <v>#REF!</v>
      </c>
      <c r="K272" s="2" t="e">
        <f t="shared" si="101"/>
        <v>#REF!</v>
      </c>
      <c r="L272" s="2" t="e">
        <f t="shared" si="101"/>
        <v>#REF!</v>
      </c>
      <c r="M272" s="2" t="e">
        <f t="shared" si="101"/>
        <v>#REF!</v>
      </c>
      <c r="N272" s="2" t="e">
        <f t="shared" si="101"/>
        <v>#REF!</v>
      </c>
      <c r="O272" s="2" t="e">
        <f t="shared" si="101"/>
        <v>#REF!</v>
      </c>
      <c r="P272" s="2" t="e">
        <f t="shared" si="101"/>
        <v>#REF!</v>
      </c>
      <c r="Q272" s="2" t="e">
        <f t="shared" si="101"/>
        <v>#REF!</v>
      </c>
      <c r="R272" s="2" t="e">
        <f t="shared" si="101"/>
        <v>#REF!</v>
      </c>
      <c r="S272" s="2" t="e">
        <f t="shared" si="101"/>
        <v>#REF!</v>
      </c>
      <c r="T272" s="2" t="e">
        <f t="shared" si="101"/>
        <v>#REF!</v>
      </c>
      <c r="U272" s="2" t="e">
        <f t="shared" si="101"/>
        <v>#REF!</v>
      </c>
      <c r="V272" s="2" t="e">
        <f t="shared" si="101"/>
        <v>#REF!</v>
      </c>
      <c r="W272" s="2" t="e">
        <f t="shared" si="101"/>
        <v>#REF!</v>
      </c>
      <c r="X272" s="2" t="e">
        <f t="shared" si="101"/>
        <v>#REF!</v>
      </c>
      <c r="Y272" s="2" t="e">
        <f t="shared" si="101"/>
        <v>#REF!</v>
      </c>
      <c r="Z272" s="2" t="e">
        <f t="shared" si="101"/>
        <v>#REF!</v>
      </c>
      <c r="AA272" s="2" t="e">
        <f t="shared" si="101"/>
        <v>#REF!</v>
      </c>
      <c r="AB272" s="2" t="e">
        <f t="shared" si="101"/>
        <v>#REF!</v>
      </c>
      <c r="AC272" s="2" t="e">
        <f t="shared" si="101"/>
        <v>#REF!</v>
      </c>
      <c r="AD272" s="2" t="e">
        <f t="shared" si="101"/>
        <v>#REF!</v>
      </c>
      <c r="AE272" s="2" t="e">
        <f t="shared" si="101"/>
        <v>#REF!</v>
      </c>
      <c r="AF272" s="2" t="e">
        <f t="shared" si="101"/>
        <v>#REF!</v>
      </c>
      <c r="AG272" s="2" t="e">
        <f t="shared" si="101"/>
        <v>#REF!</v>
      </c>
      <c r="AH272" s="2" t="e">
        <f t="shared" si="101"/>
        <v>#REF!</v>
      </c>
      <c r="AI272" s="2" t="e">
        <f t="shared" si="101"/>
        <v>#REF!</v>
      </c>
      <c r="AJ272" s="2" t="e">
        <f t="shared" si="101"/>
        <v>#REF!</v>
      </c>
      <c r="AK272" s="2" t="e">
        <f t="shared" si="101"/>
        <v>#REF!</v>
      </c>
      <c r="AL272" s="2" t="e">
        <f t="shared" si="102"/>
        <v>#REF!</v>
      </c>
    </row>
    <row r="273" spans="1:38">
      <c r="E273" t="s">
        <v>283</v>
      </c>
      <c r="F273" t="s">
        <v>215</v>
      </c>
      <c r="G273" s="2">
        <f t="shared" si="101"/>
        <v>0</v>
      </c>
      <c r="H273" s="2" t="e">
        <f t="shared" si="101"/>
        <v>#REF!</v>
      </c>
      <c r="I273" s="2" t="e">
        <f t="shared" si="101"/>
        <v>#REF!</v>
      </c>
      <c r="J273" s="2" t="e">
        <f t="shared" si="101"/>
        <v>#REF!</v>
      </c>
      <c r="K273" s="2" t="e">
        <f t="shared" si="101"/>
        <v>#REF!</v>
      </c>
      <c r="L273" s="2" t="e">
        <f t="shared" si="101"/>
        <v>#REF!</v>
      </c>
      <c r="M273" s="2" t="e">
        <f t="shared" si="101"/>
        <v>#REF!</v>
      </c>
      <c r="N273" s="2" t="e">
        <f t="shared" si="101"/>
        <v>#REF!</v>
      </c>
      <c r="O273" s="2" t="e">
        <f t="shared" si="101"/>
        <v>#REF!</v>
      </c>
      <c r="P273" s="2" t="e">
        <f t="shared" si="101"/>
        <v>#REF!</v>
      </c>
      <c r="Q273" s="2" t="e">
        <f t="shared" si="101"/>
        <v>#REF!</v>
      </c>
      <c r="R273" s="2" t="e">
        <f t="shared" si="101"/>
        <v>#REF!</v>
      </c>
      <c r="S273" s="2" t="e">
        <f t="shared" si="101"/>
        <v>#REF!</v>
      </c>
      <c r="T273" s="2" t="e">
        <f t="shared" si="101"/>
        <v>#REF!</v>
      </c>
      <c r="U273" s="2" t="e">
        <f t="shared" si="101"/>
        <v>#REF!</v>
      </c>
      <c r="V273" s="2" t="e">
        <f t="shared" si="101"/>
        <v>#REF!</v>
      </c>
      <c r="W273" s="2" t="e">
        <f t="shared" si="101"/>
        <v>#REF!</v>
      </c>
      <c r="X273" s="2" t="e">
        <f t="shared" si="101"/>
        <v>#REF!</v>
      </c>
      <c r="Y273" s="2" t="e">
        <f t="shared" si="101"/>
        <v>#REF!</v>
      </c>
      <c r="Z273" s="2" t="e">
        <f t="shared" si="101"/>
        <v>#REF!</v>
      </c>
      <c r="AA273" s="2" t="e">
        <f t="shared" si="101"/>
        <v>#REF!</v>
      </c>
      <c r="AB273" s="2" t="e">
        <f t="shared" si="101"/>
        <v>#REF!</v>
      </c>
      <c r="AC273" s="2" t="e">
        <f t="shared" si="101"/>
        <v>#REF!</v>
      </c>
      <c r="AD273" s="2" t="e">
        <f t="shared" si="101"/>
        <v>#REF!</v>
      </c>
      <c r="AE273" s="2" t="e">
        <f t="shared" si="101"/>
        <v>#REF!</v>
      </c>
      <c r="AF273" s="2" t="e">
        <f t="shared" si="101"/>
        <v>#REF!</v>
      </c>
      <c r="AG273" s="2" t="e">
        <f t="shared" si="101"/>
        <v>#REF!</v>
      </c>
      <c r="AH273" s="2" t="e">
        <f t="shared" si="101"/>
        <v>#REF!</v>
      </c>
      <c r="AI273" s="2" t="e">
        <f t="shared" si="101"/>
        <v>#REF!</v>
      </c>
      <c r="AJ273" s="2" t="e">
        <f t="shared" si="101"/>
        <v>#REF!</v>
      </c>
      <c r="AK273" s="2" t="e">
        <f t="shared" si="101"/>
        <v>#REF!</v>
      </c>
      <c r="AL273" s="2" t="e">
        <f t="shared" si="102"/>
        <v>#REF!</v>
      </c>
    </row>
    <row r="274" spans="1:38">
      <c r="E274" t="s">
        <v>290</v>
      </c>
      <c r="F274" t="s">
        <v>215</v>
      </c>
      <c r="G274" s="2">
        <f t="shared" si="101"/>
        <v>0</v>
      </c>
      <c r="H274" s="2">
        <f t="shared" si="101"/>
        <v>0</v>
      </c>
      <c r="I274" s="2">
        <f t="shared" si="101"/>
        <v>0</v>
      </c>
      <c r="J274" s="2">
        <f t="shared" si="101"/>
        <v>0</v>
      </c>
      <c r="K274" s="2">
        <f t="shared" si="101"/>
        <v>0</v>
      </c>
      <c r="L274" s="2">
        <f t="shared" si="101"/>
        <v>0</v>
      </c>
      <c r="M274" s="2">
        <f t="shared" si="101"/>
        <v>0</v>
      </c>
      <c r="N274" s="2">
        <f t="shared" si="101"/>
        <v>0</v>
      </c>
      <c r="O274" s="2">
        <f t="shared" si="101"/>
        <v>0</v>
      </c>
      <c r="P274" s="2">
        <f t="shared" si="101"/>
        <v>0</v>
      </c>
      <c r="Q274" s="2">
        <f t="shared" si="101"/>
        <v>0</v>
      </c>
      <c r="R274" s="2">
        <f t="shared" si="101"/>
        <v>0</v>
      </c>
      <c r="S274" s="2">
        <f t="shared" si="101"/>
        <v>0</v>
      </c>
      <c r="T274" s="2">
        <f t="shared" si="101"/>
        <v>0</v>
      </c>
      <c r="U274" s="2">
        <f t="shared" si="101"/>
        <v>0</v>
      </c>
      <c r="V274" s="2">
        <f t="shared" si="101"/>
        <v>0</v>
      </c>
      <c r="W274" s="2">
        <f t="shared" si="101"/>
        <v>0</v>
      </c>
      <c r="X274" s="2">
        <f t="shared" si="101"/>
        <v>0</v>
      </c>
      <c r="Y274" s="2">
        <f t="shared" si="101"/>
        <v>0</v>
      </c>
      <c r="Z274" s="2">
        <f t="shared" si="101"/>
        <v>0</v>
      </c>
      <c r="AA274" s="2">
        <f t="shared" si="101"/>
        <v>0</v>
      </c>
      <c r="AB274" s="2">
        <f t="shared" si="101"/>
        <v>0</v>
      </c>
      <c r="AC274" s="2">
        <f t="shared" si="101"/>
        <v>0</v>
      </c>
      <c r="AD274" s="2">
        <f t="shared" si="101"/>
        <v>0</v>
      </c>
      <c r="AE274" s="2">
        <f t="shared" si="101"/>
        <v>0</v>
      </c>
      <c r="AF274" s="2">
        <f t="shared" si="101"/>
        <v>0</v>
      </c>
      <c r="AG274" s="2">
        <f t="shared" si="101"/>
        <v>0</v>
      </c>
      <c r="AH274" s="2">
        <f t="shared" si="101"/>
        <v>0</v>
      </c>
      <c r="AI274" s="2">
        <f t="shared" si="101"/>
        <v>0</v>
      </c>
      <c r="AJ274" s="2">
        <f t="shared" si="101"/>
        <v>0</v>
      </c>
      <c r="AK274" s="2">
        <f t="shared" si="101"/>
        <v>0</v>
      </c>
      <c r="AL274" s="2">
        <f t="shared" si="102"/>
        <v>0</v>
      </c>
    </row>
    <row r="275" spans="1:38">
      <c r="E275" t="s">
        <v>295</v>
      </c>
      <c r="F275" t="s">
        <v>215</v>
      </c>
      <c r="G275" s="2">
        <f t="shared" si="101"/>
        <v>0</v>
      </c>
      <c r="H275" s="2">
        <f t="shared" si="101"/>
        <v>8256132.7199999997</v>
      </c>
      <c r="I275" s="2">
        <f t="shared" si="101"/>
        <v>0</v>
      </c>
      <c r="J275" s="2">
        <f t="shared" si="101"/>
        <v>0</v>
      </c>
      <c r="K275" s="2">
        <f t="shared" si="101"/>
        <v>0</v>
      </c>
      <c r="L275" s="2">
        <f t="shared" si="101"/>
        <v>0</v>
      </c>
      <c r="M275" s="2">
        <f t="shared" si="101"/>
        <v>9160208.8633700125</v>
      </c>
      <c r="N275" s="2">
        <f t="shared" si="101"/>
        <v>0</v>
      </c>
      <c r="O275" s="2">
        <f t="shared" si="101"/>
        <v>0</v>
      </c>
      <c r="P275" s="2">
        <f t="shared" si="101"/>
        <v>0</v>
      </c>
      <c r="Q275" s="2">
        <f t="shared" si="101"/>
        <v>0</v>
      </c>
      <c r="R275" s="2">
        <f t="shared" si="101"/>
        <v>10163284.586898275</v>
      </c>
      <c r="S275" s="2">
        <f t="shared" si="101"/>
        <v>0</v>
      </c>
      <c r="T275" s="2">
        <f t="shared" si="101"/>
        <v>0</v>
      </c>
      <c r="U275" s="2">
        <f t="shared" si="101"/>
        <v>0</v>
      </c>
      <c r="V275" s="2">
        <f t="shared" si="101"/>
        <v>0</v>
      </c>
      <c r="W275" s="2">
        <f t="shared" si="101"/>
        <v>11276200.699673032</v>
      </c>
      <c r="X275" s="2">
        <f t="shared" si="101"/>
        <v>0</v>
      </c>
      <c r="Y275" s="2">
        <f t="shared" si="101"/>
        <v>0</v>
      </c>
      <c r="Z275" s="2">
        <f t="shared" si="101"/>
        <v>0</v>
      </c>
      <c r="AA275" s="2">
        <f t="shared" si="101"/>
        <v>0</v>
      </c>
      <c r="AB275" s="2">
        <f t="shared" si="101"/>
        <v>12510985.11825813</v>
      </c>
      <c r="AC275" s="2">
        <f t="shared" si="101"/>
        <v>0</v>
      </c>
      <c r="AD275" s="2">
        <f t="shared" si="101"/>
        <v>0</v>
      </c>
      <c r="AE275" s="2">
        <f t="shared" si="101"/>
        <v>0</v>
      </c>
      <c r="AF275" s="2">
        <f t="shared" si="101"/>
        <v>0</v>
      </c>
      <c r="AG275" s="2">
        <f t="shared" si="101"/>
        <v>13880982.859219158</v>
      </c>
      <c r="AH275" s="2">
        <f t="shared" si="101"/>
        <v>0</v>
      </c>
      <c r="AI275" s="2">
        <f t="shared" si="101"/>
        <v>0</v>
      </c>
      <c r="AJ275" s="2">
        <f t="shared" si="101"/>
        <v>0</v>
      </c>
      <c r="AK275" s="2">
        <f t="shared" si="101"/>
        <v>0</v>
      </c>
      <c r="AL275" s="2">
        <f t="shared" si="102"/>
        <v>0</v>
      </c>
    </row>
    <row r="276" spans="1:38">
      <c r="E276" t="s">
        <v>312</v>
      </c>
      <c r="F276" t="s">
        <v>215</v>
      </c>
      <c r="G276" s="2" t="e">
        <f t="shared" ref="G276:AK276" ca="1" si="103">G265</f>
        <v>#REF!</v>
      </c>
      <c r="H276" s="2" t="e">
        <f t="shared" si="103"/>
        <v>#REF!</v>
      </c>
      <c r="I276" s="2" t="e">
        <f t="shared" si="103"/>
        <v>#REF!</v>
      </c>
      <c r="J276" s="2" t="e">
        <f t="shared" si="103"/>
        <v>#REF!</v>
      </c>
      <c r="K276" s="2" t="e">
        <f t="shared" si="103"/>
        <v>#REF!</v>
      </c>
      <c r="L276" s="2" t="e">
        <f t="shared" si="103"/>
        <v>#REF!</v>
      </c>
      <c r="M276" s="2" t="e">
        <f t="shared" si="103"/>
        <v>#REF!</v>
      </c>
      <c r="N276" s="2" t="e">
        <f t="shared" si="103"/>
        <v>#REF!</v>
      </c>
      <c r="O276" s="2" t="e">
        <f t="shared" si="103"/>
        <v>#REF!</v>
      </c>
      <c r="P276" s="2" t="e">
        <f t="shared" si="103"/>
        <v>#REF!</v>
      </c>
      <c r="Q276" s="2" t="e">
        <f t="shared" si="103"/>
        <v>#REF!</v>
      </c>
      <c r="R276" s="2" t="e">
        <f t="shared" si="103"/>
        <v>#REF!</v>
      </c>
      <c r="S276" s="2" t="e">
        <f t="shared" si="103"/>
        <v>#REF!</v>
      </c>
      <c r="T276" s="2" t="e">
        <f t="shared" si="103"/>
        <v>#REF!</v>
      </c>
      <c r="U276" s="2" t="e">
        <f t="shared" si="103"/>
        <v>#REF!</v>
      </c>
      <c r="V276" s="2" t="e">
        <f t="shared" si="103"/>
        <v>#REF!</v>
      </c>
      <c r="W276" s="2" t="e">
        <f t="shared" si="103"/>
        <v>#REF!</v>
      </c>
      <c r="X276" s="2" t="e">
        <f t="shared" si="103"/>
        <v>#REF!</v>
      </c>
      <c r="Y276" s="2" t="e">
        <f t="shared" si="103"/>
        <v>#REF!</v>
      </c>
      <c r="Z276" s="2" t="e">
        <f t="shared" si="103"/>
        <v>#REF!</v>
      </c>
      <c r="AA276" s="2" t="e">
        <f t="shared" si="103"/>
        <v>#REF!</v>
      </c>
      <c r="AB276" s="2" t="e">
        <f t="shared" si="103"/>
        <v>#REF!</v>
      </c>
      <c r="AC276" s="2" t="e">
        <f t="shared" si="103"/>
        <v>#REF!</v>
      </c>
      <c r="AD276" s="2" t="e">
        <f t="shared" si="103"/>
        <v>#REF!</v>
      </c>
      <c r="AE276" s="2" t="e">
        <f t="shared" si="103"/>
        <v>#REF!</v>
      </c>
      <c r="AF276" s="2" t="e">
        <f t="shared" si="103"/>
        <v>#REF!</v>
      </c>
      <c r="AG276" s="2" t="e">
        <f t="shared" si="103"/>
        <v>#REF!</v>
      </c>
      <c r="AH276" s="2" t="e">
        <f t="shared" si="103"/>
        <v>#REF!</v>
      </c>
      <c r="AI276" s="2" t="e">
        <f t="shared" si="103"/>
        <v>#REF!</v>
      </c>
      <c r="AJ276" s="2" t="e">
        <f t="shared" si="103"/>
        <v>#REF!</v>
      </c>
      <c r="AK276" s="2" t="e">
        <f t="shared" si="103"/>
        <v>#REF!</v>
      </c>
      <c r="AL276" s="2" t="e">
        <f t="shared" si="102"/>
        <v>#REF!</v>
      </c>
    </row>
    <row r="277" spans="1:38">
      <c r="E277" t="s">
        <v>313</v>
      </c>
      <c r="F277" t="s">
        <v>215</v>
      </c>
      <c r="G277" s="2" t="e">
        <f ca="1">-$G$17*G276</f>
        <v>#REF!</v>
      </c>
      <c r="H277" s="2" t="e">
        <f t="shared" ref="H277:AK277" si="104">-$G$17*H276</f>
        <v>#REF!</v>
      </c>
      <c r="I277" s="2" t="e">
        <f t="shared" si="104"/>
        <v>#REF!</v>
      </c>
      <c r="J277" s="2" t="e">
        <f t="shared" si="104"/>
        <v>#REF!</v>
      </c>
      <c r="K277" s="2" t="e">
        <f t="shared" si="104"/>
        <v>#REF!</v>
      </c>
      <c r="L277" s="2" t="e">
        <f t="shared" si="104"/>
        <v>#REF!</v>
      </c>
      <c r="M277" s="2" t="e">
        <f t="shared" si="104"/>
        <v>#REF!</v>
      </c>
      <c r="N277" s="2" t="e">
        <f t="shared" si="104"/>
        <v>#REF!</v>
      </c>
      <c r="O277" s="2" t="e">
        <f t="shared" si="104"/>
        <v>#REF!</v>
      </c>
      <c r="P277" s="2" t="e">
        <f t="shared" si="104"/>
        <v>#REF!</v>
      </c>
      <c r="Q277" s="2" t="e">
        <f t="shared" si="104"/>
        <v>#REF!</v>
      </c>
      <c r="R277" s="2" t="e">
        <f t="shared" si="104"/>
        <v>#REF!</v>
      </c>
      <c r="S277" s="2" t="e">
        <f t="shared" si="104"/>
        <v>#REF!</v>
      </c>
      <c r="T277" s="2" t="e">
        <f t="shared" si="104"/>
        <v>#REF!</v>
      </c>
      <c r="U277" s="2" t="e">
        <f t="shared" si="104"/>
        <v>#REF!</v>
      </c>
      <c r="V277" s="2" t="e">
        <f t="shared" si="104"/>
        <v>#REF!</v>
      </c>
      <c r="W277" s="2" t="e">
        <f t="shared" si="104"/>
        <v>#REF!</v>
      </c>
      <c r="X277" s="2" t="e">
        <f t="shared" si="104"/>
        <v>#REF!</v>
      </c>
      <c r="Y277" s="2" t="e">
        <f t="shared" si="104"/>
        <v>#REF!</v>
      </c>
      <c r="Z277" s="2" t="e">
        <f t="shared" si="104"/>
        <v>#REF!</v>
      </c>
      <c r="AA277" s="2" t="e">
        <f t="shared" si="104"/>
        <v>#REF!</v>
      </c>
      <c r="AB277" s="2" t="e">
        <f t="shared" si="104"/>
        <v>#REF!</v>
      </c>
      <c r="AC277" s="2" t="e">
        <f t="shared" si="104"/>
        <v>#REF!</v>
      </c>
      <c r="AD277" s="2" t="e">
        <f t="shared" si="104"/>
        <v>#REF!</v>
      </c>
      <c r="AE277" s="2" t="e">
        <f t="shared" si="104"/>
        <v>#REF!</v>
      </c>
      <c r="AF277" s="2" t="e">
        <f t="shared" si="104"/>
        <v>#REF!</v>
      </c>
      <c r="AG277" s="2" t="e">
        <f t="shared" si="104"/>
        <v>#REF!</v>
      </c>
      <c r="AH277" s="2" t="e">
        <f t="shared" si="104"/>
        <v>#REF!</v>
      </c>
      <c r="AI277" s="2" t="e">
        <f t="shared" si="104"/>
        <v>#REF!</v>
      </c>
      <c r="AJ277" s="2" t="e">
        <f t="shared" si="104"/>
        <v>#REF!</v>
      </c>
      <c r="AK277" s="2" t="e">
        <f t="shared" si="104"/>
        <v>#REF!</v>
      </c>
      <c r="AL277" s="2" t="e">
        <f t="shared" si="102"/>
        <v>#REF!</v>
      </c>
    </row>
    <row r="278" spans="1:38">
      <c r="E278" t="s">
        <v>314</v>
      </c>
      <c r="F278" t="s">
        <v>215</v>
      </c>
      <c r="G278" s="2" t="e">
        <f t="shared" ref="G278:AL278" ca="1" si="105">SUM(G268:G277)</f>
        <v>#REF!</v>
      </c>
      <c r="H278" s="2" t="e">
        <f t="shared" si="105"/>
        <v>#REF!</v>
      </c>
      <c r="I278" s="2" t="e">
        <f t="shared" si="105"/>
        <v>#REF!</v>
      </c>
      <c r="J278" s="2" t="e">
        <f t="shared" si="105"/>
        <v>#REF!</v>
      </c>
      <c r="K278" s="2" t="e">
        <f t="shared" si="105"/>
        <v>#REF!</v>
      </c>
      <c r="L278" s="2" t="e">
        <f t="shared" si="105"/>
        <v>#REF!</v>
      </c>
      <c r="M278" s="2" t="e">
        <f t="shared" si="105"/>
        <v>#REF!</v>
      </c>
      <c r="N278" s="2" t="e">
        <f t="shared" si="105"/>
        <v>#REF!</v>
      </c>
      <c r="O278" s="2" t="e">
        <f t="shared" si="105"/>
        <v>#REF!</v>
      </c>
      <c r="P278" s="2" t="e">
        <f t="shared" si="105"/>
        <v>#REF!</v>
      </c>
      <c r="Q278" s="2" t="e">
        <f t="shared" si="105"/>
        <v>#REF!</v>
      </c>
      <c r="R278" s="2" t="e">
        <f t="shared" si="105"/>
        <v>#REF!</v>
      </c>
      <c r="S278" s="2" t="e">
        <f t="shared" si="105"/>
        <v>#REF!</v>
      </c>
      <c r="T278" s="2" t="e">
        <f t="shared" si="105"/>
        <v>#REF!</v>
      </c>
      <c r="U278" s="2" t="e">
        <f t="shared" si="105"/>
        <v>#REF!</v>
      </c>
      <c r="V278" s="2" t="e">
        <f t="shared" si="105"/>
        <v>#REF!</v>
      </c>
      <c r="W278" s="2" t="e">
        <f t="shared" si="105"/>
        <v>#REF!</v>
      </c>
      <c r="X278" s="2" t="e">
        <f t="shared" si="105"/>
        <v>#REF!</v>
      </c>
      <c r="Y278" s="2" t="e">
        <f t="shared" si="105"/>
        <v>#REF!</v>
      </c>
      <c r="Z278" s="2" t="e">
        <f t="shared" si="105"/>
        <v>#REF!</v>
      </c>
      <c r="AA278" s="2" t="e">
        <f t="shared" si="105"/>
        <v>#REF!</v>
      </c>
      <c r="AB278" s="2" t="e">
        <f t="shared" si="105"/>
        <v>#REF!</v>
      </c>
      <c r="AC278" s="2" t="e">
        <f t="shared" si="105"/>
        <v>#REF!</v>
      </c>
      <c r="AD278" s="2" t="e">
        <f t="shared" si="105"/>
        <v>#REF!</v>
      </c>
      <c r="AE278" s="2" t="e">
        <f t="shared" si="105"/>
        <v>#REF!</v>
      </c>
      <c r="AF278" s="2" t="e">
        <f t="shared" si="105"/>
        <v>#REF!</v>
      </c>
      <c r="AG278" s="2" t="e">
        <f t="shared" si="105"/>
        <v>#REF!</v>
      </c>
      <c r="AH278" s="2" t="e">
        <f t="shared" si="105"/>
        <v>#REF!</v>
      </c>
      <c r="AI278" s="2" t="e">
        <f t="shared" si="105"/>
        <v>#REF!</v>
      </c>
      <c r="AJ278" s="2" t="e">
        <f t="shared" si="105"/>
        <v>#REF!</v>
      </c>
      <c r="AK278" s="2" t="e">
        <f t="shared" si="105"/>
        <v>#REF!</v>
      </c>
      <c r="AL278" s="2" t="e">
        <f t="shared" si="105"/>
        <v>#REF!</v>
      </c>
    </row>
    <row r="279" spans="1:38">
      <c r="E279" t="s">
        <v>315</v>
      </c>
      <c r="F279" t="s">
        <v>215</v>
      </c>
      <c r="G279" s="2" t="e">
        <f ca="1">NPV($G$15,H278:AL278)+G278</f>
        <v>#REF!</v>
      </c>
    </row>
    <row r="280" spans="1:38">
      <c r="E280" s="3" t="s">
        <v>317</v>
      </c>
      <c r="F280" s="3"/>
      <c r="G280" s="4" t="e">
        <f ca="1">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#REF!</v>
      </c>
      <c r="H284" s="2" t="e">
        <f t="shared" ref="H284:AK284" ca="1" si="106">G284*(1+$G$14)</f>
        <v>#REF!</v>
      </c>
      <c r="I284" s="2" t="e">
        <f t="shared" ca="1" si="106"/>
        <v>#REF!</v>
      </c>
      <c r="J284" s="2" t="e">
        <f t="shared" ca="1" si="106"/>
        <v>#REF!</v>
      </c>
      <c r="K284" s="2" t="e">
        <f t="shared" ca="1" si="106"/>
        <v>#REF!</v>
      </c>
      <c r="L284" s="2" t="e">
        <f t="shared" ca="1" si="106"/>
        <v>#REF!</v>
      </c>
      <c r="M284" s="2" t="e">
        <f t="shared" ca="1" si="106"/>
        <v>#REF!</v>
      </c>
      <c r="N284" s="2" t="e">
        <f t="shared" ca="1" si="106"/>
        <v>#REF!</v>
      </c>
      <c r="O284" s="2" t="e">
        <f t="shared" ca="1" si="106"/>
        <v>#REF!</v>
      </c>
      <c r="P284" s="2" t="e">
        <f t="shared" ca="1" si="106"/>
        <v>#REF!</v>
      </c>
      <c r="Q284" s="2" t="e">
        <f t="shared" ca="1" si="106"/>
        <v>#REF!</v>
      </c>
      <c r="R284" s="2" t="e">
        <f t="shared" ca="1" si="106"/>
        <v>#REF!</v>
      </c>
      <c r="S284" s="2" t="e">
        <f t="shared" ca="1" si="106"/>
        <v>#REF!</v>
      </c>
      <c r="T284" s="2" t="e">
        <f t="shared" ca="1" si="106"/>
        <v>#REF!</v>
      </c>
      <c r="U284" s="2" t="e">
        <f t="shared" ca="1" si="106"/>
        <v>#REF!</v>
      </c>
      <c r="V284" s="2" t="e">
        <f t="shared" ca="1" si="106"/>
        <v>#REF!</v>
      </c>
      <c r="W284" s="2" t="e">
        <f t="shared" ca="1" si="106"/>
        <v>#REF!</v>
      </c>
      <c r="X284" s="2" t="e">
        <f t="shared" ca="1" si="106"/>
        <v>#REF!</v>
      </c>
      <c r="Y284" s="2" t="e">
        <f t="shared" ca="1" si="106"/>
        <v>#REF!</v>
      </c>
      <c r="Z284" s="2" t="e">
        <f t="shared" ca="1" si="106"/>
        <v>#REF!</v>
      </c>
      <c r="AA284" s="2" t="e">
        <f t="shared" ca="1" si="106"/>
        <v>#REF!</v>
      </c>
      <c r="AB284" s="2" t="e">
        <f t="shared" ca="1" si="106"/>
        <v>#REF!</v>
      </c>
      <c r="AC284" s="2" t="e">
        <f t="shared" ca="1" si="106"/>
        <v>#REF!</v>
      </c>
      <c r="AD284" s="2" t="e">
        <f t="shared" ca="1" si="106"/>
        <v>#REF!</v>
      </c>
      <c r="AE284" s="2" t="e">
        <f t="shared" ca="1" si="106"/>
        <v>#REF!</v>
      </c>
      <c r="AF284" s="2" t="e">
        <f t="shared" ca="1" si="106"/>
        <v>#REF!</v>
      </c>
      <c r="AG284" s="2" t="e">
        <f ca="1">AF284*(1+$G$14)</f>
        <v>#REF!</v>
      </c>
      <c r="AH284" s="2" t="e">
        <f t="shared" ca="1" si="106"/>
        <v>#REF!</v>
      </c>
      <c r="AI284" s="2" t="e">
        <f t="shared" ca="1" si="106"/>
        <v>#REF!</v>
      </c>
      <c r="AJ284" s="2" t="e">
        <f t="shared" ca="1" si="106"/>
        <v>#REF!</v>
      </c>
      <c r="AK284" s="2" t="e">
        <f t="shared" ca="1" si="106"/>
        <v>#REF!</v>
      </c>
    </row>
    <row r="285" spans="1:38">
      <c r="E285" t="s">
        <v>303</v>
      </c>
      <c r="F285" t="s">
        <v>215</v>
      </c>
      <c r="G285" s="2" t="e">
        <f ca="1">G283*G284</f>
        <v>#REF!</v>
      </c>
      <c r="H285" s="2" t="e">
        <f t="shared" ref="H285:AK285" ca="1" si="107">H283*H284</f>
        <v>#REF!</v>
      </c>
      <c r="I285" s="2" t="e">
        <f t="shared" ca="1" si="107"/>
        <v>#REF!</v>
      </c>
      <c r="J285" s="2" t="e">
        <f t="shared" ca="1" si="107"/>
        <v>#REF!</v>
      </c>
      <c r="K285" s="2" t="e">
        <f t="shared" ca="1" si="107"/>
        <v>#REF!</v>
      </c>
      <c r="L285" s="2" t="e">
        <f t="shared" ca="1" si="107"/>
        <v>#REF!</v>
      </c>
      <c r="M285" s="2" t="e">
        <f t="shared" ca="1" si="107"/>
        <v>#REF!</v>
      </c>
      <c r="N285" s="2" t="e">
        <f t="shared" ca="1" si="107"/>
        <v>#REF!</v>
      </c>
      <c r="O285" s="2" t="e">
        <f t="shared" ca="1" si="107"/>
        <v>#REF!</v>
      </c>
      <c r="P285" s="2" t="e">
        <f t="shared" ca="1" si="107"/>
        <v>#REF!</v>
      </c>
      <c r="Q285" s="2" t="e">
        <f t="shared" ca="1" si="107"/>
        <v>#REF!</v>
      </c>
      <c r="R285" s="2" t="e">
        <f t="shared" ca="1" si="107"/>
        <v>#REF!</v>
      </c>
      <c r="S285" s="2" t="e">
        <f t="shared" ca="1" si="107"/>
        <v>#REF!</v>
      </c>
      <c r="T285" s="2" t="e">
        <f t="shared" ca="1" si="107"/>
        <v>#REF!</v>
      </c>
      <c r="U285" s="2" t="e">
        <f t="shared" ca="1" si="107"/>
        <v>#REF!</v>
      </c>
      <c r="V285" s="2" t="e">
        <f t="shared" ca="1" si="107"/>
        <v>#REF!</v>
      </c>
      <c r="W285" s="2" t="e">
        <f t="shared" ca="1" si="107"/>
        <v>#REF!</v>
      </c>
      <c r="X285" s="2" t="e">
        <f t="shared" ca="1" si="107"/>
        <v>#REF!</v>
      </c>
      <c r="Y285" s="2" t="e">
        <f t="shared" ca="1" si="107"/>
        <v>#REF!</v>
      </c>
      <c r="Z285" s="2" t="e">
        <f t="shared" ca="1" si="107"/>
        <v>#REF!</v>
      </c>
      <c r="AA285" s="2" t="e">
        <f t="shared" ca="1" si="107"/>
        <v>#REF!</v>
      </c>
      <c r="AB285" s="2" t="e">
        <f t="shared" ca="1" si="107"/>
        <v>#REF!</v>
      </c>
      <c r="AC285" s="2" t="e">
        <f t="shared" ca="1" si="107"/>
        <v>#REF!</v>
      </c>
      <c r="AD285" s="2" t="e">
        <f t="shared" ca="1" si="107"/>
        <v>#REF!</v>
      </c>
      <c r="AE285" s="2" t="e">
        <f t="shared" ca="1" si="107"/>
        <v>#REF!</v>
      </c>
      <c r="AF285" s="2" t="e">
        <f t="shared" ca="1" si="107"/>
        <v>#REF!</v>
      </c>
      <c r="AG285" s="2" t="e">
        <f t="shared" ca="1" si="107"/>
        <v>#REF!</v>
      </c>
      <c r="AH285" s="2" t="e">
        <f t="shared" ca="1" si="107"/>
        <v>#REF!</v>
      </c>
      <c r="AI285" s="2" t="e">
        <f t="shared" ca="1" si="107"/>
        <v>#REF!</v>
      </c>
      <c r="AJ285" s="2" t="e">
        <f t="shared" ca="1" si="107"/>
        <v>#REF!</v>
      </c>
      <c r="AK285" s="2" t="e">
        <f t="shared" ca="1" si="107"/>
        <v>#REF!</v>
      </c>
    </row>
    <row r="287" spans="1:38">
      <c r="D287" t="s">
        <v>304</v>
      </c>
    </row>
    <row r="288" spans="1:38">
      <c r="E288" t="s">
        <v>219</v>
      </c>
      <c r="F288" t="s">
        <v>215</v>
      </c>
      <c r="G288" s="2">
        <f t="shared" ref="G288:AK293" si="108">G222</f>
        <v>0</v>
      </c>
      <c r="H288" s="2">
        <f t="shared" si="108"/>
        <v>7276022.1604916416</v>
      </c>
      <c r="I288" s="2">
        <f t="shared" si="108"/>
        <v>7428818.6258619661</v>
      </c>
      <c r="J288" s="2">
        <f t="shared" si="108"/>
        <v>7584823.8170050671</v>
      </c>
      <c r="K288" s="2">
        <f t="shared" si="108"/>
        <v>7744105.1171621718</v>
      </c>
      <c r="L288" s="2">
        <f t="shared" si="108"/>
        <v>7906731.324622578</v>
      </c>
      <c r="M288" s="2">
        <f t="shared" si="108"/>
        <v>11656575.362550387</v>
      </c>
      <c r="N288" s="2">
        <f t="shared" si="108"/>
        <v>11901363.445163943</v>
      </c>
      <c r="O288" s="2">
        <f t="shared" si="108"/>
        <v>12151292.077512383</v>
      </c>
      <c r="P288" s="2">
        <f t="shared" si="108"/>
        <v>12406469.211140145</v>
      </c>
      <c r="Q288" s="2">
        <f t="shared" si="108"/>
        <v>12667005.064574085</v>
      </c>
      <c r="R288" s="2">
        <f t="shared" si="108"/>
        <v>3775769.5359017085</v>
      </c>
      <c r="S288" s="2">
        <f t="shared" si="108"/>
        <v>3855060.696155644</v>
      </c>
      <c r="T288" s="2">
        <f t="shared" si="108"/>
        <v>3936016.9707749118</v>
      </c>
      <c r="U288" s="2">
        <f t="shared" si="108"/>
        <v>4018673.327161185</v>
      </c>
      <c r="V288" s="2">
        <f t="shared" si="108"/>
        <v>4103065.4670315697</v>
      </c>
      <c r="W288" s="2">
        <f t="shared" si="108"/>
        <v>4189229.841839232</v>
      </c>
      <c r="X288" s="2">
        <f t="shared" si="108"/>
        <v>4277203.6685178559</v>
      </c>
      <c r="Y288" s="2">
        <f t="shared" si="108"/>
        <v>818817.17729188665</v>
      </c>
      <c r="Z288" s="2">
        <f t="shared" si="108"/>
        <v>836012.33801501628</v>
      </c>
      <c r="AA288" s="2">
        <f t="shared" si="108"/>
        <v>853568.59711333143</v>
      </c>
      <c r="AB288" s="2">
        <f t="shared" si="108"/>
        <v>871493.53765271127</v>
      </c>
      <c r="AC288" s="2">
        <f t="shared" si="108"/>
        <v>889794.90194341808</v>
      </c>
      <c r="AD288" s="2">
        <f t="shared" si="108"/>
        <v>908480.59488422971</v>
      </c>
      <c r="AE288" s="2">
        <f t="shared" si="108"/>
        <v>927558.68737679848</v>
      </c>
      <c r="AF288" s="2">
        <f t="shared" si="108"/>
        <v>947037.41981171118</v>
      </c>
      <c r="AG288" s="2">
        <f t="shared" si="108"/>
        <v>0</v>
      </c>
      <c r="AH288" s="2">
        <f t="shared" si="108"/>
        <v>0</v>
      </c>
      <c r="AI288" s="2">
        <f t="shared" si="108"/>
        <v>0</v>
      </c>
      <c r="AJ288" s="2">
        <f t="shared" si="108"/>
        <v>0</v>
      </c>
      <c r="AK288" s="2">
        <f t="shared" si="108"/>
        <v>0</v>
      </c>
    </row>
    <row r="289" spans="4:38">
      <c r="E289" t="s">
        <v>305</v>
      </c>
      <c r="F289" t="s">
        <v>215</v>
      </c>
      <c r="G289" s="2">
        <f t="shared" si="108"/>
        <v>0</v>
      </c>
      <c r="H289" s="2" t="e">
        <f t="shared" si="108"/>
        <v>#REF!</v>
      </c>
      <c r="I289" s="2" t="e">
        <f t="shared" si="108"/>
        <v>#REF!</v>
      </c>
      <c r="J289" s="2" t="e">
        <f t="shared" si="108"/>
        <v>#REF!</v>
      </c>
      <c r="K289" s="2" t="e">
        <f t="shared" si="108"/>
        <v>#REF!</v>
      </c>
      <c r="L289" s="2" t="e">
        <f t="shared" si="108"/>
        <v>#REF!</v>
      </c>
      <c r="M289" s="2" t="e">
        <f t="shared" si="108"/>
        <v>#REF!</v>
      </c>
      <c r="N289" s="2" t="e">
        <f t="shared" si="108"/>
        <v>#REF!</v>
      </c>
      <c r="O289" s="2" t="e">
        <f t="shared" si="108"/>
        <v>#REF!</v>
      </c>
      <c r="P289" s="2" t="e">
        <f t="shared" si="108"/>
        <v>#REF!</v>
      </c>
      <c r="Q289" s="2" t="e">
        <f t="shared" si="108"/>
        <v>#REF!</v>
      </c>
      <c r="R289" s="2" t="e">
        <f t="shared" si="108"/>
        <v>#REF!</v>
      </c>
      <c r="S289" s="2" t="e">
        <f t="shared" si="108"/>
        <v>#REF!</v>
      </c>
      <c r="T289" s="2" t="e">
        <f t="shared" si="108"/>
        <v>#REF!</v>
      </c>
      <c r="U289" s="2" t="e">
        <f t="shared" si="108"/>
        <v>#REF!</v>
      </c>
      <c r="V289" s="2" t="e">
        <f t="shared" si="108"/>
        <v>#REF!</v>
      </c>
      <c r="W289" s="2" t="e">
        <f t="shared" si="108"/>
        <v>#REF!</v>
      </c>
      <c r="X289" s="2" t="e">
        <f t="shared" si="108"/>
        <v>#REF!</v>
      </c>
      <c r="Y289" s="2" t="e">
        <f t="shared" si="108"/>
        <v>#REF!</v>
      </c>
      <c r="Z289" s="2" t="e">
        <f t="shared" si="108"/>
        <v>#REF!</v>
      </c>
      <c r="AA289" s="2" t="e">
        <f t="shared" si="108"/>
        <v>#REF!</v>
      </c>
      <c r="AB289" s="2" t="e">
        <f t="shared" si="108"/>
        <v>#REF!</v>
      </c>
      <c r="AC289" s="2" t="e">
        <f t="shared" si="108"/>
        <v>#REF!</v>
      </c>
      <c r="AD289" s="2" t="e">
        <f t="shared" si="108"/>
        <v>#REF!</v>
      </c>
      <c r="AE289" s="2" t="e">
        <f t="shared" si="108"/>
        <v>#REF!</v>
      </c>
      <c r="AF289" s="2" t="e">
        <f t="shared" si="108"/>
        <v>#REF!</v>
      </c>
      <c r="AG289" s="2" t="e">
        <f t="shared" si="108"/>
        <v>#REF!</v>
      </c>
      <c r="AH289" s="2" t="e">
        <f t="shared" si="108"/>
        <v>#REF!</v>
      </c>
      <c r="AI289" s="2" t="e">
        <f t="shared" si="108"/>
        <v>#REF!</v>
      </c>
      <c r="AJ289" s="2" t="e">
        <f t="shared" si="108"/>
        <v>#REF!</v>
      </c>
      <c r="AK289" s="2" t="e">
        <f t="shared" si="108"/>
        <v>#REF!</v>
      </c>
    </row>
    <row r="290" spans="4:38">
      <c r="E290" t="s">
        <v>282</v>
      </c>
      <c r="F290" t="s">
        <v>215</v>
      </c>
      <c r="G290" s="2">
        <f t="shared" si="108"/>
        <v>0</v>
      </c>
      <c r="H290" s="2" t="e">
        <f t="shared" si="108"/>
        <v>#REF!</v>
      </c>
      <c r="I290" s="2" t="e">
        <f t="shared" si="108"/>
        <v>#REF!</v>
      </c>
      <c r="J290" s="2" t="e">
        <f t="shared" si="108"/>
        <v>#REF!</v>
      </c>
      <c r="K290" s="2" t="e">
        <f t="shared" si="108"/>
        <v>#REF!</v>
      </c>
      <c r="L290" s="2" t="e">
        <f t="shared" si="108"/>
        <v>#REF!</v>
      </c>
      <c r="M290" s="2" t="e">
        <f t="shared" si="108"/>
        <v>#REF!</v>
      </c>
      <c r="N290" s="2" t="e">
        <f t="shared" si="108"/>
        <v>#REF!</v>
      </c>
      <c r="O290" s="2" t="e">
        <f t="shared" si="108"/>
        <v>#REF!</v>
      </c>
      <c r="P290" s="2" t="e">
        <f t="shared" si="108"/>
        <v>#REF!</v>
      </c>
      <c r="Q290" s="2" t="e">
        <f t="shared" si="108"/>
        <v>#REF!</v>
      </c>
      <c r="R290" s="2" t="e">
        <f t="shared" si="108"/>
        <v>#REF!</v>
      </c>
      <c r="S290" s="2" t="e">
        <f t="shared" si="108"/>
        <v>#REF!</v>
      </c>
      <c r="T290" s="2" t="e">
        <f t="shared" si="108"/>
        <v>#REF!</v>
      </c>
      <c r="U290" s="2" t="e">
        <f t="shared" si="108"/>
        <v>#REF!</v>
      </c>
      <c r="V290" s="2" t="e">
        <f t="shared" si="108"/>
        <v>#REF!</v>
      </c>
      <c r="W290" s="2" t="e">
        <f t="shared" si="108"/>
        <v>#REF!</v>
      </c>
      <c r="X290" s="2" t="e">
        <f t="shared" si="108"/>
        <v>#REF!</v>
      </c>
      <c r="Y290" s="2" t="e">
        <f t="shared" si="108"/>
        <v>#REF!</v>
      </c>
      <c r="Z290" s="2" t="e">
        <f t="shared" si="108"/>
        <v>#REF!</v>
      </c>
      <c r="AA290" s="2" t="e">
        <f t="shared" si="108"/>
        <v>#REF!</v>
      </c>
      <c r="AB290" s="2" t="e">
        <f t="shared" si="108"/>
        <v>#REF!</v>
      </c>
      <c r="AC290" s="2" t="e">
        <f t="shared" si="108"/>
        <v>#REF!</v>
      </c>
      <c r="AD290" s="2" t="e">
        <f t="shared" si="108"/>
        <v>#REF!</v>
      </c>
      <c r="AE290" s="2" t="e">
        <f t="shared" si="108"/>
        <v>#REF!</v>
      </c>
      <c r="AF290" s="2" t="e">
        <f t="shared" si="108"/>
        <v>#REF!</v>
      </c>
      <c r="AG290" s="2" t="e">
        <f t="shared" si="108"/>
        <v>#REF!</v>
      </c>
      <c r="AH290" s="2" t="e">
        <f t="shared" si="108"/>
        <v>#REF!</v>
      </c>
      <c r="AI290" s="2" t="e">
        <f t="shared" si="108"/>
        <v>#REF!</v>
      </c>
      <c r="AJ290" s="2" t="e">
        <f t="shared" si="108"/>
        <v>#REF!</v>
      </c>
      <c r="AK290" s="2" t="e">
        <f t="shared" si="108"/>
        <v>#REF!</v>
      </c>
    </row>
    <row r="291" spans="4:38">
      <c r="E291" t="s">
        <v>283</v>
      </c>
      <c r="F291" t="s">
        <v>215</v>
      </c>
      <c r="G291" s="2">
        <f t="shared" si="108"/>
        <v>0</v>
      </c>
      <c r="H291" s="2" t="e">
        <f t="shared" si="108"/>
        <v>#REF!</v>
      </c>
      <c r="I291" s="2" t="e">
        <f t="shared" si="108"/>
        <v>#REF!</v>
      </c>
      <c r="J291" s="2" t="e">
        <f t="shared" si="108"/>
        <v>#REF!</v>
      </c>
      <c r="K291" s="2" t="e">
        <f t="shared" si="108"/>
        <v>#REF!</v>
      </c>
      <c r="L291" s="2" t="e">
        <f t="shared" si="108"/>
        <v>#REF!</v>
      </c>
      <c r="M291" s="2" t="e">
        <f t="shared" si="108"/>
        <v>#REF!</v>
      </c>
      <c r="N291" s="2" t="e">
        <f t="shared" si="108"/>
        <v>#REF!</v>
      </c>
      <c r="O291" s="2" t="e">
        <f t="shared" si="108"/>
        <v>#REF!</v>
      </c>
      <c r="P291" s="2" t="e">
        <f t="shared" si="108"/>
        <v>#REF!</v>
      </c>
      <c r="Q291" s="2" t="e">
        <f t="shared" si="108"/>
        <v>#REF!</v>
      </c>
      <c r="R291" s="2" t="e">
        <f t="shared" si="108"/>
        <v>#REF!</v>
      </c>
      <c r="S291" s="2" t="e">
        <f t="shared" si="108"/>
        <v>#REF!</v>
      </c>
      <c r="T291" s="2" t="e">
        <f t="shared" si="108"/>
        <v>#REF!</v>
      </c>
      <c r="U291" s="2" t="e">
        <f t="shared" si="108"/>
        <v>#REF!</v>
      </c>
      <c r="V291" s="2" t="e">
        <f t="shared" si="108"/>
        <v>#REF!</v>
      </c>
      <c r="W291" s="2" t="e">
        <f t="shared" si="108"/>
        <v>#REF!</v>
      </c>
      <c r="X291" s="2" t="e">
        <f t="shared" si="108"/>
        <v>#REF!</v>
      </c>
      <c r="Y291" s="2" t="e">
        <f t="shared" si="108"/>
        <v>#REF!</v>
      </c>
      <c r="Z291" s="2" t="e">
        <f t="shared" si="108"/>
        <v>#REF!</v>
      </c>
      <c r="AA291" s="2" t="e">
        <f t="shared" si="108"/>
        <v>#REF!</v>
      </c>
      <c r="AB291" s="2" t="e">
        <f t="shared" si="108"/>
        <v>#REF!</v>
      </c>
      <c r="AC291" s="2" t="e">
        <f t="shared" si="108"/>
        <v>#REF!</v>
      </c>
      <c r="AD291" s="2" t="e">
        <f t="shared" si="108"/>
        <v>#REF!</v>
      </c>
      <c r="AE291" s="2" t="e">
        <f t="shared" si="108"/>
        <v>#REF!</v>
      </c>
      <c r="AF291" s="2" t="e">
        <f t="shared" si="108"/>
        <v>#REF!</v>
      </c>
      <c r="AG291" s="2" t="e">
        <f t="shared" si="108"/>
        <v>#REF!</v>
      </c>
      <c r="AH291" s="2" t="e">
        <f t="shared" si="108"/>
        <v>#REF!</v>
      </c>
      <c r="AI291" s="2" t="e">
        <f t="shared" si="108"/>
        <v>#REF!</v>
      </c>
      <c r="AJ291" s="2" t="e">
        <f t="shared" si="108"/>
        <v>#REF!</v>
      </c>
      <c r="AK291" s="2" t="e">
        <f t="shared" si="108"/>
        <v>#REF!</v>
      </c>
    </row>
    <row r="292" spans="4:38">
      <c r="E292" t="s">
        <v>306</v>
      </c>
      <c r="F292" t="s">
        <v>215</v>
      </c>
      <c r="G292" s="2">
        <f t="shared" si="108"/>
        <v>-549446.09297666582</v>
      </c>
      <c r="H292" s="2">
        <f t="shared" si="108"/>
        <v>-1017692.3071428384</v>
      </c>
      <c r="I292" s="2">
        <f t="shared" si="108"/>
        <v>-1316518.6602122937</v>
      </c>
      <c r="J292" s="2">
        <f t="shared" si="108"/>
        <v>-1519882.7533051523</v>
      </c>
      <c r="K292" s="2">
        <f t="shared" si="108"/>
        <v>-1717421.7482654529</v>
      </c>
      <c r="L292" s="2">
        <f t="shared" si="108"/>
        <v>-1860838.3437902112</v>
      </c>
      <c r="M292" s="2">
        <f t="shared" si="108"/>
        <v>-2013988.8018642361</v>
      </c>
      <c r="N292" s="2">
        <f t="shared" si="108"/>
        <v>-2847324.101804425</v>
      </c>
      <c r="O292" s="2">
        <f t="shared" si="108"/>
        <v>-3045869.3425965416</v>
      </c>
      <c r="P292" s="2">
        <f t="shared" si="108"/>
        <v>-3222261.0749349669</v>
      </c>
      <c r="Q292" s="2">
        <f t="shared" si="108"/>
        <v>-3385034.3347039367</v>
      </c>
      <c r="R292" s="2">
        <f t="shared" si="108"/>
        <v>-3432231.4539027084</v>
      </c>
      <c r="S292" s="2">
        <f t="shared" si="108"/>
        <v>-3480419.712604654</v>
      </c>
      <c r="T292" s="2">
        <f t="shared" si="108"/>
        <v>-3529619.9247393403</v>
      </c>
      <c r="U292" s="2">
        <f t="shared" si="108"/>
        <v>-3579853.3413288547</v>
      </c>
      <c r="V292" s="2">
        <f t="shared" si="108"/>
        <v>-3631141.6596667496</v>
      </c>
      <c r="W292" s="2">
        <f t="shared" si="108"/>
        <v>-3683507.03268974</v>
      </c>
      <c r="X292" s="2">
        <f t="shared" si="108"/>
        <v>-3736972.078546213</v>
      </c>
      <c r="Y292" s="2">
        <f t="shared" si="108"/>
        <v>-3747207.2932623615</v>
      </c>
      <c r="Z292" s="2">
        <f t="shared" si="108"/>
        <v>-3757657.4474875489</v>
      </c>
      <c r="AA292" s="2">
        <f t="shared" si="108"/>
        <v>-3768327.0549514657</v>
      </c>
      <c r="AB292" s="2">
        <f t="shared" si="108"/>
        <v>-3779220.7241721246</v>
      </c>
      <c r="AC292" s="2">
        <f t="shared" si="108"/>
        <v>-3790343.1604464175</v>
      </c>
      <c r="AD292" s="2">
        <f t="shared" si="108"/>
        <v>-3801699.1678824704</v>
      </c>
      <c r="AE292" s="2">
        <f t="shared" si="108"/>
        <v>-3813293.6514746798</v>
      </c>
      <c r="AF292" s="2">
        <f t="shared" si="108"/>
        <v>-3825131.6192223262</v>
      </c>
      <c r="AG292" s="2">
        <f t="shared" si="108"/>
        <v>-3825131.6192223262</v>
      </c>
      <c r="AH292" s="2">
        <f t="shared" si="108"/>
        <v>-3825131.6192223262</v>
      </c>
      <c r="AI292" s="2">
        <f t="shared" si="108"/>
        <v>-3825131.6192223262</v>
      </c>
      <c r="AJ292" s="2">
        <f t="shared" si="108"/>
        <v>-3825131.6192223262</v>
      </c>
      <c r="AK292" s="2">
        <f t="shared" si="108"/>
        <v>-3825131.6192223262</v>
      </c>
    </row>
    <row r="293" spans="4:38">
      <c r="E293" t="s">
        <v>290</v>
      </c>
      <c r="F293" t="s">
        <v>215</v>
      </c>
      <c r="G293" s="2">
        <f t="shared" si="108"/>
        <v>0</v>
      </c>
      <c r="H293" s="2">
        <f t="shared" si="108"/>
        <v>0</v>
      </c>
      <c r="I293" s="2">
        <f t="shared" si="108"/>
        <v>0</v>
      </c>
      <c r="J293" s="2">
        <f t="shared" si="108"/>
        <v>0</v>
      </c>
      <c r="K293" s="2">
        <f t="shared" si="108"/>
        <v>0</v>
      </c>
      <c r="L293" s="2">
        <f t="shared" si="108"/>
        <v>0</v>
      </c>
      <c r="M293" s="2">
        <f t="shared" si="108"/>
        <v>0</v>
      </c>
      <c r="N293" s="2">
        <f t="shared" si="108"/>
        <v>0</v>
      </c>
      <c r="O293" s="2">
        <f t="shared" si="108"/>
        <v>0</v>
      </c>
      <c r="P293" s="2">
        <f t="shared" si="108"/>
        <v>0</v>
      </c>
      <c r="Q293" s="2">
        <f t="shared" si="108"/>
        <v>0</v>
      </c>
      <c r="R293" s="2">
        <f t="shared" si="108"/>
        <v>0</v>
      </c>
      <c r="S293" s="2">
        <f t="shared" si="108"/>
        <v>0</v>
      </c>
      <c r="T293" s="2">
        <f t="shared" si="108"/>
        <v>0</v>
      </c>
      <c r="U293" s="2">
        <f t="shared" si="108"/>
        <v>0</v>
      </c>
      <c r="V293" s="2">
        <f t="shared" si="108"/>
        <v>0</v>
      </c>
      <c r="W293" s="2">
        <f t="shared" si="108"/>
        <v>0</v>
      </c>
      <c r="X293" s="2">
        <f t="shared" si="108"/>
        <v>0</v>
      </c>
      <c r="Y293" s="2">
        <f t="shared" si="108"/>
        <v>0</v>
      </c>
      <c r="Z293" s="2">
        <f t="shared" si="108"/>
        <v>0</v>
      </c>
      <c r="AA293" s="2">
        <f t="shared" si="108"/>
        <v>0</v>
      </c>
      <c r="AB293" s="2">
        <f t="shared" si="108"/>
        <v>0</v>
      </c>
      <c r="AC293" s="2">
        <f t="shared" si="108"/>
        <v>0</v>
      </c>
      <c r="AD293" s="2">
        <f t="shared" si="108"/>
        <v>0</v>
      </c>
      <c r="AE293" s="2">
        <f t="shared" si="108"/>
        <v>0</v>
      </c>
      <c r="AF293" s="2">
        <f t="shared" si="108"/>
        <v>0</v>
      </c>
      <c r="AG293" s="2">
        <f t="shared" si="108"/>
        <v>0</v>
      </c>
      <c r="AH293" s="2">
        <f t="shared" si="108"/>
        <v>0</v>
      </c>
      <c r="AI293" s="2">
        <f t="shared" si="108"/>
        <v>0</v>
      </c>
      <c r="AJ293" s="2">
        <f t="shared" si="108"/>
        <v>0</v>
      </c>
      <c r="AK293" s="2">
        <f t="shared" si="108"/>
        <v>0</v>
      </c>
    </row>
    <row r="294" spans="4:38">
      <c r="E294" t="s">
        <v>307</v>
      </c>
      <c r="F294" t="s">
        <v>215</v>
      </c>
      <c r="G294" s="2" t="e">
        <f t="shared" ref="G294:AK294" ca="1" si="109">G285</f>
        <v>#REF!</v>
      </c>
      <c r="H294" s="2" t="e">
        <f t="shared" ca="1" si="109"/>
        <v>#REF!</v>
      </c>
      <c r="I294" s="2" t="e">
        <f t="shared" ca="1" si="109"/>
        <v>#REF!</v>
      </c>
      <c r="J294" s="2" t="e">
        <f t="shared" ca="1" si="109"/>
        <v>#REF!</v>
      </c>
      <c r="K294" s="2" t="e">
        <f t="shared" ca="1" si="109"/>
        <v>#REF!</v>
      </c>
      <c r="L294" s="2" t="e">
        <f t="shared" ca="1" si="109"/>
        <v>#REF!</v>
      </c>
      <c r="M294" s="2" t="e">
        <f t="shared" ca="1" si="109"/>
        <v>#REF!</v>
      </c>
      <c r="N294" s="2" t="e">
        <f t="shared" ca="1" si="109"/>
        <v>#REF!</v>
      </c>
      <c r="O294" s="2" t="e">
        <f t="shared" ca="1" si="109"/>
        <v>#REF!</v>
      </c>
      <c r="P294" s="2" t="e">
        <f t="shared" ca="1" si="109"/>
        <v>#REF!</v>
      </c>
      <c r="Q294" s="2" t="e">
        <f t="shared" ca="1" si="109"/>
        <v>#REF!</v>
      </c>
      <c r="R294" s="2" t="e">
        <f t="shared" ca="1" si="109"/>
        <v>#REF!</v>
      </c>
      <c r="S294" s="2" t="e">
        <f t="shared" ca="1" si="109"/>
        <v>#REF!</v>
      </c>
      <c r="T294" s="2" t="e">
        <f t="shared" ca="1" si="109"/>
        <v>#REF!</v>
      </c>
      <c r="U294" s="2" t="e">
        <f t="shared" ca="1" si="109"/>
        <v>#REF!</v>
      </c>
      <c r="V294" s="2" t="e">
        <f t="shared" ca="1" si="109"/>
        <v>#REF!</v>
      </c>
      <c r="W294" s="2" t="e">
        <f t="shared" ca="1" si="109"/>
        <v>#REF!</v>
      </c>
      <c r="X294" s="2" t="e">
        <f t="shared" ca="1" si="109"/>
        <v>#REF!</v>
      </c>
      <c r="Y294" s="2" t="e">
        <f t="shared" ca="1" si="109"/>
        <v>#REF!</v>
      </c>
      <c r="Z294" s="2" t="e">
        <f t="shared" ca="1" si="109"/>
        <v>#REF!</v>
      </c>
      <c r="AA294" s="2" t="e">
        <f t="shared" ca="1" si="109"/>
        <v>#REF!</v>
      </c>
      <c r="AB294" s="2" t="e">
        <f t="shared" ca="1" si="109"/>
        <v>#REF!</v>
      </c>
      <c r="AC294" s="2" t="e">
        <f t="shared" ca="1" si="109"/>
        <v>#REF!</v>
      </c>
      <c r="AD294" s="2" t="e">
        <f t="shared" ca="1" si="109"/>
        <v>#REF!</v>
      </c>
      <c r="AE294" s="2" t="e">
        <f t="shared" ca="1" si="109"/>
        <v>#REF!</v>
      </c>
      <c r="AF294" s="2" t="e">
        <f t="shared" ca="1" si="109"/>
        <v>#REF!</v>
      </c>
      <c r="AG294" s="2" t="e">
        <f t="shared" ca="1" si="109"/>
        <v>#REF!</v>
      </c>
      <c r="AH294" s="2" t="e">
        <f t="shared" ca="1" si="109"/>
        <v>#REF!</v>
      </c>
      <c r="AI294" s="2" t="e">
        <f t="shared" ca="1" si="109"/>
        <v>#REF!</v>
      </c>
      <c r="AJ294" s="2" t="e">
        <f t="shared" ca="1" si="109"/>
        <v>#REF!</v>
      </c>
      <c r="AK294" s="2" t="e">
        <f t="shared" ca="1" si="109"/>
        <v>#REF!</v>
      </c>
    </row>
    <row r="296" spans="4:38">
      <c r="E296" t="s">
        <v>308</v>
      </c>
      <c r="F296" t="s">
        <v>215</v>
      </c>
      <c r="G296" s="2" t="e">
        <f t="shared" ref="G296:AK296" ca="1" si="110">SUM(G288:G294)</f>
        <v>#REF!</v>
      </c>
      <c r="H296" s="2" t="e">
        <f t="shared" si="110"/>
        <v>#REF!</v>
      </c>
      <c r="I296" s="2" t="e">
        <f t="shared" si="110"/>
        <v>#REF!</v>
      </c>
      <c r="J296" s="2" t="e">
        <f t="shared" si="110"/>
        <v>#REF!</v>
      </c>
      <c r="K296" s="2" t="e">
        <f t="shared" si="110"/>
        <v>#REF!</v>
      </c>
      <c r="L296" s="2" t="e">
        <f t="shared" si="110"/>
        <v>#REF!</v>
      </c>
      <c r="M296" s="2" t="e">
        <f t="shared" si="110"/>
        <v>#REF!</v>
      </c>
      <c r="N296" s="2" t="e">
        <f t="shared" si="110"/>
        <v>#REF!</v>
      </c>
      <c r="O296" s="2" t="e">
        <f t="shared" si="110"/>
        <v>#REF!</v>
      </c>
      <c r="P296" s="2" t="e">
        <f t="shared" si="110"/>
        <v>#REF!</v>
      </c>
      <c r="Q296" s="2" t="e">
        <f t="shared" si="110"/>
        <v>#REF!</v>
      </c>
      <c r="R296" s="2" t="e">
        <f t="shared" si="110"/>
        <v>#REF!</v>
      </c>
      <c r="S296" s="2" t="e">
        <f t="shared" si="110"/>
        <v>#REF!</v>
      </c>
      <c r="T296" s="2" t="e">
        <f t="shared" si="110"/>
        <v>#REF!</v>
      </c>
      <c r="U296" s="2" t="e">
        <f t="shared" si="110"/>
        <v>#REF!</v>
      </c>
      <c r="V296" s="2" t="e">
        <f t="shared" si="110"/>
        <v>#REF!</v>
      </c>
      <c r="W296" s="2" t="e">
        <f t="shared" si="110"/>
        <v>#REF!</v>
      </c>
      <c r="X296" s="2" t="e">
        <f t="shared" si="110"/>
        <v>#REF!</v>
      </c>
      <c r="Y296" s="2" t="e">
        <f t="shared" si="110"/>
        <v>#REF!</v>
      </c>
      <c r="Z296" s="2" t="e">
        <f t="shared" si="110"/>
        <v>#REF!</v>
      </c>
      <c r="AA296" s="2" t="e">
        <f t="shared" si="110"/>
        <v>#REF!</v>
      </c>
      <c r="AB296" s="2" t="e">
        <f t="shared" si="110"/>
        <v>#REF!</v>
      </c>
      <c r="AC296" s="2" t="e">
        <f t="shared" si="110"/>
        <v>#REF!</v>
      </c>
      <c r="AD296" s="2" t="e">
        <f t="shared" si="110"/>
        <v>#REF!</v>
      </c>
      <c r="AE296" s="2" t="e">
        <f t="shared" si="110"/>
        <v>#REF!</v>
      </c>
      <c r="AF296" s="2" t="e">
        <f t="shared" si="110"/>
        <v>#REF!</v>
      </c>
      <c r="AG296" s="2" t="e">
        <f t="shared" si="110"/>
        <v>#REF!</v>
      </c>
      <c r="AH296" s="2" t="e">
        <f t="shared" si="110"/>
        <v>#REF!</v>
      </c>
      <c r="AI296" s="2" t="e">
        <f t="shared" si="110"/>
        <v>#REF!</v>
      </c>
      <c r="AJ296" s="2" t="e">
        <f t="shared" si="110"/>
        <v>#REF!</v>
      </c>
      <c r="AK296" s="2" t="e">
        <f t="shared" si="110"/>
        <v>#REF!</v>
      </c>
    </row>
    <row r="297" spans="4:38">
      <c r="E297" t="s">
        <v>309</v>
      </c>
      <c r="F297" t="s">
        <v>215</v>
      </c>
      <c r="G297" s="2" t="e">
        <f t="shared" ref="G297:AK297" ca="1" si="111">-G296*G$18</f>
        <v>#REF!</v>
      </c>
      <c r="H297" s="2" t="e">
        <f t="shared" si="111"/>
        <v>#REF!</v>
      </c>
      <c r="I297" s="2" t="e">
        <f t="shared" si="111"/>
        <v>#REF!</v>
      </c>
      <c r="J297" s="2" t="e">
        <f t="shared" si="111"/>
        <v>#REF!</v>
      </c>
      <c r="K297" s="2" t="e">
        <f t="shared" si="111"/>
        <v>#REF!</v>
      </c>
      <c r="L297" s="2" t="e">
        <f t="shared" si="111"/>
        <v>#REF!</v>
      </c>
      <c r="M297" s="2" t="e">
        <f t="shared" si="111"/>
        <v>#REF!</v>
      </c>
      <c r="N297" s="2" t="e">
        <f t="shared" si="111"/>
        <v>#REF!</v>
      </c>
      <c r="O297" s="2" t="e">
        <f t="shared" si="111"/>
        <v>#REF!</v>
      </c>
      <c r="P297" s="2" t="e">
        <f t="shared" si="111"/>
        <v>#REF!</v>
      </c>
      <c r="Q297" s="2" t="e">
        <f t="shared" si="111"/>
        <v>#REF!</v>
      </c>
      <c r="R297" s="2" t="e">
        <f t="shared" si="111"/>
        <v>#REF!</v>
      </c>
      <c r="S297" s="2" t="e">
        <f t="shared" si="111"/>
        <v>#REF!</v>
      </c>
      <c r="T297" s="2" t="e">
        <f t="shared" si="111"/>
        <v>#REF!</v>
      </c>
      <c r="U297" s="2" t="e">
        <f t="shared" si="111"/>
        <v>#REF!</v>
      </c>
      <c r="V297" s="2" t="e">
        <f t="shared" si="111"/>
        <v>#REF!</v>
      </c>
      <c r="W297" s="2" t="e">
        <f t="shared" si="111"/>
        <v>#REF!</v>
      </c>
      <c r="X297" s="2" t="e">
        <f t="shared" si="111"/>
        <v>#REF!</v>
      </c>
      <c r="Y297" s="2" t="e">
        <f t="shared" si="111"/>
        <v>#REF!</v>
      </c>
      <c r="Z297" s="2" t="e">
        <f t="shared" si="111"/>
        <v>#REF!</v>
      </c>
      <c r="AA297" s="2" t="e">
        <f t="shared" si="111"/>
        <v>#REF!</v>
      </c>
      <c r="AB297" s="2" t="e">
        <f t="shared" si="111"/>
        <v>#REF!</v>
      </c>
      <c r="AC297" s="2" t="e">
        <f t="shared" si="111"/>
        <v>#REF!</v>
      </c>
      <c r="AD297" s="2" t="e">
        <f t="shared" si="111"/>
        <v>#REF!</v>
      </c>
      <c r="AE297" s="2" t="e">
        <f t="shared" si="111"/>
        <v>#REF!</v>
      </c>
      <c r="AF297" s="2" t="e">
        <f t="shared" si="111"/>
        <v>#REF!</v>
      </c>
      <c r="AG297" s="2" t="e">
        <f t="shared" si="111"/>
        <v>#REF!</v>
      </c>
      <c r="AH297" s="2" t="e">
        <f t="shared" si="111"/>
        <v>#REF!</v>
      </c>
      <c r="AI297" s="2" t="e">
        <f t="shared" si="111"/>
        <v>#REF!</v>
      </c>
      <c r="AJ297" s="2" t="e">
        <f t="shared" si="111"/>
        <v>#REF!</v>
      </c>
      <c r="AK297" s="2" t="e">
        <f t="shared" si="111"/>
        <v>#REF!</v>
      </c>
    </row>
    <row r="299" spans="4:38">
      <c r="D299" t="s">
        <v>310</v>
      </c>
    </row>
    <row r="300" spans="4:38">
      <c r="E300" t="s">
        <v>214</v>
      </c>
      <c r="F300" t="s">
        <v>215</v>
      </c>
      <c r="G300" s="2">
        <f t="shared" ref="G300:AK307" si="112">G234</f>
        <v>-43955687.438133262</v>
      </c>
      <c r="H300" s="2">
        <f t="shared" si="112"/>
        <v>-30183674.972802155</v>
      </c>
      <c r="I300" s="2">
        <f t="shared" si="112"/>
        <v>-16477289.619694466</v>
      </c>
      <c r="J300" s="2">
        <f t="shared" si="112"/>
        <v>-8684303.630423611</v>
      </c>
      <c r="K300" s="2">
        <f t="shared" si="112"/>
        <v>-8059014.4796618819</v>
      </c>
      <c r="L300" s="2">
        <f t="shared" si="112"/>
        <v>-3566596.317358071</v>
      </c>
      <c r="M300" s="2">
        <f t="shared" si="112"/>
        <v>-595461.28337162326</v>
      </c>
      <c r="N300" s="2">
        <f t="shared" si="112"/>
        <v>-54765460.550051145</v>
      </c>
      <c r="O300" s="2">
        <f t="shared" si="112"/>
        <v>-3732327.185856944</v>
      </c>
      <c r="P300" s="2">
        <f t="shared" si="112"/>
        <v>-1704869.3759338586</v>
      </c>
      <c r="Q300" s="2">
        <f t="shared" si="112"/>
        <v>-354855.71694350115</v>
      </c>
      <c r="R300" s="2">
        <f t="shared" si="112"/>
        <v>0</v>
      </c>
      <c r="S300" s="2">
        <f t="shared" si="112"/>
        <v>0</v>
      </c>
      <c r="T300" s="2">
        <f t="shared" si="112"/>
        <v>0</v>
      </c>
      <c r="U300" s="2">
        <f t="shared" si="112"/>
        <v>0</v>
      </c>
      <c r="V300" s="2">
        <f t="shared" si="112"/>
        <v>0</v>
      </c>
      <c r="W300" s="2">
        <f t="shared" si="112"/>
        <v>0</v>
      </c>
      <c r="X300" s="2">
        <f t="shared" si="112"/>
        <v>0</v>
      </c>
      <c r="Y300" s="2">
        <f t="shared" si="112"/>
        <v>0</v>
      </c>
      <c r="Z300" s="2">
        <f t="shared" si="112"/>
        <v>0</v>
      </c>
      <c r="AA300" s="2">
        <f t="shared" si="112"/>
        <v>0</v>
      </c>
      <c r="AB300" s="2">
        <f t="shared" si="112"/>
        <v>0</v>
      </c>
      <c r="AC300" s="2">
        <f t="shared" si="112"/>
        <v>0</v>
      </c>
      <c r="AD300" s="2">
        <f t="shared" si="112"/>
        <v>0</v>
      </c>
      <c r="AE300" s="2">
        <f t="shared" si="112"/>
        <v>0</v>
      </c>
      <c r="AF300" s="2">
        <f t="shared" si="112"/>
        <v>0</v>
      </c>
      <c r="AG300" s="2">
        <f t="shared" si="112"/>
        <v>0</v>
      </c>
      <c r="AH300" s="2">
        <f t="shared" si="112"/>
        <v>0</v>
      </c>
      <c r="AI300" s="2">
        <f t="shared" si="112"/>
        <v>0</v>
      </c>
      <c r="AJ300" s="2">
        <f t="shared" si="112"/>
        <v>0</v>
      </c>
      <c r="AK300" s="2">
        <f t="shared" si="112"/>
        <v>0</v>
      </c>
    </row>
    <row r="301" spans="4:38">
      <c r="E301" t="s">
        <v>311</v>
      </c>
      <c r="F301" t="s">
        <v>215</v>
      </c>
      <c r="G301" s="2">
        <f t="shared" si="112"/>
        <v>0</v>
      </c>
      <c r="H301" s="2">
        <f t="shared" si="112"/>
        <v>0</v>
      </c>
      <c r="I301" s="2">
        <f t="shared" si="112"/>
        <v>0</v>
      </c>
      <c r="J301" s="2">
        <f t="shared" si="112"/>
        <v>0</v>
      </c>
      <c r="K301" s="2">
        <f t="shared" si="112"/>
        <v>0</v>
      </c>
      <c r="L301" s="2">
        <f t="shared" si="112"/>
        <v>0</v>
      </c>
      <c r="M301" s="2">
        <f t="shared" si="112"/>
        <v>0</v>
      </c>
      <c r="N301" s="2">
        <f t="shared" si="112"/>
        <v>0</v>
      </c>
      <c r="O301" s="2">
        <f t="shared" si="112"/>
        <v>0</v>
      </c>
      <c r="P301" s="2">
        <f t="shared" si="112"/>
        <v>0</v>
      </c>
      <c r="Q301" s="2">
        <f t="shared" si="112"/>
        <v>0</v>
      </c>
      <c r="R301" s="2">
        <f t="shared" si="112"/>
        <v>0</v>
      </c>
      <c r="S301" s="2">
        <f t="shared" si="112"/>
        <v>0</v>
      </c>
      <c r="T301" s="2">
        <f t="shared" si="112"/>
        <v>0</v>
      </c>
      <c r="U301" s="2">
        <f t="shared" si="112"/>
        <v>0</v>
      </c>
      <c r="V301" s="2">
        <f t="shared" si="112"/>
        <v>0</v>
      </c>
      <c r="W301" s="2">
        <f t="shared" si="112"/>
        <v>0</v>
      </c>
      <c r="X301" s="2">
        <f t="shared" si="112"/>
        <v>0</v>
      </c>
      <c r="Y301" s="2">
        <f t="shared" si="112"/>
        <v>0</v>
      </c>
      <c r="Z301" s="2">
        <f t="shared" si="112"/>
        <v>0</v>
      </c>
      <c r="AA301" s="2">
        <f t="shared" si="112"/>
        <v>0</v>
      </c>
      <c r="AB301" s="2">
        <f t="shared" si="112"/>
        <v>0</v>
      </c>
      <c r="AC301" s="2">
        <f t="shared" si="112"/>
        <v>0</v>
      </c>
      <c r="AD301" s="2">
        <f t="shared" si="112"/>
        <v>0</v>
      </c>
      <c r="AE301" s="2">
        <f t="shared" si="112"/>
        <v>0</v>
      </c>
      <c r="AF301" s="2">
        <f t="shared" si="112"/>
        <v>0</v>
      </c>
      <c r="AG301" s="2">
        <f t="shared" si="112"/>
        <v>0</v>
      </c>
      <c r="AH301" s="2">
        <f t="shared" si="112"/>
        <v>0</v>
      </c>
      <c r="AI301" s="2">
        <f t="shared" si="112"/>
        <v>0</v>
      </c>
      <c r="AJ301" s="2">
        <f t="shared" si="112"/>
        <v>0</v>
      </c>
      <c r="AK301" s="2">
        <f t="shared" si="112"/>
        <v>0</v>
      </c>
    </row>
    <row r="302" spans="4:38">
      <c r="E302" t="s">
        <v>222</v>
      </c>
      <c r="F302" t="s">
        <v>215</v>
      </c>
      <c r="G302" s="2">
        <f t="shared" si="112"/>
        <v>0</v>
      </c>
      <c r="H302" s="2">
        <f t="shared" si="112"/>
        <v>0</v>
      </c>
      <c r="I302" s="2">
        <f t="shared" si="112"/>
        <v>0</v>
      </c>
      <c r="J302" s="2">
        <f t="shared" si="112"/>
        <v>0</v>
      </c>
      <c r="K302" s="2">
        <f t="shared" si="112"/>
        <v>0</v>
      </c>
      <c r="L302" s="2">
        <f t="shared" si="112"/>
        <v>0</v>
      </c>
      <c r="M302" s="2">
        <f t="shared" si="112"/>
        <v>0</v>
      </c>
      <c r="N302" s="2">
        <f t="shared" si="112"/>
        <v>0</v>
      </c>
      <c r="O302" s="2">
        <f t="shared" si="112"/>
        <v>0</v>
      </c>
      <c r="P302" s="2">
        <f t="shared" si="112"/>
        <v>0</v>
      </c>
      <c r="Q302" s="2">
        <f t="shared" si="112"/>
        <v>0</v>
      </c>
      <c r="R302" s="2">
        <f t="shared" si="112"/>
        <v>0</v>
      </c>
      <c r="S302" s="2">
        <f t="shared" si="112"/>
        <v>0</v>
      </c>
      <c r="T302" s="2">
        <f t="shared" si="112"/>
        <v>0</v>
      </c>
      <c r="U302" s="2">
        <f t="shared" si="112"/>
        <v>0</v>
      </c>
      <c r="V302" s="2">
        <f t="shared" si="112"/>
        <v>0</v>
      </c>
      <c r="W302" s="2">
        <f t="shared" si="112"/>
        <v>0</v>
      </c>
      <c r="X302" s="2">
        <f t="shared" si="112"/>
        <v>0</v>
      </c>
      <c r="Y302" s="2">
        <f t="shared" si="112"/>
        <v>0</v>
      </c>
      <c r="Z302" s="2">
        <f t="shared" si="112"/>
        <v>0</v>
      </c>
      <c r="AA302" s="2">
        <f t="shared" si="112"/>
        <v>0</v>
      </c>
      <c r="AB302" s="2">
        <f t="shared" si="112"/>
        <v>0</v>
      </c>
      <c r="AC302" s="2">
        <f t="shared" si="112"/>
        <v>0</v>
      </c>
      <c r="AD302" s="2">
        <f t="shared" si="112"/>
        <v>0</v>
      </c>
      <c r="AE302" s="2">
        <f t="shared" si="112"/>
        <v>0</v>
      </c>
      <c r="AF302" s="2">
        <f t="shared" si="112"/>
        <v>0</v>
      </c>
      <c r="AG302" s="2">
        <f t="shared" si="112"/>
        <v>0</v>
      </c>
      <c r="AH302" s="2">
        <f t="shared" si="112"/>
        <v>0</v>
      </c>
      <c r="AI302" s="2">
        <f t="shared" si="112"/>
        <v>0</v>
      </c>
      <c r="AJ302" s="2">
        <f t="shared" si="112"/>
        <v>0</v>
      </c>
      <c r="AK302" s="2">
        <f t="shared" si="112"/>
        <v>0</v>
      </c>
    </row>
    <row r="303" spans="4:38">
      <c r="E303" t="s">
        <v>305</v>
      </c>
      <c r="F303" t="s">
        <v>215</v>
      </c>
      <c r="G303" s="2">
        <f t="shared" si="112"/>
        <v>0</v>
      </c>
      <c r="H303" s="2" t="e">
        <f t="shared" si="112"/>
        <v>#REF!</v>
      </c>
      <c r="I303" s="2" t="e">
        <f t="shared" si="112"/>
        <v>#REF!</v>
      </c>
      <c r="J303" s="2" t="e">
        <f t="shared" si="112"/>
        <v>#REF!</v>
      </c>
      <c r="K303" s="2" t="e">
        <f t="shared" si="112"/>
        <v>#REF!</v>
      </c>
      <c r="L303" s="2" t="e">
        <f t="shared" si="112"/>
        <v>#REF!</v>
      </c>
      <c r="M303" s="2" t="e">
        <f t="shared" si="112"/>
        <v>#REF!</v>
      </c>
      <c r="N303" s="2" t="e">
        <f t="shared" si="112"/>
        <v>#REF!</v>
      </c>
      <c r="O303" s="2" t="e">
        <f t="shared" si="112"/>
        <v>#REF!</v>
      </c>
      <c r="P303" s="2" t="e">
        <f t="shared" si="112"/>
        <v>#REF!</v>
      </c>
      <c r="Q303" s="2" t="e">
        <f t="shared" si="112"/>
        <v>#REF!</v>
      </c>
      <c r="R303" s="2" t="e">
        <f t="shared" si="112"/>
        <v>#REF!</v>
      </c>
      <c r="S303" s="2" t="e">
        <f t="shared" si="112"/>
        <v>#REF!</v>
      </c>
      <c r="T303" s="2" t="e">
        <f t="shared" si="112"/>
        <v>#REF!</v>
      </c>
      <c r="U303" s="2" t="e">
        <f t="shared" si="112"/>
        <v>#REF!</v>
      </c>
      <c r="V303" s="2" t="e">
        <f t="shared" si="112"/>
        <v>#REF!</v>
      </c>
      <c r="W303" s="2" t="e">
        <f t="shared" si="112"/>
        <v>#REF!</v>
      </c>
      <c r="X303" s="2" t="e">
        <f t="shared" si="112"/>
        <v>#REF!</v>
      </c>
      <c r="Y303" s="2" t="e">
        <f t="shared" si="112"/>
        <v>#REF!</v>
      </c>
      <c r="Z303" s="2" t="e">
        <f t="shared" si="112"/>
        <v>#REF!</v>
      </c>
      <c r="AA303" s="2" t="e">
        <f t="shared" si="112"/>
        <v>#REF!</v>
      </c>
      <c r="AB303" s="2" t="e">
        <f t="shared" si="112"/>
        <v>#REF!</v>
      </c>
      <c r="AC303" s="2" t="e">
        <f t="shared" si="112"/>
        <v>#REF!</v>
      </c>
      <c r="AD303" s="2" t="e">
        <f t="shared" si="112"/>
        <v>#REF!</v>
      </c>
      <c r="AE303" s="2" t="e">
        <f t="shared" si="112"/>
        <v>#REF!</v>
      </c>
      <c r="AF303" s="2" t="e">
        <f t="shared" si="112"/>
        <v>#REF!</v>
      </c>
      <c r="AG303" s="2" t="e">
        <f t="shared" si="112"/>
        <v>#REF!</v>
      </c>
      <c r="AH303" s="2" t="e">
        <f t="shared" si="112"/>
        <v>#REF!</v>
      </c>
      <c r="AI303" s="2" t="e">
        <f t="shared" si="112"/>
        <v>#REF!</v>
      </c>
      <c r="AJ303" s="2" t="e">
        <f t="shared" si="112"/>
        <v>#REF!</v>
      </c>
      <c r="AK303" s="2" t="e">
        <f t="shared" si="112"/>
        <v>#REF!</v>
      </c>
      <c r="AL303" s="2" t="e">
        <f t="shared" ref="AL303:AL309" si="113">IF(AF303=0,0,IF($G$15&gt;(AK303/AF303)^(1/5)-1+2%,AK303*(AK303/AF303)^(1/5)/($G$15-((AK303/AF303)^(1/5)-1)),AK303*(1+$G$14)/$G$16))</f>
        <v>#REF!</v>
      </c>
    </row>
    <row r="304" spans="4:38">
      <c r="E304" t="s">
        <v>282</v>
      </c>
      <c r="F304" t="s">
        <v>215</v>
      </c>
      <c r="G304" s="2">
        <f t="shared" si="112"/>
        <v>0</v>
      </c>
      <c r="H304" s="2" t="e">
        <f t="shared" si="112"/>
        <v>#REF!</v>
      </c>
      <c r="I304" s="2" t="e">
        <f t="shared" si="112"/>
        <v>#REF!</v>
      </c>
      <c r="J304" s="2" t="e">
        <f t="shared" si="112"/>
        <v>#REF!</v>
      </c>
      <c r="K304" s="2" t="e">
        <f t="shared" si="112"/>
        <v>#REF!</v>
      </c>
      <c r="L304" s="2" t="e">
        <f t="shared" si="112"/>
        <v>#REF!</v>
      </c>
      <c r="M304" s="2" t="e">
        <f t="shared" si="112"/>
        <v>#REF!</v>
      </c>
      <c r="N304" s="2" t="e">
        <f t="shared" si="112"/>
        <v>#REF!</v>
      </c>
      <c r="O304" s="2" t="e">
        <f t="shared" si="112"/>
        <v>#REF!</v>
      </c>
      <c r="P304" s="2" t="e">
        <f t="shared" si="112"/>
        <v>#REF!</v>
      </c>
      <c r="Q304" s="2" t="e">
        <f t="shared" si="112"/>
        <v>#REF!</v>
      </c>
      <c r="R304" s="2" t="e">
        <f t="shared" si="112"/>
        <v>#REF!</v>
      </c>
      <c r="S304" s="2" t="e">
        <f t="shared" si="112"/>
        <v>#REF!</v>
      </c>
      <c r="T304" s="2" t="e">
        <f t="shared" si="112"/>
        <v>#REF!</v>
      </c>
      <c r="U304" s="2" t="e">
        <f t="shared" si="112"/>
        <v>#REF!</v>
      </c>
      <c r="V304" s="2" t="e">
        <f t="shared" si="112"/>
        <v>#REF!</v>
      </c>
      <c r="W304" s="2" t="e">
        <f t="shared" si="112"/>
        <v>#REF!</v>
      </c>
      <c r="X304" s="2" t="e">
        <f t="shared" si="112"/>
        <v>#REF!</v>
      </c>
      <c r="Y304" s="2" t="e">
        <f t="shared" si="112"/>
        <v>#REF!</v>
      </c>
      <c r="Z304" s="2" t="e">
        <f t="shared" si="112"/>
        <v>#REF!</v>
      </c>
      <c r="AA304" s="2" t="e">
        <f t="shared" si="112"/>
        <v>#REF!</v>
      </c>
      <c r="AB304" s="2" t="e">
        <f t="shared" si="112"/>
        <v>#REF!</v>
      </c>
      <c r="AC304" s="2" t="e">
        <f t="shared" si="112"/>
        <v>#REF!</v>
      </c>
      <c r="AD304" s="2" t="e">
        <f t="shared" si="112"/>
        <v>#REF!</v>
      </c>
      <c r="AE304" s="2" t="e">
        <f t="shared" si="112"/>
        <v>#REF!</v>
      </c>
      <c r="AF304" s="2" t="e">
        <f t="shared" si="112"/>
        <v>#REF!</v>
      </c>
      <c r="AG304" s="2" t="e">
        <f t="shared" si="112"/>
        <v>#REF!</v>
      </c>
      <c r="AH304" s="2" t="e">
        <f t="shared" si="112"/>
        <v>#REF!</v>
      </c>
      <c r="AI304" s="2" t="e">
        <f t="shared" si="112"/>
        <v>#REF!</v>
      </c>
      <c r="AJ304" s="2" t="e">
        <f t="shared" si="112"/>
        <v>#REF!</v>
      </c>
      <c r="AK304" s="2" t="e">
        <f t="shared" si="112"/>
        <v>#REF!</v>
      </c>
      <c r="AL304" s="2" t="e">
        <f t="shared" si="113"/>
        <v>#REF!</v>
      </c>
    </row>
    <row r="305" spans="1:38">
      <c r="E305" t="s">
        <v>283</v>
      </c>
      <c r="F305" t="s">
        <v>215</v>
      </c>
      <c r="G305" s="2">
        <f t="shared" si="112"/>
        <v>0</v>
      </c>
      <c r="H305" s="2" t="e">
        <f t="shared" si="112"/>
        <v>#REF!</v>
      </c>
      <c r="I305" s="2" t="e">
        <f t="shared" si="112"/>
        <v>#REF!</v>
      </c>
      <c r="J305" s="2" t="e">
        <f t="shared" si="112"/>
        <v>#REF!</v>
      </c>
      <c r="K305" s="2" t="e">
        <f t="shared" si="112"/>
        <v>#REF!</v>
      </c>
      <c r="L305" s="2" t="e">
        <f t="shared" si="112"/>
        <v>#REF!</v>
      </c>
      <c r="M305" s="2" t="e">
        <f t="shared" si="112"/>
        <v>#REF!</v>
      </c>
      <c r="N305" s="2" t="e">
        <f t="shared" si="112"/>
        <v>#REF!</v>
      </c>
      <c r="O305" s="2" t="e">
        <f t="shared" si="112"/>
        <v>#REF!</v>
      </c>
      <c r="P305" s="2" t="e">
        <f t="shared" si="112"/>
        <v>#REF!</v>
      </c>
      <c r="Q305" s="2" t="e">
        <f t="shared" si="112"/>
        <v>#REF!</v>
      </c>
      <c r="R305" s="2" t="e">
        <f t="shared" si="112"/>
        <v>#REF!</v>
      </c>
      <c r="S305" s="2" t="e">
        <f t="shared" si="112"/>
        <v>#REF!</v>
      </c>
      <c r="T305" s="2" t="e">
        <f t="shared" si="112"/>
        <v>#REF!</v>
      </c>
      <c r="U305" s="2" t="e">
        <f t="shared" si="112"/>
        <v>#REF!</v>
      </c>
      <c r="V305" s="2" t="e">
        <f t="shared" si="112"/>
        <v>#REF!</v>
      </c>
      <c r="W305" s="2" t="e">
        <f t="shared" si="112"/>
        <v>#REF!</v>
      </c>
      <c r="X305" s="2" t="e">
        <f t="shared" si="112"/>
        <v>#REF!</v>
      </c>
      <c r="Y305" s="2" t="e">
        <f t="shared" si="112"/>
        <v>#REF!</v>
      </c>
      <c r="Z305" s="2" t="e">
        <f t="shared" si="112"/>
        <v>#REF!</v>
      </c>
      <c r="AA305" s="2" t="e">
        <f t="shared" si="112"/>
        <v>#REF!</v>
      </c>
      <c r="AB305" s="2" t="e">
        <f t="shared" si="112"/>
        <v>#REF!</v>
      </c>
      <c r="AC305" s="2" t="e">
        <f t="shared" si="112"/>
        <v>#REF!</v>
      </c>
      <c r="AD305" s="2" t="e">
        <f t="shared" si="112"/>
        <v>#REF!</v>
      </c>
      <c r="AE305" s="2" t="e">
        <f t="shared" si="112"/>
        <v>#REF!</v>
      </c>
      <c r="AF305" s="2" t="e">
        <f t="shared" si="112"/>
        <v>#REF!</v>
      </c>
      <c r="AG305" s="2" t="e">
        <f t="shared" si="112"/>
        <v>#REF!</v>
      </c>
      <c r="AH305" s="2" t="e">
        <f t="shared" si="112"/>
        <v>#REF!</v>
      </c>
      <c r="AI305" s="2" t="e">
        <f t="shared" si="112"/>
        <v>#REF!</v>
      </c>
      <c r="AJ305" s="2" t="e">
        <f t="shared" si="112"/>
        <v>#REF!</v>
      </c>
      <c r="AK305" s="2" t="e">
        <f t="shared" si="112"/>
        <v>#REF!</v>
      </c>
      <c r="AL305" s="2" t="e">
        <f t="shared" si="113"/>
        <v>#REF!</v>
      </c>
    </row>
    <row r="306" spans="1:38">
      <c r="E306" t="s">
        <v>290</v>
      </c>
      <c r="F306" t="s">
        <v>215</v>
      </c>
      <c r="G306" s="2">
        <f t="shared" si="112"/>
        <v>0</v>
      </c>
      <c r="H306" s="2">
        <f t="shared" si="112"/>
        <v>0</v>
      </c>
      <c r="I306" s="2">
        <f t="shared" si="112"/>
        <v>0</v>
      </c>
      <c r="J306" s="2">
        <f t="shared" si="112"/>
        <v>0</v>
      </c>
      <c r="K306" s="2">
        <f t="shared" si="112"/>
        <v>0</v>
      </c>
      <c r="L306" s="2">
        <f t="shared" si="112"/>
        <v>0</v>
      </c>
      <c r="M306" s="2">
        <f t="shared" si="112"/>
        <v>0</v>
      </c>
      <c r="N306" s="2">
        <f t="shared" si="112"/>
        <v>0</v>
      </c>
      <c r="O306" s="2">
        <f t="shared" si="112"/>
        <v>0</v>
      </c>
      <c r="P306" s="2">
        <f t="shared" si="112"/>
        <v>0</v>
      </c>
      <c r="Q306" s="2">
        <f t="shared" si="112"/>
        <v>0</v>
      </c>
      <c r="R306" s="2">
        <f t="shared" si="112"/>
        <v>0</v>
      </c>
      <c r="S306" s="2">
        <f t="shared" si="112"/>
        <v>0</v>
      </c>
      <c r="T306" s="2">
        <f t="shared" si="112"/>
        <v>0</v>
      </c>
      <c r="U306" s="2">
        <f t="shared" si="112"/>
        <v>0</v>
      </c>
      <c r="V306" s="2">
        <f t="shared" si="112"/>
        <v>0</v>
      </c>
      <c r="W306" s="2">
        <f t="shared" si="112"/>
        <v>0</v>
      </c>
      <c r="X306" s="2">
        <f t="shared" si="112"/>
        <v>0</v>
      </c>
      <c r="Y306" s="2">
        <f t="shared" si="112"/>
        <v>0</v>
      </c>
      <c r="Z306" s="2">
        <f t="shared" si="112"/>
        <v>0</v>
      </c>
      <c r="AA306" s="2">
        <f t="shared" si="112"/>
        <v>0</v>
      </c>
      <c r="AB306" s="2">
        <f t="shared" si="112"/>
        <v>0</v>
      </c>
      <c r="AC306" s="2">
        <f t="shared" si="112"/>
        <v>0</v>
      </c>
      <c r="AD306" s="2">
        <f t="shared" si="112"/>
        <v>0</v>
      </c>
      <c r="AE306" s="2">
        <f t="shared" si="112"/>
        <v>0</v>
      </c>
      <c r="AF306" s="2">
        <f t="shared" si="112"/>
        <v>0</v>
      </c>
      <c r="AG306" s="2">
        <f t="shared" si="112"/>
        <v>0</v>
      </c>
      <c r="AH306" s="2">
        <f t="shared" si="112"/>
        <v>0</v>
      </c>
      <c r="AI306" s="2">
        <f t="shared" si="112"/>
        <v>0</v>
      </c>
      <c r="AJ306" s="2">
        <f t="shared" si="112"/>
        <v>0</v>
      </c>
      <c r="AK306" s="2">
        <f t="shared" si="112"/>
        <v>0</v>
      </c>
      <c r="AL306" s="2">
        <f t="shared" si="113"/>
        <v>0</v>
      </c>
    </row>
    <row r="307" spans="1:38">
      <c r="E307" t="s">
        <v>295</v>
      </c>
      <c r="F307" t="s">
        <v>215</v>
      </c>
      <c r="G307" s="2">
        <f t="shared" si="112"/>
        <v>0</v>
      </c>
      <c r="H307" s="2">
        <f t="shared" si="112"/>
        <v>8256132.7199999997</v>
      </c>
      <c r="I307" s="2">
        <f t="shared" si="112"/>
        <v>0</v>
      </c>
      <c r="J307" s="2">
        <f t="shared" si="112"/>
        <v>0</v>
      </c>
      <c r="K307" s="2">
        <f t="shared" si="112"/>
        <v>0</v>
      </c>
      <c r="L307" s="2">
        <f t="shared" si="112"/>
        <v>0</v>
      </c>
      <c r="M307" s="2">
        <f t="shared" si="112"/>
        <v>9160208.8633700125</v>
      </c>
      <c r="N307" s="2">
        <f t="shared" si="112"/>
        <v>0</v>
      </c>
      <c r="O307" s="2">
        <f t="shared" si="112"/>
        <v>0</v>
      </c>
      <c r="P307" s="2">
        <f t="shared" si="112"/>
        <v>0</v>
      </c>
      <c r="Q307" s="2">
        <f t="shared" si="112"/>
        <v>0</v>
      </c>
      <c r="R307" s="2">
        <f t="shared" si="112"/>
        <v>10163284.586898275</v>
      </c>
      <c r="S307" s="2">
        <f t="shared" si="112"/>
        <v>0</v>
      </c>
      <c r="T307" s="2">
        <f t="shared" si="112"/>
        <v>0</v>
      </c>
      <c r="U307" s="2">
        <f t="shared" si="112"/>
        <v>0</v>
      </c>
      <c r="V307" s="2">
        <f t="shared" si="112"/>
        <v>0</v>
      </c>
      <c r="W307" s="2">
        <f t="shared" si="112"/>
        <v>11276200.699673032</v>
      </c>
      <c r="X307" s="2">
        <f t="shared" si="112"/>
        <v>0</v>
      </c>
      <c r="Y307" s="2">
        <f t="shared" si="112"/>
        <v>0</v>
      </c>
      <c r="Z307" s="2">
        <f t="shared" si="112"/>
        <v>0</v>
      </c>
      <c r="AA307" s="2">
        <f t="shared" si="112"/>
        <v>0</v>
      </c>
      <c r="AB307" s="2">
        <f t="shared" si="112"/>
        <v>12510985.11825813</v>
      </c>
      <c r="AC307" s="2">
        <f t="shared" si="112"/>
        <v>0</v>
      </c>
      <c r="AD307" s="2">
        <f t="shared" si="112"/>
        <v>0</v>
      </c>
      <c r="AE307" s="2">
        <f t="shared" si="112"/>
        <v>0</v>
      </c>
      <c r="AF307" s="2">
        <f t="shared" si="112"/>
        <v>0</v>
      </c>
      <c r="AG307" s="2">
        <f t="shared" si="112"/>
        <v>13880982.859219158</v>
      </c>
      <c r="AH307" s="2">
        <f t="shared" si="112"/>
        <v>0</v>
      </c>
      <c r="AI307" s="2">
        <f t="shared" si="112"/>
        <v>0</v>
      </c>
      <c r="AJ307" s="2">
        <f t="shared" si="112"/>
        <v>0</v>
      </c>
      <c r="AK307" s="2">
        <f t="shared" si="112"/>
        <v>0</v>
      </c>
      <c r="AL307" s="2">
        <f t="shared" si="113"/>
        <v>0</v>
      </c>
    </row>
    <row r="308" spans="1:38">
      <c r="E308" t="s">
        <v>312</v>
      </c>
      <c r="F308" t="s">
        <v>215</v>
      </c>
      <c r="G308" s="2" t="e">
        <f t="shared" ref="G308:AK308" ca="1" si="114">G297</f>
        <v>#REF!</v>
      </c>
      <c r="H308" s="2" t="e">
        <f t="shared" si="114"/>
        <v>#REF!</v>
      </c>
      <c r="I308" s="2" t="e">
        <f t="shared" si="114"/>
        <v>#REF!</v>
      </c>
      <c r="J308" s="2" t="e">
        <f t="shared" si="114"/>
        <v>#REF!</v>
      </c>
      <c r="K308" s="2" t="e">
        <f t="shared" si="114"/>
        <v>#REF!</v>
      </c>
      <c r="L308" s="2" t="e">
        <f t="shared" si="114"/>
        <v>#REF!</v>
      </c>
      <c r="M308" s="2" t="e">
        <f t="shared" si="114"/>
        <v>#REF!</v>
      </c>
      <c r="N308" s="2" t="e">
        <f t="shared" si="114"/>
        <v>#REF!</v>
      </c>
      <c r="O308" s="2" t="e">
        <f t="shared" si="114"/>
        <v>#REF!</v>
      </c>
      <c r="P308" s="2" t="e">
        <f t="shared" si="114"/>
        <v>#REF!</v>
      </c>
      <c r="Q308" s="2" t="e">
        <f t="shared" si="114"/>
        <v>#REF!</v>
      </c>
      <c r="R308" s="2" t="e">
        <f t="shared" si="114"/>
        <v>#REF!</v>
      </c>
      <c r="S308" s="2" t="e">
        <f t="shared" si="114"/>
        <v>#REF!</v>
      </c>
      <c r="T308" s="2" t="e">
        <f t="shared" si="114"/>
        <v>#REF!</v>
      </c>
      <c r="U308" s="2" t="e">
        <f t="shared" si="114"/>
        <v>#REF!</v>
      </c>
      <c r="V308" s="2" t="e">
        <f t="shared" si="114"/>
        <v>#REF!</v>
      </c>
      <c r="W308" s="2" t="e">
        <f t="shared" si="114"/>
        <v>#REF!</v>
      </c>
      <c r="X308" s="2" t="e">
        <f t="shared" si="114"/>
        <v>#REF!</v>
      </c>
      <c r="Y308" s="2" t="e">
        <f t="shared" si="114"/>
        <v>#REF!</v>
      </c>
      <c r="Z308" s="2" t="e">
        <f t="shared" si="114"/>
        <v>#REF!</v>
      </c>
      <c r="AA308" s="2" t="e">
        <f t="shared" si="114"/>
        <v>#REF!</v>
      </c>
      <c r="AB308" s="2" t="e">
        <f t="shared" si="114"/>
        <v>#REF!</v>
      </c>
      <c r="AC308" s="2" t="e">
        <f t="shared" si="114"/>
        <v>#REF!</v>
      </c>
      <c r="AD308" s="2" t="e">
        <f t="shared" si="114"/>
        <v>#REF!</v>
      </c>
      <c r="AE308" s="2" t="e">
        <f t="shared" si="114"/>
        <v>#REF!</v>
      </c>
      <c r="AF308" s="2" t="e">
        <f t="shared" si="114"/>
        <v>#REF!</v>
      </c>
      <c r="AG308" s="2" t="e">
        <f t="shared" si="114"/>
        <v>#REF!</v>
      </c>
      <c r="AH308" s="2" t="e">
        <f t="shared" si="114"/>
        <v>#REF!</v>
      </c>
      <c r="AI308" s="2" t="e">
        <f t="shared" si="114"/>
        <v>#REF!</v>
      </c>
      <c r="AJ308" s="2" t="e">
        <f t="shared" si="114"/>
        <v>#REF!</v>
      </c>
      <c r="AK308" s="2" t="e">
        <f t="shared" si="114"/>
        <v>#REF!</v>
      </c>
      <c r="AL308" s="2" t="e">
        <f t="shared" si="113"/>
        <v>#REF!</v>
      </c>
    </row>
    <row r="309" spans="1:38">
      <c r="E309" t="s">
        <v>313</v>
      </c>
      <c r="F309" t="s">
        <v>215</v>
      </c>
      <c r="G309" s="2" t="e">
        <f ca="1">-$G$17*G308</f>
        <v>#REF!</v>
      </c>
      <c r="H309" s="2" t="e">
        <f t="shared" ref="H309:AK309" si="115">-$G$17*H308</f>
        <v>#REF!</v>
      </c>
      <c r="I309" s="2" t="e">
        <f t="shared" si="115"/>
        <v>#REF!</v>
      </c>
      <c r="J309" s="2" t="e">
        <f t="shared" si="115"/>
        <v>#REF!</v>
      </c>
      <c r="K309" s="2" t="e">
        <f t="shared" si="115"/>
        <v>#REF!</v>
      </c>
      <c r="L309" s="2" t="e">
        <f t="shared" si="115"/>
        <v>#REF!</v>
      </c>
      <c r="M309" s="2" t="e">
        <f t="shared" si="115"/>
        <v>#REF!</v>
      </c>
      <c r="N309" s="2" t="e">
        <f t="shared" si="115"/>
        <v>#REF!</v>
      </c>
      <c r="O309" s="2" t="e">
        <f t="shared" si="115"/>
        <v>#REF!</v>
      </c>
      <c r="P309" s="2" t="e">
        <f t="shared" si="115"/>
        <v>#REF!</v>
      </c>
      <c r="Q309" s="2" t="e">
        <f t="shared" si="115"/>
        <v>#REF!</v>
      </c>
      <c r="R309" s="2" t="e">
        <f t="shared" si="115"/>
        <v>#REF!</v>
      </c>
      <c r="S309" s="2" t="e">
        <f t="shared" si="115"/>
        <v>#REF!</v>
      </c>
      <c r="T309" s="2" t="e">
        <f t="shared" si="115"/>
        <v>#REF!</v>
      </c>
      <c r="U309" s="2" t="e">
        <f t="shared" si="115"/>
        <v>#REF!</v>
      </c>
      <c r="V309" s="2" t="e">
        <f t="shared" si="115"/>
        <v>#REF!</v>
      </c>
      <c r="W309" s="2" t="e">
        <f t="shared" si="115"/>
        <v>#REF!</v>
      </c>
      <c r="X309" s="2" t="e">
        <f t="shared" si="115"/>
        <v>#REF!</v>
      </c>
      <c r="Y309" s="2" t="e">
        <f t="shared" si="115"/>
        <v>#REF!</v>
      </c>
      <c r="Z309" s="2" t="e">
        <f t="shared" si="115"/>
        <v>#REF!</v>
      </c>
      <c r="AA309" s="2" t="e">
        <f t="shared" si="115"/>
        <v>#REF!</v>
      </c>
      <c r="AB309" s="2" t="e">
        <f t="shared" si="115"/>
        <v>#REF!</v>
      </c>
      <c r="AC309" s="2" t="e">
        <f t="shared" si="115"/>
        <v>#REF!</v>
      </c>
      <c r="AD309" s="2" t="e">
        <f t="shared" si="115"/>
        <v>#REF!</v>
      </c>
      <c r="AE309" s="2" t="e">
        <f t="shared" si="115"/>
        <v>#REF!</v>
      </c>
      <c r="AF309" s="2" t="e">
        <f t="shared" si="115"/>
        <v>#REF!</v>
      </c>
      <c r="AG309" s="2" t="e">
        <f t="shared" si="115"/>
        <v>#REF!</v>
      </c>
      <c r="AH309" s="2" t="e">
        <f t="shared" si="115"/>
        <v>#REF!</v>
      </c>
      <c r="AI309" s="2" t="e">
        <f t="shared" si="115"/>
        <v>#REF!</v>
      </c>
      <c r="AJ309" s="2" t="e">
        <f t="shared" si="115"/>
        <v>#REF!</v>
      </c>
      <c r="AK309" s="2" t="e">
        <f t="shared" si="115"/>
        <v>#REF!</v>
      </c>
      <c r="AL309" s="2" t="e">
        <f t="shared" si="113"/>
        <v>#REF!</v>
      </c>
    </row>
    <row r="310" spans="1:38">
      <c r="E310" t="s">
        <v>314</v>
      </c>
      <c r="F310" t="s">
        <v>215</v>
      </c>
      <c r="G310" s="2" t="e">
        <f t="shared" ref="G310:AL310" ca="1" si="116">SUM(G300:G309)</f>
        <v>#REF!</v>
      </c>
      <c r="H310" s="2" t="e">
        <f t="shared" si="116"/>
        <v>#REF!</v>
      </c>
      <c r="I310" s="2" t="e">
        <f t="shared" si="116"/>
        <v>#REF!</v>
      </c>
      <c r="J310" s="2" t="e">
        <f t="shared" si="116"/>
        <v>#REF!</v>
      </c>
      <c r="K310" s="2" t="e">
        <f t="shared" si="116"/>
        <v>#REF!</v>
      </c>
      <c r="L310" s="2" t="e">
        <f t="shared" si="116"/>
        <v>#REF!</v>
      </c>
      <c r="M310" s="2" t="e">
        <f t="shared" si="116"/>
        <v>#REF!</v>
      </c>
      <c r="N310" s="2" t="e">
        <f t="shared" si="116"/>
        <v>#REF!</v>
      </c>
      <c r="O310" s="2" t="e">
        <f t="shared" si="116"/>
        <v>#REF!</v>
      </c>
      <c r="P310" s="2" t="e">
        <f t="shared" si="116"/>
        <v>#REF!</v>
      </c>
      <c r="Q310" s="2" t="e">
        <f t="shared" si="116"/>
        <v>#REF!</v>
      </c>
      <c r="R310" s="2" t="e">
        <f t="shared" si="116"/>
        <v>#REF!</v>
      </c>
      <c r="S310" s="2" t="e">
        <f t="shared" si="116"/>
        <v>#REF!</v>
      </c>
      <c r="T310" s="2" t="e">
        <f t="shared" si="116"/>
        <v>#REF!</v>
      </c>
      <c r="U310" s="2" t="e">
        <f t="shared" si="116"/>
        <v>#REF!</v>
      </c>
      <c r="V310" s="2" t="e">
        <f t="shared" si="116"/>
        <v>#REF!</v>
      </c>
      <c r="W310" s="2" t="e">
        <f t="shared" si="116"/>
        <v>#REF!</v>
      </c>
      <c r="X310" s="2" t="e">
        <f t="shared" si="116"/>
        <v>#REF!</v>
      </c>
      <c r="Y310" s="2" t="e">
        <f t="shared" si="116"/>
        <v>#REF!</v>
      </c>
      <c r="Z310" s="2" t="e">
        <f t="shared" si="116"/>
        <v>#REF!</v>
      </c>
      <c r="AA310" s="2" t="e">
        <f t="shared" si="116"/>
        <v>#REF!</v>
      </c>
      <c r="AB310" s="2" t="e">
        <f t="shared" si="116"/>
        <v>#REF!</v>
      </c>
      <c r="AC310" s="2" t="e">
        <f t="shared" si="116"/>
        <v>#REF!</v>
      </c>
      <c r="AD310" s="2" t="e">
        <f t="shared" si="116"/>
        <v>#REF!</v>
      </c>
      <c r="AE310" s="2" t="e">
        <f t="shared" si="116"/>
        <v>#REF!</v>
      </c>
      <c r="AF310" s="2" t="e">
        <f t="shared" si="116"/>
        <v>#REF!</v>
      </c>
      <c r="AG310" s="2" t="e">
        <f t="shared" si="116"/>
        <v>#REF!</v>
      </c>
      <c r="AH310" s="2" t="e">
        <f t="shared" si="116"/>
        <v>#REF!</v>
      </c>
      <c r="AI310" s="2" t="e">
        <f t="shared" si="116"/>
        <v>#REF!</v>
      </c>
      <c r="AJ310" s="2" t="e">
        <f t="shared" si="116"/>
        <v>#REF!</v>
      </c>
      <c r="AK310" s="2" t="e">
        <f t="shared" si="116"/>
        <v>#REF!</v>
      </c>
      <c r="AL310" s="2" t="e">
        <f t="shared" si="116"/>
        <v>#REF!</v>
      </c>
    </row>
    <row r="311" spans="1:38">
      <c r="E311" t="s">
        <v>315</v>
      </c>
      <c r="F311" t="s">
        <v>215</v>
      </c>
      <c r="G311" s="2" t="e">
        <f ca="1">NPV($G$15,H310:AL310)+G310</f>
        <v>#REF!</v>
      </c>
    </row>
    <row r="313" spans="1:38">
      <c r="E313" t="s">
        <v>307</v>
      </c>
      <c r="F313" t="s">
        <v>215</v>
      </c>
      <c r="G313" s="2" t="e">
        <f t="shared" ref="G313:AK313" ca="1" si="117">G285</f>
        <v>#REF!</v>
      </c>
      <c r="H313" s="2" t="e">
        <f t="shared" ca="1" si="117"/>
        <v>#REF!</v>
      </c>
      <c r="I313" s="2" t="e">
        <f t="shared" ca="1" si="117"/>
        <v>#REF!</v>
      </c>
      <c r="J313" s="2" t="e">
        <f t="shared" ca="1" si="117"/>
        <v>#REF!</v>
      </c>
      <c r="K313" s="2" t="e">
        <f t="shared" ca="1" si="117"/>
        <v>#REF!</v>
      </c>
      <c r="L313" s="2" t="e">
        <f t="shared" ca="1" si="117"/>
        <v>#REF!</v>
      </c>
      <c r="M313" s="2" t="e">
        <f t="shared" ca="1" si="117"/>
        <v>#REF!</v>
      </c>
      <c r="N313" s="2" t="e">
        <f t="shared" ca="1" si="117"/>
        <v>#REF!</v>
      </c>
      <c r="O313" s="2" t="e">
        <f t="shared" ca="1" si="117"/>
        <v>#REF!</v>
      </c>
      <c r="P313" s="2" t="e">
        <f t="shared" ca="1" si="117"/>
        <v>#REF!</v>
      </c>
      <c r="Q313" s="2" t="e">
        <f t="shared" ca="1" si="117"/>
        <v>#REF!</v>
      </c>
      <c r="R313" s="2" t="e">
        <f t="shared" ca="1" si="117"/>
        <v>#REF!</v>
      </c>
      <c r="S313" s="2" t="e">
        <f t="shared" ca="1" si="117"/>
        <v>#REF!</v>
      </c>
      <c r="T313" s="2" t="e">
        <f t="shared" ca="1" si="117"/>
        <v>#REF!</v>
      </c>
      <c r="U313" s="2" t="e">
        <f t="shared" ca="1" si="117"/>
        <v>#REF!</v>
      </c>
      <c r="V313" s="2" t="e">
        <f t="shared" ca="1" si="117"/>
        <v>#REF!</v>
      </c>
      <c r="W313" s="2" t="e">
        <f t="shared" ca="1" si="117"/>
        <v>#REF!</v>
      </c>
      <c r="X313" s="2" t="e">
        <f t="shared" ca="1" si="117"/>
        <v>#REF!</v>
      </c>
      <c r="Y313" s="2" t="e">
        <f t="shared" ca="1" si="117"/>
        <v>#REF!</v>
      </c>
      <c r="Z313" s="2" t="e">
        <f t="shared" ca="1" si="117"/>
        <v>#REF!</v>
      </c>
      <c r="AA313" s="2" t="e">
        <f t="shared" ca="1" si="117"/>
        <v>#REF!</v>
      </c>
      <c r="AB313" s="2" t="e">
        <f t="shared" ca="1" si="117"/>
        <v>#REF!</v>
      </c>
      <c r="AC313" s="2" t="e">
        <f t="shared" ca="1" si="117"/>
        <v>#REF!</v>
      </c>
      <c r="AD313" s="2" t="e">
        <f t="shared" ca="1" si="117"/>
        <v>#REF!</v>
      </c>
      <c r="AE313" s="2" t="e">
        <f t="shared" ca="1" si="117"/>
        <v>#REF!</v>
      </c>
      <c r="AF313" s="2" t="e">
        <f t="shared" ca="1" si="117"/>
        <v>#REF!</v>
      </c>
      <c r="AG313" s="2" t="e">
        <f t="shared" ca="1" si="117"/>
        <v>#REF!</v>
      </c>
      <c r="AH313" s="2" t="e">
        <f t="shared" ca="1" si="117"/>
        <v>#REF!</v>
      </c>
      <c r="AI313" s="2" t="e">
        <f t="shared" ca="1" si="117"/>
        <v>#REF!</v>
      </c>
      <c r="AJ313" s="2" t="e">
        <f t="shared" ca="1" si="117"/>
        <v>#REF!</v>
      </c>
      <c r="AK313" s="2" t="e">
        <f t="shared" ca="1" si="117"/>
        <v>#REF!</v>
      </c>
    </row>
    <row r="314" spans="1:38">
      <c r="E314" t="s">
        <v>316</v>
      </c>
      <c r="F314" t="s">
        <v>215</v>
      </c>
      <c r="G314" s="2" t="e">
        <f ca="1">NPV($G$15,H313:AK313)+G313</f>
        <v>#REF!</v>
      </c>
    </row>
    <row r="315" spans="1:38">
      <c r="E315" s="3" t="s">
        <v>317</v>
      </c>
      <c r="F315" s="3"/>
      <c r="G315" s="4" t="e">
        <f ca="1">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00000000-0002-0000-0F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AN322"/>
  <sheetViews>
    <sheetView workbookViewId="0">
      <pane xSplit="5" ySplit="2" topLeftCell="F3" activePane="bottomRight" state="frozenSplit"/>
      <selection pane="bottomRight" activeCell="M6" sqref="M6"/>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5.75" customWidth="1"/>
    <col min="8" max="8" width="14.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199</v>
      </c>
      <c r="H4" s="206"/>
      <c r="N4" s="29"/>
    </row>
    <row r="5" spans="1:37" ht="16.149999999999999" thickBot="1">
      <c r="N5" s="29"/>
      <c r="R5" t="s">
        <v>465</v>
      </c>
    </row>
    <row r="6" spans="1:37" ht="16.149999999999999" thickBot="1">
      <c r="C6" s="1" t="s">
        <v>200</v>
      </c>
      <c r="G6" t="s">
        <v>201</v>
      </c>
      <c r="H6" s="26">
        <v>0</v>
      </c>
      <c r="N6" s="29"/>
      <c r="Q6" t="s">
        <v>466</v>
      </c>
      <c r="R6" s="27" t="s">
        <v>382</v>
      </c>
    </row>
    <row r="7" spans="1:37">
      <c r="A7" s="14">
        <f>'Notes &amp; Assumptions'!A15</f>
        <v>2</v>
      </c>
      <c r="E7" s="10" t="s">
        <v>202</v>
      </c>
      <c r="F7" t="s">
        <v>203</v>
      </c>
      <c r="G7" s="10">
        <v>80</v>
      </c>
      <c r="N7" s="29"/>
    </row>
    <row r="8" spans="1:37">
      <c r="A8" s="14">
        <f>'Notes &amp; Assumptions'!A16</f>
        <v>3</v>
      </c>
      <c r="E8" s="10" t="s">
        <v>204</v>
      </c>
      <c r="F8" t="s">
        <v>203</v>
      </c>
      <c r="G8" s="10">
        <v>30</v>
      </c>
      <c r="J8" s="36" t="e">
        <f>G218</f>
        <v>#REF!</v>
      </c>
      <c r="N8" s="29"/>
    </row>
    <row r="9" spans="1:37">
      <c r="A9" s="14">
        <f>'Notes &amp; Assumptions'!A17</f>
        <v>4</v>
      </c>
      <c r="E9" s="10" t="s">
        <v>205</v>
      </c>
      <c r="F9" t="s">
        <v>203</v>
      </c>
      <c r="G9" s="10">
        <v>40</v>
      </c>
      <c r="N9" s="29"/>
    </row>
    <row r="10" spans="1:37">
      <c r="A10" s="14">
        <f>'Notes &amp; Assumptions'!A18</f>
        <v>5</v>
      </c>
      <c r="E10" t="s">
        <v>206</v>
      </c>
      <c r="F10" t="s">
        <v>203</v>
      </c>
      <c r="G10" s="10">
        <v>5</v>
      </c>
      <c r="J10" s="2" t="e">
        <f>J8+14000</f>
        <v>#REF!</v>
      </c>
      <c r="N10" s="29"/>
    </row>
    <row r="11" spans="1:37">
      <c r="N11" s="29"/>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c r="G20" s="26"/>
    </row>
    <row r="21" spans="1:37">
      <c r="E21" s="2" t="str">
        <f>E7</f>
        <v>Pipes</v>
      </c>
      <c r="F21" t="s">
        <v>215</v>
      </c>
      <c r="G21" s="10"/>
      <c r="H21" s="10">
        <v>34639299.424213558</v>
      </c>
      <c r="I21" s="10">
        <v>27769343.06311813</v>
      </c>
      <c r="J21" s="10">
        <v>11068955.811253002</v>
      </c>
      <c r="K21" s="10">
        <v>0</v>
      </c>
      <c r="L21" s="10">
        <v>4916911.9651130997</v>
      </c>
      <c r="M21" s="10">
        <v>5824662.5197669156</v>
      </c>
      <c r="N21" s="10">
        <v>0</v>
      </c>
      <c r="O21" s="10">
        <v>0</v>
      </c>
      <c r="P21" s="10">
        <v>3237237.3734152243</v>
      </c>
      <c r="Q21" s="10">
        <v>0</v>
      </c>
      <c r="R21" s="10">
        <v>4973184.0476059541</v>
      </c>
      <c r="S21" s="10">
        <v>428286.96784227341</v>
      </c>
      <c r="T21" s="10">
        <v>0</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0</v>
      </c>
      <c r="H26" s="2">
        <f t="shared" ref="H26:AK26" si="1">SUM(H21:H25)</f>
        <v>34639299.424213558</v>
      </c>
      <c r="I26" s="2">
        <f t="shared" si="1"/>
        <v>27769343.06311813</v>
      </c>
      <c r="J26" s="2">
        <f t="shared" si="1"/>
        <v>11068955.811253002</v>
      </c>
      <c r="K26" s="2">
        <f t="shared" si="1"/>
        <v>0</v>
      </c>
      <c r="L26" s="2">
        <f t="shared" si="1"/>
        <v>4916911.9651130997</v>
      </c>
      <c r="M26" s="2">
        <f t="shared" si="1"/>
        <v>5824662.5197669156</v>
      </c>
      <c r="N26" s="2">
        <f t="shared" si="1"/>
        <v>0</v>
      </c>
      <c r="O26" s="2">
        <f t="shared" si="1"/>
        <v>0</v>
      </c>
      <c r="P26" s="2">
        <f t="shared" si="1"/>
        <v>3237237.3734152243</v>
      </c>
      <c r="Q26" s="2">
        <f t="shared" si="1"/>
        <v>0</v>
      </c>
      <c r="R26" s="2">
        <f t="shared" si="1"/>
        <v>4973184.0476059541</v>
      </c>
      <c r="S26" s="2">
        <f t="shared" si="1"/>
        <v>428286.96784227341</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2">G21/$G7+IF((G$2-$G7+1)&gt;0,-INDEX($G21:$AK21,1,(G$2-$G7+1))/$G7,0)</f>
        <v>0</v>
      </c>
      <c r="H29" s="2">
        <f t="shared" si="2"/>
        <v>432991.24280266947</v>
      </c>
      <c r="I29" s="2">
        <f t="shared" si="2"/>
        <v>347116.78828897665</v>
      </c>
      <c r="J29" s="2">
        <f t="shared" si="2"/>
        <v>138361.94764066252</v>
      </c>
      <c r="K29" s="2">
        <f t="shared" si="2"/>
        <v>0</v>
      </c>
      <c r="L29" s="2">
        <f t="shared" si="2"/>
        <v>61461.399563913743</v>
      </c>
      <c r="M29" s="2">
        <f t="shared" si="2"/>
        <v>72808.281497086442</v>
      </c>
      <c r="N29" s="2">
        <f t="shared" si="2"/>
        <v>0</v>
      </c>
      <c r="O29" s="2">
        <f t="shared" si="2"/>
        <v>0</v>
      </c>
      <c r="P29" s="2">
        <f t="shared" si="2"/>
        <v>40465.467167690302</v>
      </c>
      <c r="Q29" s="2">
        <f t="shared" si="2"/>
        <v>0</v>
      </c>
      <c r="R29" s="2">
        <f t="shared" si="2"/>
        <v>62164.800595074426</v>
      </c>
      <c r="S29" s="2">
        <f t="shared" si="2"/>
        <v>5353.587098028418</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0</v>
      </c>
      <c r="H34" s="2">
        <f>SUM($G$29:H32)</f>
        <v>432991.24280266947</v>
      </c>
      <c r="I34" s="2">
        <f>SUM($G$29:I32)</f>
        <v>780108.03109164606</v>
      </c>
      <c r="J34" s="2">
        <f>SUM($G$29:J32)</f>
        <v>918469.97873230861</v>
      </c>
      <c r="K34" s="2">
        <f>SUM($G$29:K32)</f>
        <v>918469.97873230861</v>
      </c>
      <c r="L34" s="2">
        <f>SUM($G$29:L32)</f>
        <v>979931.3782962223</v>
      </c>
      <c r="M34" s="2">
        <f>SUM($G$29:M32)</f>
        <v>1052739.6597933087</v>
      </c>
      <c r="N34" s="2">
        <f>SUM($G$29:N32)</f>
        <v>1052739.6597933087</v>
      </c>
      <c r="O34" s="2">
        <f>SUM($G$29:O32)</f>
        <v>1052739.6597933087</v>
      </c>
      <c r="P34" s="2">
        <f>SUM($G$29:P32)</f>
        <v>1093205.1269609991</v>
      </c>
      <c r="Q34" s="2">
        <f>SUM($G$29:Q32)</f>
        <v>1093205.1269609991</v>
      </c>
      <c r="R34" s="2">
        <f>SUM($G$29:R32)</f>
        <v>1155369.9275560735</v>
      </c>
      <c r="S34" s="2">
        <f>SUM($G$29:S32)</f>
        <v>1160723.514654102</v>
      </c>
      <c r="T34" s="2">
        <f>SUM($G$29:T32)</f>
        <v>1160723.514654102</v>
      </c>
      <c r="U34" s="2">
        <f>SUM($G$29:U32)</f>
        <v>1160723.514654102</v>
      </c>
      <c r="V34" s="2">
        <f>SUM($G$29:V32)</f>
        <v>1160723.514654102</v>
      </c>
      <c r="W34" s="2">
        <f>SUM($G$29:W32)</f>
        <v>1160723.514654102</v>
      </c>
      <c r="X34" s="2">
        <f>SUM($G$29:X32)</f>
        <v>1160723.514654102</v>
      </c>
      <c r="Y34" s="2">
        <f>SUM($G$29:Y32)</f>
        <v>1160723.514654102</v>
      </c>
      <c r="Z34" s="2">
        <f>SUM($G$29:Z32)</f>
        <v>1160723.514654102</v>
      </c>
      <c r="AA34" s="2">
        <f>SUM($G$29:AA32)</f>
        <v>1160723.514654102</v>
      </c>
      <c r="AB34" s="2">
        <f>SUM($G$29:AB32)</f>
        <v>1160723.514654102</v>
      </c>
      <c r="AC34" s="2">
        <f>SUM($G$29:AC32)</f>
        <v>1160723.514654102</v>
      </c>
      <c r="AD34" s="2">
        <f>SUM($G$29:AD32)</f>
        <v>1160723.514654102</v>
      </c>
      <c r="AE34" s="2">
        <f>SUM($G$29:AE32)</f>
        <v>1160723.514654102</v>
      </c>
      <c r="AF34" s="2">
        <f>SUM($G$29:AF32)</f>
        <v>1160723.514654102</v>
      </c>
      <c r="AG34" s="2">
        <f>SUM($G$29:AG32)</f>
        <v>1160723.514654102</v>
      </c>
      <c r="AH34" s="2">
        <f>SUM($G$29:AH32)</f>
        <v>1160723.514654102</v>
      </c>
      <c r="AI34" s="2">
        <f>SUM($G$29:AI32)</f>
        <v>1160723.514654102</v>
      </c>
      <c r="AJ34" s="2">
        <f>SUM($G$29:AJ32)</f>
        <v>1160723.514654102</v>
      </c>
      <c r="AK34" s="2">
        <f>SUM($G$29:AK32)</f>
        <v>1160723.514654102</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0</v>
      </c>
      <c r="I37" s="10">
        <f>((I90+I116)*($H$6))*(I14/$G$13)</f>
        <v>0</v>
      </c>
      <c r="J37" s="10">
        <f t="shared" ref="J37:AF37" si="3">((J90+J116)*($H$6))*(J14/$G$13)</f>
        <v>0</v>
      </c>
      <c r="K37" s="10">
        <f t="shared" si="3"/>
        <v>0</v>
      </c>
      <c r="L37" s="10">
        <f t="shared" si="3"/>
        <v>0</v>
      </c>
      <c r="M37" s="10">
        <f t="shared" si="3"/>
        <v>0</v>
      </c>
      <c r="N37" s="10">
        <f t="shared" si="3"/>
        <v>0</v>
      </c>
      <c r="O37" s="10">
        <f t="shared" si="3"/>
        <v>0</v>
      </c>
      <c r="P37" s="10">
        <f t="shared" si="3"/>
        <v>0</v>
      </c>
      <c r="Q37" s="10">
        <f t="shared" si="3"/>
        <v>0</v>
      </c>
      <c r="R37" s="10">
        <f t="shared" si="3"/>
        <v>0</v>
      </c>
      <c r="S37" s="10">
        <f t="shared" si="3"/>
        <v>0</v>
      </c>
      <c r="T37" s="10">
        <f t="shared" si="3"/>
        <v>0</v>
      </c>
      <c r="U37" s="10">
        <f t="shared" si="3"/>
        <v>0</v>
      </c>
      <c r="V37" s="10">
        <f t="shared" si="3"/>
        <v>0</v>
      </c>
      <c r="W37" s="10">
        <f t="shared" si="3"/>
        <v>0</v>
      </c>
      <c r="X37" s="10">
        <f t="shared" si="3"/>
        <v>0</v>
      </c>
      <c r="Y37" s="10">
        <f t="shared" si="3"/>
        <v>0</v>
      </c>
      <c r="Z37" s="10">
        <f t="shared" si="3"/>
        <v>0</v>
      </c>
      <c r="AA37" s="10">
        <f t="shared" si="3"/>
        <v>0</v>
      </c>
      <c r="AB37" s="10">
        <f t="shared" si="3"/>
        <v>0</v>
      </c>
      <c r="AC37" s="10">
        <f t="shared" si="3"/>
        <v>0</v>
      </c>
      <c r="AD37" s="10">
        <f t="shared" si="3"/>
        <v>0</v>
      </c>
      <c r="AE37" s="10">
        <f t="shared" si="3"/>
        <v>0</v>
      </c>
      <c r="AF37" s="10">
        <f t="shared" si="3"/>
        <v>0</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0</v>
      </c>
      <c r="I42" s="2">
        <f t="shared" si="4"/>
        <v>0</v>
      </c>
      <c r="J42" s="2">
        <f t="shared" si="4"/>
        <v>0</v>
      </c>
      <c r="K42" s="2">
        <f t="shared" si="4"/>
        <v>0</v>
      </c>
      <c r="L42" s="2">
        <f t="shared" si="4"/>
        <v>0</v>
      </c>
      <c r="M42" s="2">
        <f t="shared" si="4"/>
        <v>0</v>
      </c>
      <c r="N42" s="2">
        <f t="shared" si="4"/>
        <v>0</v>
      </c>
      <c r="O42" s="2">
        <f t="shared" si="4"/>
        <v>0</v>
      </c>
      <c r="P42" s="2">
        <f t="shared" si="4"/>
        <v>0</v>
      </c>
      <c r="Q42" s="2">
        <f t="shared" si="4"/>
        <v>0</v>
      </c>
      <c r="R42" s="2">
        <f t="shared" si="4"/>
        <v>0</v>
      </c>
      <c r="S42" s="2">
        <f t="shared" si="4"/>
        <v>0</v>
      </c>
      <c r="T42" s="2">
        <f t="shared" si="4"/>
        <v>0</v>
      </c>
      <c r="U42" s="2">
        <f t="shared" si="4"/>
        <v>0</v>
      </c>
      <c r="V42" s="2">
        <f t="shared" si="4"/>
        <v>0</v>
      </c>
      <c r="W42" s="2">
        <f t="shared" si="4"/>
        <v>0</v>
      </c>
      <c r="X42" s="2">
        <f t="shared" si="4"/>
        <v>0</v>
      </c>
      <c r="Y42" s="2">
        <f t="shared" si="4"/>
        <v>0</v>
      </c>
      <c r="Z42" s="2">
        <f t="shared" si="4"/>
        <v>0</v>
      </c>
      <c r="AA42" s="2">
        <f t="shared" si="4"/>
        <v>0</v>
      </c>
      <c r="AB42" s="2">
        <f t="shared" si="4"/>
        <v>0</v>
      </c>
      <c r="AC42" s="2">
        <f t="shared" si="4"/>
        <v>0</v>
      </c>
      <c r="AD42" s="2">
        <f t="shared" si="4"/>
        <v>0</v>
      </c>
      <c r="AE42" s="2">
        <f t="shared" si="4"/>
        <v>0</v>
      </c>
      <c r="AF42" s="2">
        <f t="shared" si="4"/>
        <v>0</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0</v>
      </c>
      <c r="I45" s="2">
        <f t="shared" si="5"/>
        <v>0</v>
      </c>
      <c r="J45" s="2">
        <f t="shared" si="5"/>
        <v>0</v>
      </c>
      <c r="K45" s="2">
        <f t="shared" si="5"/>
        <v>0</v>
      </c>
      <c r="L45" s="2">
        <f t="shared" si="5"/>
        <v>0</v>
      </c>
      <c r="M45" s="2">
        <f t="shared" si="5"/>
        <v>0</v>
      </c>
      <c r="N45" s="2">
        <f t="shared" si="5"/>
        <v>0</v>
      </c>
      <c r="O45" s="2">
        <f t="shared" si="5"/>
        <v>0</v>
      </c>
      <c r="P45" s="2">
        <f t="shared" si="5"/>
        <v>0</v>
      </c>
      <c r="Q45" s="2">
        <f t="shared" si="5"/>
        <v>0</v>
      </c>
      <c r="R45" s="2">
        <f t="shared" si="5"/>
        <v>0</v>
      </c>
      <c r="S45" s="2">
        <f t="shared" si="5"/>
        <v>0</v>
      </c>
      <c r="T45" s="2">
        <f t="shared" si="5"/>
        <v>0</v>
      </c>
      <c r="U45" s="2">
        <f t="shared" si="5"/>
        <v>0</v>
      </c>
      <c r="V45" s="2">
        <f t="shared" si="5"/>
        <v>0</v>
      </c>
      <c r="W45" s="2">
        <f t="shared" si="5"/>
        <v>0</v>
      </c>
      <c r="X45" s="2">
        <f t="shared" si="5"/>
        <v>0</v>
      </c>
      <c r="Y45" s="2">
        <f t="shared" si="5"/>
        <v>0</v>
      </c>
      <c r="Z45" s="2">
        <f t="shared" si="5"/>
        <v>0</v>
      </c>
      <c r="AA45" s="2">
        <f t="shared" si="5"/>
        <v>0</v>
      </c>
      <c r="AB45" s="2">
        <f t="shared" si="5"/>
        <v>0</v>
      </c>
      <c r="AC45" s="2">
        <f t="shared" si="5"/>
        <v>0</v>
      </c>
      <c r="AD45" s="2">
        <f t="shared" si="5"/>
        <v>0</v>
      </c>
      <c r="AE45" s="2">
        <f t="shared" si="5"/>
        <v>0</v>
      </c>
      <c r="AF45" s="2">
        <f t="shared" si="5"/>
        <v>0</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0</v>
      </c>
      <c r="I50" s="2">
        <f>SUM($G$45:I48)</f>
        <v>0</v>
      </c>
      <c r="J50" s="2">
        <f>SUM($G$45:J48)</f>
        <v>0</v>
      </c>
      <c r="K50" s="2">
        <f>SUM($G$45:K48)</f>
        <v>0</v>
      </c>
      <c r="L50" s="2">
        <f>SUM($G$45:L48)</f>
        <v>0</v>
      </c>
      <c r="M50" s="2">
        <f>SUM($G$45:M48)</f>
        <v>0</v>
      </c>
      <c r="N50" s="2">
        <f>SUM($G$45:N48)</f>
        <v>0</v>
      </c>
      <c r="O50" s="2">
        <f>SUM($G$45:O48)</f>
        <v>0</v>
      </c>
      <c r="P50" s="2">
        <f>SUM($G$45:P48)</f>
        <v>0</v>
      </c>
      <c r="Q50" s="2">
        <f>SUM($G$45:Q48)</f>
        <v>0</v>
      </c>
      <c r="R50" s="2">
        <f>SUM($G$45:R48)</f>
        <v>0</v>
      </c>
      <c r="S50" s="2">
        <f>SUM($G$45:S48)</f>
        <v>0</v>
      </c>
      <c r="T50" s="2">
        <f>SUM($G$45:T48)</f>
        <v>0</v>
      </c>
      <c r="U50" s="2">
        <f>SUM($G$45:U48)</f>
        <v>0</v>
      </c>
      <c r="V50" s="2">
        <f>SUM($G$45:V48)</f>
        <v>0</v>
      </c>
      <c r="W50" s="2">
        <f>SUM($G$45:W48)</f>
        <v>0</v>
      </c>
      <c r="X50" s="2">
        <f>SUM($G$45:X48)</f>
        <v>0</v>
      </c>
      <c r="Y50" s="2">
        <f>SUM($G$45:Y48)</f>
        <v>0</v>
      </c>
      <c r="Z50" s="2">
        <f>SUM($G$45:Z48)</f>
        <v>0</v>
      </c>
      <c r="AA50" s="2">
        <f>SUM($G$45:AA48)</f>
        <v>0</v>
      </c>
      <c r="AB50" s="2">
        <f>SUM($G$45:AB48)</f>
        <v>0</v>
      </c>
      <c r="AC50" s="2">
        <f>SUM($G$45:AC48)</f>
        <v>0</v>
      </c>
      <c r="AD50" s="2">
        <f>SUM($G$45:AD48)</f>
        <v>0</v>
      </c>
      <c r="AE50" s="2">
        <f>SUM($G$45:AE48)</f>
        <v>0</v>
      </c>
      <c r="AF50" s="2">
        <f>SUM($G$45:AF48)</f>
        <v>0</v>
      </c>
      <c r="AG50" s="2">
        <f>SUM($G$45:AG48)</f>
        <v>0</v>
      </c>
      <c r="AH50" s="2">
        <f>SUM($G$45:AH48)</f>
        <v>0</v>
      </c>
      <c r="AI50" s="2">
        <f>SUM($G$45:AI48)</f>
        <v>0</v>
      </c>
      <c r="AJ50" s="2">
        <f>SUM($G$45:AJ48)</f>
        <v>0</v>
      </c>
      <c r="AK50" s="2">
        <f>SUM($G$45:AK48)</f>
        <v>0</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f>'Notes &amp; Assumptions'!A28</f>
        <v>15</v>
      </c>
      <c r="C90" s="1"/>
      <c r="D90" s="1"/>
      <c r="E90" t="s">
        <v>231</v>
      </c>
      <c r="F90" t="s">
        <v>232</v>
      </c>
      <c r="H90" s="10">
        <v>0</v>
      </c>
      <c r="I90" s="10">
        <v>856</v>
      </c>
      <c r="J90" s="10">
        <v>856</v>
      </c>
      <c r="K90" s="10">
        <v>856</v>
      </c>
      <c r="L90" s="10">
        <v>856</v>
      </c>
      <c r="M90" s="10">
        <v>856</v>
      </c>
      <c r="N90" s="10">
        <v>856</v>
      </c>
      <c r="O90" s="10">
        <v>856</v>
      </c>
      <c r="P90" s="10">
        <v>856</v>
      </c>
      <c r="Q90" s="10">
        <v>851</v>
      </c>
      <c r="R90" s="10">
        <v>738</v>
      </c>
      <c r="S90" s="10">
        <v>738</v>
      </c>
      <c r="T90" s="10">
        <v>738</v>
      </c>
      <c r="U90" s="10">
        <v>738</v>
      </c>
      <c r="V90" s="10">
        <v>738</v>
      </c>
      <c r="W90" s="10">
        <v>738</v>
      </c>
      <c r="X90" s="10">
        <v>738</v>
      </c>
      <c r="Y90" s="10">
        <v>738</v>
      </c>
      <c r="Z90" s="10">
        <v>738</v>
      </c>
      <c r="AA90" s="10">
        <v>740</v>
      </c>
      <c r="AB90" s="10">
        <v>0</v>
      </c>
      <c r="AC90" s="10">
        <v>0</v>
      </c>
      <c r="AD90" s="10">
        <v>0</v>
      </c>
      <c r="AE90" s="10">
        <v>0</v>
      </c>
      <c r="AF90" s="10">
        <v>0</v>
      </c>
      <c r="AG90" s="10">
        <v>0</v>
      </c>
      <c r="AH90" s="10">
        <v>0</v>
      </c>
      <c r="AI90" s="10">
        <v>0</v>
      </c>
      <c r="AJ90" s="10">
        <v>0</v>
      </c>
      <c r="AK90" s="10">
        <v>0</v>
      </c>
    </row>
    <row r="91" spans="1:37">
      <c r="C91" s="1"/>
      <c r="D91" s="1"/>
      <c r="E91" t="s">
        <v>233</v>
      </c>
      <c r="F91" t="s">
        <v>232</v>
      </c>
      <c r="H91" s="2">
        <f>G91+H90</f>
        <v>0</v>
      </c>
      <c r="I91" s="2">
        <f t="shared" ref="I91:AK91" si="12">H91+I90</f>
        <v>856</v>
      </c>
      <c r="J91" s="2">
        <f t="shared" si="12"/>
        <v>1712</v>
      </c>
      <c r="K91" s="2">
        <f t="shared" si="12"/>
        <v>2568</v>
      </c>
      <c r="L91" s="2">
        <f t="shared" si="12"/>
        <v>3424</v>
      </c>
      <c r="M91" s="2">
        <f t="shared" si="12"/>
        <v>4280</v>
      </c>
      <c r="N91" s="2">
        <f t="shared" si="12"/>
        <v>5136</v>
      </c>
      <c r="O91" s="2">
        <f t="shared" si="12"/>
        <v>5992</v>
      </c>
      <c r="P91" s="2">
        <f t="shared" si="12"/>
        <v>6848</v>
      </c>
      <c r="Q91" s="2">
        <f t="shared" si="12"/>
        <v>7699</v>
      </c>
      <c r="R91" s="2">
        <f t="shared" si="12"/>
        <v>8437</v>
      </c>
      <c r="S91" s="2">
        <f t="shared" si="12"/>
        <v>9175</v>
      </c>
      <c r="T91" s="2">
        <f t="shared" si="12"/>
        <v>9913</v>
      </c>
      <c r="U91" s="2">
        <f t="shared" si="12"/>
        <v>10651</v>
      </c>
      <c r="V91" s="2">
        <f t="shared" si="12"/>
        <v>11389</v>
      </c>
      <c r="W91" s="2">
        <f t="shared" si="12"/>
        <v>12127</v>
      </c>
      <c r="X91" s="2">
        <f t="shared" si="12"/>
        <v>12865</v>
      </c>
      <c r="Y91" s="2">
        <f t="shared" si="12"/>
        <v>13603</v>
      </c>
      <c r="Z91" s="2">
        <f t="shared" si="12"/>
        <v>14341</v>
      </c>
      <c r="AA91" s="2">
        <f t="shared" si="12"/>
        <v>15081</v>
      </c>
      <c r="AB91" s="2">
        <f t="shared" si="12"/>
        <v>15081</v>
      </c>
      <c r="AC91" s="2">
        <f t="shared" si="12"/>
        <v>15081</v>
      </c>
      <c r="AD91" s="2">
        <f t="shared" si="12"/>
        <v>15081</v>
      </c>
      <c r="AE91" s="2">
        <f t="shared" si="12"/>
        <v>15081</v>
      </c>
      <c r="AF91" s="2">
        <f t="shared" si="12"/>
        <v>15081</v>
      </c>
      <c r="AG91" s="2">
        <f>AF91+AG90</f>
        <v>15081</v>
      </c>
      <c r="AH91" s="2">
        <f t="shared" si="12"/>
        <v>15081</v>
      </c>
      <c r="AI91" s="2">
        <f t="shared" si="12"/>
        <v>15081</v>
      </c>
      <c r="AJ91" s="2">
        <f t="shared" si="12"/>
        <v>15081</v>
      </c>
      <c r="AK91" s="2">
        <f t="shared" si="12"/>
        <v>15081</v>
      </c>
    </row>
    <row r="92" spans="1:37">
      <c r="A92" s="14">
        <f>'Notes &amp; Assumptions'!A29</f>
        <v>16</v>
      </c>
      <c r="C92" s="1"/>
      <c r="D92" s="1"/>
      <c r="E92" t="s">
        <v>234</v>
      </c>
      <c r="F92" t="s">
        <v>232</v>
      </c>
      <c r="G92" s="10">
        <v>1</v>
      </c>
    </row>
    <row r="93" spans="1:37">
      <c r="C93" s="1"/>
      <c r="D93" s="1"/>
      <c r="E93" t="s">
        <v>235</v>
      </c>
      <c r="F93" t="s">
        <v>232</v>
      </c>
      <c r="H93">
        <f>H90*$G92</f>
        <v>0</v>
      </c>
      <c r="I93">
        <f t="shared" ref="I93:AK93" si="13">I90*$G92</f>
        <v>856</v>
      </c>
      <c r="J93">
        <f t="shared" si="13"/>
        <v>856</v>
      </c>
      <c r="K93">
        <f t="shared" si="13"/>
        <v>856</v>
      </c>
      <c r="L93">
        <f t="shared" si="13"/>
        <v>856</v>
      </c>
      <c r="M93">
        <f t="shared" si="13"/>
        <v>856</v>
      </c>
      <c r="N93">
        <f t="shared" si="13"/>
        <v>856</v>
      </c>
      <c r="O93">
        <f t="shared" si="13"/>
        <v>856</v>
      </c>
      <c r="P93">
        <f t="shared" si="13"/>
        <v>856</v>
      </c>
      <c r="Q93">
        <f t="shared" si="13"/>
        <v>851</v>
      </c>
      <c r="R93">
        <f t="shared" si="13"/>
        <v>738</v>
      </c>
      <c r="S93">
        <f t="shared" si="13"/>
        <v>738</v>
      </c>
      <c r="T93">
        <f t="shared" si="13"/>
        <v>738</v>
      </c>
      <c r="U93">
        <f t="shared" si="13"/>
        <v>738</v>
      </c>
      <c r="V93">
        <f t="shared" si="13"/>
        <v>738</v>
      </c>
      <c r="W93">
        <f t="shared" si="13"/>
        <v>738</v>
      </c>
      <c r="X93">
        <f t="shared" si="13"/>
        <v>738</v>
      </c>
      <c r="Y93">
        <f t="shared" si="13"/>
        <v>738</v>
      </c>
      <c r="Z93">
        <f t="shared" si="13"/>
        <v>738</v>
      </c>
      <c r="AA93">
        <f t="shared" si="13"/>
        <v>740</v>
      </c>
      <c r="AB93">
        <f t="shared" si="13"/>
        <v>0</v>
      </c>
      <c r="AC93">
        <f t="shared" si="13"/>
        <v>0</v>
      </c>
      <c r="AD93">
        <f t="shared" si="13"/>
        <v>0</v>
      </c>
      <c r="AE93">
        <f t="shared" si="13"/>
        <v>0</v>
      </c>
      <c r="AF93">
        <f t="shared" si="13"/>
        <v>0</v>
      </c>
      <c r="AG93">
        <f t="shared" si="13"/>
        <v>0</v>
      </c>
      <c r="AH93">
        <f t="shared" si="13"/>
        <v>0</v>
      </c>
      <c r="AI93">
        <f t="shared" si="13"/>
        <v>0</v>
      </c>
      <c r="AJ93">
        <f t="shared" si="13"/>
        <v>0</v>
      </c>
      <c r="AK93">
        <f t="shared" si="13"/>
        <v>0</v>
      </c>
    </row>
    <row r="94" spans="1:37">
      <c r="C94" s="1"/>
      <c r="D94" s="1"/>
      <c r="E94" t="s">
        <v>236</v>
      </c>
      <c r="F94" t="s">
        <v>232</v>
      </c>
      <c r="H94">
        <f>H91*$G92</f>
        <v>0</v>
      </c>
      <c r="I94">
        <f t="shared" ref="I94:AK94" si="14">I91*$G92</f>
        <v>856</v>
      </c>
      <c r="J94">
        <f t="shared" si="14"/>
        <v>1712</v>
      </c>
      <c r="K94">
        <f t="shared" si="14"/>
        <v>2568</v>
      </c>
      <c r="L94">
        <f t="shared" si="14"/>
        <v>3424</v>
      </c>
      <c r="M94">
        <f t="shared" si="14"/>
        <v>4280</v>
      </c>
      <c r="N94">
        <f t="shared" si="14"/>
        <v>5136</v>
      </c>
      <c r="O94">
        <f t="shared" si="14"/>
        <v>5992</v>
      </c>
      <c r="P94">
        <f t="shared" si="14"/>
        <v>6848</v>
      </c>
      <c r="Q94">
        <f t="shared" si="14"/>
        <v>7699</v>
      </c>
      <c r="R94">
        <f t="shared" si="14"/>
        <v>8437</v>
      </c>
      <c r="S94">
        <f t="shared" si="14"/>
        <v>9175</v>
      </c>
      <c r="T94">
        <f t="shared" si="14"/>
        <v>9913</v>
      </c>
      <c r="U94">
        <f t="shared" si="14"/>
        <v>10651</v>
      </c>
      <c r="V94">
        <f t="shared" si="14"/>
        <v>11389</v>
      </c>
      <c r="W94">
        <f t="shared" si="14"/>
        <v>12127</v>
      </c>
      <c r="X94">
        <f t="shared" si="14"/>
        <v>12865</v>
      </c>
      <c r="Y94">
        <f t="shared" si="14"/>
        <v>13603</v>
      </c>
      <c r="Z94">
        <f t="shared" si="14"/>
        <v>14341</v>
      </c>
      <c r="AA94">
        <f t="shared" si="14"/>
        <v>15081</v>
      </c>
      <c r="AB94">
        <f t="shared" si="14"/>
        <v>15081</v>
      </c>
      <c r="AC94">
        <f t="shared" si="14"/>
        <v>15081</v>
      </c>
      <c r="AD94">
        <f t="shared" si="14"/>
        <v>15081</v>
      </c>
      <c r="AE94">
        <f t="shared" si="14"/>
        <v>15081</v>
      </c>
      <c r="AF94">
        <f t="shared" si="14"/>
        <v>15081</v>
      </c>
      <c r="AG94">
        <f t="shared" si="14"/>
        <v>15081</v>
      </c>
      <c r="AH94">
        <f t="shared" si="14"/>
        <v>15081</v>
      </c>
      <c r="AI94">
        <f t="shared" si="14"/>
        <v>15081</v>
      </c>
      <c r="AJ94">
        <f t="shared" si="14"/>
        <v>15081</v>
      </c>
      <c r="AK94">
        <f t="shared" si="14"/>
        <v>15081</v>
      </c>
    </row>
    <row r="95" spans="1:37">
      <c r="A95" s="14">
        <f>'Notes &amp; Assumptions'!A30</f>
        <v>17</v>
      </c>
      <c r="C95" s="1"/>
      <c r="D95" s="1"/>
      <c r="E95" t="s">
        <v>262</v>
      </c>
      <c r="F95" t="s">
        <v>238</v>
      </c>
      <c r="H95" s="10">
        <f>'30 Year Water Model - Cardinia'!H95:H9575*0.75</f>
        <v>88.170779130508123</v>
      </c>
      <c r="I95" s="10">
        <f>'30 Year Water Model - Cardinia'!I95:I9575*0.75</f>
        <v>88.170779130508123</v>
      </c>
      <c r="J95" s="10">
        <f>'30 Year Water Model - Cardinia'!J95:J9575*0.75</f>
        <v>88.170779130508123</v>
      </c>
      <c r="K95" s="10">
        <f>'30 Year Water Model - Cardinia'!K95:K9575*0.75</f>
        <v>88.170779130508123</v>
      </c>
      <c r="L95" s="10">
        <f>'30 Year Water Model - Cardinia'!L95:L9575*0.75</f>
        <v>88.170779130508123</v>
      </c>
      <c r="M95" s="10">
        <f>'30 Year Water Model - Cardinia'!M95:M9575*0.75</f>
        <v>88.170779130508123</v>
      </c>
      <c r="N95" s="10">
        <f>'30 Year Water Model - Cardinia'!N95:N9575*0.75</f>
        <v>88.170779130508123</v>
      </c>
      <c r="O95" s="10">
        <f>'30 Year Water Model - Cardinia'!O95:O9575*0.75</f>
        <v>88.170779130508123</v>
      </c>
      <c r="P95" s="10">
        <f>'30 Year Water Model - Cardinia'!P95:P9575*0.75</f>
        <v>88.170779130508123</v>
      </c>
      <c r="Q95" s="10">
        <f>'30 Year Water Model - Cardinia'!Q95:Q9575*0.75</f>
        <v>88.170779130508123</v>
      </c>
      <c r="R95" s="10">
        <f>'30 Year Water Model - Cardinia'!R95:R9575*0.75</f>
        <v>88.170779130508123</v>
      </c>
      <c r="S95" s="10">
        <f>'30 Year Water Model - Cardinia'!S95:S9575*0.75</f>
        <v>88.170779130508123</v>
      </c>
      <c r="T95" s="10">
        <f>'30 Year Water Model - Cardinia'!T95:T9575*0.75</f>
        <v>88.170779130508123</v>
      </c>
      <c r="U95" s="10">
        <f>'30 Year Water Model - Cardinia'!U95:U9575*0.75</f>
        <v>88.170779130508123</v>
      </c>
      <c r="V95" s="10">
        <f>'30 Year Water Model - Cardinia'!V95:V9575*0.75</f>
        <v>88.170779130508123</v>
      </c>
      <c r="W95" s="10">
        <f>'30 Year Water Model - Cardinia'!W95:W9575*0.75</f>
        <v>88.170779130508123</v>
      </c>
      <c r="X95" s="10">
        <f>'30 Year Water Model - Cardinia'!X95:X9575*0.75</f>
        <v>88.170779130508123</v>
      </c>
      <c r="Y95" s="10">
        <f>'30 Year Water Model - Cardinia'!Y95:Y9575*0.75</f>
        <v>88.170779130508123</v>
      </c>
      <c r="Z95" s="10">
        <f>'30 Year Water Model - Cardinia'!Z95:Z9575*0.75</f>
        <v>88.170779130508123</v>
      </c>
      <c r="AA95" s="10">
        <f>'30 Year Water Model - Cardinia'!AA95:AA9575*0.75</f>
        <v>88.170779130508123</v>
      </c>
      <c r="AB95" s="10">
        <f>'30 Year Water Model - Cardinia'!AB95:AB9575*0.75</f>
        <v>88.170779130508123</v>
      </c>
      <c r="AC95" s="10">
        <f>'30 Year Water Model - Cardinia'!AC95:AC9575*0.75</f>
        <v>88.170779130508123</v>
      </c>
      <c r="AD95" s="10">
        <f>'30 Year Water Model - Cardinia'!AD95:AD9575*0.75</f>
        <v>88.170779130508123</v>
      </c>
      <c r="AE95" s="10">
        <f>'30 Year Water Model - Cardinia'!AE95:AE9575*0.75</f>
        <v>88.170779130508123</v>
      </c>
      <c r="AF95" s="10">
        <f>'30 Year Water Model - Cardinia'!AF95:AF9575*0.75</f>
        <v>88.170779130508123</v>
      </c>
      <c r="AG95" s="10">
        <f>'30 Year Water Model - Cardinia'!AG95:AG9575*0.75</f>
        <v>88.170779130508123</v>
      </c>
      <c r="AH95" s="10">
        <f>'30 Year Water Model - Cardinia'!AH95:AH9575*0.75</f>
        <v>88.170779130508123</v>
      </c>
      <c r="AI95" s="10">
        <f>'30 Year Water Model - Cardinia'!AI95:AI9575*0.75</f>
        <v>88.170779130508123</v>
      </c>
      <c r="AJ95" s="10">
        <f>'30 Year Water Model - Cardinia'!AJ95:AJ9575*0.75</f>
        <v>88.170779130508123</v>
      </c>
      <c r="AK95" s="10">
        <f>'30 Year Water Model - Cardinia'!AK95:AK9575*0.75</f>
        <v>88.170779130508123</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0</v>
      </c>
      <c r="I98" s="2">
        <f t="shared" ref="I98:AK98" si="15">I91*I95</f>
        <v>75474.186935714955</v>
      </c>
      <c r="J98" s="2">
        <f t="shared" si="15"/>
        <v>150948.37387142991</v>
      </c>
      <c r="K98" s="2">
        <f t="shared" si="15"/>
        <v>226422.56080714485</v>
      </c>
      <c r="L98" s="2">
        <f t="shared" si="15"/>
        <v>301896.74774285982</v>
      </c>
      <c r="M98" s="2">
        <f t="shared" si="15"/>
        <v>377370.93467857479</v>
      </c>
      <c r="N98" s="2">
        <f t="shared" si="15"/>
        <v>452845.1216142897</v>
      </c>
      <c r="O98" s="2">
        <f t="shared" si="15"/>
        <v>528319.30855000473</v>
      </c>
      <c r="P98" s="2">
        <f t="shared" si="15"/>
        <v>603793.49548571964</v>
      </c>
      <c r="Q98" s="2">
        <f t="shared" si="15"/>
        <v>678826.8285257821</v>
      </c>
      <c r="R98" s="2">
        <f t="shared" si="15"/>
        <v>743896.86352409702</v>
      </c>
      <c r="S98" s="2">
        <f t="shared" si="15"/>
        <v>808966.89852241206</v>
      </c>
      <c r="T98" s="2">
        <f t="shared" si="15"/>
        <v>874036.93352072698</v>
      </c>
      <c r="U98" s="2">
        <f t="shared" si="15"/>
        <v>939106.96851904201</v>
      </c>
      <c r="V98" s="2">
        <f t="shared" si="15"/>
        <v>1004177.0035173571</v>
      </c>
      <c r="W98" s="2">
        <f t="shared" si="15"/>
        <v>1069247.0385156721</v>
      </c>
      <c r="X98" s="2">
        <f t="shared" si="15"/>
        <v>1134317.073513987</v>
      </c>
      <c r="Y98" s="2">
        <f t="shared" si="15"/>
        <v>1199387.1085123019</v>
      </c>
      <c r="Z98" s="2">
        <f t="shared" si="15"/>
        <v>1264457.1435106171</v>
      </c>
      <c r="AA98" s="2">
        <f t="shared" si="15"/>
        <v>1329703.5200671931</v>
      </c>
      <c r="AB98" s="2">
        <f t="shared" si="15"/>
        <v>1329703.5200671931</v>
      </c>
      <c r="AC98" s="2">
        <f t="shared" si="15"/>
        <v>1329703.5200671931</v>
      </c>
      <c r="AD98" s="2">
        <f t="shared" si="15"/>
        <v>1329703.5200671931</v>
      </c>
      <c r="AE98" s="2">
        <f t="shared" si="15"/>
        <v>1329703.5200671931</v>
      </c>
      <c r="AF98" s="2">
        <f t="shared" si="15"/>
        <v>1329703.5200671931</v>
      </c>
      <c r="AG98" s="2">
        <f t="shared" si="15"/>
        <v>1329703.5200671931</v>
      </c>
      <c r="AH98" s="2">
        <f t="shared" si="15"/>
        <v>1329703.5200671931</v>
      </c>
      <c r="AI98" s="2">
        <f t="shared" si="15"/>
        <v>1329703.5200671931</v>
      </c>
      <c r="AJ98" s="2">
        <f t="shared" si="15"/>
        <v>1329703.5200671931</v>
      </c>
      <c r="AK98" s="2">
        <f t="shared" si="15"/>
        <v>1329703.5200671931</v>
      </c>
    </row>
    <row r="99" spans="1:37">
      <c r="C99" s="1"/>
      <c r="D99" s="1"/>
      <c r="E99" t="s">
        <v>243</v>
      </c>
      <c r="F99" t="s">
        <v>242</v>
      </c>
      <c r="H99" s="2">
        <f>H91*H96</f>
        <v>0</v>
      </c>
      <c r="I99" s="2">
        <f t="shared" ref="I99:AK99" si="16">I91*I96</f>
        <v>0</v>
      </c>
      <c r="J99" s="2">
        <f t="shared" si="16"/>
        <v>0</v>
      </c>
      <c r="K99" s="2">
        <f t="shared" si="16"/>
        <v>0</v>
      </c>
      <c r="L99" s="2">
        <f t="shared" si="16"/>
        <v>0</v>
      </c>
      <c r="M99" s="2">
        <f t="shared" si="16"/>
        <v>0</v>
      </c>
      <c r="N99" s="2">
        <f t="shared" si="16"/>
        <v>0</v>
      </c>
      <c r="O99" s="2">
        <f t="shared" si="16"/>
        <v>0</v>
      </c>
      <c r="P99" s="2">
        <f t="shared" si="16"/>
        <v>0</v>
      </c>
      <c r="Q99" s="2">
        <f t="shared" si="16"/>
        <v>0</v>
      </c>
      <c r="R99" s="2">
        <f t="shared" si="16"/>
        <v>0</v>
      </c>
      <c r="S99" s="2">
        <f t="shared" si="16"/>
        <v>0</v>
      </c>
      <c r="T99" s="2">
        <f t="shared" si="16"/>
        <v>0</v>
      </c>
      <c r="U99" s="2">
        <f t="shared" si="16"/>
        <v>0</v>
      </c>
      <c r="V99" s="2">
        <f t="shared" si="16"/>
        <v>0</v>
      </c>
      <c r="W99" s="2">
        <f t="shared" si="16"/>
        <v>0</v>
      </c>
      <c r="X99" s="2">
        <f t="shared" si="16"/>
        <v>0</v>
      </c>
      <c r="Y99" s="2">
        <f t="shared" si="16"/>
        <v>0</v>
      </c>
      <c r="Z99" s="2">
        <f t="shared" si="16"/>
        <v>0</v>
      </c>
      <c r="AA99" s="2">
        <f t="shared" si="16"/>
        <v>0</v>
      </c>
      <c r="AB99" s="2">
        <f t="shared" si="16"/>
        <v>0</v>
      </c>
      <c r="AC99" s="2">
        <f t="shared" si="16"/>
        <v>0</v>
      </c>
      <c r="AD99" s="2">
        <f t="shared" si="16"/>
        <v>0</v>
      </c>
      <c r="AE99" s="2">
        <f t="shared" si="16"/>
        <v>0</v>
      </c>
      <c r="AF99" s="2">
        <f t="shared" si="16"/>
        <v>0</v>
      </c>
      <c r="AG99" s="2">
        <f t="shared" si="16"/>
        <v>0</v>
      </c>
      <c r="AH99" s="2">
        <f t="shared" si="16"/>
        <v>0</v>
      </c>
      <c r="AI99" s="2">
        <f t="shared" si="16"/>
        <v>0</v>
      </c>
      <c r="AJ99" s="2">
        <f t="shared" si="16"/>
        <v>0</v>
      </c>
      <c r="AK99" s="2">
        <f t="shared" si="16"/>
        <v>0</v>
      </c>
    </row>
    <row r="100" spans="1:37">
      <c r="C100" s="1"/>
      <c r="D100" s="1"/>
      <c r="E100" t="s">
        <v>244</v>
      </c>
      <c r="F100" t="s">
        <v>242</v>
      </c>
      <c r="H100" s="2">
        <f>H91*H97</f>
        <v>0</v>
      </c>
      <c r="I100" s="2">
        <f t="shared" ref="I100:AK100" si="17">I91*I97</f>
        <v>0</v>
      </c>
      <c r="J100" s="2">
        <f t="shared" si="17"/>
        <v>0</v>
      </c>
      <c r="K100" s="2">
        <f t="shared" si="17"/>
        <v>0</v>
      </c>
      <c r="L100" s="2">
        <f t="shared" si="17"/>
        <v>0</v>
      </c>
      <c r="M100" s="2">
        <f t="shared" si="17"/>
        <v>0</v>
      </c>
      <c r="N100" s="2">
        <f t="shared" si="17"/>
        <v>0</v>
      </c>
      <c r="O100" s="2">
        <f t="shared" si="17"/>
        <v>0</v>
      </c>
      <c r="P100" s="2">
        <f t="shared" si="17"/>
        <v>0</v>
      </c>
      <c r="Q100" s="2">
        <f t="shared" si="17"/>
        <v>0</v>
      </c>
      <c r="R100" s="2">
        <f t="shared" si="17"/>
        <v>0</v>
      </c>
      <c r="S100" s="2">
        <f t="shared" si="17"/>
        <v>0</v>
      </c>
      <c r="T100" s="2">
        <f t="shared" si="17"/>
        <v>0</v>
      </c>
      <c r="U100" s="2">
        <f t="shared" si="17"/>
        <v>0</v>
      </c>
      <c r="V100" s="2">
        <f t="shared" si="17"/>
        <v>0</v>
      </c>
      <c r="W100" s="2">
        <f t="shared" si="17"/>
        <v>0</v>
      </c>
      <c r="X100" s="2">
        <f t="shared" si="17"/>
        <v>0</v>
      </c>
      <c r="Y100" s="2">
        <f t="shared" si="17"/>
        <v>0</v>
      </c>
      <c r="Z100" s="2">
        <f t="shared" si="17"/>
        <v>0</v>
      </c>
      <c r="AA100" s="2">
        <f t="shared" si="17"/>
        <v>0</v>
      </c>
      <c r="AB100" s="2">
        <f t="shared" si="17"/>
        <v>0</v>
      </c>
      <c r="AC100" s="2">
        <f t="shared" si="17"/>
        <v>0</v>
      </c>
      <c r="AD100" s="2">
        <f t="shared" si="17"/>
        <v>0</v>
      </c>
      <c r="AE100" s="2">
        <f t="shared" si="17"/>
        <v>0</v>
      </c>
      <c r="AF100" s="2">
        <f t="shared" si="17"/>
        <v>0</v>
      </c>
      <c r="AG100" s="2">
        <f t="shared" si="17"/>
        <v>0</v>
      </c>
      <c r="AH100" s="2">
        <f t="shared" si="17"/>
        <v>0</v>
      </c>
      <c r="AI100" s="2">
        <f t="shared" si="17"/>
        <v>0</v>
      </c>
      <c r="AJ100" s="2">
        <f t="shared" si="17"/>
        <v>0</v>
      </c>
      <c r="AK100" s="2">
        <f t="shared" si="17"/>
        <v>0</v>
      </c>
    </row>
    <row r="101" spans="1:37">
      <c r="A101" s="14">
        <f>'Notes &amp; Assumptions'!A31</f>
        <v>18</v>
      </c>
      <c r="C101" s="1"/>
      <c r="D101" s="1"/>
      <c r="E101" t="s">
        <v>245</v>
      </c>
      <c r="F101" t="s">
        <v>209</v>
      </c>
      <c r="H101" s="11">
        <f>N9</f>
        <v>0</v>
      </c>
      <c r="I101" s="11" t="e">
        <f>#REF!</f>
        <v>#REF!</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t="e">
        <f>#REF!</f>
        <v>#REF!</v>
      </c>
      <c r="H102" s="2" t="e">
        <f>#REF!</f>
        <v>#REF!</v>
      </c>
      <c r="I102" s="2" t="e">
        <f>H102*(1+$G$14)*(1+I101)</f>
        <v>#REF!</v>
      </c>
      <c r="J102" s="2" t="e">
        <f t="shared" ref="J102:AK102" si="18">I102*(1+$G$14)*(1+J101)</f>
        <v>#REF!</v>
      </c>
      <c r="K102" s="2" t="e">
        <f t="shared" si="18"/>
        <v>#REF!</v>
      </c>
      <c r="L102" s="2" t="e">
        <f t="shared" si="18"/>
        <v>#REF!</v>
      </c>
      <c r="M102" s="2" t="e">
        <f t="shared" si="18"/>
        <v>#REF!</v>
      </c>
      <c r="N102" s="2" t="e">
        <f t="shared" si="18"/>
        <v>#REF!</v>
      </c>
      <c r="O102" s="2" t="e">
        <f t="shared" si="18"/>
        <v>#REF!</v>
      </c>
      <c r="P102" s="2" t="e">
        <f t="shared" si="18"/>
        <v>#REF!</v>
      </c>
      <c r="Q102" s="2" t="e">
        <f t="shared" si="18"/>
        <v>#REF!</v>
      </c>
      <c r="R102" s="2" t="e">
        <f t="shared" si="18"/>
        <v>#REF!</v>
      </c>
      <c r="S102" s="2" t="e">
        <f t="shared" si="18"/>
        <v>#REF!</v>
      </c>
      <c r="T102" s="2" t="e">
        <f t="shared" si="18"/>
        <v>#REF!</v>
      </c>
      <c r="U102" s="2" t="e">
        <f t="shared" si="18"/>
        <v>#REF!</v>
      </c>
      <c r="V102" s="2" t="e">
        <f t="shared" si="18"/>
        <v>#REF!</v>
      </c>
      <c r="W102" s="2" t="e">
        <f t="shared" si="18"/>
        <v>#REF!</v>
      </c>
      <c r="X102" s="2" t="e">
        <f t="shared" si="18"/>
        <v>#REF!</v>
      </c>
      <c r="Y102" s="2" t="e">
        <f t="shared" si="18"/>
        <v>#REF!</v>
      </c>
      <c r="Z102" s="2" t="e">
        <f t="shared" si="18"/>
        <v>#REF!</v>
      </c>
      <c r="AA102" s="2" t="e">
        <f t="shared" si="18"/>
        <v>#REF!</v>
      </c>
      <c r="AB102" s="2" t="e">
        <f t="shared" si="18"/>
        <v>#REF!</v>
      </c>
      <c r="AC102" s="2" t="e">
        <f t="shared" si="18"/>
        <v>#REF!</v>
      </c>
      <c r="AD102" s="2" t="e">
        <f t="shared" si="18"/>
        <v>#REF!</v>
      </c>
      <c r="AE102" s="2" t="e">
        <f t="shared" si="18"/>
        <v>#REF!</v>
      </c>
      <c r="AF102" s="2" t="e">
        <f t="shared" si="18"/>
        <v>#REF!</v>
      </c>
      <c r="AG102" s="2" t="e">
        <f>AF102*(1+$G$14)*(1+AG101)</f>
        <v>#REF!</v>
      </c>
      <c r="AH102" s="2" t="e">
        <f t="shared" si="18"/>
        <v>#REF!</v>
      </c>
      <c r="AI102" s="2" t="e">
        <f t="shared" si="18"/>
        <v>#REF!</v>
      </c>
      <c r="AJ102" s="2" t="e">
        <f t="shared" si="18"/>
        <v>#REF!</v>
      </c>
      <c r="AK102" s="2" t="e">
        <f t="shared" si="18"/>
        <v>#REF!</v>
      </c>
    </row>
    <row r="103" spans="1:37">
      <c r="C103" s="1"/>
      <c r="D103" s="1"/>
      <c r="E103" t="s">
        <v>248</v>
      </c>
      <c r="F103" t="s">
        <v>249</v>
      </c>
      <c r="G103" s="20" t="e">
        <f>#REF!</f>
        <v>#REF!</v>
      </c>
      <c r="H103" s="21" t="e">
        <f>#REF!</f>
        <v>#REF!</v>
      </c>
      <c r="I103" s="21" t="e">
        <f>H103*(1+$G$14)*(1+I101)</f>
        <v>#REF!</v>
      </c>
      <c r="J103" s="21" t="e">
        <f t="shared" ref="J103:AK103" si="19">I103*(1+$G$14)*(1+J101)</f>
        <v>#REF!</v>
      </c>
      <c r="K103" s="21" t="e">
        <f t="shared" si="19"/>
        <v>#REF!</v>
      </c>
      <c r="L103" s="21" t="e">
        <f t="shared" si="19"/>
        <v>#REF!</v>
      </c>
      <c r="M103" s="21" t="e">
        <f t="shared" si="19"/>
        <v>#REF!</v>
      </c>
      <c r="N103" s="21" t="e">
        <f t="shared" si="19"/>
        <v>#REF!</v>
      </c>
      <c r="O103" s="21" t="e">
        <f t="shared" si="19"/>
        <v>#REF!</v>
      </c>
      <c r="P103" s="21" t="e">
        <f t="shared" si="19"/>
        <v>#REF!</v>
      </c>
      <c r="Q103" s="21" t="e">
        <f t="shared" si="19"/>
        <v>#REF!</v>
      </c>
      <c r="R103" s="21" t="e">
        <f t="shared" si="19"/>
        <v>#REF!</v>
      </c>
      <c r="S103" s="21" t="e">
        <f t="shared" si="19"/>
        <v>#REF!</v>
      </c>
      <c r="T103" s="21" t="e">
        <f t="shared" si="19"/>
        <v>#REF!</v>
      </c>
      <c r="U103" s="21" t="e">
        <f t="shared" si="19"/>
        <v>#REF!</v>
      </c>
      <c r="V103" s="21" t="e">
        <f t="shared" si="19"/>
        <v>#REF!</v>
      </c>
      <c r="W103" s="21" t="e">
        <f t="shared" si="19"/>
        <v>#REF!</v>
      </c>
      <c r="X103" s="21" t="e">
        <f t="shared" si="19"/>
        <v>#REF!</v>
      </c>
      <c r="Y103" s="21" t="e">
        <f t="shared" si="19"/>
        <v>#REF!</v>
      </c>
      <c r="Z103" s="21" t="e">
        <f t="shared" si="19"/>
        <v>#REF!</v>
      </c>
      <c r="AA103" s="21" t="e">
        <f t="shared" si="19"/>
        <v>#REF!</v>
      </c>
      <c r="AB103" s="21" t="e">
        <f t="shared" si="19"/>
        <v>#REF!</v>
      </c>
      <c r="AC103" s="21" t="e">
        <f t="shared" si="19"/>
        <v>#REF!</v>
      </c>
      <c r="AD103" s="21" t="e">
        <f t="shared" si="19"/>
        <v>#REF!</v>
      </c>
      <c r="AE103" s="21" t="e">
        <f t="shared" si="19"/>
        <v>#REF!</v>
      </c>
      <c r="AF103" s="21" t="e">
        <f t="shared" si="19"/>
        <v>#REF!</v>
      </c>
      <c r="AG103" s="21" t="e">
        <f>AF103*(1+$G$14)*(1+AG101)</f>
        <v>#REF!</v>
      </c>
      <c r="AH103" s="21" t="e">
        <f t="shared" si="19"/>
        <v>#REF!</v>
      </c>
      <c r="AI103" s="21" t="e">
        <f t="shared" si="19"/>
        <v>#REF!</v>
      </c>
      <c r="AJ103" s="21" t="e">
        <f t="shared" si="19"/>
        <v>#REF!</v>
      </c>
      <c r="AK103" s="21" t="e">
        <f t="shared" si="19"/>
        <v>#REF!</v>
      </c>
    </row>
    <row r="104" spans="1:37">
      <c r="C104" s="1"/>
      <c r="D104" s="1"/>
      <c r="E104" t="s">
        <v>250</v>
      </c>
      <c r="F104" t="s">
        <v>249</v>
      </c>
      <c r="G104" s="20">
        <v>0</v>
      </c>
      <c r="H104" s="21">
        <f>G104*(1+$G$14)*(1+H101)</f>
        <v>0</v>
      </c>
      <c r="I104" s="21" t="e">
        <f t="shared" ref="I104:AK104" si="20">H104*(1+$G$14)*(1+I101)</f>
        <v>#REF!</v>
      </c>
      <c r="J104" s="21" t="e">
        <f t="shared" si="20"/>
        <v>#REF!</v>
      </c>
      <c r="K104" s="21" t="e">
        <f t="shared" si="20"/>
        <v>#REF!</v>
      </c>
      <c r="L104" s="21" t="e">
        <f t="shared" si="20"/>
        <v>#REF!</v>
      </c>
      <c r="M104" s="21" t="e">
        <f t="shared" si="20"/>
        <v>#REF!</v>
      </c>
      <c r="N104" s="21" t="e">
        <f t="shared" si="20"/>
        <v>#REF!</v>
      </c>
      <c r="O104" s="21" t="e">
        <f t="shared" si="20"/>
        <v>#REF!</v>
      </c>
      <c r="P104" s="21" t="e">
        <f t="shared" si="20"/>
        <v>#REF!</v>
      </c>
      <c r="Q104" s="21" t="e">
        <f t="shared" si="20"/>
        <v>#REF!</v>
      </c>
      <c r="R104" s="21" t="e">
        <f t="shared" si="20"/>
        <v>#REF!</v>
      </c>
      <c r="S104" s="21" t="e">
        <f t="shared" si="20"/>
        <v>#REF!</v>
      </c>
      <c r="T104" s="21" t="e">
        <f t="shared" si="20"/>
        <v>#REF!</v>
      </c>
      <c r="U104" s="21" t="e">
        <f t="shared" si="20"/>
        <v>#REF!</v>
      </c>
      <c r="V104" s="21" t="e">
        <f t="shared" si="20"/>
        <v>#REF!</v>
      </c>
      <c r="W104" s="21" t="e">
        <f t="shared" si="20"/>
        <v>#REF!</v>
      </c>
      <c r="X104" s="21" t="e">
        <f t="shared" si="20"/>
        <v>#REF!</v>
      </c>
      <c r="Y104" s="21" t="e">
        <f t="shared" si="20"/>
        <v>#REF!</v>
      </c>
      <c r="Z104" s="21" t="e">
        <f t="shared" si="20"/>
        <v>#REF!</v>
      </c>
      <c r="AA104" s="21" t="e">
        <f t="shared" si="20"/>
        <v>#REF!</v>
      </c>
      <c r="AB104" s="21" t="e">
        <f t="shared" si="20"/>
        <v>#REF!</v>
      </c>
      <c r="AC104" s="21" t="e">
        <f t="shared" si="20"/>
        <v>#REF!</v>
      </c>
      <c r="AD104" s="21" t="e">
        <f t="shared" si="20"/>
        <v>#REF!</v>
      </c>
      <c r="AE104" s="21" t="e">
        <f t="shared" si="20"/>
        <v>#REF!</v>
      </c>
      <c r="AF104" s="21" t="e">
        <f t="shared" si="20"/>
        <v>#REF!</v>
      </c>
      <c r="AG104" s="21" t="e">
        <f>AF104*(1+$G$14)*(1+AG101)</f>
        <v>#REF!</v>
      </c>
      <c r="AH104" s="21" t="e">
        <f t="shared" si="20"/>
        <v>#REF!</v>
      </c>
      <c r="AI104" s="21" t="e">
        <f t="shared" si="20"/>
        <v>#REF!</v>
      </c>
      <c r="AJ104" s="21" t="e">
        <f t="shared" si="20"/>
        <v>#REF!</v>
      </c>
      <c r="AK104" s="21" t="e">
        <f t="shared" si="20"/>
        <v>#REF!</v>
      </c>
    </row>
    <row r="105" spans="1:37">
      <c r="C105" s="1"/>
      <c r="D105" s="1"/>
      <c r="E105" t="s">
        <v>251</v>
      </c>
      <c r="F105" t="s">
        <v>249</v>
      </c>
      <c r="G105" s="20">
        <v>0</v>
      </c>
      <c r="H105" s="21">
        <f>G105*(1+$G$14)*(1+H101)</f>
        <v>0</v>
      </c>
      <c r="I105" s="21" t="e">
        <f t="shared" ref="I105:AK105" si="21">H105*(1+$G$14)*(1+I101)</f>
        <v>#REF!</v>
      </c>
      <c r="J105" s="21" t="e">
        <f t="shared" si="21"/>
        <v>#REF!</v>
      </c>
      <c r="K105" s="21" t="e">
        <f t="shared" si="21"/>
        <v>#REF!</v>
      </c>
      <c r="L105" s="21" t="e">
        <f t="shared" si="21"/>
        <v>#REF!</v>
      </c>
      <c r="M105" s="21" t="e">
        <f t="shared" si="21"/>
        <v>#REF!</v>
      </c>
      <c r="N105" s="21" t="e">
        <f t="shared" si="21"/>
        <v>#REF!</v>
      </c>
      <c r="O105" s="21" t="e">
        <f t="shared" si="21"/>
        <v>#REF!</v>
      </c>
      <c r="P105" s="21" t="e">
        <f t="shared" si="21"/>
        <v>#REF!</v>
      </c>
      <c r="Q105" s="21" t="e">
        <f t="shared" si="21"/>
        <v>#REF!</v>
      </c>
      <c r="R105" s="21" t="e">
        <f t="shared" si="21"/>
        <v>#REF!</v>
      </c>
      <c r="S105" s="21" t="e">
        <f t="shared" si="21"/>
        <v>#REF!</v>
      </c>
      <c r="T105" s="21" t="e">
        <f t="shared" si="21"/>
        <v>#REF!</v>
      </c>
      <c r="U105" s="21" t="e">
        <f t="shared" si="21"/>
        <v>#REF!</v>
      </c>
      <c r="V105" s="21" t="e">
        <f t="shared" si="21"/>
        <v>#REF!</v>
      </c>
      <c r="W105" s="21" t="e">
        <f t="shared" si="21"/>
        <v>#REF!</v>
      </c>
      <c r="X105" s="21" t="e">
        <f t="shared" si="21"/>
        <v>#REF!</v>
      </c>
      <c r="Y105" s="21" t="e">
        <f t="shared" si="21"/>
        <v>#REF!</v>
      </c>
      <c r="Z105" s="21" t="e">
        <f t="shared" si="21"/>
        <v>#REF!</v>
      </c>
      <c r="AA105" s="21" t="e">
        <f t="shared" si="21"/>
        <v>#REF!</v>
      </c>
      <c r="AB105" s="21" t="e">
        <f t="shared" si="21"/>
        <v>#REF!</v>
      </c>
      <c r="AC105" s="21" t="e">
        <f t="shared" si="21"/>
        <v>#REF!</v>
      </c>
      <c r="AD105" s="21" t="e">
        <f t="shared" si="21"/>
        <v>#REF!</v>
      </c>
      <c r="AE105" s="21" t="e">
        <f t="shared" si="21"/>
        <v>#REF!</v>
      </c>
      <c r="AF105" s="21" t="e">
        <f t="shared" si="21"/>
        <v>#REF!</v>
      </c>
      <c r="AG105" s="21" t="e">
        <f>AF105*(1+$G$14)*(1+AG101)</f>
        <v>#REF!</v>
      </c>
      <c r="AH105" s="21" t="e">
        <f t="shared" si="21"/>
        <v>#REF!</v>
      </c>
      <c r="AI105" s="21" t="e">
        <f t="shared" si="21"/>
        <v>#REF!</v>
      </c>
      <c r="AJ105" s="21" t="e">
        <f t="shared" si="21"/>
        <v>#REF!</v>
      </c>
      <c r="AK105" s="21" t="e">
        <f t="shared" si="21"/>
        <v>#REF!</v>
      </c>
    </row>
    <row r="106" spans="1:37">
      <c r="C106" s="1"/>
      <c r="D106" s="1"/>
    </row>
    <row r="107" spans="1:37">
      <c r="C107" s="1"/>
      <c r="D107" s="1"/>
      <c r="E107" t="s">
        <v>252</v>
      </c>
      <c r="F107" t="s">
        <v>253</v>
      </c>
      <c r="H107" s="2">
        <f>SUM(H98:H100)/1000</f>
        <v>0</v>
      </c>
      <c r="I107" s="2">
        <f t="shared" ref="I107:AK107" si="22">SUM(I98:I100)/1000</f>
        <v>75.474186935714954</v>
      </c>
      <c r="J107" s="2">
        <f t="shared" si="22"/>
        <v>150.94837387142991</v>
      </c>
      <c r="K107" s="2">
        <f t="shared" si="22"/>
        <v>226.42256080714486</v>
      </c>
      <c r="L107" s="2">
        <f t="shared" si="22"/>
        <v>301.89674774285982</v>
      </c>
      <c r="M107" s="2">
        <f t="shared" si="22"/>
        <v>377.37093467857477</v>
      </c>
      <c r="N107" s="2">
        <f t="shared" si="22"/>
        <v>452.84512161428972</v>
      </c>
      <c r="O107" s="2">
        <f t="shared" si="22"/>
        <v>528.31930855000473</v>
      </c>
      <c r="P107" s="2">
        <f t="shared" si="22"/>
        <v>603.79349548571963</v>
      </c>
      <c r="Q107" s="2">
        <f t="shared" si="22"/>
        <v>678.82682852578205</v>
      </c>
      <c r="R107" s="2">
        <f t="shared" si="22"/>
        <v>743.89686352409706</v>
      </c>
      <c r="S107" s="2">
        <f t="shared" si="22"/>
        <v>808.96689852241207</v>
      </c>
      <c r="T107" s="2">
        <f t="shared" si="22"/>
        <v>874.03693352072696</v>
      </c>
      <c r="U107" s="2">
        <f t="shared" si="22"/>
        <v>939.10696851904197</v>
      </c>
      <c r="V107" s="2">
        <f t="shared" si="22"/>
        <v>1004.1770035173571</v>
      </c>
      <c r="W107" s="2">
        <f t="shared" si="22"/>
        <v>1069.2470385156721</v>
      </c>
      <c r="X107" s="2">
        <f t="shared" si="22"/>
        <v>1134.317073513987</v>
      </c>
      <c r="Y107" s="2">
        <f t="shared" si="22"/>
        <v>1199.3871085123019</v>
      </c>
      <c r="Z107" s="2">
        <f t="shared" si="22"/>
        <v>1264.457143510617</v>
      </c>
      <c r="AA107" s="2">
        <f t="shared" si="22"/>
        <v>1329.703520067193</v>
      </c>
      <c r="AB107" s="2">
        <f t="shared" si="22"/>
        <v>1329.703520067193</v>
      </c>
      <c r="AC107" s="2">
        <f t="shared" si="22"/>
        <v>1329.703520067193</v>
      </c>
      <c r="AD107" s="2">
        <f t="shared" si="22"/>
        <v>1329.703520067193</v>
      </c>
      <c r="AE107" s="2">
        <f t="shared" si="22"/>
        <v>1329.703520067193</v>
      </c>
      <c r="AF107" s="2">
        <f t="shared" si="22"/>
        <v>1329.703520067193</v>
      </c>
      <c r="AG107" s="2">
        <f t="shared" si="22"/>
        <v>1329.703520067193</v>
      </c>
      <c r="AH107" s="2">
        <f t="shared" si="22"/>
        <v>1329.703520067193</v>
      </c>
      <c r="AI107" s="2">
        <f t="shared" si="22"/>
        <v>1329.703520067193</v>
      </c>
      <c r="AJ107" s="2">
        <f t="shared" si="22"/>
        <v>1329.703520067193</v>
      </c>
      <c r="AK107" s="2">
        <f t="shared" si="22"/>
        <v>1329.703520067193</v>
      </c>
    </row>
    <row r="108" spans="1:37">
      <c r="C108" s="1"/>
      <c r="D108" s="1"/>
      <c r="E108" t="s">
        <v>254</v>
      </c>
      <c r="F108" t="s">
        <v>215</v>
      </c>
      <c r="H108" s="2" t="e">
        <f>H91*H102+H98*H103+H99*H104+H100*H105</f>
        <v>#REF!</v>
      </c>
      <c r="I108" s="2" t="e">
        <f t="shared" ref="I108:AK108" si="23">I91*I102+I98*I103+I99*I104+I100*I105</f>
        <v>#REF!</v>
      </c>
      <c r="J108" s="2" t="e">
        <f t="shared" si="23"/>
        <v>#REF!</v>
      </c>
      <c r="K108" s="2" t="e">
        <f t="shared" si="23"/>
        <v>#REF!</v>
      </c>
      <c r="L108" s="2" t="e">
        <f t="shared" si="23"/>
        <v>#REF!</v>
      </c>
      <c r="M108" s="2" t="e">
        <f t="shared" si="23"/>
        <v>#REF!</v>
      </c>
      <c r="N108" s="2" t="e">
        <f t="shared" si="23"/>
        <v>#REF!</v>
      </c>
      <c r="O108" s="2" t="e">
        <f t="shared" si="23"/>
        <v>#REF!</v>
      </c>
      <c r="P108" s="2" t="e">
        <f t="shared" si="23"/>
        <v>#REF!</v>
      </c>
      <c r="Q108" s="2" t="e">
        <f t="shared" si="23"/>
        <v>#REF!</v>
      </c>
      <c r="R108" s="2" t="e">
        <f t="shared" si="23"/>
        <v>#REF!</v>
      </c>
      <c r="S108" s="2" t="e">
        <f t="shared" si="23"/>
        <v>#REF!</v>
      </c>
      <c r="T108" s="2" t="e">
        <f t="shared" si="23"/>
        <v>#REF!</v>
      </c>
      <c r="U108" s="2" t="e">
        <f t="shared" si="23"/>
        <v>#REF!</v>
      </c>
      <c r="V108" s="2" t="e">
        <f t="shared" si="23"/>
        <v>#REF!</v>
      </c>
      <c r="W108" s="2" t="e">
        <f t="shared" si="23"/>
        <v>#REF!</v>
      </c>
      <c r="X108" s="2" t="e">
        <f t="shared" si="23"/>
        <v>#REF!</v>
      </c>
      <c r="Y108" s="2" t="e">
        <f t="shared" si="23"/>
        <v>#REF!</v>
      </c>
      <c r="Z108" s="2" t="e">
        <f t="shared" si="23"/>
        <v>#REF!</v>
      </c>
      <c r="AA108" s="2" t="e">
        <f t="shared" si="23"/>
        <v>#REF!</v>
      </c>
      <c r="AB108" s="2" t="e">
        <f t="shared" si="23"/>
        <v>#REF!</v>
      </c>
      <c r="AC108" s="2" t="e">
        <f t="shared" si="23"/>
        <v>#REF!</v>
      </c>
      <c r="AD108" s="2" t="e">
        <f t="shared" si="23"/>
        <v>#REF!</v>
      </c>
      <c r="AE108" s="2" t="e">
        <f t="shared" si="23"/>
        <v>#REF!</v>
      </c>
      <c r="AF108" s="2" t="e">
        <f t="shared" si="23"/>
        <v>#REF!</v>
      </c>
      <c r="AG108" s="2" t="e">
        <f t="shared" si="23"/>
        <v>#REF!</v>
      </c>
      <c r="AH108" s="2" t="e">
        <f t="shared" si="23"/>
        <v>#REF!</v>
      </c>
      <c r="AI108" s="2" t="e">
        <f t="shared" si="23"/>
        <v>#REF!</v>
      </c>
      <c r="AJ108" s="2" t="e">
        <f t="shared" si="23"/>
        <v>#REF!</v>
      </c>
      <c r="AK108" s="2" t="e">
        <f t="shared" si="23"/>
        <v>#REF!</v>
      </c>
    </row>
    <row r="109" spans="1:37">
      <c r="C109" s="1"/>
      <c r="D109" s="1"/>
    </row>
    <row r="110" spans="1:37">
      <c r="C110" s="1"/>
      <c r="D110" t="s">
        <v>255</v>
      </c>
    </row>
    <row r="111" spans="1:37">
      <c r="A111" s="14">
        <f>'Notes &amp; Assumptions'!A33</f>
        <v>20</v>
      </c>
      <c r="C111" s="1"/>
      <c r="D111" s="1"/>
      <c r="E111" t="s">
        <v>231</v>
      </c>
      <c r="F111" t="s">
        <v>232</v>
      </c>
      <c r="H111" s="10"/>
      <c r="I111" s="10"/>
      <c r="J111" s="10"/>
      <c r="K111" s="10"/>
      <c r="L111" s="10"/>
      <c r="M111" s="10"/>
      <c r="N111" s="10"/>
      <c r="O111" s="10"/>
      <c r="P111" s="10"/>
      <c r="Q111" s="10"/>
      <c r="R111" s="10"/>
      <c r="S111" s="10"/>
      <c r="T111" s="10"/>
      <c r="U111" s="10"/>
      <c r="V111" s="10"/>
      <c r="W111" s="10"/>
      <c r="X111" s="10"/>
      <c r="Y111" s="10"/>
      <c r="Z111" s="10"/>
      <c r="AA111" s="10"/>
      <c r="AB111" s="10">
        <f t="shared" ref="AB111:AK111" si="24">AB90*0.0912</f>
        <v>0</v>
      </c>
      <c r="AC111" s="10">
        <f t="shared" si="24"/>
        <v>0</v>
      </c>
      <c r="AD111" s="10">
        <f t="shared" si="24"/>
        <v>0</v>
      </c>
      <c r="AE111" s="10">
        <f t="shared" si="24"/>
        <v>0</v>
      </c>
      <c r="AF111" s="10">
        <f t="shared" si="24"/>
        <v>0</v>
      </c>
      <c r="AG111" s="10">
        <f t="shared" si="24"/>
        <v>0</v>
      </c>
      <c r="AH111" s="10">
        <f t="shared" si="24"/>
        <v>0</v>
      </c>
      <c r="AI111" s="10">
        <f t="shared" si="24"/>
        <v>0</v>
      </c>
      <c r="AJ111" s="10">
        <f t="shared" si="24"/>
        <v>0</v>
      </c>
      <c r="AK111" s="10">
        <f t="shared" si="24"/>
        <v>0</v>
      </c>
    </row>
    <row r="112" spans="1:37">
      <c r="C112" s="1"/>
      <c r="D112" s="1"/>
      <c r="E112" t="s">
        <v>233</v>
      </c>
      <c r="F112" t="s">
        <v>232</v>
      </c>
      <c r="H112" s="2">
        <f>G112+H111</f>
        <v>0</v>
      </c>
      <c r="I112" s="2">
        <f t="shared" ref="I112:AK112" si="25">H112+I111</f>
        <v>0</v>
      </c>
      <c r="J112" s="2">
        <f t="shared" si="25"/>
        <v>0</v>
      </c>
      <c r="K112" s="2">
        <f t="shared" si="25"/>
        <v>0</v>
      </c>
      <c r="L112" s="2">
        <f t="shared" si="25"/>
        <v>0</v>
      </c>
      <c r="M112" s="2">
        <f t="shared" si="25"/>
        <v>0</v>
      </c>
      <c r="N112" s="2">
        <f t="shared" si="25"/>
        <v>0</v>
      </c>
      <c r="O112" s="2">
        <f t="shared" si="25"/>
        <v>0</v>
      </c>
      <c r="P112" s="2">
        <f t="shared" si="25"/>
        <v>0</v>
      </c>
      <c r="Q112" s="2">
        <f t="shared" si="25"/>
        <v>0</v>
      </c>
      <c r="R112" s="2">
        <f t="shared" si="25"/>
        <v>0</v>
      </c>
      <c r="S112" s="2">
        <f t="shared" si="25"/>
        <v>0</v>
      </c>
      <c r="T112" s="2">
        <f t="shared" si="25"/>
        <v>0</v>
      </c>
      <c r="U112" s="2">
        <f t="shared" si="25"/>
        <v>0</v>
      </c>
      <c r="V112" s="2">
        <f t="shared" si="25"/>
        <v>0</v>
      </c>
      <c r="W112" s="2">
        <f t="shared" si="25"/>
        <v>0</v>
      </c>
      <c r="X112" s="2">
        <f t="shared" si="25"/>
        <v>0</v>
      </c>
      <c r="Y112" s="2">
        <f t="shared" si="25"/>
        <v>0</v>
      </c>
      <c r="Z112" s="2">
        <f t="shared" si="25"/>
        <v>0</v>
      </c>
      <c r="AA112" s="2">
        <f t="shared" si="25"/>
        <v>0</v>
      </c>
      <c r="AB112" s="2">
        <f t="shared" si="25"/>
        <v>0</v>
      </c>
      <c r="AC112" s="2">
        <f t="shared" si="25"/>
        <v>0</v>
      </c>
      <c r="AD112" s="2">
        <f t="shared" si="25"/>
        <v>0</v>
      </c>
      <c r="AE112" s="2">
        <f t="shared" si="25"/>
        <v>0</v>
      </c>
      <c r="AF112" s="2">
        <f t="shared" si="25"/>
        <v>0</v>
      </c>
      <c r="AG112" s="2">
        <f>AF112+AG111</f>
        <v>0</v>
      </c>
      <c r="AH112" s="2">
        <f t="shared" si="25"/>
        <v>0</v>
      </c>
      <c r="AI112" s="2">
        <f t="shared" si="25"/>
        <v>0</v>
      </c>
      <c r="AJ112" s="2">
        <f t="shared" si="25"/>
        <v>0</v>
      </c>
      <c r="AK112" s="2">
        <f t="shared" si="25"/>
        <v>0</v>
      </c>
    </row>
    <row r="113" spans="1:37">
      <c r="A113" s="14">
        <f>'Notes &amp; Assumptions'!A34</f>
        <v>21</v>
      </c>
      <c r="C113" s="1"/>
      <c r="D113" s="1"/>
      <c r="E113" t="s">
        <v>234</v>
      </c>
      <c r="F113" t="s">
        <v>232</v>
      </c>
      <c r="G113" s="10">
        <v>1</v>
      </c>
    </row>
    <row r="114" spans="1:37">
      <c r="C114" s="1"/>
      <c r="D114" s="1"/>
      <c r="E114" t="s">
        <v>235</v>
      </c>
      <c r="F114" t="s">
        <v>232</v>
      </c>
      <c r="H114">
        <f>H111*$G113</f>
        <v>0</v>
      </c>
      <c r="I114">
        <f t="shared" ref="I114:AK114" si="26">I111*$G113</f>
        <v>0</v>
      </c>
      <c r="J114">
        <f t="shared" si="26"/>
        <v>0</v>
      </c>
      <c r="K114">
        <f t="shared" si="26"/>
        <v>0</v>
      </c>
      <c r="L114">
        <f t="shared" si="26"/>
        <v>0</v>
      </c>
      <c r="M114">
        <f t="shared" si="26"/>
        <v>0</v>
      </c>
      <c r="N114">
        <f t="shared" si="26"/>
        <v>0</v>
      </c>
      <c r="O114">
        <f t="shared" si="26"/>
        <v>0</v>
      </c>
      <c r="P114">
        <f t="shared" si="26"/>
        <v>0</v>
      </c>
      <c r="Q114">
        <f t="shared" si="26"/>
        <v>0</v>
      </c>
      <c r="R114">
        <f t="shared" si="26"/>
        <v>0</v>
      </c>
      <c r="S114">
        <f t="shared" si="26"/>
        <v>0</v>
      </c>
      <c r="T114">
        <f t="shared" si="26"/>
        <v>0</v>
      </c>
      <c r="U114">
        <f t="shared" si="26"/>
        <v>0</v>
      </c>
      <c r="V114">
        <f t="shared" si="26"/>
        <v>0</v>
      </c>
      <c r="W114">
        <f t="shared" si="26"/>
        <v>0</v>
      </c>
      <c r="X114">
        <f t="shared" si="26"/>
        <v>0</v>
      </c>
      <c r="Y114">
        <f t="shared" si="26"/>
        <v>0</v>
      </c>
      <c r="Z114">
        <f t="shared" si="26"/>
        <v>0</v>
      </c>
      <c r="AA114">
        <f t="shared" si="26"/>
        <v>0</v>
      </c>
      <c r="AB114">
        <f t="shared" si="26"/>
        <v>0</v>
      </c>
      <c r="AC114">
        <f t="shared" si="26"/>
        <v>0</v>
      </c>
      <c r="AD114">
        <f t="shared" si="26"/>
        <v>0</v>
      </c>
      <c r="AE114">
        <f t="shared" si="26"/>
        <v>0</v>
      </c>
      <c r="AF114">
        <f t="shared" si="26"/>
        <v>0</v>
      </c>
      <c r="AG114">
        <f t="shared" si="26"/>
        <v>0</v>
      </c>
      <c r="AH114">
        <f t="shared" si="26"/>
        <v>0</v>
      </c>
      <c r="AI114">
        <f t="shared" si="26"/>
        <v>0</v>
      </c>
      <c r="AJ114">
        <f t="shared" si="26"/>
        <v>0</v>
      </c>
      <c r="AK114">
        <f t="shared" si="26"/>
        <v>0</v>
      </c>
    </row>
    <row r="115" spans="1:37">
      <c r="C115" s="1"/>
      <c r="D115" s="1"/>
      <c r="E115" t="s">
        <v>236</v>
      </c>
      <c r="F115" t="s">
        <v>232</v>
      </c>
      <c r="H115">
        <f>H112*$G113</f>
        <v>0</v>
      </c>
      <c r="I115">
        <f t="shared" ref="I115:AK115" si="27">I112*$G113</f>
        <v>0</v>
      </c>
      <c r="J115">
        <f t="shared" si="27"/>
        <v>0</v>
      </c>
      <c r="K115">
        <f t="shared" si="27"/>
        <v>0</v>
      </c>
      <c r="L115">
        <f t="shared" si="27"/>
        <v>0</v>
      </c>
      <c r="M115">
        <f t="shared" si="27"/>
        <v>0</v>
      </c>
      <c r="N115">
        <f t="shared" si="27"/>
        <v>0</v>
      </c>
      <c r="O115">
        <f t="shared" si="27"/>
        <v>0</v>
      </c>
      <c r="P115">
        <f t="shared" si="27"/>
        <v>0</v>
      </c>
      <c r="Q115">
        <f t="shared" si="27"/>
        <v>0</v>
      </c>
      <c r="R115">
        <f t="shared" si="27"/>
        <v>0</v>
      </c>
      <c r="S115">
        <f t="shared" si="27"/>
        <v>0</v>
      </c>
      <c r="T115">
        <f t="shared" si="27"/>
        <v>0</v>
      </c>
      <c r="U115">
        <f t="shared" si="27"/>
        <v>0</v>
      </c>
      <c r="V115">
        <f t="shared" si="27"/>
        <v>0</v>
      </c>
      <c r="W115">
        <f t="shared" si="27"/>
        <v>0</v>
      </c>
      <c r="X115">
        <f t="shared" si="27"/>
        <v>0</v>
      </c>
      <c r="Y115">
        <f t="shared" si="27"/>
        <v>0</v>
      </c>
      <c r="Z115">
        <f t="shared" si="27"/>
        <v>0</v>
      </c>
      <c r="AA115">
        <f t="shared" si="27"/>
        <v>0</v>
      </c>
      <c r="AB115">
        <f t="shared" si="27"/>
        <v>0</v>
      </c>
      <c r="AC115">
        <f t="shared" si="27"/>
        <v>0</v>
      </c>
      <c r="AD115">
        <f t="shared" si="27"/>
        <v>0</v>
      </c>
      <c r="AE115">
        <f t="shared" si="27"/>
        <v>0</v>
      </c>
      <c r="AF115">
        <f t="shared" si="27"/>
        <v>0</v>
      </c>
      <c r="AG115">
        <f t="shared" si="27"/>
        <v>0</v>
      </c>
      <c r="AH115">
        <f t="shared" si="27"/>
        <v>0</v>
      </c>
      <c r="AI115">
        <f t="shared" si="27"/>
        <v>0</v>
      </c>
      <c r="AJ115">
        <f t="shared" si="27"/>
        <v>0</v>
      </c>
      <c r="AK115">
        <f t="shared" si="27"/>
        <v>0</v>
      </c>
    </row>
    <row r="116" spans="1:37">
      <c r="A116" s="14">
        <f>'Notes &amp; Assumptions'!A35</f>
        <v>22</v>
      </c>
      <c r="C116" s="1"/>
      <c r="D116" s="1"/>
      <c r="E116" t="s">
        <v>262</v>
      </c>
      <c r="F116" t="s">
        <v>238</v>
      </c>
      <c r="H116" s="10">
        <f>'30 Year Water Model - Cardinia'!H116*0.52</f>
        <v>269.32446736857906</v>
      </c>
      <c r="I116" s="10">
        <f>'30 Year Water Model - Cardinia'!I116*0.52</f>
        <v>273.21896800452322</v>
      </c>
      <c r="J116" s="10">
        <f>'30 Year Water Model - Cardinia'!J116*0.52</f>
        <v>276.22199276960725</v>
      </c>
      <c r="K116" s="10">
        <f>'30 Year Water Model - Cardinia'!K116*0.52</f>
        <v>274.67253402233183</v>
      </c>
      <c r="L116" s="10">
        <f>'30 Year Water Model - Cardinia'!L116*0.52</f>
        <v>273.03007258038787</v>
      </c>
      <c r="M116" s="10">
        <f>'30 Year Water Model - Cardinia'!M116*0.52</f>
        <v>271.31150952536001</v>
      </c>
      <c r="N116" s="10">
        <f>'30 Year Water Model - Cardinia'!N116*0.52</f>
        <v>269.66648657727615</v>
      </c>
      <c r="O116" s="10">
        <f>'30 Year Water Model - Cardinia'!O116*0.52</f>
        <v>268.0044601918259</v>
      </c>
      <c r="P116" s="10">
        <f>'30 Year Water Model - Cardinia'!P116*0.52</f>
        <v>266.43192903161497</v>
      </c>
      <c r="Q116" s="10">
        <f>'30 Year Water Model - Cardinia'!Q116*0.52</f>
        <v>264.88413969518535</v>
      </c>
      <c r="R116" s="10">
        <f>'30 Year Water Model - Cardinia'!R116*0.52</f>
        <v>264.88413969518535</v>
      </c>
      <c r="S116" s="10">
        <f>'30 Year Water Model - Cardinia'!S116*0.52</f>
        <v>264.88413969518535</v>
      </c>
      <c r="T116" s="10">
        <f>'30 Year Water Model - Cardinia'!T116*0.52</f>
        <v>264.88413969518535</v>
      </c>
      <c r="U116" s="10">
        <f>'30 Year Water Model - Cardinia'!U116*0.52</f>
        <v>264.88413969518535</v>
      </c>
      <c r="V116" s="10">
        <f>'30 Year Water Model - Cardinia'!V116*0.52</f>
        <v>264.88413969518535</v>
      </c>
      <c r="W116" s="10">
        <f>'30 Year Water Model - Cardinia'!W116*0.52</f>
        <v>264.88413969518535</v>
      </c>
      <c r="X116" s="10">
        <f>'30 Year Water Model - Cardinia'!X116*0.52</f>
        <v>264.88413969518535</v>
      </c>
      <c r="Y116" s="10">
        <f>'30 Year Water Model - Cardinia'!Y116*0.52</f>
        <v>264.88413969518535</v>
      </c>
      <c r="Z116" s="10">
        <f>'30 Year Water Model - Cardinia'!Z116*0.52</f>
        <v>264.88413969518535</v>
      </c>
      <c r="AA116" s="10">
        <f>'30 Year Water Model - Cardinia'!AA116*0.52</f>
        <v>264.88413969518535</v>
      </c>
      <c r="AB116" s="10">
        <f>'30 Year Water Model - Cardinia'!AB116*0.52</f>
        <v>264.88413969518535</v>
      </c>
      <c r="AC116" s="10">
        <f>'30 Year Water Model - Cardinia'!AC116*0.52</f>
        <v>264.88413969518535</v>
      </c>
      <c r="AD116" s="10">
        <f>'30 Year Water Model - Cardinia'!AD116*0.52</f>
        <v>264.88413969518535</v>
      </c>
      <c r="AE116" s="10">
        <f>'30 Year Water Model - Cardinia'!AE116*0.52</f>
        <v>264.88413969518535</v>
      </c>
      <c r="AF116" s="10">
        <f>'30 Year Water Model - Cardinia'!AF116*0.52</f>
        <v>264.88413969518535</v>
      </c>
      <c r="AG116" s="10">
        <f>'30 Year Water Model - Cardinia'!AG116*0.52</f>
        <v>264.88413969518535</v>
      </c>
      <c r="AH116" s="10">
        <f>'30 Year Water Model - Cardinia'!AH116*0.52</f>
        <v>264.88413969518535</v>
      </c>
      <c r="AI116" s="10">
        <f>'30 Year Water Model - Cardinia'!AI116*0.52</f>
        <v>264.88413969518535</v>
      </c>
      <c r="AJ116" s="10">
        <f>'30 Year Water Model - Cardinia'!AJ116*0.52</f>
        <v>264.88413969518535</v>
      </c>
      <c r="AK116" s="10">
        <f>'30 Year Water Model - Cardinia'!AK116*0.52</f>
        <v>264.88413969518535</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0</v>
      </c>
      <c r="I119" s="2">
        <f t="shared" ref="I119:AK119" si="28">I112*I116</f>
        <v>0</v>
      </c>
      <c r="J119" s="2">
        <f t="shared" si="28"/>
        <v>0</v>
      </c>
      <c r="K119" s="2">
        <f t="shared" si="28"/>
        <v>0</v>
      </c>
      <c r="L119" s="2">
        <f t="shared" si="28"/>
        <v>0</v>
      </c>
      <c r="M119" s="2">
        <f t="shared" si="28"/>
        <v>0</v>
      </c>
      <c r="N119" s="2">
        <f t="shared" si="28"/>
        <v>0</v>
      </c>
      <c r="O119" s="2">
        <f t="shared" si="28"/>
        <v>0</v>
      </c>
      <c r="P119" s="2">
        <f t="shared" si="28"/>
        <v>0</v>
      </c>
      <c r="Q119" s="2">
        <f t="shared" si="28"/>
        <v>0</v>
      </c>
      <c r="R119" s="2">
        <f t="shared" si="28"/>
        <v>0</v>
      </c>
      <c r="S119" s="2">
        <f t="shared" si="28"/>
        <v>0</v>
      </c>
      <c r="T119" s="2">
        <f t="shared" si="28"/>
        <v>0</v>
      </c>
      <c r="U119" s="2">
        <f t="shared" si="28"/>
        <v>0</v>
      </c>
      <c r="V119" s="2">
        <f t="shared" si="28"/>
        <v>0</v>
      </c>
      <c r="W119" s="2">
        <f t="shared" si="28"/>
        <v>0</v>
      </c>
      <c r="X119" s="2">
        <f t="shared" si="28"/>
        <v>0</v>
      </c>
      <c r="Y119" s="2">
        <f t="shared" si="28"/>
        <v>0</v>
      </c>
      <c r="Z119" s="2">
        <f t="shared" si="28"/>
        <v>0</v>
      </c>
      <c r="AA119" s="2">
        <f t="shared" si="28"/>
        <v>0</v>
      </c>
      <c r="AB119" s="2">
        <f t="shared" si="28"/>
        <v>0</v>
      </c>
      <c r="AC119" s="2">
        <f t="shared" si="28"/>
        <v>0</v>
      </c>
      <c r="AD119" s="2">
        <f t="shared" si="28"/>
        <v>0</v>
      </c>
      <c r="AE119" s="2">
        <f t="shared" si="28"/>
        <v>0</v>
      </c>
      <c r="AF119" s="2">
        <f t="shared" si="28"/>
        <v>0</v>
      </c>
      <c r="AG119" s="2">
        <f t="shared" si="28"/>
        <v>0</v>
      </c>
      <c r="AH119" s="2">
        <f t="shared" si="28"/>
        <v>0</v>
      </c>
      <c r="AI119" s="2">
        <f t="shared" si="28"/>
        <v>0</v>
      </c>
      <c r="AJ119" s="2">
        <f t="shared" si="28"/>
        <v>0</v>
      </c>
      <c r="AK119" s="2">
        <f t="shared" si="28"/>
        <v>0</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G121">
        <v>396</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f>N8</f>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f>M8</f>
        <v>0</v>
      </c>
      <c r="H123" s="2">
        <f>G123*(1+$G$14)*(1+H122)</f>
        <v>0</v>
      </c>
      <c r="I123" s="2">
        <f t="shared" ref="I123:AK123" si="31">H123*(1+$G$14)*(1+I122)</f>
        <v>0</v>
      </c>
      <c r="J123" s="2">
        <f t="shared" si="31"/>
        <v>0</v>
      </c>
      <c r="K123" s="2">
        <f t="shared" si="31"/>
        <v>0</v>
      </c>
      <c r="L123" s="2">
        <f t="shared" si="31"/>
        <v>0</v>
      </c>
      <c r="M123" s="2">
        <f t="shared" si="31"/>
        <v>0</v>
      </c>
      <c r="N123" s="2">
        <f t="shared" si="31"/>
        <v>0</v>
      </c>
      <c r="O123" s="2">
        <f t="shared" si="31"/>
        <v>0</v>
      </c>
      <c r="P123" s="2">
        <f t="shared" si="31"/>
        <v>0</v>
      </c>
      <c r="Q123" s="2">
        <f t="shared" si="31"/>
        <v>0</v>
      </c>
      <c r="R123" s="2">
        <f t="shared" si="31"/>
        <v>0</v>
      </c>
      <c r="S123" s="2">
        <f t="shared" si="31"/>
        <v>0</v>
      </c>
      <c r="T123" s="2">
        <f t="shared" si="31"/>
        <v>0</v>
      </c>
      <c r="U123" s="2">
        <f t="shared" si="31"/>
        <v>0</v>
      </c>
      <c r="V123" s="2">
        <f t="shared" si="31"/>
        <v>0</v>
      </c>
      <c r="W123" s="2">
        <f t="shared" si="31"/>
        <v>0</v>
      </c>
      <c r="X123" s="2">
        <f t="shared" si="31"/>
        <v>0</v>
      </c>
      <c r="Y123" s="2">
        <f t="shared" si="31"/>
        <v>0</v>
      </c>
      <c r="Z123" s="2">
        <f t="shared" si="31"/>
        <v>0</v>
      </c>
      <c r="AA123" s="2">
        <f t="shared" si="31"/>
        <v>0</v>
      </c>
      <c r="AB123" s="2">
        <f t="shared" si="31"/>
        <v>0</v>
      </c>
      <c r="AC123" s="2">
        <f t="shared" si="31"/>
        <v>0</v>
      </c>
      <c r="AD123" s="2">
        <f t="shared" si="31"/>
        <v>0</v>
      </c>
      <c r="AE123" s="2">
        <f t="shared" si="31"/>
        <v>0</v>
      </c>
      <c r="AF123" s="2">
        <f t="shared" si="31"/>
        <v>0</v>
      </c>
      <c r="AG123" s="2">
        <f>AF123*(1+$G$14)*(1+AG122)</f>
        <v>0</v>
      </c>
      <c r="AH123" s="2">
        <f t="shared" si="31"/>
        <v>0</v>
      </c>
      <c r="AI123" s="2">
        <f t="shared" si="31"/>
        <v>0</v>
      </c>
      <c r="AJ123" s="2">
        <f t="shared" si="31"/>
        <v>0</v>
      </c>
      <c r="AK123" s="2">
        <f t="shared" si="31"/>
        <v>0</v>
      </c>
    </row>
    <row r="124" spans="1:37">
      <c r="C124" s="1"/>
      <c r="D124" s="1"/>
      <c r="E124" t="s">
        <v>248</v>
      </c>
      <c r="F124" t="s">
        <v>249</v>
      </c>
      <c r="G124" s="20">
        <f>M9</f>
        <v>0</v>
      </c>
      <c r="H124" s="21">
        <f>G124*(1+$G$14)*(1+H122)</f>
        <v>0</v>
      </c>
      <c r="I124" s="21">
        <f t="shared" ref="I124:AK124" si="32">H124*(1+$G$14)*(1+I122)</f>
        <v>0</v>
      </c>
      <c r="J124" s="21">
        <f t="shared" si="32"/>
        <v>0</v>
      </c>
      <c r="K124" s="21">
        <f t="shared" si="32"/>
        <v>0</v>
      </c>
      <c r="L124" s="21">
        <f t="shared" si="32"/>
        <v>0</v>
      </c>
      <c r="M124" s="21">
        <f t="shared" si="32"/>
        <v>0</v>
      </c>
      <c r="N124" s="21">
        <f t="shared" si="32"/>
        <v>0</v>
      </c>
      <c r="O124" s="21">
        <f t="shared" si="32"/>
        <v>0</v>
      </c>
      <c r="P124" s="21">
        <f t="shared" si="32"/>
        <v>0</v>
      </c>
      <c r="Q124" s="21">
        <f t="shared" si="32"/>
        <v>0</v>
      </c>
      <c r="R124" s="21">
        <f t="shared" si="32"/>
        <v>0</v>
      </c>
      <c r="S124" s="21">
        <f t="shared" si="32"/>
        <v>0</v>
      </c>
      <c r="T124" s="21">
        <f t="shared" si="32"/>
        <v>0</v>
      </c>
      <c r="U124" s="21">
        <f t="shared" si="32"/>
        <v>0</v>
      </c>
      <c r="V124" s="21">
        <f t="shared" si="32"/>
        <v>0</v>
      </c>
      <c r="W124" s="21">
        <f t="shared" si="32"/>
        <v>0</v>
      </c>
      <c r="X124" s="21">
        <f t="shared" si="32"/>
        <v>0</v>
      </c>
      <c r="Y124" s="21">
        <f t="shared" si="32"/>
        <v>0</v>
      </c>
      <c r="Z124" s="21">
        <f t="shared" si="32"/>
        <v>0</v>
      </c>
      <c r="AA124" s="21">
        <f t="shared" si="32"/>
        <v>0</v>
      </c>
      <c r="AB124" s="21">
        <f t="shared" si="32"/>
        <v>0</v>
      </c>
      <c r="AC124" s="21">
        <f t="shared" si="32"/>
        <v>0</v>
      </c>
      <c r="AD124" s="21">
        <f t="shared" si="32"/>
        <v>0</v>
      </c>
      <c r="AE124" s="21">
        <f t="shared" si="32"/>
        <v>0</v>
      </c>
      <c r="AF124" s="21">
        <f t="shared" si="32"/>
        <v>0</v>
      </c>
      <c r="AG124" s="21">
        <f>AF124*(1+$G$14)*(1+AG122)</f>
        <v>0</v>
      </c>
      <c r="AH124" s="21">
        <f t="shared" si="32"/>
        <v>0</v>
      </c>
      <c r="AI124" s="21">
        <f t="shared" si="32"/>
        <v>0</v>
      </c>
      <c r="AJ124" s="21">
        <f t="shared" si="32"/>
        <v>0</v>
      </c>
      <c r="AK124" s="21">
        <f t="shared" si="32"/>
        <v>0</v>
      </c>
    </row>
    <row r="125" spans="1:37">
      <c r="C125" s="1"/>
      <c r="D125" s="1"/>
      <c r="E125" t="s">
        <v>250</v>
      </c>
      <c r="F125" t="s">
        <v>249</v>
      </c>
      <c r="G125" s="20"/>
      <c r="H125" s="21">
        <f>G125*(1+$G$14)*(1+H122)</f>
        <v>0</v>
      </c>
      <c r="I125" s="21">
        <f t="shared" ref="I125:AK125" si="33">H125*(1+$G$14)*(1+I122)</f>
        <v>0</v>
      </c>
      <c r="J125" s="21">
        <f t="shared" si="33"/>
        <v>0</v>
      </c>
      <c r="K125" s="21">
        <f t="shared" si="33"/>
        <v>0</v>
      </c>
      <c r="L125" s="21">
        <f t="shared" si="33"/>
        <v>0</v>
      </c>
      <c r="M125" s="21">
        <f t="shared" si="33"/>
        <v>0</v>
      </c>
      <c r="N125" s="21">
        <f t="shared" si="33"/>
        <v>0</v>
      </c>
      <c r="O125" s="21">
        <f t="shared" si="33"/>
        <v>0</v>
      </c>
      <c r="P125" s="21">
        <f t="shared" si="33"/>
        <v>0</v>
      </c>
      <c r="Q125" s="21">
        <f t="shared" si="33"/>
        <v>0</v>
      </c>
      <c r="R125" s="21">
        <f t="shared" si="33"/>
        <v>0</v>
      </c>
      <c r="S125" s="21">
        <f t="shared" si="33"/>
        <v>0</v>
      </c>
      <c r="T125" s="21">
        <f t="shared" si="33"/>
        <v>0</v>
      </c>
      <c r="U125" s="21">
        <f t="shared" si="33"/>
        <v>0</v>
      </c>
      <c r="V125" s="21">
        <f t="shared" si="33"/>
        <v>0</v>
      </c>
      <c r="W125" s="21">
        <f t="shared" si="33"/>
        <v>0</v>
      </c>
      <c r="X125" s="21">
        <f t="shared" si="33"/>
        <v>0</v>
      </c>
      <c r="Y125" s="21">
        <f t="shared" si="33"/>
        <v>0</v>
      </c>
      <c r="Z125" s="21">
        <f t="shared" si="33"/>
        <v>0</v>
      </c>
      <c r="AA125" s="21">
        <f t="shared" si="33"/>
        <v>0</v>
      </c>
      <c r="AB125" s="21">
        <f t="shared" si="33"/>
        <v>0</v>
      </c>
      <c r="AC125" s="21">
        <f t="shared" si="33"/>
        <v>0</v>
      </c>
      <c r="AD125" s="21">
        <f t="shared" si="33"/>
        <v>0</v>
      </c>
      <c r="AE125" s="21">
        <f t="shared" si="33"/>
        <v>0</v>
      </c>
      <c r="AF125" s="21">
        <f t="shared" si="33"/>
        <v>0</v>
      </c>
      <c r="AG125" s="21">
        <f>AF125*(1+$G$14)*(1+AG122)</f>
        <v>0</v>
      </c>
      <c r="AH125" s="21">
        <f t="shared" si="33"/>
        <v>0</v>
      </c>
      <c r="AI125" s="21">
        <f t="shared" si="33"/>
        <v>0</v>
      </c>
      <c r="AJ125" s="21">
        <f t="shared" si="33"/>
        <v>0</v>
      </c>
      <c r="AK125" s="21">
        <f t="shared" si="33"/>
        <v>0</v>
      </c>
    </row>
    <row r="126" spans="1:37">
      <c r="C126" s="1"/>
      <c r="D126" s="1"/>
      <c r="E126" t="s">
        <v>251</v>
      </c>
      <c r="F126" t="s">
        <v>249</v>
      </c>
      <c r="G126" s="20"/>
      <c r="H126" s="21">
        <f>G126*(1+$G$14)*(1+H122)</f>
        <v>0</v>
      </c>
      <c r="I126" s="21">
        <f t="shared" ref="I126:AK126" si="34">H126*(1+$G$14)*(1+I122)</f>
        <v>0</v>
      </c>
      <c r="J126" s="21">
        <f t="shared" si="34"/>
        <v>0</v>
      </c>
      <c r="K126" s="21">
        <f t="shared" si="34"/>
        <v>0</v>
      </c>
      <c r="L126" s="21">
        <f t="shared" si="34"/>
        <v>0</v>
      </c>
      <c r="M126" s="21">
        <f t="shared" si="34"/>
        <v>0</v>
      </c>
      <c r="N126" s="21">
        <f t="shared" si="34"/>
        <v>0</v>
      </c>
      <c r="O126" s="21">
        <f t="shared" si="34"/>
        <v>0</v>
      </c>
      <c r="P126" s="21">
        <f t="shared" si="34"/>
        <v>0</v>
      </c>
      <c r="Q126" s="21">
        <f t="shared" si="34"/>
        <v>0</v>
      </c>
      <c r="R126" s="21">
        <f t="shared" si="34"/>
        <v>0</v>
      </c>
      <c r="S126" s="21">
        <f t="shared" si="34"/>
        <v>0</v>
      </c>
      <c r="T126" s="21">
        <f t="shared" si="34"/>
        <v>0</v>
      </c>
      <c r="U126" s="21">
        <f t="shared" si="34"/>
        <v>0</v>
      </c>
      <c r="V126" s="21">
        <f t="shared" si="34"/>
        <v>0</v>
      </c>
      <c r="W126" s="21">
        <f t="shared" si="34"/>
        <v>0</v>
      </c>
      <c r="X126" s="21">
        <f t="shared" si="34"/>
        <v>0</v>
      </c>
      <c r="Y126" s="21">
        <f t="shared" si="34"/>
        <v>0</v>
      </c>
      <c r="Z126" s="21">
        <f t="shared" si="34"/>
        <v>0</v>
      </c>
      <c r="AA126" s="21">
        <f t="shared" si="34"/>
        <v>0</v>
      </c>
      <c r="AB126" s="21">
        <f t="shared" si="34"/>
        <v>0</v>
      </c>
      <c r="AC126" s="21">
        <f t="shared" si="34"/>
        <v>0</v>
      </c>
      <c r="AD126" s="21">
        <f t="shared" si="34"/>
        <v>0</v>
      </c>
      <c r="AE126" s="21">
        <f t="shared" si="34"/>
        <v>0</v>
      </c>
      <c r="AF126" s="21">
        <f t="shared" si="34"/>
        <v>0</v>
      </c>
      <c r="AG126" s="21">
        <f>AF126*(1+$G$14)*(1+AG122)</f>
        <v>0</v>
      </c>
      <c r="AH126" s="21">
        <f t="shared" si="34"/>
        <v>0</v>
      </c>
      <c r="AI126" s="21">
        <f t="shared" si="34"/>
        <v>0</v>
      </c>
      <c r="AJ126" s="21">
        <f t="shared" si="34"/>
        <v>0</v>
      </c>
      <c r="AK126" s="21">
        <f t="shared" si="34"/>
        <v>0</v>
      </c>
    </row>
    <row r="127" spans="1:37">
      <c r="C127" s="1"/>
      <c r="D127" s="1"/>
    </row>
    <row r="128" spans="1:37">
      <c r="C128" s="1"/>
      <c r="D128" s="1"/>
      <c r="E128" t="s">
        <v>259</v>
      </c>
      <c r="F128" t="s">
        <v>253</v>
      </c>
      <c r="H128" s="2">
        <f>SUM(H119:H121)/1000</f>
        <v>0</v>
      </c>
      <c r="I128" s="2">
        <f t="shared" ref="I128:AK128" si="35">SUM(I119:I121)/1000</f>
        <v>0</v>
      </c>
      <c r="J128" s="2">
        <f t="shared" si="35"/>
        <v>0</v>
      </c>
      <c r="K128" s="2">
        <f t="shared" si="35"/>
        <v>0</v>
      </c>
      <c r="L128" s="2">
        <f t="shared" si="35"/>
        <v>0</v>
      </c>
      <c r="M128" s="2">
        <f t="shared" si="35"/>
        <v>0</v>
      </c>
      <c r="N128" s="2">
        <f t="shared" si="35"/>
        <v>0</v>
      </c>
      <c r="O128" s="2">
        <f t="shared" si="35"/>
        <v>0</v>
      </c>
      <c r="P128" s="2">
        <f t="shared" si="35"/>
        <v>0</v>
      </c>
      <c r="Q128" s="2">
        <f t="shared" si="35"/>
        <v>0</v>
      </c>
      <c r="R128" s="2">
        <f t="shared" si="35"/>
        <v>0</v>
      </c>
      <c r="S128" s="2">
        <f t="shared" si="35"/>
        <v>0</v>
      </c>
      <c r="T128" s="2">
        <f t="shared" si="35"/>
        <v>0</v>
      </c>
      <c r="U128" s="2">
        <f t="shared" si="35"/>
        <v>0</v>
      </c>
      <c r="V128" s="2">
        <f t="shared" si="35"/>
        <v>0</v>
      </c>
      <c r="W128" s="2">
        <f t="shared" si="35"/>
        <v>0</v>
      </c>
      <c r="X128" s="2">
        <f t="shared" si="35"/>
        <v>0</v>
      </c>
      <c r="Y128" s="2">
        <f t="shared" si="35"/>
        <v>0</v>
      </c>
      <c r="Z128" s="2">
        <f t="shared" si="35"/>
        <v>0</v>
      </c>
      <c r="AA128" s="2">
        <f t="shared" si="35"/>
        <v>0</v>
      </c>
      <c r="AB128" s="2">
        <f t="shared" si="35"/>
        <v>0</v>
      </c>
      <c r="AC128" s="2">
        <f t="shared" si="35"/>
        <v>0</v>
      </c>
      <c r="AD128" s="2">
        <f t="shared" si="35"/>
        <v>0</v>
      </c>
      <c r="AE128" s="2">
        <f t="shared" si="35"/>
        <v>0</v>
      </c>
      <c r="AF128" s="2">
        <f t="shared" si="35"/>
        <v>0</v>
      </c>
      <c r="AG128" s="2">
        <f t="shared" si="35"/>
        <v>0</v>
      </c>
      <c r="AH128" s="2">
        <f t="shared" si="35"/>
        <v>0</v>
      </c>
      <c r="AI128" s="2">
        <f t="shared" si="35"/>
        <v>0</v>
      </c>
      <c r="AJ128" s="2">
        <f t="shared" si="35"/>
        <v>0</v>
      </c>
      <c r="AK128" s="2">
        <f t="shared" si="35"/>
        <v>0</v>
      </c>
    </row>
    <row r="129" spans="1:37">
      <c r="C129" s="1"/>
      <c r="D129" s="1"/>
      <c r="E129" t="s">
        <v>260</v>
      </c>
      <c r="F129" t="s">
        <v>215</v>
      </c>
      <c r="H129" s="2">
        <f>H112*H123+H119*H124+H120*H125+H121*H126</f>
        <v>0</v>
      </c>
      <c r="I129" s="2">
        <f t="shared" ref="I129:AK129" si="36">I112*I123+I119*I124+I120*I125+I121*I126</f>
        <v>0</v>
      </c>
      <c r="J129" s="2">
        <f t="shared" si="36"/>
        <v>0</v>
      </c>
      <c r="K129" s="2">
        <f t="shared" si="36"/>
        <v>0</v>
      </c>
      <c r="L129" s="2">
        <f t="shared" si="36"/>
        <v>0</v>
      </c>
      <c r="M129" s="2">
        <f t="shared" si="36"/>
        <v>0</v>
      </c>
      <c r="N129" s="2">
        <f t="shared" si="36"/>
        <v>0</v>
      </c>
      <c r="O129" s="2">
        <f t="shared" si="36"/>
        <v>0</v>
      </c>
      <c r="P129" s="2">
        <f t="shared" si="36"/>
        <v>0</v>
      </c>
      <c r="Q129" s="2">
        <f t="shared" si="36"/>
        <v>0</v>
      </c>
      <c r="R129" s="2">
        <f t="shared" si="36"/>
        <v>0</v>
      </c>
      <c r="S129" s="2">
        <f t="shared" si="36"/>
        <v>0</v>
      </c>
      <c r="T129" s="2">
        <f t="shared" si="36"/>
        <v>0</v>
      </c>
      <c r="U129" s="2">
        <f t="shared" si="36"/>
        <v>0</v>
      </c>
      <c r="V129" s="2">
        <f t="shared" si="36"/>
        <v>0</v>
      </c>
      <c r="W129" s="2">
        <f t="shared" si="36"/>
        <v>0</v>
      </c>
      <c r="X129" s="2">
        <f t="shared" si="36"/>
        <v>0</v>
      </c>
      <c r="Y129" s="2">
        <f t="shared" si="36"/>
        <v>0</v>
      </c>
      <c r="Z129" s="2">
        <f t="shared" si="36"/>
        <v>0</v>
      </c>
      <c r="AA129" s="2">
        <f t="shared" si="36"/>
        <v>0</v>
      </c>
      <c r="AB129" s="2">
        <f t="shared" si="36"/>
        <v>0</v>
      </c>
      <c r="AC129" s="2">
        <f t="shared" si="36"/>
        <v>0</v>
      </c>
      <c r="AD129" s="2">
        <f t="shared" si="36"/>
        <v>0</v>
      </c>
      <c r="AE129" s="2">
        <f t="shared" si="36"/>
        <v>0</v>
      </c>
      <c r="AF129" s="2">
        <f t="shared" si="36"/>
        <v>0</v>
      </c>
      <c r="AG129" s="2">
        <f t="shared" si="36"/>
        <v>0</v>
      </c>
      <c r="AH129" s="2">
        <f t="shared" si="36"/>
        <v>0</v>
      </c>
      <c r="AI129" s="2">
        <f t="shared" si="36"/>
        <v>0</v>
      </c>
      <c r="AJ129" s="2">
        <f t="shared" si="36"/>
        <v>0</v>
      </c>
      <c r="AK129" s="2">
        <f t="shared" si="36"/>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0</v>
      </c>
      <c r="I174">
        <f t="shared" si="61"/>
        <v>856</v>
      </c>
      <c r="J174">
        <f t="shared" si="61"/>
        <v>856</v>
      </c>
      <c r="K174">
        <f t="shared" si="61"/>
        <v>856</v>
      </c>
      <c r="L174">
        <f t="shared" si="61"/>
        <v>856</v>
      </c>
      <c r="M174">
        <f t="shared" si="61"/>
        <v>856</v>
      </c>
      <c r="N174">
        <f t="shared" si="61"/>
        <v>856</v>
      </c>
      <c r="O174">
        <f t="shared" si="61"/>
        <v>856</v>
      </c>
      <c r="P174">
        <f t="shared" si="61"/>
        <v>856</v>
      </c>
      <c r="Q174">
        <f t="shared" si="61"/>
        <v>851</v>
      </c>
      <c r="R174">
        <f t="shared" si="61"/>
        <v>738</v>
      </c>
      <c r="S174">
        <f t="shared" si="61"/>
        <v>738</v>
      </c>
      <c r="T174">
        <f t="shared" si="61"/>
        <v>738</v>
      </c>
      <c r="U174">
        <f t="shared" si="61"/>
        <v>738</v>
      </c>
      <c r="V174">
        <f t="shared" si="61"/>
        <v>738</v>
      </c>
      <c r="W174">
        <f t="shared" si="61"/>
        <v>738</v>
      </c>
      <c r="X174">
        <f t="shared" si="61"/>
        <v>738</v>
      </c>
      <c r="Y174">
        <f t="shared" si="61"/>
        <v>738</v>
      </c>
      <c r="Z174">
        <f t="shared" si="61"/>
        <v>738</v>
      </c>
      <c r="AA174">
        <f t="shared" si="61"/>
        <v>740</v>
      </c>
      <c r="AB174">
        <f t="shared" si="61"/>
        <v>0</v>
      </c>
      <c r="AC174">
        <f t="shared" si="61"/>
        <v>0</v>
      </c>
      <c r="AD174">
        <f t="shared" si="61"/>
        <v>0</v>
      </c>
      <c r="AE174">
        <f t="shared" si="61"/>
        <v>0</v>
      </c>
      <c r="AF174">
        <f t="shared" si="61"/>
        <v>0</v>
      </c>
      <c r="AG174">
        <f t="shared" si="61"/>
        <v>0</v>
      </c>
      <c r="AH174">
        <f t="shared" si="61"/>
        <v>0</v>
      </c>
      <c r="AI174">
        <f t="shared" si="61"/>
        <v>0</v>
      </c>
      <c r="AJ174">
        <f t="shared" si="61"/>
        <v>0</v>
      </c>
      <c r="AK174">
        <f t="shared" si="61"/>
        <v>0</v>
      </c>
    </row>
    <row r="175" spans="1:37">
      <c r="C175" s="1"/>
      <c r="D175" s="1"/>
      <c r="E175" t="s">
        <v>270</v>
      </c>
      <c r="F175" t="s">
        <v>232</v>
      </c>
      <c r="H175">
        <f t="shared" si="61"/>
        <v>0</v>
      </c>
      <c r="I175">
        <f t="shared" si="61"/>
        <v>856</v>
      </c>
      <c r="J175">
        <f t="shared" si="61"/>
        <v>1712</v>
      </c>
      <c r="K175">
        <f t="shared" si="61"/>
        <v>2568</v>
      </c>
      <c r="L175">
        <f t="shared" si="61"/>
        <v>3424</v>
      </c>
      <c r="M175">
        <f t="shared" si="61"/>
        <v>4280</v>
      </c>
      <c r="N175">
        <f t="shared" si="61"/>
        <v>5136</v>
      </c>
      <c r="O175">
        <f t="shared" si="61"/>
        <v>5992</v>
      </c>
      <c r="P175">
        <f t="shared" si="61"/>
        <v>6848</v>
      </c>
      <c r="Q175">
        <f t="shared" si="61"/>
        <v>7699</v>
      </c>
      <c r="R175">
        <f t="shared" si="61"/>
        <v>8437</v>
      </c>
      <c r="S175">
        <f t="shared" si="61"/>
        <v>9175</v>
      </c>
      <c r="T175">
        <f t="shared" si="61"/>
        <v>9913</v>
      </c>
      <c r="U175">
        <f t="shared" si="61"/>
        <v>10651</v>
      </c>
      <c r="V175">
        <f t="shared" si="61"/>
        <v>11389</v>
      </c>
      <c r="W175">
        <f t="shared" si="61"/>
        <v>12127</v>
      </c>
      <c r="X175">
        <f t="shared" si="61"/>
        <v>12865</v>
      </c>
      <c r="Y175">
        <f t="shared" si="61"/>
        <v>13603</v>
      </c>
      <c r="Z175">
        <f t="shared" si="61"/>
        <v>14341</v>
      </c>
      <c r="AA175">
        <f t="shared" si="61"/>
        <v>15081</v>
      </c>
      <c r="AB175">
        <f t="shared" si="61"/>
        <v>15081</v>
      </c>
      <c r="AC175">
        <f t="shared" si="61"/>
        <v>15081</v>
      </c>
      <c r="AD175">
        <f t="shared" si="61"/>
        <v>15081</v>
      </c>
      <c r="AE175">
        <f t="shared" si="61"/>
        <v>15081</v>
      </c>
      <c r="AF175">
        <f t="shared" si="61"/>
        <v>15081</v>
      </c>
      <c r="AG175">
        <f t="shared" si="61"/>
        <v>15081</v>
      </c>
      <c r="AH175">
        <f t="shared" si="61"/>
        <v>15081</v>
      </c>
      <c r="AI175">
        <f t="shared" si="61"/>
        <v>15081</v>
      </c>
      <c r="AJ175">
        <f t="shared" si="61"/>
        <v>15081</v>
      </c>
      <c r="AK175">
        <f t="shared" si="61"/>
        <v>15081</v>
      </c>
    </row>
    <row r="176" spans="1:37">
      <c r="C176" s="1"/>
      <c r="D176" s="1"/>
      <c r="E176" t="s">
        <v>271</v>
      </c>
      <c r="F176" t="s">
        <v>253</v>
      </c>
      <c r="H176" s="2">
        <f t="shared" ref="H176:AK177" si="62">SUM(H107,H128,H149,H170)</f>
        <v>0</v>
      </c>
      <c r="I176" s="2">
        <f t="shared" si="62"/>
        <v>75.474186935714954</v>
      </c>
      <c r="J176" s="2">
        <f t="shared" si="62"/>
        <v>150.94837387142991</v>
      </c>
      <c r="K176" s="2">
        <f t="shared" si="62"/>
        <v>226.42256080714486</v>
      </c>
      <c r="L176" s="2">
        <f t="shared" si="62"/>
        <v>301.89674774285982</v>
      </c>
      <c r="M176" s="2">
        <f t="shared" si="62"/>
        <v>377.37093467857477</v>
      </c>
      <c r="N176" s="2">
        <f t="shared" si="62"/>
        <v>452.84512161428972</v>
      </c>
      <c r="O176" s="2">
        <f t="shared" si="62"/>
        <v>528.31930855000473</v>
      </c>
      <c r="P176" s="2">
        <f t="shared" si="62"/>
        <v>603.79349548571963</v>
      </c>
      <c r="Q176" s="2">
        <f t="shared" si="62"/>
        <v>678.82682852578205</v>
      </c>
      <c r="R176" s="2">
        <f t="shared" si="62"/>
        <v>743.89686352409706</v>
      </c>
      <c r="S176" s="2">
        <f t="shared" si="62"/>
        <v>808.96689852241207</v>
      </c>
      <c r="T176" s="2">
        <f t="shared" si="62"/>
        <v>874.03693352072696</v>
      </c>
      <c r="U176" s="2">
        <f t="shared" si="62"/>
        <v>939.10696851904197</v>
      </c>
      <c r="V176" s="2">
        <f t="shared" si="62"/>
        <v>1004.1770035173571</v>
      </c>
      <c r="W176" s="2">
        <f t="shared" si="62"/>
        <v>1069.2470385156721</v>
      </c>
      <c r="X176" s="2">
        <f t="shared" si="62"/>
        <v>1134.317073513987</v>
      </c>
      <c r="Y176" s="2">
        <f t="shared" si="62"/>
        <v>1199.3871085123019</v>
      </c>
      <c r="Z176" s="2">
        <f t="shared" si="62"/>
        <v>1264.457143510617</v>
      </c>
      <c r="AA176" s="2">
        <f t="shared" si="62"/>
        <v>1329.703520067193</v>
      </c>
      <c r="AB176" s="2">
        <f t="shared" si="62"/>
        <v>1329.703520067193</v>
      </c>
      <c r="AC176" s="2">
        <f t="shared" si="62"/>
        <v>1329.703520067193</v>
      </c>
      <c r="AD176" s="2">
        <f t="shared" si="62"/>
        <v>1329.703520067193</v>
      </c>
      <c r="AE176" s="2">
        <f t="shared" si="62"/>
        <v>1329.703520067193</v>
      </c>
      <c r="AF176" s="2">
        <f t="shared" si="62"/>
        <v>1329.703520067193</v>
      </c>
      <c r="AG176" s="2">
        <f t="shared" si="62"/>
        <v>1329.703520067193</v>
      </c>
      <c r="AH176" s="2">
        <f t="shared" si="62"/>
        <v>1329.703520067193</v>
      </c>
      <c r="AI176" s="2">
        <f t="shared" si="62"/>
        <v>1329.703520067193</v>
      </c>
      <c r="AJ176" s="2">
        <f t="shared" si="62"/>
        <v>1329.703520067193</v>
      </c>
      <c r="AK176" s="2">
        <f t="shared" si="62"/>
        <v>1329.703520067193</v>
      </c>
    </row>
    <row r="177" spans="1:37">
      <c r="C177" s="1"/>
      <c r="D177" s="1"/>
      <c r="E177" t="s">
        <v>272</v>
      </c>
      <c r="F177" t="s">
        <v>215</v>
      </c>
      <c r="H177" s="2" t="e">
        <f t="shared" si="62"/>
        <v>#REF!</v>
      </c>
      <c r="I177" s="2" t="e">
        <f t="shared" si="62"/>
        <v>#REF!</v>
      </c>
      <c r="J177" s="2" t="e">
        <f t="shared" si="62"/>
        <v>#REF!</v>
      </c>
      <c r="K177" s="2" t="e">
        <f t="shared" si="62"/>
        <v>#REF!</v>
      </c>
      <c r="L177" s="2" t="e">
        <f t="shared" si="62"/>
        <v>#REF!</v>
      </c>
      <c r="M177" s="2" t="e">
        <f t="shared" si="62"/>
        <v>#REF!</v>
      </c>
      <c r="N177" s="2" t="e">
        <f t="shared" si="62"/>
        <v>#REF!</v>
      </c>
      <c r="O177" s="2" t="e">
        <f t="shared" si="62"/>
        <v>#REF!</v>
      </c>
      <c r="P177" s="2" t="e">
        <f t="shared" si="62"/>
        <v>#REF!</v>
      </c>
      <c r="Q177" s="2" t="e">
        <f t="shared" si="62"/>
        <v>#REF!</v>
      </c>
      <c r="R177" s="2" t="e">
        <f t="shared" si="62"/>
        <v>#REF!</v>
      </c>
      <c r="S177" s="2" t="e">
        <f t="shared" si="62"/>
        <v>#REF!</v>
      </c>
      <c r="T177" s="2" t="e">
        <f t="shared" si="62"/>
        <v>#REF!</v>
      </c>
      <c r="U177" s="2" t="e">
        <f t="shared" si="62"/>
        <v>#REF!</v>
      </c>
      <c r="V177" s="2" t="e">
        <f t="shared" si="62"/>
        <v>#REF!</v>
      </c>
      <c r="W177" s="2" t="e">
        <f t="shared" si="62"/>
        <v>#REF!</v>
      </c>
      <c r="X177" s="2" t="e">
        <f t="shared" si="62"/>
        <v>#REF!</v>
      </c>
      <c r="Y177" s="2" t="e">
        <f t="shared" si="62"/>
        <v>#REF!</v>
      </c>
      <c r="Z177" s="2" t="e">
        <f t="shared" si="62"/>
        <v>#REF!</v>
      </c>
      <c r="AA177" s="2" t="e">
        <f t="shared" si="62"/>
        <v>#REF!</v>
      </c>
      <c r="AB177" s="2" t="e">
        <f t="shared" si="62"/>
        <v>#REF!</v>
      </c>
      <c r="AC177" s="2" t="e">
        <f t="shared" si="62"/>
        <v>#REF!</v>
      </c>
      <c r="AD177" s="2" t="e">
        <f t="shared" si="62"/>
        <v>#REF!</v>
      </c>
      <c r="AE177" s="2" t="e">
        <f t="shared" si="62"/>
        <v>#REF!</v>
      </c>
      <c r="AF177" s="2" t="e">
        <f t="shared" si="62"/>
        <v>#REF!</v>
      </c>
      <c r="AG177" s="2" t="e">
        <f t="shared" si="62"/>
        <v>#REF!</v>
      </c>
      <c r="AH177" s="2" t="e">
        <f t="shared" si="62"/>
        <v>#REF!</v>
      </c>
      <c r="AI177" s="2" t="e">
        <f t="shared" si="62"/>
        <v>#REF!</v>
      </c>
      <c r="AJ177" s="2" t="e">
        <f t="shared" si="62"/>
        <v>#REF!</v>
      </c>
      <c r="AK177" s="2" t="e">
        <f t="shared" si="62"/>
        <v>#REF!</v>
      </c>
    </row>
    <row r="178" spans="1:37">
      <c r="C178" s="1"/>
      <c r="D178" s="1"/>
    </row>
    <row r="179" spans="1:37">
      <c r="C179" s="1"/>
      <c r="D179" s="1"/>
      <c r="E179" s="3" t="s">
        <v>273</v>
      </c>
      <c r="F179" s="3" t="s">
        <v>274</v>
      </c>
      <c r="G179" s="3"/>
      <c r="H179" s="9" t="e">
        <f>H176*1000/H175</f>
        <v>#DIV/0!</v>
      </c>
      <c r="I179" s="9">
        <f t="shared" ref="I179:AK179" si="63">I176*1000/I175</f>
        <v>88.170779130508123</v>
      </c>
      <c r="J179" s="9">
        <f t="shared" si="63"/>
        <v>88.170779130508123</v>
      </c>
      <c r="K179" s="9">
        <f t="shared" si="63"/>
        <v>88.170779130508123</v>
      </c>
      <c r="L179" s="9">
        <f t="shared" si="63"/>
        <v>88.170779130508123</v>
      </c>
      <c r="M179" s="9">
        <f t="shared" si="63"/>
        <v>88.170779130508123</v>
      </c>
      <c r="N179" s="9">
        <f t="shared" si="63"/>
        <v>88.170779130508123</v>
      </c>
      <c r="O179" s="9">
        <f t="shared" si="63"/>
        <v>88.170779130508137</v>
      </c>
      <c r="P179" s="9">
        <f t="shared" si="63"/>
        <v>88.170779130508123</v>
      </c>
      <c r="Q179" s="9">
        <f t="shared" si="63"/>
        <v>88.170779130508137</v>
      </c>
      <c r="R179" s="9">
        <f t="shared" si="63"/>
        <v>88.170779130508123</v>
      </c>
      <c r="S179" s="9">
        <f t="shared" si="63"/>
        <v>88.170779130508123</v>
      </c>
      <c r="T179" s="9">
        <f t="shared" si="63"/>
        <v>88.170779130508123</v>
      </c>
      <c r="U179" s="9">
        <f t="shared" si="63"/>
        <v>88.170779130508123</v>
      </c>
      <c r="V179" s="9">
        <f t="shared" si="63"/>
        <v>88.170779130508123</v>
      </c>
      <c r="W179" s="9">
        <f t="shared" si="63"/>
        <v>88.170779130508123</v>
      </c>
      <c r="X179" s="9">
        <f t="shared" si="63"/>
        <v>88.170779130508123</v>
      </c>
      <c r="Y179" s="9">
        <f t="shared" si="63"/>
        <v>88.170779130508123</v>
      </c>
      <c r="Z179" s="9">
        <f t="shared" si="63"/>
        <v>88.170779130508123</v>
      </c>
      <c r="AA179" s="9">
        <f t="shared" si="63"/>
        <v>88.170779130508123</v>
      </c>
      <c r="AB179" s="9">
        <f t="shared" si="63"/>
        <v>88.170779130508123</v>
      </c>
      <c r="AC179" s="9">
        <f t="shared" si="63"/>
        <v>88.170779130508123</v>
      </c>
      <c r="AD179" s="9">
        <f t="shared" si="63"/>
        <v>88.170779130508123</v>
      </c>
      <c r="AE179" s="9">
        <f t="shared" si="63"/>
        <v>88.170779130508123</v>
      </c>
      <c r="AF179" s="9">
        <f t="shared" si="63"/>
        <v>88.170779130508123</v>
      </c>
      <c r="AG179" s="9">
        <f t="shared" si="63"/>
        <v>88.170779130508123</v>
      </c>
      <c r="AH179" s="9">
        <f t="shared" si="63"/>
        <v>88.170779130508123</v>
      </c>
      <c r="AI179" s="9">
        <f t="shared" si="63"/>
        <v>88.170779130508123</v>
      </c>
      <c r="AJ179" s="9">
        <f t="shared" si="63"/>
        <v>88.170779130508123</v>
      </c>
      <c r="AK179" s="9">
        <f t="shared" si="63"/>
        <v>88.170779130508123</v>
      </c>
    </row>
    <row r="180" spans="1:37">
      <c r="C180" s="1"/>
      <c r="D180" s="1"/>
      <c r="E180" s="3" t="s">
        <v>275</v>
      </c>
      <c r="F180" s="3" t="s">
        <v>276</v>
      </c>
      <c r="G180" s="3"/>
      <c r="H180" s="9" t="e">
        <f>H177/H175</f>
        <v>#REF!</v>
      </c>
      <c r="I180" s="9" t="e">
        <f t="shared" ref="I180:AK180" si="64">I177/I175</f>
        <v>#REF!</v>
      </c>
      <c r="J180" s="9" t="e">
        <f t="shared" si="64"/>
        <v>#REF!</v>
      </c>
      <c r="K180" s="9" t="e">
        <f t="shared" si="64"/>
        <v>#REF!</v>
      </c>
      <c r="L180" s="9" t="e">
        <f t="shared" si="64"/>
        <v>#REF!</v>
      </c>
      <c r="M180" s="9" t="e">
        <f t="shared" si="64"/>
        <v>#REF!</v>
      </c>
      <c r="N180" s="9" t="e">
        <f t="shared" si="64"/>
        <v>#REF!</v>
      </c>
      <c r="O180" s="9" t="e">
        <f t="shared" si="64"/>
        <v>#REF!</v>
      </c>
      <c r="P180" s="9" t="e">
        <f t="shared" si="64"/>
        <v>#REF!</v>
      </c>
      <c r="Q180" s="9" t="e">
        <f t="shared" si="64"/>
        <v>#REF!</v>
      </c>
      <c r="R180" s="9" t="e">
        <f t="shared" si="64"/>
        <v>#REF!</v>
      </c>
      <c r="S180" s="9" t="e">
        <f t="shared" si="64"/>
        <v>#REF!</v>
      </c>
      <c r="T180" s="9" t="e">
        <f t="shared" si="64"/>
        <v>#REF!</v>
      </c>
      <c r="U180" s="9" t="e">
        <f t="shared" si="64"/>
        <v>#REF!</v>
      </c>
      <c r="V180" s="9" t="e">
        <f t="shared" si="64"/>
        <v>#REF!</v>
      </c>
      <c r="W180" s="9" t="e">
        <f t="shared" si="64"/>
        <v>#REF!</v>
      </c>
      <c r="X180" s="9" t="e">
        <f t="shared" si="64"/>
        <v>#REF!</v>
      </c>
      <c r="Y180" s="9" t="e">
        <f t="shared" si="64"/>
        <v>#REF!</v>
      </c>
      <c r="Z180" s="9" t="e">
        <f t="shared" si="64"/>
        <v>#REF!</v>
      </c>
      <c r="AA180" s="9" t="e">
        <f t="shared" si="64"/>
        <v>#REF!</v>
      </c>
      <c r="AB180" s="9" t="e">
        <f t="shared" si="64"/>
        <v>#REF!</v>
      </c>
      <c r="AC180" s="9" t="e">
        <f t="shared" si="64"/>
        <v>#REF!</v>
      </c>
      <c r="AD180" s="9" t="e">
        <f t="shared" si="64"/>
        <v>#REF!</v>
      </c>
      <c r="AE180" s="9" t="e">
        <f t="shared" si="64"/>
        <v>#REF!</v>
      </c>
      <c r="AF180" s="9" t="e">
        <f t="shared" si="64"/>
        <v>#REF!</v>
      </c>
      <c r="AG180" s="9" t="e">
        <f t="shared" si="64"/>
        <v>#REF!</v>
      </c>
      <c r="AH180" s="9" t="e">
        <f t="shared" si="64"/>
        <v>#REF!</v>
      </c>
      <c r="AI180" s="9" t="e">
        <f t="shared" si="64"/>
        <v>#REF!</v>
      </c>
      <c r="AJ180" s="9" t="e">
        <f t="shared" si="64"/>
        <v>#REF!</v>
      </c>
      <c r="AK180" s="9" t="e">
        <f t="shared" si="64"/>
        <v>#REF!</v>
      </c>
    </row>
    <row r="181" spans="1:37">
      <c r="C181" s="1"/>
      <c r="D181" s="1"/>
      <c r="E181" s="3" t="s">
        <v>277</v>
      </c>
      <c r="F181" s="3" t="s">
        <v>278</v>
      </c>
      <c r="G181" s="3"/>
      <c r="H181" s="9" t="e">
        <f>H177/H176</f>
        <v>#REF!</v>
      </c>
      <c r="I181" s="9" t="e">
        <f t="shared" ref="I181:AK181" si="65">I177/I176</f>
        <v>#REF!</v>
      </c>
      <c r="J181" s="9" t="e">
        <f t="shared" si="65"/>
        <v>#REF!</v>
      </c>
      <c r="K181" s="9" t="e">
        <f t="shared" si="65"/>
        <v>#REF!</v>
      </c>
      <c r="L181" s="9" t="e">
        <f t="shared" si="65"/>
        <v>#REF!</v>
      </c>
      <c r="M181" s="9" t="e">
        <f t="shared" si="65"/>
        <v>#REF!</v>
      </c>
      <c r="N181" s="9" t="e">
        <f t="shared" si="65"/>
        <v>#REF!</v>
      </c>
      <c r="O181" s="9" t="e">
        <f t="shared" si="65"/>
        <v>#REF!</v>
      </c>
      <c r="P181" s="9" t="e">
        <f t="shared" si="65"/>
        <v>#REF!</v>
      </c>
      <c r="Q181" s="9" t="e">
        <f t="shared" si="65"/>
        <v>#REF!</v>
      </c>
      <c r="R181" s="9" t="e">
        <f t="shared" si="65"/>
        <v>#REF!</v>
      </c>
      <c r="S181" s="9" t="e">
        <f t="shared" si="65"/>
        <v>#REF!</v>
      </c>
      <c r="T181" s="9" t="e">
        <f t="shared" si="65"/>
        <v>#REF!</v>
      </c>
      <c r="U181" s="9" t="e">
        <f t="shared" si="65"/>
        <v>#REF!</v>
      </c>
      <c r="V181" s="9" t="e">
        <f t="shared" si="65"/>
        <v>#REF!</v>
      </c>
      <c r="W181" s="9" t="e">
        <f t="shared" si="65"/>
        <v>#REF!</v>
      </c>
      <c r="X181" s="9" t="e">
        <f t="shared" si="65"/>
        <v>#REF!</v>
      </c>
      <c r="Y181" s="9" t="e">
        <f t="shared" si="65"/>
        <v>#REF!</v>
      </c>
      <c r="Z181" s="9" t="e">
        <f t="shared" si="65"/>
        <v>#REF!</v>
      </c>
      <c r="AA181" s="9" t="e">
        <f t="shared" si="65"/>
        <v>#REF!</v>
      </c>
      <c r="AB181" s="9" t="e">
        <f t="shared" si="65"/>
        <v>#REF!</v>
      </c>
      <c r="AC181" s="9" t="e">
        <f t="shared" si="65"/>
        <v>#REF!</v>
      </c>
      <c r="AD181" s="9" t="e">
        <f t="shared" si="65"/>
        <v>#REF!</v>
      </c>
      <c r="AE181" s="9" t="e">
        <f t="shared" si="65"/>
        <v>#REF!</v>
      </c>
      <c r="AF181" s="9" t="e">
        <f t="shared" si="65"/>
        <v>#REF!</v>
      </c>
      <c r="AG181" s="9" t="e">
        <f t="shared" si="65"/>
        <v>#REF!</v>
      </c>
      <c r="AH181" s="9" t="e">
        <f t="shared" si="65"/>
        <v>#REF!</v>
      </c>
      <c r="AI181" s="9" t="e">
        <f t="shared" si="65"/>
        <v>#REF!</v>
      </c>
      <c r="AJ181" s="9" t="e">
        <f t="shared" si="65"/>
        <v>#REF!</v>
      </c>
      <c r="AK181" s="9" t="e">
        <f t="shared" si="65"/>
        <v>#REF!</v>
      </c>
    </row>
    <row r="182" spans="1:37">
      <c r="C182" s="1"/>
      <c r="D182" s="1"/>
    </row>
    <row r="183" spans="1:37">
      <c r="C183" s="1" t="str">
        <f>"Incremental "&amp;VLOOKUP(G4,E320:F322,2,FALSE)&amp;" Charges"</f>
        <v>Incremental Bulk Wastewater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t="e">
        <f>#REF!</f>
        <v>#REF!</v>
      </c>
      <c r="I184" s="30">
        <v>0</v>
      </c>
      <c r="J184" s="30">
        <v>0</v>
      </c>
      <c r="K184" s="30">
        <v>0</v>
      </c>
      <c r="L184" s="30">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710.9</v>
      </c>
      <c r="H185" s="2" t="e">
        <f t="shared" ref="H185:AK185" si="66">G185*(1+$G$14)*(1+H184)</f>
        <v>#REF!</v>
      </c>
      <c r="I185" s="2" t="e">
        <f t="shared" si="66"/>
        <v>#REF!</v>
      </c>
      <c r="J185" s="2" t="e">
        <f t="shared" si="66"/>
        <v>#REF!</v>
      </c>
      <c r="K185" s="2" t="e">
        <f t="shared" si="66"/>
        <v>#REF!</v>
      </c>
      <c r="L185" s="2" t="e">
        <f t="shared" si="66"/>
        <v>#REF!</v>
      </c>
      <c r="M185" s="2" t="e">
        <f t="shared" si="66"/>
        <v>#REF!</v>
      </c>
      <c r="N185" s="2" t="e">
        <f t="shared" si="66"/>
        <v>#REF!</v>
      </c>
      <c r="O185" s="2" t="e">
        <f t="shared" si="66"/>
        <v>#REF!</v>
      </c>
      <c r="P185" s="2" t="e">
        <f t="shared" si="66"/>
        <v>#REF!</v>
      </c>
      <c r="Q185" s="2" t="e">
        <f t="shared" si="66"/>
        <v>#REF!</v>
      </c>
      <c r="R185" s="2" t="e">
        <f t="shared" si="66"/>
        <v>#REF!</v>
      </c>
      <c r="S185" s="2" t="e">
        <f t="shared" si="66"/>
        <v>#REF!</v>
      </c>
      <c r="T185" s="2" t="e">
        <f t="shared" si="66"/>
        <v>#REF!</v>
      </c>
      <c r="U185" s="2" t="e">
        <f t="shared" si="66"/>
        <v>#REF!</v>
      </c>
      <c r="V185" s="2" t="e">
        <f t="shared" si="66"/>
        <v>#REF!</v>
      </c>
      <c r="W185" s="2" t="e">
        <f t="shared" si="66"/>
        <v>#REF!</v>
      </c>
      <c r="X185" s="2" t="e">
        <f t="shared" si="66"/>
        <v>#REF!</v>
      </c>
      <c r="Y185" s="2" t="e">
        <f t="shared" si="66"/>
        <v>#REF!</v>
      </c>
      <c r="Z185" s="2" t="e">
        <f t="shared" si="66"/>
        <v>#REF!</v>
      </c>
      <c r="AA185" s="2" t="e">
        <f t="shared" si="66"/>
        <v>#REF!</v>
      </c>
      <c r="AB185" s="2" t="e">
        <f t="shared" si="66"/>
        <v>#REF!</v>
      </c>
      <c r="AC185" s="2" t="e">
        <f t="shared" si="66"/>
        <v>#REF!</v>
      </c>
      <c r="AD185" s="2" t="e">
        <f t="shared" si="66"/>
        <v>#REF!</v>
      </c>
      <c r="AE185" s="2" t="e">
        <f t="shared" si="66"/>
        <v>#REF!</v>
      </c>
      <c r="AF185" s="2" t="e">
        <f t="shared" si="66"/>
        <v>#REF!</v>
      </c>
      <c r="AG185" s="2" t="e">
        <f>AF185*(1+$G$14)*(1+AG184)</f>
        <v>#REF!</v>
      </c>
      <c r="AH185" s="2" t="e">
        <f t="shared" si="66"/>
        <v>#REF!</v>
      </c>
      <c r="AI185" s="2" t="e">
        <f t="shared" si="66"/>
        <v>#REF!</v>
      </c>
      <c r="AJ185" s="2" t="e">
        <f t="shared" si="66"/>
        <v>#REF!</v>
      </c>
      <c r="AK185" s="2" t="e">
        <f t="shared" si="66"/>
        <v>#REF!</v>
      </c>
    </row>
    <row r="186" spans="1:37">
      <c r="A186" s="14">
        <f>'Notes &amp; Assumptions'!A52</f>
        <v>39</v>
      </c>
      <c r="E186" t="s">
        <v>281</v>
      </c>
      <c r="F186" t="s">
        <v>215</v>
      </c>
      <c r="G186" s="10">
        <f>(G189/658000)*G91</f>
        <v>0</v>
      </c>
      <c r="H186" s="10" t="e">
        <f>IF($R$6="Y",((H189/658000)*H91),0)</f>
        <v>#REF!</v>
      </c>
      <c r="I186" s="10" t="e">
        <f t="shared" ref="I186:AK186" si="67">IF($R$6="Y",((I189/658000)*I91),0)</f>
        <v>#REF!</v>
      </c>
      <c r="J186" s="10" t="e">
        <f t="shared" si="67"/>
        <v>#REF!</v>
      </c>
      <c r="K186" s="10" t="e">
        <f t="shared" si="67"/>
        <v>#REF!</v>
      </c>
      <c r="L186" s="10" t="e">
        <f t="shared" si="67"/>
        <v>#REF!</v>
      </c>
      <c r="M186" s="10" t="e">
        <f t="shared" si="67"/>
        <v>#REF!</v>
      </c>
      <c r="N186" s="10" t="e">
        <f t="shared" si="67"/>
        <v>#REF!</v>
      </c>
      <c r="O186" s="10" t="e">
        <f t="shared" si="67"/>
        <v>#REF!</v>
      </c>
      <c r="P186" s="10" t="e">
        <f t="shared" si="67"/>
        <v>#REF!</v>
      </c>
      <c r="Q186" s="10" t="e">
        <f t="shared" si="67"/>
        <v>#REF!</v>
      </c>
      <c r="R186" s="10" t="e">
        <f t="shared" si="67"/>
        <v>#REF!</v>
      </c>
      <c r="S186" s="10" t="e">
        <f t="shared" si="67"/>
        <v>#REF!</v>
      </c>
      <c r="T186" s="10" t="e">
        <f t="shared" si="67"/>
        <v>#REF!</v>
      </c>
      <c r="U186" s="10" t="e">
        <f t="shared" si="67"/>
        <v>#REF!</v>
      </c>
      <c r="V186" s="10" t="e">
        <f t="shared" si="67"/>
        <v>#REF!</v>
      </c>
      <c r="W186" s="10" t="e">
        <f t="shared" si="67"/>
        <v>#REF!</v>
      </c>
      <c r="X186" s="10" t="e">
        <f t="shared" si="67"/>
        <v>#REF!</v>
      </c>
      <c r="Y186" s="10" t="e">
        <f t="shared" si="67"/>
        <v>#REF!</v>
      </c>
      <c r="Z186" s="10" t="e">
        <f t="shared" si="67"/>
        <v>#REF!</v>
      </c>
      <c r="AA186" s="10" t="e">
        <f t="shared" si="67"/>
        <v>#REF!</v>
      </c>
      <c r="AB186" s="10" t="e">
        <f t="shared" si="67"/>
        <v>#REF!</v>
      </c>
      <c r="AC186" s="10" t="e">
        <f t="shared" si="67"/>
        <v>#REF!</v>
      </c>
      <c r="AD186" s="10" t="e">
        <f t="shared" si="67"/>
        <v>#REF!</v>
      </c>
      <c r="AE186" s="10" t="e">
        <f t="shared" si="67"/>
        <v>#REF!</v>
      </c>
      <c r="AF186" s="10" t="e">
        <f t="shared" si="67"/>
        <v>#REF!</v>
      </c>
      <c r="AG186" s="10" t="e">
        <f t="shared" si="67"/>
        <v>#REF!</v>
      </c>
      <c r="AH186" s="10" t="e">
        <f t="shared" si="67"/>
        <v>#REF!</v>
      </c>
      <c r="AI186" s="10" t="e">
        <f t="shared" si="67"/>
        <v>#REF!</v>
      </c>
      <c r="AJ186" s="10" t="e">
        <f t="shared" si="67"/>
        <v>#REF!</v>
      </c>
      <c r="AK186" s="10" t="e">
        <f t="shared" si="67"/>
        <v>#REF!</v>
      </c>
    </row>
    <row r="187" spans="1:37">
      <c r="E187" t="s">
        <v>282</v>
      </c>
      <c r="F187" t="s">
        <v>215</v>
      </c>
      <c r="H187" s="2" t="e">
        <f>H185*H176+H186</f>
        <v>#REF!</v>
      </c>
      <c r="I187" s="2" t="e">
        <f t="shared" ref="I187:AK187" si="68">I185*I176+I186</f>
        <v>#REF!</v>
      </c>
      <c r="J187" s="2" t="e">
        <f t="shared" si="68"/>
        <v>#REF!</v>
      </c>
      <c r="K187" s="2" t="e">
        <f t="shared" si="68"/>
        <v>#REF!</v>
      </c>
      <c r="L187" s="2" t="e">
        <f t="shared" si="68"/>
        <v>#REF!</v>
      </c>
      <c r="M187" s="2" t="e">
        <f t="shared" si="68"/>
        <v>#REF!</v>
      </c>
      <c r="N187" s="2" t="e">
        <f t="shared" si="68"/>
        <v>#REF!</v>
      </c>
      <c r="O187" s="2" t="e">
        <f t="shared" si="68"/>
        <v>#REF!</v>
      </c>
      <c r="P187" s="2" t="e">
        <f t="shared" si="68"/>
        <v>#REF!</v>
      </c>
      <c r="Q187" s="2" t="e">
        <f t="shared" si="68"/>
        <v>#REF!</v>
      </c>
      <c r="R187" s="2" t="e">
        <f t="shared" si="68"/>
        <v>#REF!</v>
      </c>
      <c r="S187" s="2" t="e">
        <f t="shared" si="68"/>
        <v>#REF!</v>
      </c>
      <c r="T187" s="2" t="e">
        <f t="shared" si="68"/>
        <v>#REF!</v>
      </c>
      <c r="U187" s="2" t="e">
        <f t="shared" si="68"/>
        <v>#REF!</v>
      </c>
      <c r="V187" s="2" t="e">
        <f t="shared" si="68"/>
        <v>#REF!</v>
      </c>
      <c r="W187" s="2" t="e">
        <f t="shared" si="68"/>
        <v>#REF!</v>
      </c>
      <c r="X187" s="2" t="e">
        <f t="shared" si="68"/>
        <v>#REF!</v>
      </c>
      <c r="Y187" s="2" t="e">
        <f t="shared" si="68"/>
        <v>#REF!</v>
      </c>
      <c r="Z187" s="2" t="e">
        <f t="shared" si="68"/>
        <v>#REF!</v>
      </c>
      <c r="AA187" s="2" t="e">
        <f t="shared" si="68"/>
        <v>#REF!</v>
      </c>
      <c r="AB187" s="2" t="e">
        <f t="shared" si="68"/>
        <v>#REF!</v>
      </c>
      <c r="AC187" s="2" t="e">
        <f t="shared" si="68"/>
        <v>#REF!</v>
      </c>
      <c r="AD187" s="2" t="e">
        <f t="shared" si="68"/>
        <v>#REF!</v>
      </c>
      <c r="AE187" s="2" t="e">
        <f t="shared" si="68"/>
        <v>#REF!</v>
      </c>
      <c r="AF187" s="2" t="e">
        <f t="shared" si="68"/>
        <v>#REF!</v>
      </c>
      <c r="AG187" s="2" t="e">
        <f t="shared" si="68"/>
        <v>#REF!</v>
      </c>
      <c r="AH187" s="2" t="e">
        <f t="shared" si="68"/>
        <v>#REF!</v>
      </c>
      <c r="AI187" s="2" t="e">
        <f t="shared" si="68"/>
        <v>#REF!</v>
      </c>
      <c r="AJ187" s="2" t="e">
        <f t="shared" si="68"/>
        <v>#REF!</v>
      </c>
      <c r="AK187" s="2" t="e">
        <f t="shared" si="68"/>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t="e">
        <f>(103307843.4*(1+H184))*(1+$G$14)</f>
        <v>#REF!</v>
      </c>
      <c r="I189" s="34" t="e">
        <f>(H189*(1+I184))*(1+$G$14)</f>
        <v>#REF!</v>
      </c>
      <c r="J189" s="34" t="e">
        <f t="shared" ref="J189:AK189" si="69">(I189*(1+J184))*(1+$G$14)</f>
        <v>#REF!</v>
      </c>
      <c r="K189" s="34" t="e">
        <f t="shared" si="69"/>
        <v>#REF!</v>
      </c>
      <c r="L189" s="34" t="e">
        <f t="shared" si="69"/>
        <v>#REF!</v>
      </c>
      <c r="M189" s="34" t="e">
        <f t="shared" si="69"/>
        <v>#REF!</v>
      </c>
      <c r="N189" s="34" t="e">
        <f t="shared" si="69"/>
        <v>#REF!</v>
      </c>
      <c r="O189" s="34" t="e">
        <f t="shared" si="69"/>
        <v>#REF!</v>
      </c>
      <c r="P189" s="34" t="e">
        <f t="shared" si="69"/>
        <v>#REF!</v>
      </c>
      <c r="Q189" s="34" t="e">
        <f t="shared" si="69"/>
        <v>#REF!</v>
      </c>
      <c r="R189" s="34" t="e">
        <f t="shared" si="69"/>
        <v>#REF!</v>
      </c>
      <c r="S189" s="34" t="e">
        <f t="shared" si="69"/>
        <v>#REF!</v>
      </c>
      <c r="T189" s="34" t="e">
        <f t="shared" si="69"/>
        <v>#REF!</v>
      </c>
      <c r="U189" s="34" t="e">
        <f t="shared" si="69"/>
        <v>#REF!</v>
      </c>
      <c r="V189" s="34" t="e">
        <f t="shared" si="69"/>
        <v>#REF!</v>
      </c>
      <c r="W189" s="34" t="e">
        <f t="shared" si="69"/>
        <v>#REF!</v>
      </c>
      <c r="X189" s="34" t="e">
        <f t="shared" si="69"/>
        <v>#REF!</v>
      </c>
      <c r="Y189" s="34" t="e">
        <f t="shared" si="69"/>
        <v>#REF!</v>
      </c>
      <c r="Z189" s="34" t="e">
        <f t="shared" si="69"/>
        <v>#REF!</v>
      </c>
      <c r="AA189" s="34" t="e">
        <f t="shared" si="69"/>
        <v>#REF!</v>
      </c>
      <c r="AB189" s="34" t="e">
        <f t="shared" si="69"/>
        <v>#REF!</v>
      </c>
      <c r="AC189" s="34" t="e">
        <f t="shared" si="69"/>
        <v>#REF!</v>
      </c>
      <c r="AD189" s="34" t="e">
        <f t="shared" si="69"/>
        <v>#REF!</v>
      </c>
      <c r="AE189" s="34" t="e">
        <f t="shared" si="69"/>
        <v>#REF!</v>
      </c>
      <c r="AF189" s="34" t="e">
        <f t="shared" si="69"/>
        <v>#REF!</v>
      </c>
      <c r="AG189" s="34" t="e">
        <f t="shared" si="69"/>
        <v>#REF!</v>
      </c>
      <c r="AH189" s="34" t="e">
        <f t="shared" si="69"/>
        <v>#REF!</v>
      </c>
      <c r="AI189" s="34" t="e">
        <f t="shared" si="69"/>
        <v>#REF!</v>
      </c>
      <c r="AJ189" s="34" t="e">
        <f t="shared" si="69"/>
        <v>#REF!</v>
      </c>
      <c r="AK189" s="34" t="e">
        <f t="shared" si="69"/>
        <v>#REF!</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70">G192*(1+$G$14)*(1+H$191)</f>
        <v>#REF!</v>
      </c>
      <c r="I192" s="2" t="e">
        <f t="shared" si="70"/>
        <v>#REF!</v>
      </c>
      <c r="J192" s="2" t="e">
        <f t="shared" si="70"/>
        <v>#REF!</v>
      </c>
      <c r="K192" s="2" t="e">
        <f t="shared" si="70"/>
        <v>#REF!</v>
      </c>
      <c r="L192" s="2" t="e">
        <f t="shared" si="70"/>
        <v>#REF!</v>
      </c>
      <c r="M192" s="2" t="e">
        <f t="shared" si="70"/>
        <v>#REF!</v>
      </c>
      <c r="N192" s="2" t="e">
        <f t="shared" si="70"/>
        <v>#REF!</v>
      </c>
      <c r="O192" s="2" t="e">
        <f t="shared" si="70"/>
        <v>#REF!</v>
      </c>
      <c r="P192" s="2" t="e">
        <f t="shared" si="70"/>
        <v>#REF!</v>
      </c>
      <c r="Q192" s="2" t="e">
        <f t="shared" si="70"/>
        <v>#REF!</v>
      </c>
      <c r="R192" s="2" t="e">
        <f t="shared" si="70"/>
        <v>#REF!</v>
      </c>
      <c r="S192" s="2" t="e">
        <f t="shared" si="70"/>
        <v>#REF!</v>
      </c>
      <c r="T192" s="2" t="e">
        <f t="shared" si="70"/>
        <v>#REF!</v>
      </c>
      <c r="U192" s="2" t="e">
        <f t="shared" si="70"/>
        <v>#REF!</v>
      </c>
      <c r="V192" s="2" t="e">
        <f t="shared" si="70"/>
        <v>#REF!</v>
      </c>
      <c r="W192" s="2" t="e">
        <f t="shared" si="70"/>
        <v>#REF!</v>
      </c>
      <c r="X192" s="2" t="e">
        <f t="shared" ref="X192:AK193" si="71">W192*(1+$G$14)*(1+X$191)</f>
        <v>#REF!</v>
      </c>
      <c r="Y192" s="2" t="e">
        <f t="shared" si="71"/>
        <v>#REF!</v>
      </c>
      <c r="Z192" s="2" t="e">
        <f t="shared" si="71"/>
        <v>#REF!</v>
      </c>
      <c r="AA192" s="2" t="e">
        <f t="shared" si="71"/>
        <v>#REF!</v>
      </c>
      <c r="AB192" s="2" t="e">
        <f t="shared" si="71"/>
        <v>#REF!</v>
      </c>
      <c r="AC192" s="2" t="e">
        <f t="shared" si="71"/>
        <v>#REF!</v>
      </c>
      <c r="AD192" s="2" t="e">
        <f t="shared" si="71"/>
        <v>#REF!</v>
      </c>
      <c r="AE192" s="2" t="e">
        <f t="shared" si="71"/>
        <v>#REF!</v>
      </c>
      <c r="AF192" s="2" t="e">
        <f t="shared" si="71"/>
        <v>#REF!</v>
      </c>
      <c r="AG192" s="2" t="e">
        <f>AF192*(1+$G$14)*(1+AG$191)</f>
        <v>#REF!</v>
      </c>
      <c r="AH192" s="2" t="e">
        <f t="shared" si="71"/>
        <v>#REF!</v>
      </c>
      <c r="AI192" s="2" t="e">
        <f t="shared" si="71"/>
        <v>#REF!</v>
      </c>
      <c r="AJ192" s="2" t="e">
        <f t="shared" si="71"/>
        <v>#REF!</v>
      </c>
      <c r="AK192" s="2" t="e">
        <f t="shared" si="71"/>
        <v>#REF!</v>
      </c>
    </row>
    <row r="193" spans="1:39">
      <c r="A193" s="14">
        <f>'Notes &amp; Assumptions'!A55</f>
        <v>42</v>
      </c>
      <c r="E193" t="s">
        <v>287</v>
      </c>
      <c r="F193" t="s">
        <v>278</v>
      </c>
      <c r="G193" s="10"/>
      <c r="H193" s="2" t="e">
        <f t="shared" si="70"/>
        <v>#REF!</v>
      </c>
      <c r="I193" s="2" t="e">
        <f t="shared" si="70"/>
        <v>#REF!</v>
      </c>
      <c r="J193" s="2" t="e">
        <f t="shared" si="70"/>
        <v>#REF!</v>
      </c>
      <c r="K193" s="2" t="e">
        <f t="shared" si="70"/>
        <v>#REF!</v>
      </c>
      <c r="L193" s="2" t="e">
        <f t="shared" si="70"/>
        <v>#REF!</v>
      </c>
      <c r="M193" s="2" t="e">
        <f t="shared" si="70"/>
        <v>#REF!</v>
      </c>
      <c r="N193" s="2" t="e">
        <f t="shared" si="70"/>
        <v>#REF!</v>
      </c>
      <c r="O193" s="2" t="e">
        <f t="shared" si="70"/>
        <v>#REF!</v>
      </c>
      <c r="P193" s="2" t="e">
        <f t="shared" si="70"/>
        <v>#REF!</v>
      </c>
      <c r="Q193" s="2" t="e">
        <f t="shared" si="70"/>
        <v>#REF!</v>
      </c>
      <c r="R193" s="2" t="e">
        <f t="shared" si="70"/>
        <v>#REF!</v>
      </c>
      <c r="S193" s="2" t="e">
        <f t="shared" si="70"/>
        <v>#REF!</v>
      </c>
      <c r="T193" s="2" t="e">
        <f t="shared" si="70"/>
        <v>#REF!</v>
      </c>
      <c r="U193" s="2" t="e">
        <f t="shared" si="70"/>
        <v>#REF!</v>
      </c>
      <c r="V193" s="2" t="e">
        <f t="shared" si="70"/>
        <v>#REF!</v>
      </c>
      <c r="W193" s="2" t="e">
        <f t="shared" si="70"/>
        <v>#REF!</v>
      </c>
      <c r="X193" s="2" t="e">
        <f t="shared" si="71"/>
        <v>#REF!</v>
      </c>
      <c r="Y193" s="2" t="e">
        <f t="shared" si="71"/>
        <v>#REF!</v>
      </c>
      <c r="Z193" s="2" t="e">
        <f t="shared" si="71"/>
        <v>#REF!</v>
      </c>
      <c r="AA193" s="2" t="e">
        <f t="shared" si="71"/>
        <v>#REF!</v>
      </c>
      <c r="AB193" s="2" t="e">
        <f t="shared" si="71"/>
        <v>#REF!</v>
      </c>
      <c r="AC193" s="2" t="e">
        <f t="shared" si="71"/>
        <v>#REF!</v>
      </c>
      <c r="AD193" s="2" t="e">
        <f t="shared" si="71"/>
        <v>#REF!</v>
      </c>
      <c r="AE193" s="2" t="e">
        <f t="shared" si="71"/>
        <v>#REF!</v>
      </c>
      <c r="AF193" s="2" t="e">
        <f t="shared" si="71"/>
        <v>#REF!</v>
      </c>
      <c r="AG193" s="2" t="e">
        <f>AF193*(1+$G$14)*(1+AG$191)</f>
        <v>#REF!</v>
      </c>
      <c r="AH193" s="2" t="e">
        <f t="shared" si="71"/>
        <v>#REF!</v>
      </c>
      <c r="AI193" s="2" t="e">
        <f t="shared" si="71"/>
        <v>#REF!</v>
      </c>
      <c r="AJ193" s="2" t="e">
        <f t="shared" si="71"/>
        <v>#REF!</v>
      </c>
      <c r="AK193" s="2" t="e">
        <f t="shared" si="71"/>
        <v>#REF!</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 t="shared" ref="I200:AK200" si="72">I192*I175+(I193+I197)*I176+I194+I198</f>
        <v>#REF!</v>
      </c>
      <c r="J200" s="2" t="e">
        <f t="shared" si="72"/>
        <v>#REF!</v>
      </c>
      <c r="K200" s="2" t="e">
        <f t="shared" si="72"/>
        <v>#REF!</v>
      </c>
      <c r="L200" s="2" t="e">
        <f t="shared" si="72"/>
        <v>#REF!</v>
      </c>
      <c r="M200" s="2" t="e">
        <f t="shared" si="72"/>
        <v>#REF!</v>
      </c>
      <c r="N200" s="2" t="e">
        <f t="shared" si="72"/>
        <v>#REF!</v>
      </c>
      <c r="O200" s="2" t="e">
        <f t="shared" si="72"/>
        <v>#REF!</v>
      </c>
      <c r="P200" s="2" t="e">
        <f t="shared" si="72"/>
        <v>#REF!</v>
      </c>
      <c r="Q200" s="2" t="e">
        <f t="shared" si="72"/>
        <v>#REF!</v>
      </c>
      <c r="R200" s="2" t="e">
        <f t="shared" si="72"/>
        <v>#REF!</v>
      </c>
      <c r="S200" s="2" t="e">
        <f t="shared" si="72"/>
        <v>#REF!</v>
      </c>
      <c r="T200" s="2" t="e">
        <f t="shared" si="72"/>
        <v>#REF!</v>
      </c>
      <c r="U200" s="2" t="e">
        <f t="shared" si="72"/>
        <v>#REF!</v>
      </c>
      <c r="V200" s="2" t="e">
        <f t="shared" si="72"/>
        <v>#REF!</v>
      </c>
      <c r="W200" s="2" t="e">
        <f t="shared" si="72"/>
        <v>#REF!</v>
      </c>
      <c r="X200" s="2" t="e">
        <f t="shared" si="72"/>
        <v>#REF!</v>
      </c>
      <c r="Y200" s="2" t="e">
        <f t="shared" si="72"/>
        <v>#REF!</v>
      </c>
      <c r="Z200" s="2" t="e">
        <f t="shared" si="72"/>
        <v>#REF!</v>
      </c>
      <c r="AA200" s="2" t="e">
        <f t="shared" si="72"/>
        <v>#REF!</v>
      </c>
      <c r="AB200" s="2" t="e">
        <f t="shared" si="72"/>
        <v>#REF!</v>
      </c>
      <c r="AC200" s="2" t="e">
        <f t="shared" si="72"/>
        <v>#REF!</v>
      </c>
      <c r="AD200" s="2" t="e">
        <f t="shared" si="72"/>
        <v>#REF!</v>
      </c>
      <c r="AE200" s="2" t="e">
        <f t="shared" si="72"/>
        <v>#REF!</v>
      </c>
      <c r="AF200" s="2" t="e">
        <f t="shared" si="72"/>
        <v>#REF!</v>
      </c>
      <c r="AG200" s="2" t="e">
        <f t="shared" si="72"/>
        <v>#REF!</v>
      </c>
      <c r="AH200" s="2" t="e">
        <f t="shared" si="72"/>
        <v>#REF!</v>
      </c>
      <c r="AI200" s="2" t="e">
        <f t="shared" si="72"/>
        <v>#REF!</v>
      </c>
      <c r="AJ200" s="2" t="e">
        <f t="shared" si="72"/>
        <v>#REF!</v>
      </c>
      <c r="AK200" s="2" t="e">
        <f t="shared" si="72"/>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3">SUM(I203:I206)</f>
        <v>0</v>
      </c>
      <c r="J207" s="2">
        <f t="shared" si="73"/>
        <v>0</v>
      </c>
      <c r="K207" s="2">
        <f t="shared" si="73"/>
        <v>0</v>
      </c>
      <c r="L207" s="2">
        <f t="shared" si="73"/>
        <v>0</v>
      </c>
      <c r="M207" s="2">
        <f t="shared" si="73"/>
        <v>0</v>
      </c>
      <c r="N207" s="2">
        <f t="shared" si="73"/>
        <v>0</v>
      </c>
      <c r="O207" s="2">
        <f t="shared" si="73"/>
        <v>0</v>
      </c>
      <c r="P207" s="2">
        <f t="shared" si="73"/>
        <v>0</v>
      </c>
      <c r="Q207" s="2">
        <f t="shared" si="73"/>
        <v>0</v>
      </c>
      <c r="R207" s="2">
        <f t="shared" si="73"/>
        <v>0</v>
      </c>
      <c r="S207" s="2">
        <f t="shared" si="73"/>
        <v>0</v>
      </c>
      <c r="T207" s="2">
        <f t="shared" si="73"/>
        <v>0</v>
      </c>
      <c r="U207" s="2">
        <f t="shared" si="73"/>
        <v>0</v>
      </c>
      <c r="V207" s="2">
        <f t="shared" si="73"/>
        <v>0</v>
      </c>
      <c r="W207" s="2">
        <f t="shared" si="73"/>
        <v>0</v>
      </c>
      <c r="X207" s="2">
        <f t="shared" si="73"/>
        <v>0</v>
      </c>
      <c r="Y207" s="2">
        <f t="shared" si="73"/>
        <v>0</v>
      </c>
      <c r="Z207" s="2">
        <f t="shared" si="73"/>
        <v>0</v>
      </c>
      <c r="AA207" s="2">
        <f t="shared" si="73"/>
        <v>0</v>
      </c>
      <c r="AB207" s="2">
        <f t="shared" si="73"/>
        <v>0</v>
      </c>
      <c r="AC207" s="2">
        <f t="shared" si="73"/>
        <v>0</v>
      </c>
      <c r="AD207" s="2">
        <f t="shared" si="73"/>
        <v>0</v>
      </c>
      <c r="AE207" s="2">
        <f t="shared" si="73"/>
        <v>0</v>
      </c>
      <c r="AF207" s="2">
        <f t="shared" si="73"/>
        <v>0</v>
      </c>
      <c r="AG207" s="2">
        <f t="shared" si="73"/>
        <v>0</v>
      </c>
      <c r="AH207" s="2">
        <f t="shared" si="73"/>
        <v>0</v>
      </c>
      <c r="AI207" s="2">
        <f t="shared" si="73"/>
        <v>0</v>
      </c>
      <c r="AJ207" s="2">
        <f t="shared" si="73"/>
        <v>0</v>
      </c>
      <c r="AK207" s="2">
        <f t="shared" si="73"/>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4">SUM(I210:I213)</f>
        <v>0</v>
      </c>
      <c r="J214" s="2">
        <f t="shared" si="74"/>
        <v>0</v>
      </c>
      <c r="K214" s="2">
        <f t="shared" si="74"/>
        <v>0</v>
      </c>
      <c r="L214" s="2">
        <f t="shared" si="74"/>
        <v>0</v>
      </c>
      <c r="M214" s="2">
        <f t="shared" si="74"/>
        <v>0</v>
      </c>
      <c r="N214" s="2">
        <f t="shared" si="74"/>
        <v>0</v>
      </c>
      <c r="O214" s="2">
        <f t="shared" si="74"/>
        <v>0</v>
      </c>
      <c r="P214" s="2">
        <f t="shared" si="74"/>
        <v>0</v>
      </c>
      <c r="Q214" s="2">
        <f t="shared" si="74"/>
        <v>0</v>
      </c>
      <c r="R214" s="2">
        <f t="shared" si="74"/>
        <v>0</v>
      </c>
      <c r="S214" s="2">
        <f t="shared" si="74"/>
        <v>0</v>
      </c>
      <c r="T214" s="2">
        <f t="shared" si="74"/>
        <v>0</v>
      </c>
      <c r="U214" s="2">
        <f t="shared" si="74"/>
        <v>0</v>
      </c>
      <c r="V214" s="2">
        <f t="shared" si="74"/>
        <v>0</v>
      </c>
      <c r="W214" s="2">
        <f t="shared" si="74"/>
        <v>0</v>
      </c>
      <c r="X214" s="2">
        <f t="shared" si="74"/>
        <v>0</v>
      </c>
      <c r="Y214" s="2">
        <f t="shared" si="74"/>
        <v>0</v>
      </c>
      <c r="Z214" s="2">
        <f t="shared" si="74"/>
        <v>0</v>
      </c>
      <c r="AA214" s="2">
        <f t="shared" si="74"/>
        <v>0</v>
      </c>
      <c r="AB214" s="2">
        <f t="shared" si="74"/>
        <v>0</v>
      </c>
      <c r="AC214" s="2">
        <f t="shared" si="74"/>
        <v>0</v>
      </c>
      <c r="AD214" s="2">
        <f t="shared" si="74"/>
        <v>0</v>
      </c>
      <c r="AE214" s="2">
        <f t="shared" si="74"/>
        <v>0</v>
      </c>
      <c r="AF214" s="2">
        <f t="shared" si="74"/>
        <v>0</v>
      </c>
      <c r="AG214" s="2">
        <f t="shared" si="74"/>
        <v>0</v>
      </c>
      <c r="AH214" s="2">
        <f t="shared" si="74"/>
        <v>0</v>
      </c>
      <c r="AI214" s="2">
        <f t="shared" si="74"/>
        <v>0</v>
      </c>
      <c r="AJ214" s="2">
        <f t="shared" si="74"/>
        <v>0</v>
      </c>
      <c r="AK214" s="2">
        <f t="shared" si="74"/>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5">H174</f>
        <v>0</v>
      </c>
      <c r="I217" s="2">
        <f t="shared" si="75"/>
        <v>856</v>
      </c>
      <c r="J217" s="2">
        <f t="shared" si="75"/>
        <v>856</v>
      </c>
      <c r="K217" s="2">
        <f t="shared" si="75"/>
        <v>856</v>
      </c>
      <c r="L217" s="2">
        <f t="shared" si="75"/>
        <v>856</v>
      </c>
      <c r="M217" s="2">
        <f t="shared" si="75"/>
        <v>856</v>
      </c>
      <c r="N217" s="2">
        <f t="shared" si="75"/>
        <v>856</v>
      </c>
      <c r="O217" s="2">
        <f t="shared" si="75"/>
        <v>856</v>
      </c>
      <c r="P217" s="2">
        <f t="shared" si="75"/>
        <v>856</v>
      </c>
      <c r="Q217" s="2">
        <f t="shared" si="75"/>
        <v>851</v>
      </c>
      <c r="R217" s="2">
        <f t="shared" si="75"/>
        <v>738</v>
      </c>
      <c r="S217" s="2">
        <f t="shared" si="75"/>
        <v>738</v>
      </c>
      <c r="T217" s="2">
        <f t="shared" si="75"/>
        <v>738</v>
      </c>
      <c r="U217" s="2">
        <f t="shared" si="75"/>
        <v>738</v>
      </c>
      <c r="V217" s="2">
        <f t="shared" si="75"/>
        <v>738</v>
      </c>
      <c r="W217" s="2">
        <f t="shared" si="75"/>
        <v>738</v>
      </c>
      <c r="X217" s="2">
        <f t="shared" si="75"/>
        <v>738</v>
      </c>
      <c r="Y217" s="2">
        <f t="shared" si="75"/>
        <v>738</v>
      </c>
      <c r="Z217" s="2">
        <f t="shared" si="75"/>
        <v>738</v>
      </c>
      <c r="AA217" s="2">
        <f t="shared" si="75"/>
        <v>740</v>
      </c>
      <c r="AB217" s="2">
        <f t="shared" si="75"/>
        <v>0</v>
      </c>
      <c r="AC217" s="2">
        <f t="shared" si="75"/>
        <v>0</v>
      </c>
      <c r="AD217" s="2">
        <f t="shared" si="75"/>
        <v>0</v>
      </c>
      <c r="AE217" s="2">
        <f t="shared" si="75"/>
        <v>0</v>
      </c>
      <c r="AF217" s="2">
        <f t="shared" si="75"/>
        <v>0</v>
      </c>
      <c r="AG217" s="2">
        <f t="shared" si="75"/>
        <v>0</v>
      </c>
      <c r="AH217" s="2">
        <f t="shared" si="75"/>
        <v>0</v>
      </c>
      <c r="AI217" s="2">
        <f t="shared" si="75"/>
        <v>0</v>
      </c>
      <c r="AJ217" s="2">
        <f t="shared" si="75"/>
        <v>0</v>
      </c>
      <c r="AK217" s="2">
        <f t="shared" si="75"/>
        <v>0</v>
      </c>
    </row>
    <row r="218" spans="1:37">
      <c r="E218" t="s">
        <v>302</v>
      </c>
      <c r="F218" t="s">
        <v>276</v>
      </c>
      <c r="G218" s="8" t="e">
        <f>MAX(-10000,-G245/(NPV($G$15,H217:AK217)))</f>
        <v>#REF!</v>
      </c>
      <c r="H218" s="2" t="e">
        <f>G218*(1+$G$14)</f>
        <v>#REF!</v>
      </c>
      <c r="I218" s="2" t="e">
        <f t="shared" ref="I218:AK218" si="76">H218*(1+$G$14)</f>
        <v>#REF!</v>
      </c>
      <c r="J218" s="2" t="e">
        <f t="shared" si="76"/>
        <v>#REF!</v>
      </c>
      <c r="K218" s="2" t="e">
        <f t="shared" si="76"/>
        <v>#REF!</v>
      </c>
      <c r="L218" s="2" t="e">
        <f t="shared" si="76"/>
        <v>#REF!</v>
      </c>
      <c r="M218" s="2" t="e">
        <f t="shared" si="76"/>
        <v>#REF!</v>
      </c>
      <c r="N218" s="2" t="e">
        <f t="shared" si="76"/>
        <v>#REF!</v>
      </c>
      <c r="O218" s="2" t="e">
        <f t="shared" si="76"/>
        <v>#REF!</v>
      </c>
      <c r="P218" s="2" t="e">
        <f t="shared" si="76"/>
        <v>#REF!</v>
      </c>
      <c r="Q218" s="2" t="e">
        <f t="shared" si="76"/>
        <v>#REF!</v>
      </c>
      <c r="R218" s="2" t="e">
        <f t="shared" si="76"/>
        <v>#REF!</v>
      </c>
      <c r="S218" s="2" t="e">
        <f t="shared" si="76"/>
        <v>#REF!</v>
      </c>
      <c r="T218" s="2" t="e">
        <f t="shared" si="76"/>
        <v>#REF!</v>
      </c>
      <c r="U218" s="2" t="e">
        <f t="shared" si="76"/>
        <v>#REF!</v>
      </c>
      <c r="V218" s="2" t="e">
        <f t="shared" si="76"/>
        <v>#REF!</v>
      </c>
      <c r="W218" s="2" t="e">
        <f t="shared" si="76"/>
        <v>#REF!</v>
      </c>
      <c r="X218" s="2" t="e">
        <f t="shared" si="76"/>
        <v>#REF!</v>
      </c>
      <c r="Y218" s="2" t="e">
        <f t="shared" si="76"/>
        <v>#REF!</v>
      </c>
      <c r="Z218" s="2" t="e">
        <f t="shared" si="76"/>
        <v>#REF!</v>
      </c>
      <c r="AA218" s="2" t="e">
        <f t="shared" si="76"/>
        <v>#REF!</v>
      </c>
      <c r="AB218" s="2" t="e">
        <f t="shared" si="76"/>
        <v>#REF!</v>
      </c>
      <c r="AC218" s="2" t="e">
        <f t="shared" si="76"/>
        <v>#REF!</v>
      </c>
      <c r="AD218" s="2" t="e">
        <f t="shared" si="76"/>
        <v>#REF!</v>
      </c>
      <c r="AE218" s="2" t="e">
        <f t="shared" si="76"/>
        <v>#REF!</v>
      </c>
      <c r="AF218" s="2" t="e">
        <f t="shared" si="76"/>
        <v>#REF!</v>
      </c>
      <c r="AG218" s="2" t="e">
        <f>AF218*(1+$G$14)</f>
        <v>#REF!</v>
      </c>
      <c r="AH218" s="2" t="e">
        <f t="shared" si="76"/>
        <v>#REF!</v>
      </c>
      <c r="AI218" s="2" t="e">
        <f t="shared" si="76"/>
        <v>#REF!</v>
      </c>
      <c r="AJ218" s="2" t="e">
        <f t="shared" si="76"/>
        <v>#REF!</v>
      </c>
      <c r="AK218" s="2" t="e">
        <f t="shared" si="76"/>
        <v>#REF!</v>
      </c>
    </row>
    <row r="219" spans="1:37">
      <c r="E219" t="s">
        <v>303</v>
      </c>
      <c r="F219" t="s">
        <v>215</v>
      </c>
      <c r="H219" s="2" t="e">
        <f>H218*H217</f>
        <v>#REF!</v>
      </c>
      <c r="I219" s="2" t="e">
        <f t="shared" ref="I219:AK219" si="77">I218*I217</f>
        <v>#REF!</v>
      </c>
      <c r="J219" s="2" t="e">
        <f t="shared" si="77"/>
        <v>#REF!</v>
      </c>
      <c r="K219" s="2" t="e">
        <f t="shared" si="77"/>
        <v>#REF!</v>
      </c>
      <c r="L219" s="2" t="e">
        <f t="shared" si="77"/>
        <v>#REF!</v>
      </c>
      <c r="M219" s="2" t="e">
        <f t="shared" si="77"/>
        <v>#REF!</v>
      </c>
      <c r="N219" s="2" t="e">
        <f t="shared" si="77"/>
        <v>#REF!</v>
      </c>
      <c r="O219" s="2" t="e">
        <f t="shared" si="77"/>
        <v>#REF!</v>
      </c>
      <c r="P219" s="2" t="e">
        <f t="shared" si="77"/>
        <v>#REF!</v>
      </c>
      <c r="Q219" s="2" t="e">
        <f t="shared" si="77"/>
        <v>#REF!</v>
      </c>
      <c r="R219" s="2" t="e">
        <f t="shared" si="77"/>
        <v>#REF!</v>
      </c>
      <c r="S219" s="2" t="e">
        <f t="shared" si="77"/>
        <v>#REF!</v>
      </c>
      <c r="T219" s="2" t="e">
        <f t="shared" si="77"/>
        <v>#REF!</v>
      </c>
      <c r="U219" s="2" t="e">
        <f t="shared" si="77"/>
        <v>#REF!</v>
      </c>
      <c r="V219" s="2" t="e">
        <f t="shared" si="77"/>
        <v>#REF!</v>
      </c>
      <c r="W219" s="2" t="e">
        <f t="shared" si="77"/>
        <v>#REF!</v>
      </c>
      <c r="X219" s="2" t="e">
        <f t="shared" si="77"/>
        <v>#REF!</v>
      </c>
      <c r="Y219" s="2" t="e">
        <f t="shared" si="77"/>
        <v>#REF!</v>
      </c>
      <c r="Z219" s="2" t="e">
        <f t="shared" si="77"/>
        <v>#REF!</v>
      </c>
      <c r="AA219" s="2" t="e">
        <f t="shared" si="77"/>
        <v>#REF!</v>
      </c>
      <c r="AB219" s="2" t="e">
        <f t="shared" si="77"/>
        <v>#REF!</v>
      </c>
      <c r="AC219" s="2" t="e">
        <f t="shared" si="77"/>
        <v>#REF!</v>
      </c>
      <c r="AD219" s="2" t="e">
        <f t="shared" si="77"/>
        <v>#REF!</v>
      </c>
      <c r="AE219" s="2" t="e">
        <f t="shared" si="77"/>
        <v>#REF!</v>
      </c>
      <c r="AF219" s="2" t="e">
        <f t="shared" si="77"/>
        <v>#REF!</v>
      </c>
      <c r="AG219" s="2" t="e">
        <f t="shared" si="77"/>
        <v>#REF!</v>
      </c>
      <c r="AH219" s="2" t="e">
        <f t="shared" si="77"/>
        <v>#REF!</v>
      </c>
      <c r="AI219" s="2" t="e">
        <f t="shared" si="77"/>
        <v>#REF!</v>
      </c>
      <c r="AJ219" s="2" t="e">
        <f t="shared" si="77"/>
        <v>#REF!</v>
      </c>
      <c r="AK219" s="2" t="e">
        <f t="shared" si="77"/>
        <v>#REF!</v>
      </c>
    </row>
    <row r="221" spans="1:37">
      <c r="D221" t="s">
        <v>304</v>
      </c>
    </row>
    <row r="222" spans="1:37">
      <c r="E222" t="s">
        <v>219</v>
      </c>
      <c r="F222" t="s">
        <v>215</v>
      </c>
      <c r="G222" s="2">
        <f t="shared" ref="G222:AK222" si="78">G42</f>
        <v>0</v>
      </c>
      <c r="H222" s="2">
        <f t="shared" si="78"/>
        <v>0</v>
      </c>
      <c r="I222" s="2">
        <f t="shared" si="78"/>
        <v>0</v>
      </c>
      <c r="J222" s="2">
        <f t="shared" si="78"/>
        <v>0</v>
      </c>
      <c r="K222" s="2">
        <f t="shared" si="78"/>
        <v>0</v>
      </c>
      <c r="L222" s="2">
        <f t="shared" si="78"/>
        <v>0</v>
      </c>
      <c r="M222" s="2">
        <f t="shared" si="78"/>
        <v>0</v>
      </c>
      <c r="N222" s="2">
        <f t="shared" si="78"/>
        <v>0</v>
      </c>
      <c r="O222" s="2">
        <f t="shared" si="78"/>
        <v>0</v>
      </c>
      <c r="P222" s="2">
        <f t="shared" si="78"/>
        <v>0</v>
      </c>
      <c r="Q222" s="2">
        <f t="shared" si="78"/>
        <v>0</v>
      </c>
      <c r="R222" s="2">
        <f t="shared" si="78"/>
        <v>0</v>
      </c>
      <c r="S222" s="2">
        <f t="shared" si="78"/>
        <v>0</v>
      </c>
      <c r="T222" s="2">
        <f t="shared" si="78"/>
        <v>0</v>
      </c>
      <c r="U222" s="2">
        <f t="shared" si="78"/>
        <v>0</v>
      </c>
      <c r="V222" s="2">
        <f t="shared" si="78"/>
        <v>0</v>
      </c>
      <c r="W222" s="2">
        <f t="shared" si="78"/>
        <v>0</v>
      </c>
      <c r="X222" s="2">
        <f t="shared" si="78"/>
        <v>0</v>
      </c>
      <c r="Y222" s="2">
        <f t="shared" si="78"/>
        <v>0</v>
      </c>
      <c r="Z222" s="2">
        <f t="shared" si="78"/>
        <v>0</v>
      </c>
      <c r="AA222" s="2">
        <f t="shared" si="78"/>
        <v>0</v>
      </c>
      <c r="AB222" s="2">
        <f t="shared" si="78"/>
        <v>0</v>
      </c>
      <c r="AC222" s="2">
        <f t="shared" si="78"/>
        <v>0</v>
      </c>
      <c r="AD222" s="2">
        <f t="shared" si="78"/>
        <v>0</v>
      </c>
      <c r="AE222" s="2">
        <f t="shared" si="78"/>
        <v>0</v>
      </c>
      <c r="AF222" s="2">
        <f t="shared" si="78"/>
        <v>0</v>
      </c>
      <c r="AG222" s="2">
        <f t="shared" si="78"/>
        <v>0</v>
      </c>
      <c r="AH222" s="2">
        <f t="shared" si="78"/>
        <v>0</v>
      </c>
      <c r="AI222" s="2">
        <f t="shared" si="78"/>
        <v>0</v>
      </c>
      <c r="AJ222" s="2">
        <f t="shared" si="78"/>
        <v>0</v>
      </c>
      <c r="AK222" s="2">
        <f t="shared" si="78"/>
        <v>0</v>
      </c>
    </row>
    <row r="223" spans="1:37">
      <c r="E223" t="s">
        <v>305</v>
      </c>
      <c r="F223" t="s">
        <v>215</v>
      </c>
      <c r="G223" s="2">
        <f t="shared" ref="G223:AK223" si="79">G177</f>
        <v>0</v>
      </c>
      <c r="H223" s="2" t="e">
        <f t="shared" si="79"/>
        <v>#REF!</v>
      </c>
      <c r="I223" s="2" t="e">
        <f t="shared" si="79"/>
        <v>#REF!</v>
      </c>
      <c r="J223" s="2" t="e">
        <f t="shared" si="79"/>
        <v>#REF!</v>
      </c>
      <c r="K223" s="2" t="e">
        <f t="shared" si="79"/>
        <v>#REF!</v>
      </c>
      <c r="L223" s="2" t="e">
        <f t="shared" si="79"/>
        <v>#REF!</v>
      </c>
      <c r="M223" s="2" t="e">
        <f t="shared" si="79"/>
        <v>#REF!</v>
      </c>
      <c r="N223" s="2" t="e">
        <f t="shared" si="79"/>
        <v>#REF!</v>
      </c>
      <c r="O223" s="2" t="e">
        <f t="shared" si="79"/>
        <v>#REF!</v>
      </c>
      <c r="P223" s="2" t="e">
        <f t="shared" si="79"/>
        <v>#REF!</v>
      </c>
      <c r="Q223" s="2" t="e">
        <f t="shared" si="79"/>
        <v>#REF!</v>
      </c>
      <c r="R223" s="2" t="e">
        <f t="shared" si="79"/>
        <v>#REF!</v>
      </c>
      <c r="S223" s="2" t="e">
        <f t="shared" si="79"/>
        <v>#REF!</v>
      </c>
      <c r="T223" s="2" t="e">
        <f t="shared" si="79"/>
        <v>#REF!</v>
      </c>
      <c r="U223" s="2" t="e">
        <f t="shared" si="79"/>
        <v>#REF!</v>
      </c>
      <c r="V223" s="2" t="e">
        <f t="shared" si="79"/>
        <v>#REF!</v>
      </c>
      <c r="W223" s="2" t="e">
        <f t="shared" si="79"/>
        <v>#REF!</v>
      </c>
      <c r="X223" s="2" t="e">
        <f t="shared" si="79"/>
        <v>#REF!</v>
      </c>
      <c r="Y223" s="2" t="e">
        <f t="shared" si="79"/>
        <v>#REF!</v>
      </c>
      <c r="Z223" s="2" t="e">
        <f t="shared" si="79"/>
        <v>#REF!</v>
      </c>
      <c r="AA223" s="2" t="e">
        <f t="shared" si="79"/>
        <v>#REF!</v>
      </c>
      <c r="AB223" s="2" t="e">
        <f t="shared" si="79"/>
        <v>#REF!</v>
      </c>
      <c r="AC223" s="2" t="e">
        <f t="shared" si="79"/>
        <v>#REF!</v>
      </c>
      <c r="AD223" s="2" t="e">
        <f t="shared" si="79"/>
        <v>#REF!</v>
      </c>
      <c r="AE223" s="2" t="e">
        <f t="shared" si="79"/>
        <v>#REF!</v>
      </c>
      <c r="AF223" s="2" t="e">
        <f t="shared" si="79"/>
        <v>#REF!</v>
      </c>
      <c r="AG223" s="2" t="e">
        <f t="shared" si="79"/>
        <v>#REF!</v>
      </c>
      <c r="AH223" s="2" t="e">
        <f t="shared" si="79"/>
        <v>#REF!</v>
      </c>
      <c r="AI223" s="2" t="e">
        <f t="shared" si="79"/>
        <v>#REF!</v>
      </c>
      <c r="AJ223" s="2" t="e">
        <f t="shared" si="79"/>
        <v>#REF!</v>
      </c>
      <c r="AK223" s="2" t="e">
        <f t="shared" si="79"/>
        <v>#REF!</v>
      </c>
    </row>
    <row r="224" spans="1:37">
      <c r="E224" t="s">
        <v>282</v>
      </c>
      <c r="F224" t="s">
        <v>215</v>
      </c>
      <c r="G224" s="2">
        <f t="shared" ref="G224:AK224" si="80">-G187</f>
        <v>0</v>
      </c>
      <c r="H224" s="2" t="e">
        <f t="shared" si="80"/>
        <v>#REF!</v>
      </c>
      <c r="I224" s="2" t="e">
        <f t="shared" si="80"/>
        <v>#REF!</v>
      </c>
      <c r="J224" s="2" t="e">
        <f t="shared" si="80"/>
        <v>#REF!</v>
      </c>
      <c r="K224" s="2" t="e">
        <f t="shared" si="80"/>
        <v>#REF!</v>
      </c>
      <c r="L224" s="2" t="e">
        <f t="shared" si="80"/>
        <v>#REF!</v>
      </c>
      <c r="M224" s="2" t="e">
        <f t="shared" si="80"/>
        <v>#REF!</v>
      </c>
      <c r="N224" s="2" t="e">
        <f t="shared" si="80"/>
        <v>#REF!</v>
      </c>
      <c r="O224" s="2" t="e">
        <f t="shared" si="80"/>
        <v>#REF!</v>
      </c>
      <c r="P224" s="2" t="e">
        <f t="shared" si="80"/>
        <v>#REF!</v>
      </c>
      <c r="Q224" s="2" t="e">
        <f t="shared" si="80"/>
        <v>#REF!</v>
      </c>
      <c r="R224" s="2" t="e">
        <f t="shared" si="80"/>
        <v>#REF!</v>
      </c>
      <c r="S224" s="2" t="e">
        <f t="shared" si="80"/>
        <v>#REF!</v>
      </c>
      <c r="T224" s="2" t="e">
        <f t="shared" si="80"/>
        <v>#REF!</v>
      </c>
      <c r="U224" s="2" t="e">
        <f t="shared" si="80"/>
        <v>#REF!</v>
      </c>
      <c r="V224" s="2" t="e">
        <f t="shared" si="80"/>
        <v>#REF!</v>
      </c>
      <c r="W224" s="2" t="e">
        <f t="shared" si="80"/>
        <v>#REF!</v>
      </c>
      <c r="X224" s="2" t="e">
        <f t="shared" si="80"/>
        <v>#REF!</v>
      </c>
      <c r="Y224" s="2" t="e">
        <f t="shared" si="80"/>
        <v>#REF!</v>
      </c>
      <c r="Z224" s="2" t="e">
        <f t="shared" si="80"/>
        <v>#REF!</v>
      </c>
      <c r="AA224" s="2" t="e">
        <f t="shared" si="80"/>
        <v>#REF!</v>
      </c>
      <c r="AB224" s="2" t="e">
        <f t="shared" si="80"/>
        <v>#REF!</v>
      </c>
      <c r="AC224" s="2" t="e">
        <f t="shared" si="80"/>
        <v>#REF!</v>
      </c>
      <c r="AD224" s="2" t="e">
        <f t="shared" si="80"/>
        <v>#REF!</v>
      </c>
      <c r="AE224" s="2" t="e">
        <f t="shared" si="80"/>
        <v>#REF!</v>
      </c>
      <c r="AF224" s="2" t="e">
        <f t="shared" si="80"/>
        <v>#REF!</v>
      </c>
      <c r="AG224" s="2" t="e">
        <f t="shared" si="80"/>
        <v>#REF!</v>
      </c>
      <c r="AH224" s="2" t="e">
        <f t="shared" si="80"/>
        <v>#REF!</v>
      </c>
      <c r="AI224" s="2" t="e">
        <f t="shared" si="80"/>
        <v>#REF!</v>
      </c>
      <c r="AJ224" s="2" t="e">
        <f t="shared" si="80"/>
        <v>#REF!</v>
      </c>
      <c r="AK224" s="2" t="e">
        <f t="shared" si="80"/>
        <v>#REF!</v>
      </c>
    </row>
    <row r="225" spans="4:40">
      <c r="E225" t="s">
        <v>283</v>
      </c>
      <c r="F225" t="s">
        <v>215</v>
      </c>
      <c r="G225" s="2">
        <f t="shared" ref="G225:AK225" si="81">-G200</f>
        <v>0</v>
      </c>
      <c r="H225" s="2" t="e">
        <f t="shared" si="81"/>
        <v>#REF!</v>
      </c>
      <c r="I225" s="2" t="e">
        <f t="shared" si="81"/>
        <v>#REF!</v>
      </c>
      <c r="J225" s="2" t="e">
        <f t="shared" si="81"/>
        <v>#REF!</v>
      </c>
      <c r="K225" s="2" t="e">
        <f t="shared" si="81"/>
        <v>#REF!</v>
      </c>
      <c r="L225" s="2" t="e">
        <f t="shared" si="81"/>
        <v>#REF!</v>
      </c>
      <c r="M225" s="2" t="e">
        <f t="shared" si="81"/>
        <v>#REF!</v>
      </c>
      <c r="N225" s="2" t="e">
        <f t="shared" si="81"/>
        <v>#REF!</v>
      </c>
      <c r="O225" s="2" t="e">
        <f t="shared" si="81"/>
        <v>#REF!</v>
      </c>
      <c r="P225" s="2" t="e">
        <f t="shared" si="81"/>
        <v>#REF!</v>
      </c>
      <c r="Q225" s="2" t="e">
        <f t="shared" si="81"/>
        <v>#REF!</v>
      </c>
      <c r="R225" s="2" t="e">
        <f t="shared" si="81"/>
        <v>#REF!</v>
      </c>
      <c r="S225" s="2" t="e">
        <f t="shared" si="81"/>
        <v>#REF!</v>
      </c>
      <c r="T225" s="2" t="e">
        <f t="shared" si="81"/>
        <v>#REF!</v>
      </c>
      <c r="U225" s="2" t="e">
        <f t="shared" si="81"/>
        <v>#REF!</v>
      </c>
      <c r="V225" s="2" t="e">
        <f t="shared" si="81"/>
        <v>#REF!</v>
      </c>
      <c r="W225" s="2" t="e">
        <f t="shared" si="81"/>
        <v>#REF!</v>
      </c>
      <c r="X225" s="2" t="e">
        <f t="shared" si="81"/>
        <v>#REF!</v>
      </c>
      <c r="Y225" s="2" t="e">
        <f t="shared" si="81"/>
        <v>#REF!</v>
      </c>
      <c r="Z225" s="2" t="e">
        <f t="shared" si="81"/>
        <v>#REF!</v>
      </c>
      <c r="AA225" s="2" t="e">
        <f t="shared" si="81"/>
        <v>#REF!</v>
      </c>
      <c r="AB225" s="2" t="e">
        <f t="shared" si="81"/>
        <v>#REF!</v>
      </c>
      <c r="AC225" s="2" t="e">
        <f t="shared" si="81"/>
        <v>#REF!</v>
      </c>
      <c r="AD225" s="2" t="e">
        <f t="shared" si="81"/>
        <v>#REF!</v>
      </c>
      <c r="AE225" s="2" t="e">
        <f t="shared" si="81"/>
        <v>#REF!</v>
      </c>
      <c r="AF225" s="2" t="e">
        <f t="shared" si="81"/>
        <v>#REF!</v>
      </c>
      <c r="AG225" s="2" t="e">
        <f t="shared" si="81"/>
        <v>#REF!</v>
      </c>
      <c r="AH225" s="2" t="e">
        <f t="shared" si="81"/>
        <v>#REF!</v>
      </c>
      <c r="AI225" s="2" t="e">
        <f t="shared" si="81"/>
        <v>#REF!</v>
      </c>
      <c r="AJ225" s="2" t="e">
        <f t="shared" si="81"/>
        <v>#REF!</v>
      </c>
      <c r="AK225" s="2" t="e">
        <f t="shared" si="81"/>
        <v>#REF!</v>
      </c>
    </row>
    <row r="226" spans="4:40">
      <c r="E226" t="s">
        <v>306</v>
      </c>
      <c r="F226" t="s">
        <v>215</v>
      </c>
      <c r="G226" s="2">
        <f t="shared" ref="G226:AK226" si="82">-G34-G50-G85</f>
        <v>0</v>
      </c>
      <c r="H226" s="2">
        <f t="shared" si="82"/>
        <v>-432991.24280266947</v>
      </c>
      <c r="I226" s="2">
        <f t="shared" si="82"/>
        <v>-780108.03109164606</v>
      </c>
      <c r="J226" s="2">
        <f t="shared" si="82"/>
        <v>-918469.97873230861</v>
      </c>
      <c r="K226" s="2">
        <f t="shared" si="82"/>
        <v>-918469.97873230861</v>
      </c>
      <c r="L226" s="2">
        <f t="shared" si="82"/>
        <v>-979931.3782962223</v>
      </c>
      <c r="M226" s="2">
        <f t="shared" si="82"/>
        <v>-1052739.6597933087</v>
      </c>
      <c r="N226" s="2">
        <f t="shared" si="82"/>
        <v>-1052739.6597933087</v>
      </c>
      <c r="O226" s="2">
        <f t="shared" si="82"/>
        <v>-1052739.6597933087</v>
      </c>
      <c r="P226" s="2">
        <f t="shared" si="82"/>
        <v>-1093205.1269609991</v>
      </c>
      <c r="Q226" s="2">
        <f t="shared" si="82"/>
        <v>-1093205.1269609991</v>
      </c>
      <c r="R226" s="2">
        <f t="shared" si="82"/>
        <v>-1155369.9275560735</v>
      </c>
      <c r="S226" s="2">
        <f t="shared" si="82"/>
        <v>-1160723.514654102</v>
      </c>
      <c r="T226" s="2">
        <f t="shared" si="82"/>
        <v>-1160723.514654102</v>
      </c>
      <c r="U226" s="2">
        <f t="shared" si="82"/>
        <v>-1160723.514654102</v>
      </c>
      <c r="V226" s="2">
        <f t="shared" si="82"/>
        <v>-1160723.514654102</v>
      </c>
      <c r="W226" s="2">
        <f t="shared" si="82"/>
        <v>-1160723.514654102</v>
      </c>
      <c r="X226" s="2">
        <f t="shared" si="82"/>
        <v>-1160723.514654102</v>
      </c>
      <c r="Y226" s="2">
        <f t="shared" si="82"/>
        <v>-1160723.514654102</v>
      </c>
      <c r="Z226" s="2">
        <f t="shared" si="82"/>
        <v>-1160723.514654102</v>
      </c>
      <c r="AA226" s="2">
        <f t="shared" si="82"/>
        <v>-1160723.514654102</v>
      </c>
      <c r="AB226" s="2">
        <f t="shared" si="82"/>
        <v>-1160723.514654102</v>
      </c>
      <c r="AC226" s="2">
        <f t="shared" si="82"/>
        <v>-1160723.514654102</v>
      </c>
      <c r="AD226" s="2">
        <f t="shared" si="82"/>
        <v>-1160723.514654102</v>
      </c>
      <c r="AE226" s="2">
        <f t="shared" si="82"/>
        <v>-1160723.514654102</v>
      </c>
      <c r="AF226" s="2">
        <f t="shared" si="82"/>
        <v>-1160723.514654102</v>
      </c>
      <c r="AG226" s="2">
        <f t="shared" si="82"/>
        <v>-1160723.514654102</v>
      </c>
      <c r="AH226" s="2">
        <f t="shared" si="82"/>
        <v>-1160723.514654102</v>
      </c>
      <c r="AI226" s="2">
        <f t="shared" si="82"/>
        <v>-1160723.514654102</v>
      </c>
      <c r="AJ226" s="2">
        <f t="shared" si="82"/>
        <v>-1160723.514654102</v>
      </c>
      <c r="AK226" s="2">
        <f t="shared" si="82"/>
        <v>-1160723.514654102</v>
      </c>
    </row>
    <row r="227" spans="4:40">
      <c r="E227" t="s">
        <v>290</v>
      </c>
      <c r="F227" t="s">
        <v>215</v>
      </c>
      <c r="G227" s="2">
        <f t="shared" ref="G227:AK227" si="83">G207</f>
        <v>0</v>
      </c>
      <c r="H227" s="2">
        <f t="shared" si="83"/>
        <v>0</v>
      </c>
      <c r="I227" s="2">
        <f t="shared" si="83"/>
        <v>0</v>
      </c>
      <c r="J227" s="2">
        <f t="shared" si="83"/>
        <v>0</v>
      </c>
      <c r="K227" s="2">
        <f t="shared" si="83"/>
        <v>0</v>
      </c>
      <c r="L227" s="2">
        <f t="shared" si="83"/>
        <v>0</v>
      </c>
      <c r="M227" s="2">
        <f t="shared" si="83"/>
        <v>0</v>
      </c>
      <c r="N227" s="2">
        <f t="shared" si="83"/>
        <v>0</v>
      </c>
      <c r="O227" s="2">
        <f t="shared" si="83"/>
        <v>0</v>
      </c>
      <c r="P227" s="2">
        <f t="shared" si="83"/>
        <v>0</v>
      </c>
      <c r="Q227" s="2">
        <f t="shared" si="83"/>
        <v>0</v>
      </c>
      <c r="R227" s="2">
        <f t="shared" si="83"/>
        <v>0</v>
      </c>
      <c r="S227" s="2">
        <f t="shared" si="83"/>
        <v>0</v>
      </c>
      <c r="T227" s="2">
        <f t="shared" si="83"/>
        <v>0</v>
      </c>
      <c r="U227" s="2">
        <f t="shared" si="83"/>
        <v>0</v>
      </c>
      <c r="V227" s="2">
        <f t="shared" si="83"/>
        <v>0</v>
      </c>
      <c r="W227" s="2">
        <f t="shared" si="83"/>
        <v>0</v>
      </c>
      <c r="X227" s="2">
        <f t="shared" si="83"/>
        <v>0</v>
      </c>
      <c r="Y227" s="2">
        <f t="shared" si="83"/>
        <v>0</v>
      </c>
      <c r="Z227" s="2">
        <f t="shared" si="83"/>
        <v>0</v>
      </c>
      <c r="AA227" s="2">
        <f t="shared" si="83"/>
        <v>0</v>
      </c>
      <c r="AB227" s="2">
        <f t="shared" si="83"/>
        <v>0</v>
      </c>
      <c r="AC227" s="2">
        <f t="shared" si="83"/>
        <v>0</v>
      </c>
      <c r="AD227" s="2">
        <f t="shared" si="83"/>
        <v>0</v>
      </c>
      <c r="AE227" s="2">
        <f t="shared" si="83"/>
        <v>0</v>
      </c>
      <c r="AF227" s="2">
        <f t="shared" si="83"/>
        <v>0</v>
      </c>
      <c r="AG227" s="2">
        <f t="shared" si="83"/>
        <v>0</v>
      </c>
      <c r="AH227" s="2">
        <f t="shared" si="83"/>
        <v>0</v>
      </c>
      <c r="AI227" s="2">
        <f t="shared" si="83"/>
        <v>0</v>
      </c>
      <c r="AJ227" s="2">
        <f t="shared" si="83"/>
        <v>0</v>
      </c>
      <c r="AK227" s="2">
        <f t="shared" si="83"/>
        <v>0</v>
      </c>
    </row>
    <row r="228" spans="4:40">
      <c r="E228" t="s">
        <v>307</v>
      </c>
      <c r="F228" t="s">
        <v>215</v>
      </c>
      <c r="H228" s="2" t="e">
        <f t="shared" ref="H228:AK228" si="84">H219</f>
        <v>#REF!</v>
      </c>
      <c r="I228" s="2" t="e">
        <f t="shared" si="84"/>
        <v>#REF!</v>
      </c>
      <c r="J228" s="2" t="e">
        <f t="shared" si="84"/>
        <v>#REF!</v>
      </c>
      <c r="K228" s="2" t="e">
        <f t="shared" si="84"/>
        <v>#REF!</v>
      </c>
      <c r="L228" s="2" t="e">
        <f t="shared" si="84"/>
        <v>#REF!</v>
      </c>
      <c r="M228" s="2" t="e">
        <f t="shared" si="84"/>
        <v>#REF!</v>
      </c>
      <c r="N228" s="2" t="e">
        <f t="shared" si="84"/>
        <v>#REF!</v>
      </c>
      <c r="O228" s="2" t="e">
        <f t="shared" si="84"/>
        <v>#REF!</v>
      </c>
      <c r="P228" s="2" t="e">
        <f t="shared" si="84"/>
        <v>#REF!</v>
      </c>
      <c r="Q228" s="2" t="e">
        <f t="shared" si="84"/>
        <v>#REF!</v>
      </c>
      <c r="R228" s="2" t="e">
        <f t="shared" si="84"/>
        <v>#REF!</v>
      </c>
      <c r="S228" s="2" t="e">
        <f t="shared" si="84"/>
        <v>#REF!</v>
      </c>
      <c r="T228" s="2" t="e">
        <f t="shared" si="84"/>
        <v>#REF!</v>
      </c>
      <c r="U228" s="2" t="e">
        <f t="shared" si="84"/>
        <v>#REF!</v>
      </c>
      <c r="V228" s="2" t="e">
        <f t="shared" si="84"/>
        <v>#REF!</v>
      </c>
      <c r="W228" s="2" t="e">
        <f t="shared" si="84"/>
        <v>#REF!</v>
      </c>
      <c r="X228" s="2" t="e">
        <f t="shared" si="84"/>
        <v>#REF!</v>
      </c>
      <c r="Y228" s="2" t="e">
        <f t="shared" si="84"/>
        <v>#REF!</v>
      </c>
      <c r="Z228" s="2" t="e">
        <f t="shared" si="84"/>
        <v>#REF!</v>
      </c>
      <c r="AA228" s="2" t="e">
        <f t="shared" si="84"/>
        <v>#REF!</v>
      </c>
      <c r="AB228" s="2" t="e">
        <f t="shared" si="84"/>
        <v>#REF!</v>
      </c>
      <c r="AC228" s="2" t="e">
        <f t="shared" si="84"/>
        <v>#REF!</v>
      </c>
      <c r="AD228" s="2" t="e">
        <f t="shared" si="84"/>
        <v>#REF!</v>
      </c>
      <c r="AE228" s="2" t="e">
        <f t="shared" si="84"/>
        <v>#REF!</v>
      </c>
      <c r="AF228" s="2" t="e">
        <f t="shared" si="84"/>
        <v>#REF!</v>
      </c>
      <c r="AG228" s="2" t="e">
        <f t="shared" si="84"/>
        <v>#REF!</v>
      </c>
      <c r="AH228" s="2" t="e">
        <f t="shared" si="84"/>
        <v>#REF!</v>
      </c>
      <c r="AI228" s="2" t="e">
        <f t="shared" si="84"/>
        <v>#REF!</v>
      </c>
      <c r="AJ228" s="2" t="e">
        <f t="shared" si="84"/>
        <v>#REF!</v>
      </c>
      <c r="AK228" s="2" t="e">
        <f t="shared" si="84"/>
        <v>#REF!</v>
      </c>
    </row>
    <row r="230" spans="4:40">
      <c r="E230" t="s">
        <v>308</v>
      </c>
      <c r="F230" t="s">
        <v>215</v>
      </c>
      <c r="G230" s="2">
        <f t="shared" ref="G230:AK230" si="85">SUM(G222:G228)</f>
        <v>0</v>
      </c>
      <c r="H230" s="2" t="e">
        <f t="shared" si="85"/>
        <v>#REF!</v>
      </c>
      <c r="I230" s="2" t="e">
        <f t="shared" si="85"/>
        <v>#REF!</v>
      </c>
      <c r="J230" s="2" t="e">
        <f t="shared" si="85"/>
        <v>#REF!</v>
      </c>
      <c r="K230" s="2" t="e">
        <f t="shared" si="85"/>
        <v>#REF!</v>
      </c>
      <c r="L230" s="2" t="e">
        <f t="shared" si="85"/>
        <v>#REF!</v>
      </c>
      <c r="M230" s="2" t="e">
        <f t="shared" si="85"/>
        <v>#REF!</v>
      </c>
      <c r="N230" s="2" t="e">
        <f t="shared" si="85"/>
        <v>#REF!</v>
      </c>
      <c r="O230" s="2" t="e">
        <f t="shared" si="85"/>
        <v>#REF!</v>
      </c>
      <c r="P230" s="2" t="e">
        <f t="shared" si="85"/>
        <v>#REF!</v>
      </c>
      <c r="Q230" s="2" t="e">
        <f t="shared" si="85"/>
        <v>#REF!</v>
      </c>
      <c r="R230" s="2" t="e">
        <f t="shared" si="85"/>
        <v>#REF!</v>
      </c>
      <c r="S230" s="2" t="e">
        <f t="shared" si="85"/>
        <v>#REF!</v>
      </c>
      <c r="T230" s="2" t="e">
        <f t="shared" si="85"/>
        <v>#REF!</v>
      </c>
      <c r="U230" s="2" t="e">
        <f t="shared" si="85"/>
        <v>#REF!</v>
      </c>
      <c r="V230" s="2" t="e">
        <f t="shared" si="85"/>
        <v>#REF!</v>
      </c>
      <c r="W230" s="2" t="e">
        <f t="shared" si="85"/>
        <v>#REF!</v>
      </c>
      <c r="X230" s="2" t="e">
        <f t="shared" si="85"/>
        <v>#REF!</v>
      </c>
      <c r="Y230" s="2" t="e">
        <f t="shared" si="85"/>
        <v>#REF!</v>
      </c>
      <c r="Z230" s="2" t="e">
        <f t="shared" si="85"/>
        <v>#REF!</v>
      </c>
      <c r="AA230" s="2" t="e">
        <f t="shared" si="85"/>
        <v>#REF!</v>
      </c>
      <c r="AB230" s="2" t="e">
        <f t="shared" si="85"/>
        <v>#REF!</v>
      </c>
      <c r="AC230" s="2" t="e">
        <f t="shared" si="85"/>
        <v>#REF!</v>
      </c>
      <c r="AD230" s="2" t="e">
        <f t="shared" si="85"/>
        <v>#REF!</v>
      </c>
      <c r="AE230" s="2" t="e">
        <f t="shared" si="85"/>
        <v>#REF!</v>
      </c>
      <c r="AF230" s="2" t="e">
        <f t="shared" si="85"/>
        <v>#REF!</v>
      </c>
      <c r="AG230" s="2" t="e">
        <f t="shared" si="85"/>
        <v>#REF!</v>
      </c>
      <c r="AH230" s="2" t="e">
        <f t="shared" si="85"/>
        <v>#REF!</v>
      </c>
      <c r="AI230" s="2" t="e">
        <f t="shared" si="85"/>
        <v>#REF!</v>
      </c>
      <c r="AJ230" s="2" t="e">
        <f t="shared" si="85"/>
        <v>#REF!</v>
      </c>
      <c r="AK230" s="2" t="e">
        <f t="shared" si="85"/>
        <v>#REF!</v>
      </c>
    </row>
    <row r="231" spans="4:40">
      <c r="E231" t="s">
        <v>309</v>
      </c>
      <c r="F231" t="s">
        <v>215</v>
      </c>
      <c r="G231" s="2">
        <f>-G230*G$18</f>
        <v>0</v>
      </c>
      <c r="H231" s="2" t="e">
        <f t="shared" ref="H231:AK231" si="86">-H230*H$18</f>
        <v>#REF!</v>
      </c>
      <c r="I231" s="2" t="e">
        <f t="shared" si="86"/>
        <v>#REF!</v>
      </c>
      <c r="J231" s="2" t="e">
        <f t="shared" si="86"/>
        <v>#REF!</v>
      </c>
      <c r="K231" s="2" t="e">
        <f t="shared" si="86"/>
        <v>#REF!</v>
      </c>
      <c r="L231" s="2" t="e">
        <f t="shared" si="86"/>
        <v>#REF!</v>
      </c>
      <c r="M231" s="2" t="e">
        <f t="shared" si="86"/>
        <v>#REF!</v>
      </c>
      <c r="N231" s="2" t="e">
        <f t="shared" si="86"/>
        <v>#REF!</v>
      </c>
      <c r="O231" s="2" t="e">
        <f t="shared" si="86"/>
        <v>#REF!</v>
      </c>
      <c r="P231" s="2" t="e">
        <f t="shared" si="86"/>
        <v>#REF!</v>
      </c>
      <c r="Q231" s="2" t="e">
        <f t="shared" si="86"/>
        <v>#REF!</v>
      </c>
      <c r="R231" s="2" t="e">
        <f t="shared" si="86"/>
        <v>#REF!</v>
      </c>
      <c r="S231" s="2" t="e">
        <f t="shared" si="86"/>
        <v>#REF!</v>
      </c>
      <c r="T231" s="2" t="e">
        <f t="shared" si="86"/>
        <v>#REF!</v>
      </c>
      <c r="U231" s="2" t="e">
        <f t="shared" si="86"/>
        <v>#REF!</v>
      </c>
      <c r="V231" s="2" t="e">
        <f t="shared" si="86"/>
        <v>#REF!</v>
      </c>
      <c r="W231" s="2" t="e">
        <f t="shared" si="86"/>
        <v>#REF!</v>
      </c>
      <c r="X231" s="2" t="e">
        <f t="shared" si="86"/>
        <v>#REF!</v>
      </c>
      <c r="Y231" s="2" t="e">
        <f t="shared" si="86"/>
        <v>#REF!</v>
      </c>
      <c r="Z231" s="2" t="e">
        <f t="shared" si="86"/>
        <v>#REF!</v>
      </c>
      <c r="AA231" s="2" t="e">
        <f t="shared" si="86"/>
        <v>#REF!</v>
      </c>
      <c r="AB231" s="2" t="e">
        <f t="shared" si="86"/>
        <v>#REF!</v>
      </c>
      <c r="AC231" s="2" t="e">
        <f t="shared" si="86"/>
        <v>#REF!</v>
      </c>
      <c r="AD231" s="2" t="e">
        <f t="shared" si="86"/>
        <v>#REF!</v>
      </c>
      <c r="AE231" s="2" t="e">
        <f t="shared" si="86"/>
        <v>#REF!</v>
      </c>
      <c r="AF231" s="2" t="e">
        <f t="shared" si="86"/>
        <v>#REF!</v>
      </c>
      <c r="AG231" s="2" t="e">
        <f t="shared" si="86"/>
        <v>#REF!</v>
      </c>
      <c r="AH231" s="2" t="e">
        <f t="shared" si="86"/>
        <v>#REF!</v>
      </c>
      <c r="AI231" s="2" t="e">
        <f t="shared" si="86"/>
        <v>#REF!</v>
      </c>
      <c r="AJ231" s="2" t="e">
        <f t="shared" si="86"/>
        <v>#REF!</v>
      </c>
      <c r="AK231" s="2" t="e">
        <f t="shared" si="86"/>
        <v>#REF!</v>
      </c>
    </row>
    <row r="233" spans="4:40">
      <c r="D233" t="s">
        <v>310</v>
      </c>
    </row>
    <row r="234" spans="4:40">
      <c r="E234" t="s">
        <v>214</v>
      </c>
      <c r="F234" t="s">
        <v>215</v>
      </c>
      <c r="G234" s="2">
        <f t="shared" ref="G234:AK234" si="87">-G26</f>
        <v>0</v>
      </c>
      <c r="H234" s="2">
        <f t="shared" si="87"/>
        <v>-34639299.424213558</v>
      </c>
      <c r="I234" s="2">
        <f t="shared" si="87"/>
        <v>-27769343.06311813</v>
      </c>
      <c r="J234" s="2">
        <f t="shared" si="87"/>
        <v>-11068955.811253002</v>
      </c>
      <c r="K234" s="2">
        <f t="shared" si="87"/>
        <v>0</v>
      </c>
      <c r="L234" s="2">
        <f t="shared" si="87"/>
        <v>-4916911.9651130997</v>
      </c>
      <c r="M234" s="2">
        <f t="shared" si="87"/>
        <v>-5824662.5197669156</v>
      </c>
      <c r="N234" s="2">
        <f t="shared" si="87"/>
        <v>0</v>
      </c>
      <c r="O234" s="2">
        <f t="shared" si="87"/>
        <v>0</v>
      </c>
      <c r="P234" s="2">
        <f t="shared" si="87"/>
        <v>-3237237.3734152243</v>
      </c>
      <c r="Q234" s="2">
        <f t="shared" si="87"/>
        <v>0</v>
      </c>
      <c r="R234" s="23">
        <f t="shared" si="87"/>
        <v>-4973184.0476059541</v>
      </c>
      <c r="S234" s="23">
        <f t="shared" si="87"/>
        <v>-428286.96784227341</v>
      </c>
      <c r="T234" s="23">
        <f t="shared" si="87"/>
        <v>0</v>
      </c>
      <c r="U234" s="23">
        <f t="shared" si="87"/>
        <v>0</v>
      </c>
      <c r="V234" s="23">
        <f t="shared" si="87"/>
        <v>0</v>
      </c>
      <c r="W234" s="23">
        <f t="shared" si="87"/>
        <v>0</v>
      </c>
      <c r="X234" s="23">
        <f t="shared" si="87"/>
        <v>0</v>
      </c>
      <c r="Y234" s="23">
        <f t="shared" si="87"/>
        <v>0</v>
      </c>
      <c r="Z234" s="23">
        <f t="shared" si="87"/>
        <v>0</v>
      </c>
      <c r="AA234" s="23">
        <f t="shared" si="87"/>
        <v>0</v>
      </c>
      <c r="AB234" s="23">
        <f t="shared" si="87"/>
        <v>0</v>
      </c>
      <c r="AC234" s="23">
        <f t="shared" si="87"/>
        <v>0</v>
      </c>
      <c r="AD234" s="23">
        <f t="shared" si="87"/>
        <v>0</v>
      </c>
      <c r="AE234" s="23">
        <f t="shared" si="87"/>
        <v>0</v>
      </c>
      <c r="AF234" s="23">
        <f t="shared" si="87"/>
        <v>0</v>
      </c>
      <c r="AG234" s="23">
        <f t="shared" si="87"/>
        <v>0</v>
      </c>
      <c r="AH234" s="23">
        <f t="shared" si="87"/>
        <v>0</v>
      </c>
      <c r="AI234" s="23">
        <f t="shared" si="87"/>
        <v>0</v>
      </c>
      <c r="AJ234" s="23">
        <f t="shared" si="87"/>
        <v>0</v>
      </c>
      <c r="AK234" s="23">
        <f t="shared" si="87"/>
        <v>0</v>
      </c>
    </row>
    <row r="235" spans="4:40">
      <c r="E235" t="s">
        <v>311</v>
      </c>
      <c r="F235" t="s">
        <v>215</v>
      </c>
      <c r="G235" s="2">
        <f t="shared" ref="G235:AK235" si="88">G84</f>
        <v>0</v>
      </c>
      <c r="H235" s="2">
        <f t="shared" si="88"/>
        <v>0</v>
      </c>
      <c r="I235" s="2">
        <f t="shared" si="88"/>
        <v>0</v>
      </c>
      <c r="J235" s="2">
        <f t="shared" si="88"/>
        <v>0</v>
      </c>
      <c r="K235" s="2">
        <f t="shared" si="88"/>
        <v>0</v>
      </c>
      <c r="L235" s="2">
        <f t="shared" si="88"/>
        <v>0</v>
      </c>
      <c r="M235" s="2">
        <f t="shared" si="88"/>
        <v>0</v>
      </c>
      <c r="N235" s="2">
        <f t="shared" si="88"/>
        <v>0</v>
      </c>
      <c r="O235" s="2">
        <f t="shared" si="88"/>
        <v>0</v>
      </c>
      <c r="P235" s="2">
        <f t="shared" si="88"/>
        <v>0</v>
      </c>
      <c r="Q235" s="2">
        <f t="shared" si="88"/>
        <v>0</v>
      </c>
      <c r="R235" s="2">
        <f t="shared" si="88"/>
        <v>0</v>
      </c>
      <c r="S235" s="2">
        <f t="shared" si="88"/>
        <v>0</v>
      </c>
      <c r="T235" s="2">
        <f t="shared" si="88"/>
        <v>0</v>
      </c>
      <c r="U235" s="2">
        <f t="shared" si="88"/>
        <v>0</v>
      </c>
      <c r="V235" s="2">
        <f t="shared" si="88"/>
        <v>0</v>
      </c>
      <c r="W235" s="2">
        <f t="shared" si="88"/>
        <v>0</v>
      </c>
      <c r="X235" s="2">
        <f t="shared" si="88"/>
        <v>0</v>
      </c>
      <c r="Y235" s="2">
        <f t="shared" si="88"/>
        <v>0</v>
      </c>
      <c r="Z235" s="2">
        <f t="shared" si="88"/>
        <v>0</v>
      </c>
      <c r="AA235" s="2">
        <f t="shared" si="88"/>
        <v>0</v>
      </c>
      <c r="AB235" s="2">
        <f t="shared" si="88"/>
        <v>0</v>
      </c>
      <c r="AC235" s="2">
        <f t="shared" si="88"/>
        <v>0</v>
      </c>
      <c r="AD235" s="2">
        <f t="shared" si="88"/>
        <v>0</v>
      </c>
      <c r="AE235" s="2">
        <f t="shared" si="88"/>
        <v>0</v>
      </c>
      <c r="AF235" s="2">
        <f t="shared" si="88"/>
        <v>0</v>
      </c>
      <c r="AG235" s="2">
        <f t="shared" si="88"/>
        <v>0</v>
      </c>
      <c r="AH235" s="2">
        <f t="shared" si="88"/>
        <v>0</v>
      </c>
      <c r="AI235" s="2">
        <f t="shared" si="88"/>
        <v>0</v>
      </c>
      <c r="AJ235" s="2">
        <f t="shared" si="88"/>
        <v>0</v>
      </c>
      <c r="AK235" s="2">
        <f t="shared" si="88"/>
        <v>0</v>
      </c>
    </row>
    <row r="236" spans="4:40">
      <c r="E236" t="s">
        <v>222</v>
      </c>
      <c r="F236" t="s">
        <v>215</v>
      </c>
      <c r="G236" s="2">
        <f t="shared" ref="G236:AK236" si="89">G53</f>
        <v>0</v>
      </c>
      <c r="H236" s="2">
        <f t="shared" si="89"/>
        <v>0</v>
      </c>
      <c r="I236" s="2">
        <f t="shared" si="89"/>
        <v>0</v>
      </c>
      <c r="J236" s="2">
        <f t="shared" si="89"/>
        <v>0</v>
      </c>
      <c r="K236" s="2">
        <f t="shared" si="89"/>
        <v>0</v>
      </c>
      <c r="L236" s="2">
        <f t="shared" si="89"/>
        <v>0</v>
      </c>
      <c r="M236" s="2">
        <f t="shared" si="89"/>
        <v>0</v>
      </c>
      <c r="N236" s="2">
        <f t="shared" si="89"/>
        <v>0</v>
      </c>
      <c r="O236" s="2">
        <f t="shared" si="89"/>
        <v>0</v>
      </c>
      <c r="P236" s="2">
        <f t="shared" si="89"/>
        <v>0</v>
      </c>
      <c r="Q236" s="2">
        <f t="shared" si="89"/>
        <v>0</v>
      </c>
      <c r="R236" s="2">
        <f t="shared" si="89"/>
        <v>0</v>
      </c>
      <c r="S236" s="2">
        <f t="shared" si="89"/>
        <v>0</v>
      </c>
      <c r="T236" s="2">
        <f t="shared" si="89"/>
        <v>0</v>
      </c>
      <c r="U236" s="2">
        <f t="shared" si="89"/>
        <v>0</v>
      </c>
      <c r="V236" s="2">
        <f t="shared" si="89"/>
        <v>0</v>
      </c>
      <c r="W236" s="2">
        <f t="shared" si="89"/>
        <v>0</v>
      </c>
      <c r="X236" s="2">
        <f t="shared" si="89"/>
        <v>0</v>
      </c>
      <c r="Y236" s="2">
        <f t="shared" si="89"/>
        <v>0</v>
      </c>
      <c r="Z236" s="2">
        <f t="shared" si="89"/>
        <v>0</v>
      </c>
      <c r="AA236" s="2">
        <f t="shared" si="89"/>
        <v>0</v>
      </c>
      <c r="AB236" s="2">
        <f t="shared" si="89"/>
        <v>0</v>
      </c>
      <c r="AC236" s="2">
        <f t="shared" si="89"/>
        <v>0</v>
      </c>
      <c r="AD236" s="2">
        <f t="shared" si="89"/>
        <v>0</v>
      </c>
      <c r="AE236" s="2">
        <f t="shared" si="89"/>
        <v>0</v>
      </c>
      <c r="AF236" s="2">
        <f t="shared" si="89"/>
        <v>0</v>
      </c>
      <c r="AG236" s="2">
        <f t="shared" si="89"/>
        <v>0</v>
      </c>
      <c r="AH236" s="2">
        <f t="shared" si="89"/>
        <v>0</v>
      </c>
      <c r="AI236" s="2">
        <f t="shared" si="89"/>
        <v>0</v>
      </c>
      <c r="AJ236" s="2">
        <f t="shared" si="89"/>
        <v>0</v>
      </c>
      <c r="AK236" s="2">
        <f t="shared" si="89"/>
        <v>0</v>
      </c>
    </row>
    <row r="237" spans="4:40">
      <c r="E237" t="s">
        <v>305</v>
      </c>
      <c r="F237" t="s">
        <v>215</v>
      </c>
      <c r="G237" s="2">
        <f t="shared" ref="G237:AK237" si="90">G177</f>
        <v>0</v>
      </c>
      <c r="H237" s="2" t="e">
        <f t="shared" si="90"/>
        <v>#REF!</v>
      </c>
      <c r="I237" s="2" t="e">
        <f t="shared" si="90"/>
        <v>#REF!</v>
      </c>
      <c r="J237" s="2" t="e">
        <f t="shared" si="90"/>
        <v>#REF!</v>
      </c>
      <c r="K237" s="2" t="e">
        <f t="shared" si="90"/>
        <v>#REF!</v>
      </c>
      <c r="L237" s="2" t="e">
        <f t="shared" si="90"/>
        <v>#REF!</v>
      </c>
      <c r="M237" s="2" t="e">
        <f t="shared" si="90"/>
        <v>#REF!</v>
      </c>
      <c r="N237" s="2" t="e">
        <f t="shared" si="90"/>
        <v>#REF!</v>
      </c>
      <c r="O237" s="2" t="e">
        <f t="shared" si="90"/>
        <v>#REF!</v>
      </c>
      <c r="P237" s="2" t="e">
        <f t="shared" si="90"/>
        <v>#REF!</v>
      </c>
      <c r="Q237" s="2" t="e">
        <f t="shared" si="90"/>
        <v>#REF!</v>
      </c>
      <c r="R237" s="2" t="e">
        <f t="shared" si="90"/>
        <v>#REF!</v>
      </c>
      <c r="S237" s="2" t="e">
        <f t="shared" si="90"/>
        <v>#REF!</v>
      </c>
      <c r="T237" s="2" t="e">
        <f t="shared" si="90"/>
        <v>#REF!</v>
      </c>
      <c r="U237" s="2" t="e">
        <f t="shared" si="90"/>
        <v>#REF!</v>
      </c>
      <c r="V237" s="2" t="e">
        <f t="shared" si="90"/>
        <v>#REF!</v>
      </c>
      <c r="W237" s="2" t="e">
        <f t="shared" si="90"/>
        <v>#REF!</v>
      </c>
      <c r="X237" s="2" t="e">
        <f t="shared" si="90"/>
        <v>#REF!</v>
      </c>
      <c r="Y237" s="2" t="e">
        <f t="shared" si="90"/>
        <v>#REF!</v>
      </c>
      <c r="Z237" s="2" t="e">
        <f t="shared" si="90"/>
        <v>#REF!</v>
      </c>
      <c r="AA237" s="2" t="e">
        <f t="shared" si="90"/>
        <v>#REF!</v>
      </c>
      <c r="AB237" s="2" t="e">
        <f t="shared" si="90"/>
        <v>#REF!</v>
      </c>
      <c r="AC237" s="2" t="e">
        <f t="shared" si="90"/>
        <v>#REF!</v>
      </c>
      <c r="AD237" s="2" t="e">
        <f t="shared" si="90"/>
        <v>#REF!</v>
      </c>
      <c r="AE237" s="2" t="e">
        <f t="shared" si="90"/>
        <v>#REF!</v>
      </c>
      <c r="AF237" s="2" t="e">
        <f t="shared" si="90"/>
        <v>#REF!</v>
      </c>
      <c r="AG237" s="2" t="e">
        <f t="shared" si="90"/>
        <v>#REF!</v>
      </c>
      <c r="AH237" s="2" t="e">
        <f t="shared" si="90"/>
        <v>#REF!</v>
      </c>
      <c r="AI237" s="2" t="e">
        <f t="shared" si="90"/>
        <v>#REF!</v>
      </c>
      <c r="AJ237" s="2" t="e">
        <f t="shared" si="90"/>
        <v>#REF!</v>
      </c>
      <c r="AK237" s="2" t="e">
        <f t="shared" si="90"/>
        <v>#REF!</v>
      </c>
      <c r="AL237" s="2" t="e">
        <f t="shared" ref="AL237:AL243" si="91">IF(AF237=0,0,IF($G$15&gt;(AK237/AF237)^(1/5)-1+2%,AK237*(AK237/AF237)^(1/5)/($G$15-((AK237/AF237)^(1/5)-1)),AK237*(1+$G$14)/$G$16))</f>
        <v>#REF!</v>
      </c>
      <c r="AN237" s="2"/>
    </row>
    <row r="238" spans="4:40">
      <c r="E238" t="s">
        <v>282</v>
      </c>
      <c r="F238" t="s">
        <v>215</v>
      </c>
      <c r="G238" s="2">
        <f t="shared" ref="G238:AK238" si="92">G224</f>
        <v>0</v>
      </c>
      <c r="H238" s="2" t="e">
        <f t="shared" si="92"/>
        <v>#REF!</v>
      </c>
      <c r="I238" s="2" t="e">
        <f t="shared" si="92"/>
        <v>#REF!</v>
      </c>
      <c r="J238" s="2" t="e">
        <f t="shared" si="92"/>
        <v>#REF!</v>
      </c>
      <c r="K238" s="2" t="e">
        <f t="shared" si="92"/>
        <v>#REF!</v>
      </c>
      <c r="L238" s="2" t="e">
        <f t="shared" si="92"/>
        <v>#REF!</v>
      </c>
      <c r="M238" s="2" t="e">
        <f t="shared" si="92"/>
        <v>#REF!</v>
      </c>
      <c r="N238" s="2" t="e">
        <f t="shared" si="92"/>
        <v>#REF!</v>
      </c>
      <c r="O238" s="2" t="e">
        <f t="shared" si="92"/>
        <v>#REF!</v>
      </c>
      <c r="P238" s="2" t="e">
        <f t="shared" si="92"/>
        <v>#REF!</v>
      </c>
      <c r="Q238" s="2" t="e">
        <f t="shared" si="92"/>
        <v>#REF!</v>
      </c>
      <c r="R238" s="2" t="e">
        <f t="shared" si="92"/>
        <v>#REF!</v>
      </c>
      <c r="S238" s="2" t="e">
        <f t="shared" si="92"/>
        <v>#REF!</v>
      </c>
      <c r="T238" s="2" t="e">
        <f t="shared" si="92"/>
        <v>#REF!</v>
      </c>
      <c r="U238" s="2" t="e">
        <f t="shared" si="92"/>
        <v>#REF!</v>
      </c>
      <c r="V238" s="2" t="e">
        <f t="shared" si="92"/>
        <v>#REF!</v>
      </c>
      <c r="W238" s="2" t="e">
        <f t="shared" si="92"/>
        <v>#REF!</v>
      </c>
      <c r="X238" s="2" t="e">
        <f t="shared" si="92"/>
        <v>#REF!</v>
      </c>
      <c r="Y238" s="2" t="e">
        <f t="shared" si="92"/>
        <v>#REF!</v>
      </c>
      <c r="Z238" s="2" t="e">
        <f t="shared" si="92"/>
        <v>#REF!</v>
      </c>
      <c r="AA238" s="2" t="e">
        <f t="shared" si="92"/>
        <v>#REF!</v>
      </c>
      <c r="AB238" s="2" t="e">
        <f t="shared" si="92"/>
        <v>#REF!</v>
      </c>
      <c r="AC238" s="2" t="e">
        <f t="shared" si="92"/>
        <v>#REF!</v>
      </c>
      <c r="AD238" s="2" t="e">
        <f t="shared" si="92"/>
        <v>#REF!</v>
      </c>
      <c r="AE238" s="2" t="e">
        <f t="shared" si="92"/>
        <v>#REF!</v>
      </c>
      <c r="AF238" s="2" t="e">
        <f t="shared" si="92"/>
        <v>#REF!</v>
      </c>
      <c r="AG238" s="2" t="e">
        <f t="shared" si="92"/>
        <v>#REF!</v>
      </c>
      <c r="AH238" s="2" t="e">
        <f t="shared" si="92"/>
        <v>#REF!</v>
      </c>
      <c r="AI238" s="2" t="e">
        <f t="shared" si="92"/>
        <v>#REF!</v>
      </c>
      <c r="AJ238" s="2" t="e">
        <f t="shared" si="92"/>
        <v>#REF!</v>
      </c>
      <c r="AK238" s="2" t="e">
        <f t="shared" si="92"/>
        <v>#REF!</v>
      </c>
      <c r="AL238" s="2" t="e">
        <f t="shared" si="91"/>
        <v>#REF!</v>
      </c>
      <c r="AN238" s="2"/>
    </row>
    <row r="239" spans="4:40">
      <c r="E239" t="s">
        <v>283</v>
      </c>
      <c r="F239" t="s">
        <v>215</v>
      </c>
      <c r="G239" s="2">
        <f t="shared" ref="G239:AK239" si="93">-G200</f>
        <v>0</v>
      </c>
      <c r="H239" s="2" t="e">
        <f t="shared" si="93"/>
        <v>#REF!</v>
      </c>
      <c r="I239" s="2" t="e">
        <f t="shared" si="93"/>
        <v>#REF!</v>
      </c>
      <c r="J239" s="2" t="e">
        <f t="shared" si="93"/>
        <v>#REF!</v>
      </c>
      <c r="K239" s="2" t="e">
        <f t="shared" si="93"/>
        <v>#REF!</v>
      </c>
      <c r="L239" s="2" t="e">
        <f t="shared" si="93"/>
        <v>#REF!</v>
      </c>
      <c r="M239" s="2" t="e">
        <f t="shared" si="93"/>
        <v>#REF!</v>
      </c>
      <c r="N239" s="2" t="e">
        <f t="shared" si="93"/>
        <v>#REF!</v>
      </c>
      <c r="O239" s="2" t="e">
        <f t="shared" si="93"/>
        <v>#REF!</v>
      </c>
      <c r="P239" s="2" t="e">
        <f t="shared" si="93"/>
        <v>#REF!</v>
      </c>
      <c r="Q239" s="2" t="e">
        <f t="shared" si="93"/>
        <v>#REF!</v>
      </c>
      <c r="R239" s="2" t="e">
        <f t="shared" si="93"/>
        <v>#REF!</v>
      </c>
      <c r="S239" s="2" t="e">
        <f t="shared" si="93"/>
        <v>#REF!</v>
      </c>
      <c r="T239" s="2" t="e">
        <f t="shared" si="93"/>
        <v>#REF!</v>
      </c>
      <c r="U239" s="2" t="e">
        <f t="shared" si="93"/>
        <v>#REF!</v>
      </c>
      <c r="V239" s="2" t="e">
        <f t="shared" si="93"/>
        <v>#REF!</v>
      </c>
      <c r="W239" s="2" t="e">
        <f t="shared" si="93"/>
        <v>#REF!</v>
      </c>
      <c r="X239" s="2" t="e">
        <f t="shared" si="93"/>
        <v>#REF!</v>
      </c>
      <c r="Y239" s="2" t="e">
        <f t="shared" si="93"/>
        <v>#REF!</v>
      </c>
      <c r="Z239" s="2" t="e">
        <f t="shared" si="93"/>
        <v>#REF!</v>
      </c>
      <c r="AA239" s="2" t="e">
        <f t="shared" si="93"/>
        <v>#REF!</v>
      </c>
      <c r="AB239" s="2" t="e">
        <f t="shared" si="93"/>
        <v>#REF!</v>
      </c>
      <c r="AC239" s="2" t="e">
        <f t="shared" si="93"/>
        <v>#REF!</v>
      </c>
      <c r="AD239" s="2" t="e">
        <f t="shared" si="93"/>
        <v>#REF!</v>
      </c>
      <c r="AE239" s="2" t="e">
        <f t="shared" si="93"/>
        <v>#REF!</v>
      </c>
      <c r="AF239" s="2" t="e">
        <f t="shared" si="93"/>
        <v>#REF!</v>
      </c>
      <c r="AG239" s="2" t="e">
        <f t="shared" si="93"/>
        <v>#REF!</v>
      </c>
      <c r="AH239" s="2" t="e">
        <f t="shared" si="93"/>
        <v>#REF!</v>
      </c>
      <c r="AI239" s="2" t="e">
        <f t="shared" si="93"/>
        <v>#REF!</v>
      </c>
      <c r="AJ239" s="2" t="e">
        <f t="shared" si="93"/>
        <v>#REF!</v>
      </c>
      <c r="AK239" s="2" t="e">
        <f t="shared" si="93"/>
        <v>#REF!</v>
      </c>
      <c r="AL239" s="2" t="e">
        <f t="shared" si="91"/>
        <v>#REF!</v>
      </c>
      <c r="AN239" s="2"/>
    </row>
    <row r="240" spans="4:40">
      <c r="E240" t="s">
        <v>290</v>
      </c>
      <c r="F240" t="s">
        <v>215</v>
      </c>
      <c r="G240" s="2">
        <f t="shared" ref="G240:AK240" si="94">G207</f>
        <v>0</v>
      </c>
      <c r="H240" s="2">
        <f t="shared" si="94"/>
        <v>0</v>
      </c>
      <c r="I240" s="2">
        <f t="shared" si="94"/>
        <v>0</v>
      </c>
      <c r="J240" s="2">
        <f t="shared" si="94"/>
        <v>0</v>
      </c>
      <c r="K240" s="2">
        <f t="shared" si="94"/>
        <v>0</v>
      </c>
      <c r="L240" s="2">
        <f t="shared" si="94"/>
        <v>0</v>
      </c>
      <c r="M240" s="2">
        <f t="shared" si="94"/>
        <v>0</v>
      </c>
      <c r="N240" s="2">
        <f t="shared" si="94"/>
        <v>0</v>
      </c>
      <c r="O240" s="2">
        <f t="shared" si="94"/>
        <v>0</v>
      </c>
      <c r="P240" s="2">
        <f t="shared" si="94"/>
        <v>0</v>
      </c>
      <c r="Q240" s="2">
        <f t="shared" si="94"/>
        <v>0</v>
      </c>
      <c r="R240" s="2">
        <f t="shared" si="94"/>
        <v>0</v>
      </c>
      <c r="S240" s="2">
        <f t="shared" si="94"/>
        <v>0</v>
      </c>
      <c r="T240" s="2">
        <f t="shared" si="94"/>
        <v>0</v>
      </c>
      <c r="U240" s="2">
        <f t="shared" si="94"/>
        <v>0</v>
      </c>
      <c r="V240" s="2">
        <f t="shared" si="94"/>
        <v>0</v>
      </c>
      <c r="W240" s="2">
        <f t="shared" si="94"/>
        <v>0</v>
      </c>
      <c r="X240" s="2">
        <f t="shared" si="94"/>
        <v>0</v>
      </c>
      <c r="Y240" s="2">
        <f t="shared" si="94"/>
        <v>0</v>
      </c>
      <c r="Z240" s="2">
        <f t="shared" si="94"/>
        <v>0</v>
      </c>
      <c r="AA240" s="2">
        <f t="shared" si="94"/>
        <v>0</v>
      </c>
      <c r="AB240" s="2">
        <f t="shared" si="94"/>
        <v>0</v>
      </c>
      <c r="AC240" s="2">
        <f t="shared" si="94"/>
        <v>0</v>
      </c>
      <c r="AD240" s="2">
        <f t="shared" si="94"/>
        <v>0</v>
      </c>
      <c r="AE240" s="2">
        <f t="shared" si="94"/>
        <v>0</v>
      </c>
      <c r="AF240" s="2">
        <f t="shared" si="94"/>
        <v>0</v>
      </c>
      <c r="AG240" s="2">
        <f t="shared" si="94"/>
        <v>0</v>
      </c>
      <c r="AH240" s="2">
        <f t="shared" si="94"/>
        <v>0</v>
      </c>
      <c r="AI240" s="2">
        <f t="shared" si="94"/>
        <v>0</v>
      </c>
      <c r="AJ240" s="2">
        <f t="shared" si="94"/>
        <v>0</v>
      </c>
      <c r="AK240" s="2">
        <f t="shared" si="94"/>
        <v>0</v>
      </c>
      <c r="AL240" s="2">
        <f t="shared" si="91"/>
        <v>0</v>
      </c>
      <c r="AN240" s="2"/>
    </row>
    <row r="241" spans="3:40">
      <c r="E241" t="s">
        <v>295</v>
      </c>
      <c r="F241" t="s">
        <v>215</v>
      </c>
      <c r="G241" s="2">
        <f t="shared" ref="G241:AK241" si="95">G214</f>
        <v>0</v>
      </c>
      <c r="H241" s="2">
        <f t="shared" si="95"/>
        <v>0</v>
      </c>
      <c r="I241" s="2">
        <f t="shared" si="95"/>
        <v>0</v>
      </c>
      <c r="J241" s="2">
        <f t="shared" si="95"/>
        <v>0</v>
      </c>
      <c r="K241" s="2">
        <f t="shared" si="95"/>
        <v>0</v>
      </c>
      <c r="L241" s="2">
        <f t="shared" si="95"/>
        <v>0</v>
      </c>
      <c r="M241" s="2">
        <f t="shared" si="95"/>
        <v>0</v>
      </c>
      <c r="N241" s="2">
        <f t="shared" si="95"/>
        <v>0</v>
      </c>
      <c r="O241" s="2">
        <f t="shared" si="95"/>
        <v>0</v>
      </c>
      <c r="P241" s="2">
        <f t="shared" si="95"/>
        <v>0</v>
      </c>
      <c r="Q241" s="2">
        <f t="shared" si="95"/>
        <v>0</v>
      </c>
      <c r="R241" s="2">
        <f t="shared" si="95"/>
        <v>0</v>
      </c>
      <c r="S241" s="2">
        <f t="shared" si="95"/>
        <v>0</v>
      </c>
      <c r="T241" s="2">
        <f t="shared" si="95"/>
        <v>0</v>
      </c>
      <c r="U241" s="2">
        <f t="shared" si="95"/>
        <v>0</v>
      </c>
      <c r="V241" s="2">
        <f t="shared" si="95"/>
        <v>0</v>
      </c>
      <c r="W241" s="2">
        <f t="shared" si="95"/>
        <v>0</v>
      </c>
      <c r="X241" s="2">
        <f t="shared" si="95"/>
        <v>0</v>
      </c>
      <c r="Y241" s="2">
        <f t="shared" si="95"/>
        <v>0</v>
      </c>
      <c r="Z241" s="2">
        <f t="shared" si="95"/>
        <v>0</v>
      </c>
      <c r="AA241" s="2">
        <f t="shared" si="95"/>
        <v>0</v>
      </c>
      <c r="AB241" s="2">
        <f t="shared" si="95"/>
        <v>0</v>
      </c>
      <c r="AC241" s="2">
        <f t="shared" si="95"/>
        <v>0</v>
      </c>
      <c r="AD241" s="2">
        <f t="shared" si="95"/>
        <v>0</v>
      </c>
      <c r="AE241" s="2">
        <f t="shared" si="95"/>
        <v>0</v>
      </c>
      <c r="AF241" s="2">
        <f t="shared" si="95"/>
        <v>0</v>
      </c>
      <c r="AG241" s="2">
        <f t="shared" si="95"/>
        <v>0</v>
      </c>
      <c r="AH241" s="2">
        <f t="shared" si="95"/>
        <v>0</v>
      </c>
      <c r="AI241" s="2">
        <f t="shared" si="95"/>
        <v>0</v>
      </c>
      <c r="AJ241" s="2">
        <f t="shared" si="95"/>
        <v>0</v>
      </c>
      <c r="AK241" s="2">
        <f t="shared" si="95"/>
        <v>0</v>
      </c>
      <c r="AL241" s="2">
        <f t="shared" si="91"/>
        <v>0</v>
      </c>
      <c r="AN241" s="2"/>
    </row>
    <row r="242" spans="3:40">
      <c r="E242" t="s">
        <v>312</v>
      </c>
      <c r="F242" t="s">
        <v>215</v>
      </c>
      <c r="G242" s="2">
        <f t="shared" ref="G242:AK242" si="96">G231</f>
        <v>0</v>
      </c>
      <c r="H242" s="2" t="e">
        <f t="shared" si="96"/>
        <v>#REF!</v>
      </c>
      <c r="I242" s="2" t="e">
        <f t="shared" si="96"/>
        <v>#REF!</v>
      </c>
      <c r="J242" s="2" t="e">
        <f t="shared" si="96"/>
        <v>#REF!</v>
      </c>
      <c r="K242" s="2" t="e">
        <f t="shared" si="96"/>
        <v>#REF!</v>
      </c>
      <c r="L242" s="2" t="e">
        <f t="shared" si="96"/>
        <v>#REF!</v>
      </c>
      <c r="M242" s="2" t="e">
        <f t="shared" si="96"/>
        <v>#REF!</v>
      </c>
      <c r="N242" s="2" t="e">
        <f t="shared" si="96"/>
        <v>#REF!</v>
      </c>
      <c r="O242" s="2" t="e">
        <f t="shared" si="96"/>
        <v>#REF!</v>
      </c>
      <c r="P242" s="2" t="e">
        <f t="shared" si="96"/>
        <v>#REF!</v>
      </c>
      <c r="Q242" s="2" t="e">
        <f t="shared" si="96"/>
        <v>#REF!</v>
      </c>
      <c r="R242" s="2" t="e">
        <f t="shared" si="96"/>
        <v>#REF!</v>
      </c>
      <c r="S242" s="2" t="e">
        <f t="shared" si="96"/>
        <v>#REF!</v>
      </c>
      <c r="T242" s="2" t="e">
        <f t="shared" si="96"/>
        <v>#REF!</v>
      </c>
      <c r="U242" s="2" t="e">
        <f t="shared" si="96"/>
        <v>#REF!</v>
      </c>
      <c r="V242" s="2" t="e">
        <f t="shared" si="96"/>
        <v>#REF!</v>
      </c>
      <c r="W242" s="2" t="e">
        <f t="shared" si="96"/>
        <v>#REF!</v>
      </c>
      <c r="X242" s="2" t="e">
        <f t="shared" si="96"/>
        <v>#REF!</v>
      </c>
      <c r="Y242" s="2" t="e">
        <f t="shared" si="96"/>
        <v>#REF!</v>
      </c>
      <c r="Z242" s="2" t="e">
        <f t="shared" si="96"/>
        <v>#REF!</v>
      </c>
      <c r="AA242" s="2" t="e">
        <f t="shared" si="96"/>
        <v>#REF!</v>
      </c>
      <c r="AB242" s="2" t="e">
        <f t="shared" si="96"/>
        <v>#REF!</v>
      </c>
      <c r="AC242" s="2" t="e">
        <f t="shared" si="96"/>
        <v>#REF!</v>
      </c>
      <c r="AD242" s="2" t="e">
        <f t="shared" si="96"/>
        <v>#REF!</v>
      </c>
      <c r="AE242" s="2" t="e">
        <f t="shared" si="96"/>
        <v>#REF!</v>
      </c>
      <c r="AF242" s="2" t="e">
        <f t="shared" si="96"/>
        <v>#REF!</v>
      </c>
      <c r="AG242" s="2" t="e">
        <f t="shared" si="96"/>
        <v>#REF!</v>
      </c>
      <c r="AH242" s="2" t="e">
        <f t="shared" si="96"/>
        <v>#REF!</v>
      </c>
      <c r="AI242" s="2" t="e">
        <f t="shared" si="96"/>
        <v>#REF!</v>
      </c>
      <c r="AJ242" s="2" t="e">
        <f t="shared" si="96"/>
        <v>#REF!</v>
      </c>
      <c r="AK242" s="2" t="e">
        <f t="shared" si="96"/>
        <v>#REF!</v>
      </c>
      <c r="AL242" s="2" t="e">
        <f t="shared" si="91"/>
        <v>#REF!</v>
      </c>
      <c r="AN242" s="35"/>
    </row>
    <row r="243" spans="3:40">
      <c r="E243" t="s">
        <v>313</v>
      </c>
      <c r="F243" t="s">
        <v>215</v>
      </c>
      <c r="G243" s="2">
        <f>-$G$17*G242</f>
        <v>0</v>
      </c>
      <c r="H243" s="2" t="e">
        <f t="shared" ref="H243:AK243" si="97">-$G$17*H242</f>
        <v>#REF!</v>
      </c>
      <c r="I243" s="2" t="e">
        <f t="shared" si="97"/>
        <v>#REF!</v>
      </c>
      <c r="J243" s="2" t="e">
        <f t="shared" si="97"/>
        <v>#REF!</v>
      </c>
      <c r="K243" s="2" t="e">
        <f t="shared" si="97"/>
        <v>#REF!</v>
      </c>
      <c r="L243" s="2" t="e">
        <f t="shared" si="97"/>
        <v>#REF!</v>
      </c>
      <c r="M243" s="2" t="e">
        <f t="shared" si="97"/>
        <v>#REF!</v>
      </c>
      <c r="N243" s="2" t="e">
        <f t="shared" si="97"/>
        <v>#REF!</v>
      </c>
      <c r="O243" s="2" t="e">
        <f t="shared" si="97"/>
        <v>#REF!</v>
      </c>
      <c r="P243" s="2" t="e">
        <f t="shared" si="97"/>
        <v>#REF!</v>
      </c>
      <c r="Q243" s="2" t="e">
        <f t="shared" si="97"/>
        <v>#REF!</v>
      </c>
      <c r="R243" s="2" t="e">
        <f t="shared" si="97"/>
        <v>#REF!</v>
      </c>
      <c r="S243" s="2" t="e">
        <f t="shared" si="97"/>
        <v>#REF!</v>
      </c>
      <c r="T243" s="2" t="e">
        <f t="shared" si="97"/>
        <v>#REF!</v>
      </c>
      <c r="U243" s="2" t="e">
        <f t="shared" si="97"/>
        <v>#REF!</v>
      </c>
      <c r="V243" s="2" t="e">
        <f t="shared" si="97"/>
        <v>#REF!</v>
      </c>
      <c r="W243" s="2" t="e">
        <f t="shared" si="97"/>
        <v>#REF!</v>
      </c>
      <c r="X243" s="2" t="e">
        <f t="shared" si="97"/>
        <v>#REF!</v>
      </c>
      <c r="Y243" s="2" t="e">
        <f t="shared" si="97"/>
        <v>#REF!</v>
      </c>
      <c r="Z243" s="2" t="e">
        <f t="shared" si="97"/>
        <v>#REF!</v>
      </c>
      <c r="AA243" s="2" t="e">
        <f t="shared" si="97"/>
        <v>#REF!</v>
      </c>
      <c r="AB243" s="2" t="e">
        <f t="shared" si="97"/>
        <v>#REF!</v>
      </c>
      <c r="AC243" s="2" t="e">
        <f t="shared" si="97"/>
        <v>#REF!</v>
      </c>
      <c r="AD243" s="2" t="e">
        <f t="shared" si="97"/>
        <v>#REF!</v>
      </c>
      <c r="AE243" s="2" t="e">
        <f t="shared" si="97"/>
        <v>#REF!</v>
      </c>
      <c r="AF243" s="2" t="e">
        <f t="shared" si="97"/>
        <v>#REF!</v>
      </c>
      <c r="AG243" s="2" t="e">
        <f t="shared" si="97"/>
        <v>#REF!</v>
      </c>
      <c r="AH243" s="2" t="e">
        <f t="shared" si="97"/>
        <v>#REF!</v>
      </c>
      <c r="AI243" s="2" t="e">
        <f t="shared" si="97"/>
        <v>#REF!</v>
      </c>
      <c r="AJ243" s="2" t="e">
        <f t="shared" si="97"/>
        <v>#REF!</v>
      </c>
      <c r="AK243" s="2" t="e">
        <f t="shared" si="97"/>
        <v>#REF!</v>
      </c>
      <c r="AL243" s="2" t="e">
        <f t="shared" si="91"/>
        <v>#REF!</v>
      </c>
      <c r="AN243" s="2"/>
    </row>
    <row r="244" spans="3:40">
      <c r="E244" t="s">
        <v>314</v>
      </c>
      <c r="F244" t="s">
        <v>215</v>
      </c>
      <c r="G244" s="2">
        <f>SUM(G234:G243)</f>
        <v>0</v>
      </c>
      <c r="H244" s="2" t="e">
        <f t="shared" ref="H244:AL244" si="98">SUM(H234:H243)</f>
        <v>#REF!</v>
      </c>
      <c r="I244" s="2" t="e">
        <f t="shared" si="98"/>
        <v>#REF!</v>
      </c>
      <c r="J244" s="2" t="e">
        <f t="shared" si="98"/>
        <v>#REF!</v>
      </c>
      <c r="K244" s="2" t="e">
        <f t="shared" si="98"/>
        <v>#REF!</v>
      </c>
      <c r="L244" s="2" t="e">
        <f t="shared" si="98"/>
        <v>#REF!</v>
      </c>
      <c r="M244" s="2" t="e">
        <f t="shared" si="98"/>
        <v>#REF!</v>
      </c>
      <c r="N244" s="2" t="e">
        <f t="shared" si="98"/>
        <v>#REF!</v>
      </c>
      <c r="O244" s="2" t="e">
        <f t="shared" si="98"/>
        <v>#REF!</v>
      </c>
      <c r="P244" s="2" t="e">
        <f t="shared" si="98"/>
        <v>#REF!</v>
      </c>
      <c r="Q244" s="2" t="e">
        <f t="shared" si="98"/>
        <v>#REF!</v>
      </c>
      <c r="R244" s="2" t="e">
        <f t="shared" si="98"/>
        <v>#REF!</v>
      </c>
      <c r="S244" s="2" t="e">
        <f t="shared" si="98"/>
        <v>#REF!</v>
      </c>
      <c r="T244" s="2" t="e">
        <f t="shared" si="98"/>
        <v>#REF!</v>
      </c>
      <c r="U244" s="2" t="e">
        <f t="shared" si="98"/>
        <v>#REF!</v>
      </c>
      <c r="V244" s="2" t="e">
        <f t="shared" si="98"/>
        <v>#REF!</v>
      </c>
      <c r="W244" s="2" t="e">
        <f t="shared" si="98"/>
        <v>#REF!</v>
      </c>
      <c r="X244" s="2" t="e">
        <f t="shared" si="98"/>
        <v>#REF!</v>
      </c>
      <c r="Y244" s="2" t="e">
        <f t="shared" si="98"/>
        <v>#REF!</v>
      </c>
      <c r="Z244" s="2" t="e">
        <f t="shared" si="98"/>
        <v>#REF!</v>
      </c>
      <c r="AA244" s="2" t="e">
        <f t="shared" si="98"/>
        <v>#REF!</v>
      </c>
      <c r="AB244" s="2" t="e">
        <f t="shared" si="98"/>
        <v>#REF!</v>
      </c>
      <c r="AC244" s="2" t="e">
        <f t="shared" si="98"/>
        <v>#REF!</v>
      </c>
      <c r="AD244" s="2" t="e">
        <f t="shared" si="98"/>
        <v>#REF!</v>
      </c>
      <c r="AE244" s="2" t="e">
        <f t="shared" si="98"/>
        <v>#REF!</v>
      </c>
      <c r="AF244" s="2" t="e">
        <f t="shared" si="98"/>
        <v>#REF!</v>
      </c>
      <c r="AG244" s="2" t="e">
        <f t="shared" si="98"/>
        <v>#REF!</v>
      </c>
      <c r="AH244" s="2" t="e">
        <f t="shared" si="98"/>
        <v>#REF!</v>
      </c>
      <c r="AI244" s="2" t="e">
        <f t="shared" si="98"/>
        <v>#REF!</v>
      </c>
      <c r="AJ244" s="2" t="e">
        <f t="shared" si="98"/>
        <v>#REF!</v>
      </c>
      <c r="AK244" s="2" t="e">
        <f t="shared" si="98"/>
        <v>#REF!</v>
      </c>
      <c r="AL244" s="2" t="e">
        <f t="shared" si="98"/>
        <v>#REF!</v>
      </c>
      <c r="AN244" s="2"/>
    </row>
    <row r="245" spans="3:40">
      <c r="E245" t="s">
        <v>315</v>
      </c>
      <c r="F245" t="s">
        <v>215</v>
      </c>
      <c r="G245" s="2" t="e">
        <f>NPV($G$15,H244:AL244)+G244</f>
        <v>#REF!</v>
      </c>
    </row>
    <row r="247" spans="3:40">
      <c r="E247" t="s">
        <v>307</v>
      </c>
      <c r="F247" t="s">
        <v>215</v>
      </c>
      <c r="H247" s="2" t="e">
        <f t="shared" ref="H247:AK247" si="99">H219</f>
        <v>#REF!</v>
      </c>
      <c r="I247" s="2" t="e">
        <f t="shared" si="99"/>
        <v>#REF!</v>
      </c>
      <c r="J247" s="2" t="e">
        <f t="shared" si="99"/>
        <v>#REF!</v>
      </c>
      <c r="K247" s="2" t="e">
        <f t="shared" si="99"/>
        <v>#REF!</v>
      </c>
      <c r="L247" s="2" t="e">
        <f t="shared" si="99"/>
        <v>#REF!</v>
      </c>
      <c r="M247" s="2" t="e">
        <f t="shared" si="99"/>
        <v>#REF!</v>
      </c>
      <c r="N247" s="2" t="e">
        <f t="shared" si="99"/>
        <v>#REF!</v>
      </c>
      <c r="O247" s="2" t="e">
        <f t="shared" si="99"/>
        <v>#REF!</v>
      </c>
      <c r="P247" s="2" t="e">
        <f t="shared" si="99"/>
        <v>#REF!</v>
      </c>
      <c r="Q247" s="2" t="e">
        <f t="shared" si="99"/>
        <v>#REF!</v>
      </c>
      <c r="R247" s="2" t="e">
        <f t="shared" si="99"/>
        <v>#REF!</v>
      </c>
      <c r="S247" s="2" t="e">
        <f t="shared" si="99"/>
        <v>#REF!</v>
      </c>
      <c r="T247" s="2" t="e">
        <f t="shared" si="99"/>
        <v>#REF!</v>
      </c>
      <c r="U247" s="2" t="e">
        <f t="shared" si="99"/>
        <v>#REF!</v>
      </c>
      <c r="V247" s="2" t="e">
        <f t="shared" si="99"/>
        <v>#REF!</v>
      </c>
      <c r="W247" s="2" t="e">
        <f t="shared" si="99"/>
        <v>#REF!</v>
      </c>
      <c r="X247" s="2" t="e">
        <f t="shared" si="99"/>
        <v>#REF!</v>
      </c>
      <c r="Y247" s="2" t="e">
        <f t="shared" si="99"/>
        <v>#REF!</v>
      </c>
      <c r="Z247" s="2" t="e">
        <f t="shared" si="99"/>
        <v>#REF!</v>
      </c>
      <c r="AA247" s="2" t="e">
        <f t="shared" si="99"/>
        <v>#REF!</v>
      </c>
      <c r="AB247" s="2" t="e">
        <f t="shared" si="99"/>
        <v>#REF!</v>
      </c>
      <c r="AC247" s="2" t="e">
        <f t="shared" si="99"/>
        <v>#REF!</v>
      </c>
      <c r="AD247" s="2" t="e">
        <f t="shared" si="99"/>
        <v>#REF!</v>
      </c>
      <c r="AE247" s="2" t="e">
        <f t="shared" si="99"/>
        <v>#REF!</v>
      </c>
      <c r="AF247" s="2" t="e">
        <f t="shared" si="99"/>
        <v>#REF!</v>
      </c>
      <c r="AG247" s="2" t="e">
        <f t="shared" si="99"/>
        <v>#REF!</v>
      </c>
      <c r="AH247" s="2" t="e">
        <f t="shared" si="99"/>
        <v>#REF!</v>
      </c>
      <c r="AI247" s="2" t="e">
        <f t="shared" si="99"/>
        <v>#REF!</v>
      </c>
      <c r="AJ247" s="2" t="e">
        <f t="shared" si="99"/>
        <v>#REF!</v>
      </c>
      <c r="AK247" s="2" t="e">
        <f t="shared" si="99"/>
        <v>#REF!</v>
      </c>
    </row>
    <row r="248" spans="3:40">
      <c r="E248" t="s">
        <v>316</v>
      </c>
      <c r="F248" t="s">
        <v>215</v>
      </c>
      <c r="G248" s="23" t="e">
        <f>NPV($G$15,H247:AL247)+G247</f>
        <v>#REF!</v>
      </c>
    </row>
    <row r="249" spans="3:40">
      <c r="E249" s="3" t="s">
        <v>317</v>
      </c>
      <c r="F249" s="3"/>
      <c r="G249" s="4" t="e">
        <f>IF(G245&gt;0,"N/A",IF(ABS(G245+G248)&gt;1,"Error","OK"))</f>
        <v>#REF!</v>
      </c>
    </row>
    <row r="251" spans="3:40">
      <c r="C251" s="1" t="s">
        <v>318</v>
      </c>
      <c r="D251" s="1"/>
    </row>
    <row r="252" spans="3:40">
      <c r="C252" s="1"/>
      <c r="D252" s="1"/>
    </row>
    <row r="253" spans="3:40">
      <c r="C253" s="1"/>
      <c r="D253" t="s">
        <v>318</v>
      </c>
      <c r="F253" t="s">
        <v>215</v>
      </c>
      <c r="G253" s="8" t="e">
        <f ca="1">MAX(-10000,-G279)</f>
        <v>#REF!</v>
      </c>
    </row>
    <row r="255" spans="3:40">
      <c r="D255" t="s">
        <v>304</v>
      </c>
    </row>
    <row r="256" spans="3:40">
      <c r="E256" t="s">
        <v>219</v>
      </c>
      <c r="F256" t="s">
        <v>215</v>
      </c>
      <c r="G256" s="2">
        <f t="shared" ref="G256:AK261" si="100">G222</f>
        <v>0</v>
      </c>
      <c r="H256" s="2">
        <f t="shared" si="100"/>
        <v>0</v>
      </c>
      <c r="I256" s="2">
        <f t="shared" si="100"/>
        <v>0</v>
      </c>
      <c r="J256" s="2">
        <f t="shared" si="100"/>
        <v>0</v>
      </c>
      <c r="K256" s="2">
        <f t="shared" si="100"/>
        <v>0</v>
      </c>
      <c r="L256" s="2">
        <f t="shared" si="100"/>
        <v>0</v>
      </c>
      <c r="M256" s="2">
        <f t="shared" si="100"/>
        <v>0</v>
      </c>
      <c r="N256" s="2">
        <f t="shared" si="100"/>
        <v>0</v>
      </c>
      <c r="O256" s="2">
        <f t="shared" si="100"/>
        <v>0</v>
      </c>
      <c r="P256" s="2">
        <f t="shared" si="100"/>
        <v>0</v>
      </c>
      <c r="Q256" s="2">
        <f t="shared" si="100"/>
        <v>0</v>
      </c>
      <c r="R256" s="2">
        <f t="shared" si="100"/>
        <v>0</v>
      </c>
      <c r="S256" s="2">
        <f t="shared" si="100"/>
        <v>0</v>
      </c>
      <c r="T256" s="2">
        <f t="shared" si="100"/>
        <v>0</v>
      </c>
      <c r="U256" s="2">
        <f t="shared" si="100"/>
        <v>0</v>
      </c>
      <c r="V256" s="2">
        <f t="shared" si="100"/>
        <v>0</v>
      </c>
      <c r="W256" s="2">
        <f t="shared" si="100"/>
        <v>0</v>
      </c>
      <c r="X256" s="2">
        <f t="shared" si="100"/>
        <v>0</v>
      </c>
      <c r="Y256" s="2">
        <f t="shared" si="100"/>
        <v>0</v>
      </c>
      <c r="Z256" s="2">
        <f t="shared" si="100"/>
        <v>0</v>
      </c>
      <c r="AA256" s="2">
        <f t="shared" si="100"/>
        <v>0</v>
      </c>
      <c r="AB256" s="2">
        <f t="shared" si="100"/>
        <v>0</v>
      </c>
      <c r="AC256" s="2">
        <f t="shared" si="100"/>
        <v>0</v>
      </c>
      <c r="AD256" s="2">
        <f t="shared" si="100"/>
        <v>0</v>
      </c>
      <c r="AE256" s="2">
        <f t="shared" si="100"/>
        <v>0</v>
      </c>
      <c r="AF256" s="2">
        <f t="shared" si="100"/>
        <v>0</v>
      </c>
      <c r="AG256" s="2">
        <f t="shared" si="100"/>
        <v>0</v>
      </c>
      <c r="AH256" s="2">
        <f t="shared" si="100"/>
        <v>0</v>
      </c>
      <c r="AI256" s="2">
        <f t="shared" si="100"/>
        <v>0</v>
      </c>
      <c r="AJ256" s="2">
        <f t="shared" si="100"/>
        <v>0</v>
      </c>
      <c r="AK256" s="2">
        <f t="shared" si="100"/>
        <v>0</v>
      </c>
    </row>
    <row r="257" spans="4:38">
      <c r="E257" t="s">
        <v>305</v>
      </c>
      <c r="F257" t="s">
        <v>215</v>
      </c>
      <c r="G257" s="2">
        <f t="shared" si="100"/>
        <v>0</v>
      </c>
      <c r="H257" s="2" t="e">
        <f t="shared" si="100"/>
        <v>#REF!</v>
      </c>
      <c r="I257" s="2" t="e">
        <f t="shared" si="100"/>
        <v>#REF!</v>
      </c>
      <c r="J257" s="2" t="e">
        <f t="shared" si="100"/>
        <v>#REF!</v>
      </c>
      <c r="K257" s="2" t="e">
        <f t="shared" si="100"/>
        <v>#REF!</v>
      </c>
      <c r="L257" s="2" t="e">
        <f t="shared" si="100"/>
        <v>#REF!</v>
      </c>
      <c r="M257" s="2" t="e">
        <f t="shared" si="100"/>
        <v>#REF!</v>
      </c>
      <c r="N257" s="2" t="e">
        <f t="shared" si="100"/>
        <v>#REF!</v>
      </c>
      <c r="O257" s="2" t="e">
        <f t="shared" si="100"/>
        <v>#REF!</v>
      </c>
      <c r="P257" s="2" t="e">
        <f t="shared" si="100"/>
        <v>#REF!</v>
      </c>
      <c r="Q257" s="2" t="e">
        <f t="shared" si="100"/>
        <v>#REF!</v>
      </c>
      <c r="R257" s="2" t="e">
        <f t="shared" si="100"/>
        <v>#REF!</v>
      </c>
      <c r="S257" s="2" t="e">
        <f t="shared" si="100"/>
        <v>#REF!</v>
      </c>
      <c r="T257" s="2" t="e">
        <f t="shared" si="100"/>
        <v>#REF!</v>
      </c>
      <c r="U257" s="2" t="e">
        <f t="shared" si="100"/>
        <v>#REF!</v>
      </c>
      <c r="V257" s="2" t="e">
        <f t="shared" si="100"/>
        <v>#REF!</v>
      </c>
      <c r="W257" s="2" t="e">
        <f t="shared" si="100"/>
        <v>#REF!</v>
      </c>
      <c r="X257" s="2" t="e">
        <f t="shared" si="100"/>
        <v>#REF!</v>
      </c>
      <c r="Y257" s="2" t="e">
        <f t="shared" si="100"/>
        <v>#REF!</v>
      </c>
      <c r="Z257" s="2" t="e">
        <f t="shared" si="100"/>
        <v>#REF!</v>
      </c>
      <c r="AA257" s="2" t="e">
        <f t="shared" si="100"/>
        <v>#REF!</v>
      </c>
      <c r="AB257" s="2" t="e">
        <f t="shared" si="100"/>
        <v>#REF!</v>
      </c>
      <c r="AC257" s="2" t="e">
        <f t="shared" si="100"/>
        <v>#REF!</v>
      </c>
      <c r="AD257" s="2" t="e">
        <f t="shared" si="100"/>
        <v>#REF!</v>
      </c>
      <c r="AE257" s="2" t="e">
        <f t="shared" si="100"/>
        <v>#REF!</v>
      </c>
      <c r="AF257" s="2" t="e">
        <f t="shared" si="100"/>
        <v>#REF!</v>
      </c>
      <c r="AG257" s="2" t="e">
        <f t="shared" si="100"/>
        <v>#REF!</v>
      </c>
      <c r="AH257" s="2" t="e">
        <f t="shared" si="100"/>
        <v>#REF!</v>
      </c>
      <c r="AI257" s="2" t="e">
        <f t="shared" si="100"/>
        <v>#REF!</v>
      </c>
      <c r="AJ257" s="2" t="e">
        <f t="shared" si="100"/>
        <v>#REF!</v>
      </c>
      <c r="AK257" s="2" t="e">
        <f t="shared" si="100"/>
        <v>#REF!</v>
      </c>
    </row>
    <row r="258" spans="4:38">
      <c r="E258" t="s">
        <v>282</v>
      </c>
      <c r="F258" t="s">
        <v>215</v>
      </c>
      <c r="G258" s="2">
        <f t="shared" si="100"/>
        <v>0</v>
      </c>
      <c r="H258" s="2" t="e">
        <f t="shared" si="100"/>
        <v>#REF!</v>
      </c>
      <c r="I258" s="2" t="e">
        <f t="shared" si="100"/>
        <v>#REF!</v>
      </c>
      <c r="J258" s="2" t="e">
        <f t="shared" si="100"/>
        <v>#REF!</v>
      </c>
      <c r="K258" s="2" t="e">
        <f t="shared" si="100"/>
        <v>#REF!</v>
      </c>
      <c r="L258" s="2" t="e">
        <f t="shared" si="100"/>
        <v>#REF!</v>
      </c>
      <c r="M258" s="2" t="e">
        <f t="shared" si="100"/>
        <v>#REF!</v>
      </c>
      <c r="N258" s="2" t="e">
        <f t="shared" si="100"/>
        <v>#REF!</v>
      </c>
      <c r="O258" s="2" t="e">
        <f t="shared" si="100"/>
        <v>#REF!</v>
      </c>
      <c r="P258" s="2" t="e">
        <f t="shared" si="100"/>
        <v>#REF!</v>
      </c>
      <c r="Q258" s="2" t="e">
        <f t="shared" si="100"/>
        <v>#REF!</v>
      </c>
      <c r="R258" s="2" t="e">
        <f t="shared" si="100"/>
        <v>#REF!</v>
      </c>
      <c r="S258" s="2" t="e">
        <f t="shared" si="100"/>
        <v>#REF!</v>
      </c>
      <c r="T258" s="2" t="e">
        <f t="shared" si="100"/>
        <v>#REF!</v>
      </c>
      <c r="U258" s="2" t="e">
        <f t="shared" si="100"/>
        <v>#REF!</v>
      </c>
      <c r="V258" s="2" t="e">
        <f t="shared" si="100"/>
        <v>#REF!</v>
      </c>
      <c r="W258" s="2" t="e">
        <f t="shared" si="100"/>
        <v>#REF!</v>
      </c>
      <c r="X258" s="2" t="e">
        <f t="shared" si="100"/>
        <v>#REF!</v>
      </c>
      <c r="Y258" s="2" t="e">
        <f t="shared" si="100"/>
        <v>#REF!</v>
      </c>
      <c r="Z258" s="2" t="e">
        <f t="shared" si="100"/>
        <v>#REF!</v>
      </c>
      <c r="AA258" s="2" t="e">
        <f t="shared" si="100"/>
        <v>#REF!</v>
      </c>
      <c r="AB258" s="2" t="e">
        <f t="shared" si="100"/>
        <v>#REF!</v>
      </c>
      <c r="AC258" s="2" t="e">
        <f t="shared" si="100"/>
        <v>#REF!</v>
      </c>
      <c r="AD258" s="2" t="e">
        <f t="shared" si="100"/>
        <v>#REF!</v>
      </c>
      <c r="AE258" s="2" t="e">
        <f t="shared" si="100"/>
        <v>#REF!</v>
      </c>
      <c r="AF258" s="2" t="e">
        <f t="shared" si="100"/>
        <v>#REF!</v>
      </c>
      <c r="AG258" s="2" t="e">
        <f t="shared" si="100"/>
        <v>#REF!</v>
      </c>
      <c r="AH258" s="2" t="e">
        <f t="shared" si="100"/>
        <v>#REF!</v>
      </c>
      <c r="AI258" s="2" t="e">
        <f t="shared" si="100"/>
        <v>#REF!</v>
      </c>
      <c r="AJ258" s="2" t="e">
        <f t="shared" si="100"/>
        <v>#REF!</v>
      </c>
      <c r="AK258" s="2" t="e">
        <f t="shared" si="100"/>
        <v>#REF!</v>
      </c>
    </row>
    <row r="259" spans="4:38">
      <c r="E259" t="s">
        <v>283</v>
      </c>
      <c r="F259" t="s">
        <v>215</v>
      </c>
      <c r="G259" s="2">
        <f t="shared" si="100"/>
        <v>0</v>
      </c>
      <c r="H259" s="2" t="e">
        <f t="shared" si="100"/>
        <v>#REF!</v>
      </c>
      <c r="I259" s="2" t="e">
        <f t="shared" si="100"/>
        <v>#REF!</v>
      </c>
      <c r="J259" s="2" t="e">
        <f t="shared" si="100"/>
        <v>#REF!</v>
      </c>
      <c r="K259" s="2" t="e">
        <f t="shared" si="100"/>
        <v>#REF!</v>
      </c>
      <c r="L259" s="2" t="e">
        <f t="shared" si="100"/>
        <v>#REF!</v>
      </c>
      <c r="M259" s="2" t="e">
        <f t="shared" si="100"/>
        <v>#REF!</v>
      </c>
      <c r="N259" s="2" t="e">
        <f t="shared" si="100"/>
        <v>#REF!</v>
      </c>
      <c r="O259" s="2" t="e">
        <f t="shared" si="100"/>
        <v>#REF!</v>
      </c>
      <c r="P259" s="2" t="e">
        <f t="shared" si="100"/>
        <v>#REF!</v>
      </c>
      <c r="Q259" s="2" t="e">
        <f t="shared" si="100"/>
        <v>#REF!</v>
      </c>
      <c r="R259" s="2" t="e">
        <f t="shared" si="100"/>
        <v>#REF!</v>
      </c>
      <c r="S259" s="2" t="e">
        <f t="shared" si="100"/>
        <v>#REF!</v>
      </c>
      <c r="T259" s="2" t="e">
        <f t="shared" si="100"/>
        <v>#REF!</v>
      </c>
      <c r="U259" s="2" t="e">
        <f t="shared" si="100"/>
        <v>#REF!</v>
      </c>
      <c r="V259" s="2" t="e">
        <f t="shared" si="100"/>
        <v>#REF!</v>
      </c>
      <c r="W259" s="2" t="e">
        <f t="shared" si="100"/>
        <v>#REF!</v>
      </c>
      <c r="X259" s="2" t="e">
        <f t="shared" si="100"/>
        <v>#REF!</v>
      </c>
      <c r="Y259" s="2" t="e">
        <f t="shared" si="100"/>
        <v>#REF!</v>
      </c>
      <c r="Z259" s="2" t="e">
        <f t="shared" si="100"/>
        <v>#REF!</v>
      </c>
      <c r="AA259" s="2" t="e">
        <f t="shared" si="100"/>
        <v>#REF!</v>
      </c>
      <c r="AB259" s="2" t="e">
        <f t="shared" si="100"/>
        <v>#REF!</v>
      </c>
      <c r="AC259" s="2" t="e">
        <f t="shared" si="100"/>
        <v>#REF!</v>
      </c>
      <c r="AD259" s="2" t="e">
        <f t="shared" si="100"/>
        <v>#REF!</v>
      </c>
      <c r="AE259" s="2" t="e">
        <f t="shared" si="100"/>
        <v>#REF!</v>
      </c>
      <c r="AF259" s="2" t="e">
        <f t="shared" si="100"/>
        <v>#REF!</v>
      </c>
      <c r="AG259" s="2" t="e">
        <f t="shared" si="100"/>
        <v>#REF!</v>
      </c>
      <c r="AH259" s="2" t="e">
        <f t="shared" si="100"/>
        <v>#REF!</v>
      </c>
      <c r="AI259" s="2" t="e">
        <f t="shared" si="100"/>
        <v>#REF!</v>
      </c>
      <c r="AJ259" s="2" t="e">
        <f t="shared" si="100"/>
        <v>#REF!</v>
      </c>
      <c r="AK259" s="2" t="e">
        <f t="shared" si="100"/>
        <v>#REF!</v>
      </c>
    </row>
    <row r="260" spans="4:38">
      <c r="E260" t="s">
        <v>306</v>
      </c>
      <c r="F260" t="s">
        <v>215</v>
      </c>
      <c r="G260" s="2">
        <f t="shared" si="100"/>
        <v>0</v>
      </c>
      <c r="H260" s="2">
        <f t="shared" si="100"/>
        <v>-432991.24280266947</v>
      </c>
      <c r="I260" s="2">
        <f t="shared" si="100"/>
        <v>-780108.03109164606</v>
      </c>
      <c r="J260" s="2">
        <f t="shared" si="100"/>
        <v>-918469.97873230861</v>
      </c>
      <c r="K260" s="2">
        <f t="shared" si="100"/>
        <v>-918469.97873230861</v>
      </c>
      <c r="L260" s="2">
        <f t="shared" si="100"/>
        <v>-979931.3782962223</v>
      </c>
      <c r="M260" s="2">
        <f t="shared" si="100"/>
        <v>-1052739.6597933087</v>
      </c>
      <c r="N260" s="2">
        <f t="shared" si="100"/>
        <v>-1052739.6597933087</v>
      </c>
      <c r="O260" s="2">
        <f t="shared" si="100"/>
        <v>-1052739.6597933087</v>
      </c>
      <c r="P260" s="2">
        <f t="shared" si="100"/>
        <v>-1093205.1269609991</v>
      </c>
      <c r="Q260" s="2">
        <f t="shared" si="100"/>
        <v>-1093205.1269609991</v>
      </c>
      <c r="R260" s="2">
        <f t="shared" si="100"/>
        <v>-1155369.9275560735</v>
      </c>
      <c r="S260" s="2">
        <f t="shared" si="100"/>
        <v>-1160723.514654102</v>
      </c>
      <c r="T260" s="2">
        <f t="shared" si="100"/>
        <v>-1160723.514654102</v>
      </c>
      <c r="U260" s="2">
        <f t="shared" si="100"/>
        <v>-1160723.514654102</v>
      </c>
      <c r="V260" s="2">
        <f t="shared" si="100"/>
        <v>-1160723.514654102</v>
      </c>
      <c r="W260" s="2">
        <f t="shared" si="100"/>
        <v>-1160723.514654102</v>
      </c>
      <c r="X260" s="2">
        <f t="shared" si="100"/>
        <v>-1160723.514654102</v>
      </c>
      <c r="Y260" s="2">
        <f t="shared" si="100"/>
        <v>-1160723.514654102</v>
      </c>
      <c r="Z260" s="2">
        <f t="shared" si="100"/>
        <v>-1160723.514654102</v>
      </c>
      <c r="AA260" s="2">
        <f t="shared" si="100"/>
        <v>-1160723.514654102</v>
      </c>
      <c r="AB260" s="2">
        <f t="shared" si="100"/>
        <v>-1160723.514654102</v>
      </c>
      <c r="AC260" s="2">
        <f t="shared" si="100"/>
        <v>-1160723.514654102</v>
      </c>
      <c r="AD260" s="2">
        <f t="shared" si="100"/>
        <v>-1160723.514654102</v>
      </c>
      <c r="AE260" s="2">
        <f t="shared" si="100"/>
        <v>-1160723.514654102</v>
      </c>
      <c r="AF260" s="2">
        <f t="shared" si="100"/>
        <v>-1160723.514654102</v>
      </c>
      <c r="AG260" s="2">
        <f t="shared" si="100"/>
        <v>-1160723.514654102</v>
      </c>
      <c r="AH260" s="2">
        <f t="shared" si="100"/>
        <v>-1160723.514654102</v>
      </c>
      <c r="AI260" s="2">
        <f t="shared" si="100"/>
        <v>-1160723.514654102</v>
      </c>
      <c r="AJ260" s="2">
        <f t="shared" si="100"/>
        <v>-1160723.514654102</v>
      </c>
      <c r="AK260" s="2">
        <f t="shared" si="100"/>
        <v>-1160723.514654102</v>
      </c>
    </row>
    <row r="261" spans="4:38">
      <c r="E261" t="s">
        <v>290</v>
      </c>
      <c r="F261" t="s">
        <v>215</v>
      </c>
      <c r="G261" s="2">
        <f t="shared" si="100"/>
        <v>0</v>
      </c>
      <c r="H261" s="2">
        <f t="shared" si="100"/>
        <v>0</v>
      </c>
      <c r="I261" s="2">
        <f t="shared" si="100"/>
        <v>0</v>
      </c>
      <c r="J261" s="2">
        <f t="shared" si="100"/>
        <v>0</v>
      </c>
      <c r="K261" s="2">
        <f t="shared" si="100"/>
        <v>0</v>
      </c>
      <c r="L261" s="2">
        <f t="shared" si="100"/>
        <v>0</v>
      </c>
      <c r="M261" s="2">
        <f t="shared" si="100"/>
        <v>0</v>
      </c>
      <c r="N261" s="2">
        <f t="shared" si="100"/>
        <v>0</v>
      </c>
      <c r="O261" s="2">
        <f t="shared" si="100"/>
        <v>0</v>
      </c>
      <c r="P261" s="2">
        <f t="shared" si="100"/>
        <v>0</v>
      </c>
      <c r="Q261" s="2">
        <f t="shared" si="100"/>
        <v>0</v>
      </c>
      <c r="R261" s="2">
        <f t="shared" si="100"/>
        <v>0</v>
      </c>
      <c r="S261" s="2">
        <f t="shared" si="100"/>
        <v>0</v>
      </c>
      <c r="T261" s="2">
        <f t="shared" si="100"/>
        <v>0</v>
      </c>
      <c r="U261" s="2">
        <f t="shared" si="100"/>
        <v>0</v>
      </c>
      <c r="V261" s="2">
        <f t="shared" si="100"/>
        <v>0</v>
      </c>
      <c r="W261" s="2">
        <f t="shared" si="100"/>
        <v>0</v>
      </c>
      <c r="X261" s="2">
        <f t="shared" si="100"/>
        <v>0</v>
      </c>
      <c r="Y261" s="2">
        <f t="shared" si="100"/>
        <v>0</v>
      </c>
      <c r="Z261" s="2">
        <f t="shared" si="100"/>
        <v>0</v>
      </c>
      <c r="AA261" s="2">
        <f t="shared" si="100"/>
        <v>0</v>
      </c>
      <c r="AB261" s="2">
        <f t="shared" si="100"/>
        <v>0</v>
      </c>
      <c r="AC261" s="2">
        <f t="shared" si="100"/>
        <v>0</v>
      </c>
      <c r="AD261" s="2">
        <f t="shared" si="100"/>
        <v>0</v>
      </c>
      <c r="AE261" s="2">
        <f t="shared" si="100"/>
        <v>0</v>
      </c>
      <c r="AF261" s="2">
        <f t="shared" si="100"/>
        <v>0</v>
      </c>
      <c r="AG261" s="2">
        <f t="shared" si="100"/>
        <v>0</v>
      </c>
      <c r="AH261" s="2">
        <f t="shared" si="100"/>
        <v>0</v>
      </c>
      <c r="AI261" s="2">
        <f t="shared" si="100"/>
        <v>0</v>
      </c>
      <c r="AJ261" s="2">
        <f t="shared" si="100"/>
        <v>0</v>
      </c>
      <c r="AK261" s="2">
        <f t="shared" si="100"/>
        <v>0</v>
      </c>
    </row>
    <row r="262" spans="4:38">
      <c r="E262" t="s">
        <v>307</v>
      </c>
      <c r="F262" t="s">
        <v>215</v>
      </c>
      <c r="G262" s="2" t="e">
        <f ca="1">G253</f>
        <v>#REF!</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101">SUM(G256:G262)</f>
        <v>#REF!</v>
      </c>
      <c r="H264" s="2" t="e">
        <f t="shared" si="101"/>
        <v>#REF!</v>
      </c>
      <c r="I264" s="2" t="e">
        <f t="shared" si="101"/>
        <v>#REF!</v>
      </c>
      <c r="J264" s="2" t="e">
        <f t="shared" si="101"/>
        <v>#REF!</v>
      </c>
      <c r="K264" s="2" t="e">
        <f t="shared" si="101"/>
        <v>#REF!</v>
      </c>
      <c r="L264" s="2" t="e">
        <f t="shared" si="101"/>
        <v>#REF!</v>
      </c>
      <c r="M264" s="2" t="e">
        <f t="shared" si="101"/>
        <v>#REF!</v>
      </c>
      <c r="N264" s="2" t="e">
        <f t="shared" si="101"/>
        <v>#REF!</v>
      </c>
      <c r="O264" s="2" t="e">
        <f t="shared" si="101"/>
        <v>#REF!</v>
      </c>
      <c r="P264" s="2" t="e">
        <f t="shared" si="101"/>
        <v>#REF!</v>
      </c>
      <c r="Q264" s="2" t="e">
        <f t="shared" si="101"/>
        <v>#REF!</v>
      </c>
      <c r="R264" s="2" t="e">
        <f t="shared" si="101"/>
        <v>#REF!</v>
      </c>
      <c r="S264" s="2" t="e">
        <f t="shared" si="101"/>
        <v>#REF!</v>
      </c>
      <c r="T264" s="2" t="e">
        <f t="shared" si="101"/>
        <v>#REF!</v>
      </c>
      <c r="U264" s="2" t="e">
        <f t="shared" si="101"/>
        <v>#REF!</v>
      </c>
      <c r="V264" s="2" t="e">
        <f t="shared" si="101"/>
        <v>#REF!</v>
      </c>
      <c r="W264" s="2" t="e">
        <f t="shared" si="101"/>
        <v>#REF!</v>
      </c>
      <c r="X264" s="2" t="e">
        <f t="shared" si="101"/>
        <v>#REF!</v>
      </c>
      <c r="Y264" s="2" t="e">
        <f t="shared" si="101"/>
        <v>#REF!</v>
      </c>
      <c r="Z264" s="2" t="e">
        <f t="shared" si="101"/>
        <v>#REF!</v>
      </c>
      <c r="AA264" s="2" t="e">
        <f t="shared" si="101"/>
        <v>#REF!</v>
      </c>
      <c r="AB264" s="2" t="e">
        <f t="shared" si="101"/>
        <v>#REF!</v>
      </c>
      <c r="AC264" s="2" t="e">
        <f t="shared" si="101"/>
        <v>#REF!</v>
      </c>
      <c r="AD264" s="2" t="e">
        <f t="shared" si="101"/>
        <v>#REF!</v>
      </c>
      <c r="AE264" s="2" t="e">
        <f t="shared" si="101"/>
        <v>#REF!</v>
      </c>
      <c r="AF264" s="2" t="e">
        <f t="shared" si="101"/>
        <v>#REF!</v>
      </c>
      <c r="AG264" s="2" t="e">
        <f t="shared" si="101"/>
        <v>#REF!</v>
      </c>
      <c r="AH264" s="2" t="e">
        <f t="shared" si="101"/>
        <v>#REF!</v>
      </c>
      <c r="AI264" s="2" t="e">
        <f t="shared" si="101"/>
        <v>#REF!</v>
      </c>
      <c r="AJ264" s="2" t="e">
        <f t="shared" si="101"/>
        <v>#REF!</v>
      </c>
      <c r="AK264" s="2" t="e">
        <f t="shared" si="101"/>
        <v>#REF!</v>
      </c>
    </row>
    <row r="265" spans="4:38">
      <c r="E265" t="s">
        <v>309</v>
      </c>
      <c r="F265" t="s">
        <v>215</v>
      </c>
      <c r="G265" s="2" t="e">
        <f ca="1">-G264*G$18</f>
        <v>#REF!</v>
      </c>
      <c r="H265" s="2" t="e">
        <f t="shared" ref="H265:AK265" si="102">-H264*H$18</f>
        <v>#REF!</v>
      </c>
      <c r="I265" s="2" t="e">
        <f t="shared" si="102"/>
        <v>#REF!</v>
      </c>
      <c r="J265" s="2" t="e">
        <f t="shared" si="102"/>
        <v>#REF!</v>
      </c>
      <c r="K265" s="2" t="e">
        <f t="shared" si="102"/>
        <v>#REF!</v>
      </c>
      <c r="L265" s="2" t="e">
        <f t="shared" si="102"/>
        <v>#REF!</v>
      </c>
      <c r="M265" s="2" t="e">
        <f t="shared" si="102"/>
        <v>#REF!</v>
      </c>
      <c r="N265" s="2" t="e">
        <f t="shared" si="102"/>
        <v>#REF!</v>
      </c>
      <c r="O265" s="2" t="e">
        <f t="shared" si="102"/>
        <v>#REF!</v>
      </c>
      <c r="P265" s="2" t="e">
        <f t="shared" si="102"/>
        <v>#REF!</v>
      </c>
      <c r="Q265" s="2" t="e">
        <f t="shared" si="102"/>
        <v>#REF!</v>
      </c>
      <c r="R265" s="2" t="e">
        <f t="shared" si="102"/>
        <v>#REF!</v>
      </c>
      <c r="S265" s="2" t="e">
        <f t="shared" si="102"/>
        <v>#REF!</v>
      </c>
      <c r="T265" s="2" t="e">
        <f t="shared" si="102"/>
        <v>#REF!</v>
      </c>
      <c r="U265" s="2" t="e">
        <f t="shared" si="102"/>
        <v>#REF!</v>
      </c>
      <c r="V265" s="2" t="e">
        <f t="shared" si="102"/>
        <v>#REF!</v>
      </c>
      <c r="W265" s="2" t="e">
        <f t="shared" si="102"/>
        <v>#REF!</v>
      </c>
      <c r="X265" s="2" t="e">
        <f t="shared" si="102"/>
        <v>#REF!</v>
      </c>
      <c r="Y265" s="2" t="e">
        <f t="shared" si="102"/>
        <v>#REF!</v>
      </c>
      <c r="Z265" s="2" t="e">
        <f t="shared" si="102"/>
        <v>#REF!</v>
      </c>
      <c r="AA265" s="2" t="e">
        <f t="shared" si="102"/>
        <v>#REF!</v>
      </c>
      <c r="AB265" s="2" t="e">
        <f t="shared" si="102"/>
        <v>#REF!</v>
      </c>
      <c r="AC265" s="2" t="e">
        <f t="shared" si="102"/>
        <v>#REF!</v>
      </c>
      <c r="AD265" s="2" t="e">
        <f t="shared" si="102"/>
        <v>#REF!</v>
      </c>
      <c r="AE265" s="2" t="e">
        <f t="shared" si="102"/>
        <v>#REF!</v>
      </c>
      <c r="AF265" s="2" t="e">
        <f t="shared" si="102"/>
        <v>#REF!</v>
      </c>
      <c r="AG265" s="2" t="e">
        <f t="shared" si="102"/>
        <v>#REF!</v>
      </c>
      <c r="AH265" s="2" t="e">
        <f t="shared" si="102"/>
        <v>#REF!</v>
      </c>
      <c r="AI265" s="2" t="e">
        <f t="shared" si="102"/>
        <v>#REF!</v>
      </c>
      <c r="AJ265" s="2" t="e">
        <f t="shared" si="102"/>
        <v>#REF!</v>
      </c>
      <c r="AK265" s="2" t="e">
        <f t="shared" si="102"/>
        <v>#REF!</v>
      </c>
    </row>
    <row r="267" spans="4:38">
      <c r="D267" t="s">
        <v>310</v>
      </c>
    </row>
    <row r="268" spans="4:38">
      <c r="E268" t="s">
        <v>214</v>
      </c>
      <c r="F268" t="s">
        <v>215</v>
      </c>
      <c r="G268" s="2">
        <f t="shared" ref="G268:AK275" si="103">G234</f>
        <v>0</v>
      </c>
      <c r="H268" s="2">
        <f t="shared" si="103"/>
        <v>-34639299.424213558</v>
      </c>
      <c r="I268" s="2">
        <f t="shared" si="103"/>
        <v>-27769343.06311813</v>
      </c>
      <c r="J268" s="2">
        <f t="shared" si="103"/>
        <v>-11068955.811253002</v>
      </c>
      <c r="K268" s="2">
        <f t="shared" si="103"/>
        <v>0</v>
      </c>
      <c r="L268" s="2">
        <f t="shared" si="103"/>
        <v>-4916911.9651130997</v>
      </c>
      <c r="M268" s="2">
        <f t="shared" si="103"/>
        <v>-5824662.5197669156</v>
      </c>
      <c r="N268" s="2">
        <f t="shared" si="103"/>
        <v>0</v>
      </c>
      <c r="O268" s="2">
        <f t="shared" si="103"/>
        <v>0</v>
      </c>
      <c r="P268" s="2">
        <f t="shared" si="103"/>
        <v>-3237237.3734152243</v>
      </c>
      <c r="Q268" s="2">
        <f t="shared" si="103"/>
        <v>0</v>
      </c>
      <c r="R268" s="2">
        <f t="shared" si="103"/>
        <v>-4973184.0476059541</v>
      </c>
      <c r="S268" s="2">
        <f t="shared" si="103"/>
        <v>-428286.96784227341</v>
      </c>
      <c r="T268" s="2">
        <f t="shared" si="103"/>
        <v>0</v>
      </c>
      <c r="U268" s="2">
        <f t="shared" si="103"/>
        <v>0</v>
      </c>
      <c r="V268" s="2">
        <f t="shared" si="103"/>
        <v>0</v>
      </c>
      <c r="W268" s="2">
        <f t="shared" si="103"/>
        <v>0</v>
      </c>
      <c r="X268" s="2">
        <f t="shared" si="103"/>
        <v>0</v>
      </c>
      <c r="Y268" s="2">
        <f t="shared" si="103"/>
        <v>0</v>
      </c>
      <c r="Z268" s="2">
        <f t="shared" si="103"/>
        <v>0</v>
      </c>
      <c r="AA268" s="2">
        <f t="shared" si="103"/>
        <v>0</v>
      </c>
      <c r="AB268" s="2">
        <f t="shared" si="103"/>
        <v>0</v>
      </c>
      <c r="AC268" s="2">
        <f t="shared" si="103"/>
        <v>0</v>
      </c>
      <c r="AD268" s="2">
        <f t="shared" si="103"/>
        <v>0</v>
      </c>
      <c r="AE268" s="2">
        <f t="shared" si="103"/>
        <v>0</v>
      </c>
      <c r="AF268" s="2">
        <f t="shared" si="103"/>
        <v>0</v>
      </c>
      <c r="AG268" s="2">
        <f t="shared" si="103"/>
        <v>0</v>
      </c>
      <c r="AH268" s="2">
        <f t="shared" si="103"/>
        <v>0</v>
      </c>
      <c r="AI268" s="2">
        <f t="shared" si="103"/>
        <v>0</v>
      </c>
      <c r="AJ268" s="2">
        <f t="shared" si="103"/>
        <v>0</v>
      </c>
      <c r="AK268" s="2">
        <f t="shared" si="103"/>
        <v>0</v>
      </c>
    </row>
    <row r="269" spans="4:38">
      <c r="E269" t="s">
        <v>311</v>
      </c>
      <c r="F269" t="s">
        <v>215</v>
      </c>
      <c r="G269" s="2">
        <f t="shared" si="103"/>
        <v>0</v>
      </c>
      <c r="H269" s="2">
        <f t="shared" si="103"/>
        <v>0</v>
      </c>
      <c r="I269" s="2">
        <f t="shared" si="103"/>
        <v>0</v>
      </c>
      <c r="J269" s="2">
        <f t="shared" si="103"/>
        <v>0</v>
      </c>
      <c r="K269" s="2">
        <f t="shared" si="103"/>
        <v>0</v>
      </c>
      <c r="L269" s="2">
        <f t="shared" si="103"/>
        <v>0</v>
      </c>
      <c r="M269" s="2">
        <f t="shared" si="103"/>
        <v>0</v>
      </c>
      <c r="N269" s="2">
        <f t="shared" si="103"/>
        <v>0</v>
      </c>
      <c r="O269" s="2">
        <f t="shared" si="103"/>
        <v>0</v>
      </c>
      <c r="P269" s="2">
        <f t="shared" si="103"/>
        <v>0</v>
      </c>
      <c r="Q269" s="2">
        <f t="shared" si="103"/>
        <v>0</v>
      </c>
      <c r="R269" s="2">
        <f t="shared" si="103"/>
        <v>0</v>
      </c>
      <c r="S269" s="2">
        <f t="shared" si="103"/>
        <v>0</v>
      </c>
      <c r="T269" s="2">
        <f t="shared" si="103"/>
        <v>0</v>
      </c>
      <c r="U269" s="2">
        <f t="shared" si="103"/>
        <v>0</v>
      </c>
      <c r="V269" s="2">
        <f t="shared" si="103"/>
        <v>0</v>
      </c>
      <c r="W269" s="2">
        <f t="shared" si="103"/>
        <v>0</v>
      </c>
      <c r="X269" s="2">
        <f t="shared" si="103"/>
        <v>0</v>
      </c>
      <c r="Y269" s="2">
        <f t="shared" si="103"/>
        <v>0</v>
      </c>
      <c r="Z269" s="2">
        <f t="shared" si="103"/>
        <v>0</v>
      </c>
      <c r="AA269" s="2">
        <f t="shared" si="103"/>
        <v>0</v>
      </c>
      <c r="AB269" s="2">
        <f t="shared" si="103"/>
        <v>0</v>
      </c>
      <c r="AC269" s="2">
        <f t="shared" si="103"/>
        <v>0</v>
      </c>
      <c r="AD269" s="2">
        <f t="shared" si="103"/>
        <v>0</v>
      </c>
      <c r="AE269" s="2">
        <f t="shared" si="103"/>
        <v>0</v>
      </c>
      <c r="AF269" s="2">
        <f t="shared" si="103"/>
        <v>0</v>
      </c>
      <c r="AG269" s="2">
        <f t="shared" si="103"/>
        <v>0</v>
      </c>
      <c r="AH269" s="2">
        <f t="shared" si="103"/>
        <v>0</v>
      </c>
      <c r="AI269" s="2">
        <f t="shared" si="103"/>
        <v>0</v>
      </c>
      <c r="AJ269" s="2">
        <f t="shared" si="103"/>
        <v>0</v>
      </c>
      <c r="AK269" s="2">
        <f t="shared" si="103"/>
        <v>0</v>
      </c>
    </row>
    <row r="270" spans="4:38">
      <c r="E270" t="s">
        <v>222</v>
      </c>
      <c r="F270" t="s">
        <v>215</v>
      </c>
      <c r="G270" s="2">
        <f t="shared" si="103"/>
        <v>0</v>
      </c>
      <c r="H270" s="2">
        <f t="shared" si="103"/>
        <v>0</v>
      </c>
      <c r="I270" s="2">
        <f t="shared" si="103"/>
        <v>0</v>
      </c>
      <c r="J270" s="2">
        <f t="shared" si="103"/>
        <v>0</v>
      </c>
      <c r="K270" s="2">
        <f t="shared" si="103"/>
        <v>0</v>
      </c>
      <c r="L270" s="2">
        <f t="shared" si="103"/>
        <v>0</v>
      </c>
      <c r="M270" s="2">
        <f t="shared" si="103"/>
        <v>0</v>
      </c>
      <c r="N270" s="2">
        <f t="shared" si="103"/>
        <v>0</v>
      </c>
      <c r="O270" s="2">
        <f t="shared" si="103"/>
        <v>0</v>
      </c>
      <c r="P270" s="2">
        <f t="shared" si="103"/>
        <v>0</v>
      </c>
      <c r="Q270" s="2">
        <f t="shared" si="103"/>
        <v>0</v>
      </c>
      <c r="R270" s="2">
        <f t="shared" si="103"/>
        <v>0</v>
      </c>
      <c r="S270" s="2">
        <f t="shared" si="103"/>
        <v>0</v>
      </c>
      <c r="T270" s="2">
        <f t="shared" si="103"/>
        <v>0</v>
      </c>
      <c r="U270" s="2">
        <f t="shared" si="103"/>
        <v>0</v>
      </c>
      <c r="V270" s="2">
        <f t="shared" si="103"/>
        <v>0</v>
      </c>
      <c r="W270" s="2">
        <f t="shared" si="103"/>
        <v>0</v>
      </c>
      <c r="X270" s="2">
        <f t="shared" si="103"/>
        <v>0</v>
      </c>
      <c r="Y270" s="2">
        <f t="shared" si="103"/>
        <v>0</v>
      </c>
      <c r="Z270" s="2">
        <f t="shared" si="103"/>
        <v>0</v>
      </c>
      <c r="AA270" s="2">
        <f t="shared" si="103"/>
        <v>0</v>
      </c>
      <c r="AB270" s="2">
        <f t="shared" si="103"/>
        <v>0</v>
      </c>
      <c r="AC270" s="2">
        <f t="shared" si="103"/>
        <v>0</v>
      </c>
      <c r="AD270" s="2">
        <f t="shared" si="103"/>
        <v>0</v>
      </c>
      <c r="AE270" s="2">
        <f t="shared" si="103"/>
        <v>0</v>
      </c>
      <c r="AF270" s="2">
        <f t="shared" si="103"/>
        <v>0</v>
      </c>
      <c r="AG270" s="2">
        <f t="shared" si="103"/>
        <v>0</v>
      </c>
      <c r="AH270" s="2">
        <f t="shared" si="103"/>
        <v>0</v>
      </c>
      <c r="AI270" s="2">
        <f t="shared" si="103"/>
        <v>0</v>
      </c>
      <c r="AJ270" s="2">
        <f t="shared" si="103"/>
        <v>0</v>
      </c>
      <c r="AK270" s="2">
        <f t="shared" si="103"/>
        <v>0</v>
      </c>
    </row>
    <row r="271" spans="4:38">
      <c r="E271" t="s">
        <v>305</v>
      </c>
      <c r="F271" t="s">
        <v>215</v>
      </c>
      <c r="G271" s="2">
        <f t="shared" si="103"/>
        <v>0</v>
      </c>
      <c r="H271" s="2" t="e">
        <f t="shared" si="103"/>
        <v>#REF!</v>
      </c>
      <c r="I271" s="2" t="e">
        <f t="shared" si="103"/>
        <v>#REF!</v>
      </c>
      <c r="J271" s="2" t="e">
        <f t="shared" si="103"/>
        <v>#REF!</v>
      </c>
      <c r="K271" s="2" t="e">
        <f t="shared" si="103"/>
        <v>#REF!</v>
      </c>
      <c r="L271" s="2" t="e">
        <f t="shared" si="103"/>
        <v>#REF!</v>
      </c>
      <c r="M271" s="2" t="e">
        <f t="shared" si="103"/>
        <v>#REF!</v>
      </c>
      <c r="N271" s="2" t="e">
        <f t="shared" si="103"/>
        <v>#REF!</v>
      </c>
      <c r="O271" s="2" t="e">
        <f t="shared" si="103"/>
        <v>#REF!</v>
      </c>
      <c r="P271" s="2" t="e">
        <f t="shared" si="103"/>
        <v>#REF!</v>
      </c>
      <c r="Q271" s="2" t="e">
        <f t="shared" si="103"/>
        <v>#REF!</v>
      </c>
      <c r="R271" s="2" t="e">
        <f t="shared" si="103"/>
        <v>#REF!</v>
      </c>
      <c r="S271" s="2" t="e">
        <f t="shared" si="103"/>
        <v>#REF!</v>
      </c>
      <c r="T271" s="2" t="e">
        <f t="shared" si="103"/>
        <v>#REF!</v>
      </c>
      <c r="U271" s="2" t="e">
        <f t="shared" si="103"/>
        <v>#REF!</v>
      </c>
      <c r="V271" s="2" t="e">
        <f t="shared" si="103"/>
        <v>#REF!</v>
      </c>
      <c r="W271" s="2" t="e">
        <f t="shared" si="103"/>
        <v>#REF!</v>
      </c>
      <c r="X271" s="2" t="e">
        <f t="shared" si="103"/>
        <v>#REF!</v>
      </c>
      <c r="Y271" s="2" t="e">
        <f t="shared" si="103"/>
        <v>#REF!</v>
      </c>
      <c r="Z271" s="2" t="e">
        <f t="shared" si="103"/>
        <v>#REF!</v>
      </c>
      <c r="AA271" s="2" t="e">
        <f t="shared" si="103"/>
        <v>#REF!</v>
      </c>
      <c r="AB271" s="2" t="e">
        <f t="shared" si="103"/>
        <v>#REF!</v>
      </c>
      <c r="AC271" s="2" t="e">
        <f t="shared" si="103"/>
        <v>#REF!</v>
      </c>
      <c r="AD271" s="2" t="e">
        <f t="shared" si="103"/>
        <v>#REF!</v>
      </c>
      <c r="AE271" s="2" t="e">
        <f t="shared" si="103"/>
        <v>#REF!</v>
      </c>
      <c r="AF271" s="2" t="e">
        <f t="shared" si="103"/>
        <v>#REF!</v>
      </c>
      <c r="AG271" s="2" t="e">
        <f t="shared" si="103"/>
        <v>#REF!</v>
      </c>
      <c r="AH271" s="2" t="e">
        <f t="shared" si="103"/>
        <v>#REF!</v>
      </c>
      <c r="AI271" s="2" t="e">
        <f t="shared" si="103"/>
        <v>#REF!</v>
      </c>
      <c r="AJ271" s="2" t="e">
        <f t="shared" si="103"/>
        <v>#REF!</v>
      </c>
      <c r="AK271" s="2" t="e">
        <f t="shared" si="103"/>
        <v>#REF!</v>
      </c>
      <c r="AL271" s="2" t="e">
        <f t="shared" ref="AL271:AL277" si="104">IF(AF271=0,0,IF($G$15&gt;(AK271/AF271)^(1/5)-1+2%,AK271*(AK271/AF271)^(1/5)/($G$15-((AK271/AF271)^(1/5)-1)),AK271*(1+$G$14)/$G$16))</f>
        <v>#REF!</v>
      </c>
    </row>
    <row r="272" spans="4:38">
      <c r="E272" t="s">
        <v>282</v>
      </c>
      <c r="F272" t="s">
        <v>215</v>
      </c>
      <c r="G272" s="2">
        <f t="shared" si="103"/>
        <v>0</v>
      </c>
      <c r="H272" s="2" t="e">
        <f t="shared" si="103"/>
        <v>#REF!</v>
      </c>
      <c r="I272" s="2" t="e">
        <f t="shared" si="103"/>
        <v>#REF!</v>
      </c>
      <c r="J272" s="2" t="e">
        <f t="shared" si="103"/>
        <v>#REF!</v>
      </c>
      <c r="K272" s="2" t="e">
        <f t="shared" si="103"/>
        <v>#REF!</v>
      </c>
      <c r="L272" s="2" t="e">
        <f t="shared" si="103"/>
        <v>#REF!</v>
      </c>
      <c r="M272" s="2" t="e">
        <f t="shared" si="103"/>
        <v>#REF!</v>
      </c>
      <c r="N272" s="2" t="e">
        <f t="shared" si="103"/>
        <v>#REF!</v>
      </c>
      <c r="O272" s="2" t="e">
        <f t="shared" si="103"/>
        <v>#REF!</v>
      </c>
      <c r="P272" s="2" t="e">
        <f t="shared" si="103"/>
        <v>#REF!</v>
      </c>
      <c r="Q272" s="2" t="e">
        <f t="shared" si="103"/>
        <v>#REF!</v>
      </c>
      <c r="R272" s="2" t="e">
        <f t="shared" si="103"/>
        <v>#REF!</v>
      </c>
      <c r="S272" s="2" t="e">
        <f t="shared" si="103"/>
        <v>#REF!</v>
      </c>
      <c r="T272" s="2" t="e">
        <f t="shared" si="103"/>
        <v>#REF!</v>
      </c>
      <c r="U272" s="2" t="e">
        <f t="shared" si="103"/>
        <v>#REF!</v>
      </c>
      <c r="V272" s="2" t="e">
        <f t="shared" si="103"/>
        <v>#REF!</v>
      </c>
      <c r="W272" s="2" t="e">
        <f t="shared" si="103"/>
        <v>#REF!</v>
      </c>
      <c r="X272" s="2" t="e">
        <f t="shared" si="103"/>
        <v>#REF!</v>
      </c>
      <c r="Y272" s="2" t="e">
        <f t="shared" si="103"/>
        <v>#REF!</v>
      </c>
      <c r="Z272" s="2" t="e">
        <f t="shared" si="103"/>
        <v>#REF!</v>
      </c>
      <c r="AA272" s="2" t="e">
        <f t="shared" si="103"/>
        <v>#REF!</v>
      </c>
      <c r="AB272" s="2" t="e">
        <f t="shared" si="103"/>
        <v>#REF!</v>
      </c>
      <c r="AC272" s="2" t="e">
        <f t="shared" si="103"/>
        <v>#REF!</v>
      </c>
      <c r="AD272" s="2" t="e">
        <f t="shared" si="103"/>
        <v>#REF!</v>
      </c>
      <c r="AE272" s="2" t="e">
        <f t="shared" si="103"/>
        <v>#REF!</v>
      </c>
      <c r="AF272" s="2" t="e">
        <f t="shared" si="103"/>
        <v>#REF!</v>
      </c>
      <c r="AG272" s="2" t="e">
        <f t="shared" si="103"/>
        <v>#REF!</v>
      </c>
      <c r="AH272" s="2" t="e">
        <f t="shared" si="103"/>
        <v>#REF!</v>
      </c>
      <c r="AI272" s="2" t="e">
        <f t="shared" si="103"/>
        <v>#REF!</v>
      </c>
      <c r="AJ272" s="2" t="e">
        <f t="shared" si="103"/>
        <v>#REF!</v>
      </c>
      <c r="AK272" s="2" t="e">
        <f t="shared" si="103"/>
        <v>#REF!</v>
      </c>
      <c r="AL272" s="2" t="e">
        <f t="shared" si="104"/>
        <v>#REF!</v>
      </c>
    </row>
    <row r="273" spans="1:38">
      <c r="E273" t="s">
        <v>283</v>
      </c>
      <c r="F273" t="s">
        <v>215</v>
      </c>
      <c r="G273" s="2">
        <f t="shared" si="103"/>
        <v>0</v>
      </c>
      <c r="H273" s="2" t="e">
        <f t="shared" si="103"/>
        <v>#REF!</v>
      </c>
      <c r="I273" s="2" t="e">
        <f t="shared" si="103"/>
        <v>#REF!</v>
      </c>
      <c r="J273" s="2" t="e">
        <f t="shared" si="103"/>
        <v>#REF!</v>
      </c>
      <c r="K273" s="2" t="e">
        <f t="shared" si="103"/>
        <v>#REF!</v>
      </c>
      <c r="L273" s="2" t="e">
        <f t="shared" si="103"/>
        <v>#REF!</v>
      </c>
      <c r="M273" s="2" t="e">
        <f t="shared" si="103"/>
        <v>#REF!</v>
      </c>
      <c r="N273" s="2" t="e">
        <f t="shared" si="103"/>
        <v>#REF!</v>
      </c>
      <c r="O273" s="2" t="e">
        <f t="shared" si="103"/>
        <v>#REF!</v>
      </c>
      <c r="P273" s="2" t="e">
        <f t="shared" si="103"/>
        <v>#REF!</v>
      </c>
      <c r="Q273" s="2" t="e">
        <f t="shared" si="103"/>
        <v>#REF!</v>
      </c>
      <c r="R273" s="2" t="e">
        <f t="shared" si="103"/>
        <v>#REF!</v>
      </c>
      <c r="S273" s="2" t="e">
        <f t="shared" si="103"/>
        <v>#REF!</v>
      </c>
      <c r="T273" s="2" t="e">
        <f t="shared" si="103"/>
        <v>#REF!</v>
      </c>
      <c r="U273" s="2" t="e">
        <f t="shared" si="103"/>
        <v>#REF!</v>
      </c>
      <c r="V273" s="2" t="e">
        <f t="shared" si="103"/>
        <v>#REF!</v>
      </c>
      <c r="W273" s="2" t="e">
        <f t="shared" si="103"/>
        <v>#REF!</v>
      </c>
      <c r="X273" s="2" t="e">
        <f t="shared" si="103"/>
        <v>#REF!</v>
      </c>
      <c r="Y273" s="2" t="e">
        <f t="shared" si="103"/>
        <v>#REF!</v>
      </c>
      <c r="Z273" s="2" t="e">
        <f t="shared" si="103"/>
        <v>#REF!</v>
      </c>
      <c r="AA273" s="2" t="e">
        <f t="shared" si="103"/>
        <v>#REF!</v>
      </c>
      <c r="AB273" s="2" t="e">
        <f t="shared" si="103"/>
        <v>#REF!</v>
      </c>
      <c r="AC273" s="2" t="e">
        <f t="shared" si="103"/>
        <v>#REF!</v>
      </c>
      <c r="AD273" s="2" t="e">
        <f t="shared" si="103"/>
        <v>#REF!</v>
      </c>
      <c r="AE273" s="2" t="e">
        <f t="shared" si="103"/>
        <v>#REF!</v>
      </c>
      <c r="AF273" s="2" t="e">
        <f t="shared" si="103"/>
        <v>#REF!</v>
      </c>
      <c r="AG273" s="2" t="e">
        <f t="shared" si="103"/>
        <v>#REF!</v>
      </c>
      <c r="AH273" s="2" t="e">
        <f t="shared" si="103"/>
        <v>#REF!</v>
      </c>
      <c r="AI273" s="2" t="e">
        <f t="shared" si="103"/>
        <v>#REF!</v>
      </c>
      <c r="AJ273" s="2" t="e">
        <f t="shared" si="103"/>
        <v>#REF!</v>
      </c>
      <c r="AK273" s="2" t="e">
        <f t="shared" si="103"/>
        <v>#REF!</v>
      </c>
      <c r="AL273" s="2" t="e">
        <f t="shared" si="104"/>
        <v>#REF!</v>
      </c>
    </row>
    <row r="274" spans="1:38">
      <c r="E274" t="s">
        <v>290</v>
      </c>
      <c r="F274" t="s">
        <v>215</v>
      </c>
      <c r="G274" s="2">
        <f t="shared" si="103"/>
        <v>0</v>
      </c>
      <c r="H274" s="2">
        <f t="shared" si="103"/>
        <v>0</v>
      </c>
      <c r="I274" s="2">
        <f t="shared" si="103"/>
        <v>0</v>
      </c>
      <c r="J274" s="2">
        <f t="shared" si="103"/>
        <v>0</v>
      </c>
      <c r="K274" s="2">
        <f t="shared" si="103"/>
        <v>0</v>
      </c>
      <c r="L274" s="2">
        <f t="shared" si="103"/>
        <v>0</v>
      </c>
      <c r="M274" s="2">
        <f t="shared" si="103"/>
        <v>0</v>
      </c>
      <c r="N274" s="2">
        <f t="shared" si="103"/>
        <v>0</v>
      </c>
      <c r="O274" s="2">
        <f t="shared" si="103"/>
        <v>0</v>
      </c>
      <c r="P274" s="2">
        <f t="shared" si="103"/>
        <v>0</v>
      </c>
      <c r="Q274" s="2">
        <f t="shared" si="103"/>
        <v>0</v>
      </c>
      <c r="R274" s="2">
        <f t="shared" si="103"/>
        <v>0</v>
      </c>
      <c r="S274" s="2">
        <f t="shared" si="103"/>
        <v>0</v>
      </c>
      <c r="T274" s="2">
        <f t="shared" si="103"/>
        <v>0</v>
      </c>
      <c r="U274" s="2">
        <f t="shared" si="103"/>
        <v>0</v>
      </c>
      <c r="V274" s="2">
        <f t="shared" si="103"/>
        <v>0</v>
      </c>
      <c r="W274" s="2">
        <f t="shared" si="103"/>
        <v>0</v>
      </c>
      <c r="X274" s="2">
        <f t="shared" si="103"/>
        <v>0</v>
      </c>
      <c r="Y274" s="2">
        <f t="shared" si="103"/>
        <v>0</v>
      </c>
      <c r="Z274" s="2">
        <f t="shared" si="103"/>
        <v>0</v>
      </c>
      <c r="AA274" s="2">
        <f t="shared" si="103"/>
        <v>0</v>
      </c>
      <c r="AB274" s="2">
        <f t="shared" si="103"/>
        <v>0</v>
      </c>
      <c r="AC274" s="2">
        <f t="shared" si="103"/>
        <v>0</v>
      </c>
      <c r="AD274" s="2">
        <f t="shared" si="103"/>
        <v>0</v>
      </c>
      <c r="AE274" s="2">
        <f t="shared" si="103"/>
        <v>0</v>
      </c>
      <c r="AF274" s="2">
        <f t="shared" si="103"/>
        <v>0</v>
      </c>
      <c r="AG274" s="2">
        <f t="shared" si="103"/>
        <v>0</v>
      </c>
      <c r="AH274" s="2">
        <f t="shared" si="103"/>
        <v>0</v>
      </c>
      <c r="AI274" s="2">
        <f t="shared" si="103"/>
        <v>0</v>
      </c>
      <c r="AJ274" s="2">
        <f t="shared" si="103"/>
        <v>0</v>
      </c>
      <c r="AK274" s="2">
        <f t="shared" si="103"/>
        <v>0</v>
      </c>
      <c r="AL274" s="2">
        <f t="shared" si="104"/>
        <v>0</v>
      </c>
    </row>
    <row r="275" spans="1:38">
      <c r="E275" t="s">
        <v>295</v>
      </c>
      <c r="F275" t="s">
        <v>215</v>
      </c>
      <c r="G275" s="2">
        <f t="shared" si="103"/>
        <v>0</v>
      </c>
      <c r="H275" s="2">
        <f t="shared" si="103"/>
        <v>0</v>
      </c>
      <c r="I275" s="2">
        <f t="shared" si="103"/>
        <v>0</v>
      </c>
      <c r="J275" s="2">
        <f t="shared" si="103"/>
        <v>0</v>
      </c>
      <c r="K275" s="2">
        <f t="shared" si="103"/>
        <v>0</v>
      </c>
      <c r="L275" s="2">
        <f t="shared" si="103"/>
        <v>0</v>
      </c>
      <c r="M275" s="2">
        <f t="shared" si="103"/>
        <v>0</v>
      </c>
      <c r="N275" s="2">
        <f t="shared" si="103"/>
        <v>0</v>
      </c>
      <c r="O275" s="2">
        <f t="shared" si="103"/>
        <v>0</v>
      </c>
      <c r="P275" s="2">
        <f t="shared" si="103"/>
        <v>0</v>
      </c>
      <c r="Q275" s="2">
        <f t="shared" si="103"/>
        <v>0</v>
      </c>
      <c r="R275" s="2">
        <f t="shared" si="103"/>
        <v>0</v>
      </c>
      <c r="S275" s="2">
        <f t="shared" si="103"/>
        <v>0</v>
      </c>
      <c r="T275" s="2">
        <f t="shared" si="103"/>
        <v>0</v>
      </c>
      <c r="U275" s="2">
        <f t="shared" si="103"/>
        <v>0</v>
      </c>
      <c r="V275" s="2">
        <f t="shared" si="103"/>
        <v>0</v>
      </c>
      <c r="W275" s="2">
        <f t="shared" si="103"/>
        <v>0</v>
      </c>
      <c r="X275" s="2">
        <f t="shared" si="103"/>
        <v>0</v>
      </c>
      <c r="Y275" s="2">
        <f t="shared" si="103"/>
        <v>0</v>
      </c>
      <c r="Z275" s="2">
        <f t="shared" si="103"/>
        <v>0</v>
      </c>
      <c r="AA275" s="2">
        <f t="shared" si="103"/>
        <v>0</v>
      </c>
      <c r="AB275" s="2">
        <f t="shared" si="103"/>
        <v>0</v>
      </c>
      <c r="AC275" s="2">
        <f t="shared" si="103"/>
        <v>0</v>
      </c>
      <c r="AD275" s="2">
        <f t="shared" si="103"/>
        <v>0</v>
      </c>
      <c r="AE275" s="2">
        <f t="shared" si="103"/>
        <v>0</v>
      </c>
      <c r="AF275" s="2">
        <f t="shared" si="103"/>
        <v>0</v>
      </c>
      <c r="AG275" s="2">
        <f t="shared" si="103"/>
        <v>0</v>
      </c>
      <c r="AH275" s="2">
        <f t="shared" si="103"/>
        <v>0</v>
      </c>
      <c r="AI275" s="2">
        <f t="shared" si="103"/>
        <v>0</v>
      </c>
      <c r="AJ275" s="2">
        <f t="shared" si="103"/>
        <v>0</v>
      </c>
      <c r="AK275" s="2">
        <f t="shared" si="103"/>
        <v>0</v>
      </c>
      <c r="AL275" s="2">
        <f t="shared" si="104"/>
        <v>0</v>
      </c>
    </row>
    <row r="276" spans="1:38">
      <c r="E276" t="s">
        <v>312</v>
      </c>
      <c r="F276" t="s">
        <v>215</v>
      </c>
      <c r="G276" s="2" t="e">
        <f t="shared" ref="G276:AK276" ca="1" si="105">G265</f>
        <v>#REF!</v>
      </c>
      <c r="H276" s="2" t="e">
        <f t="shared" si="105"/>
        <v>#REF!</v>
      </c>
      <c r="I276" s="2" t="e">
        <f t="shared" si="105"/>
        <v>#REF!</v>
      </c>
      <c r="J276" s="2" t="e">
        <f t="shared" si="105"/>
        <v>#REF!</v>
      </c>
      <c r="K276" s="2" t="e">
        <f t="shared" si="105"/>
        <v>#REF!</v>
      </c>
      <c r="L276" s="2" t="e">
        <f t="shared" si="105"/>
        <v>#REF!</v>
      </c>
      <c r="M276" s="2" t="e">
        <f t="shared" si="105"/>
        <v>#REF!</v>
      </c>
      <c r="N276" s="2" t="e">
        <f t="shared" si="105"/>
        <v>#REF!</v>
      </c>
      <c r="O276" s="2" t="e">
        <f t="shared" si="105"/>
        <v>#REF!</v>
      </c>
      <c r="P276" s="2" t="e">
        <f t="shared" si="105"/>
        <v>#REF!</v>
      </c>
      <c r="Q276" s="2" t="e">
        <f t="shared" si="105"/>
        <v>#REF!</v>
      </c>
      <c r="R276" s="2" t="e">
        <f t="shared" si="105"/>
        <v>#REF!</v>
      </c>
      <c r="S276" s="2" t="e">
        <f t="shared" si="105"/>
        <v>#REF!</v>
      </c>
      <c r="T276" s="2" t="e">
        <f t="shared" si="105"/>
        <v>#REF!</v>
      </c>
      <c r="U276" s="2" t="e">
        <f t="shared" si="105"/>
        <v>#REF!</v>
      </c>
      <c r="V276" s="2" t="e">
        <f t="shared" si="105"/>
        <v>#REF!</v>
      </c>
      <c r="W276" s="2" t="e">
        <f t="shared" si="105"/>
        <v>#REF!</v>
      </c>
      <c r="X276" s="2" t="e">
        <f t="shared" si="105"/>
        <v>#REF!</v>
      </c>
      <c r="Y276" s="2" t="e">
        <f t="shared" si="105"/>
        <v>#REF!</v>
      </c>
      <c r="Z276" s="2" t="e">
        <f t="shared" si="105"/>
        <v>#REF!</v>
      </c>
      <c r="AA276" s="2" t="e">
        <f t="shared" si="105"/>
        <v>#REF!</v>
      </c>
      <c r="AB276" s="2" t="e">
        <f t="shared" si="105"/>
        <v>#REF!</v>
      </c>
      <c r="AC276" s="2" t="e">
        <f t="shared" si="105"/>
        <v>#REF!</v>
      </c>
      <c r="AD276" s="2" t="e">
        <f t="shared" si="105"/>
        <v>#REF!</v>
      </c>
      <c r="AE276" s="2" t="e">
        <f t="shared" si="105"/>
        <v>#REF!</v>
      </c>
      <c r="AF276" s="2" t="e">
        <f t="shared" si="105"/>
        <v>#REF!</v>
      </c>
      <c r="AG276" s="2" t="e">
        <f t="shared" si="105"/>
        <v>#REF!</v>
      </c>
      <c r="AH276" s="2" t="e">
        <f t="shared" si="105"/>
        <v>#REF!</v>
      </c>
      <c r="AI276" s="2" t="e">
        <f t="shared" si="105"/>
        <v>#REF!</v>
      </c>
      <c r="AJ276" s="2" t="e">
        <f t="shared" si="105"/>
        <v>#REF!</v>
      </c>
      <c r="AK276" s="2" t="e">
        <f t="shared" si="105"/>
        <v>#REF!</v>
      </c>
      <c r="AL276" s="2" t="e">
        <f t="shared" si="104"/>
        <v>#REF!</v>
      </c>
    </row>
    <row r="277" spans="1:38">
      <c r="E277" t="s">
        <v>313</v>
      </c>
      <c r="F277" t="s">
        <v>215</v>
      </c>
      <c r="G277" s="2" t="e">
        <f ca="1">-$G$17*G276</f>
        <v>#REF!</v>
      </c>
      <c r="H277" s="2" t="e">
        <f t="shared" ref="H277:AK277" si="106">-$G$17*H276</f>
        <v>#REF!</v>
      </c>
      <c r="I277" s="2" t="e">
        <f t="shared" si="106"/>
        <v>#REF!</v>
      </c>
      <c r="J277" s="2" t="e">
        <f t="shared" si="106"/>
        <v>#REF!</v>
      </c>
      <c r="K277" s="2" t="e">
        <f t="shared" si="106"/>
        <v>#REF!</v>
      </c>
      <c r="L277" s="2" t="e">
        <f t="shared" si="106"/>
        <v>#REF!</v>
      </c>
      <c r="M277" s="2" t="e">
        <f t="shared" si="106"/>
        <v>#REF!</v>
      </c>
      <c r="N277" s="2" t="e">
        <f t="shared" si="106"/>
        <v>#REF!</v>
      </c>
      <c r="O277" s="2" t="e">
        <f t="shared" si="106"/>
        <v>#REF!</v>
      </c>
      <c r="P277" s="2" t="e">
        <f t="shared" si="106"/>
        <v>#REF!</v>
      </c>
      <c r="Q277" s="2" t="e">
        <f t="shared" si="106"/>
        <v>#REF!</v>
      </c>
      <c r="R277" s="2" t="e">
        <f t="shared" si="106"/>
        <v>#REF!</v>
      </c>
      <c r="S277" s="2" t="e">
        <f t="shared" si="106"/>
        <v>#REF!</v>
      </c>
      <c r="T277" s="2" t="e">
        <f t="shared" si="106"/>
        <v>#REF!</v>
      </c>
      <c r="U277" s="2" t="e">
        <f t="shared" si="106"/>
        <v>#REF!</v>
      </c>
      <c r="V277" s="2" t="e">
        <f t="shared" si="106"/>
        <v>#REF!</v>
      </c>
      <c r="W277" s="2" t="e">
        <f t="shared" si="106"/>
        <v>#REF!</v>
      </c>
      <c r="X277" s="2" t="e">
        <f t="shared" si="106"/>
        <v>#REF!</v>
      </c>
      <c r="Y277" s="2" t="e">
        <f t="shared" si="106"/>
        <v>#REF!</v>
      </c>
      <c r="Z277" s="2" t="e">
        <f t="shared" si="106"/>
        <v>#REF!</v>
      </c>
      <c r="AA277" s="2" t="e">
        <f t="shared" si="106"/>
        <v>#REF!</v>
      </c>
      <c r="AB277" s="2" t="e">
        <f t="shared" si="106"/>
        <v>#REF!</v>
      </c>
      <c r="AC277" s="2" t="e">
        <f t="shared" si="106"/>
        <v>#REF!</v>
      </c>
      <c r="AD277" s="2" t="e">
        <f t="shared" si="106"/>
        <v>#REF!</v>
      </c>
      <c r="AE277" s="2" t="e">
        <f t="shared" si="106"/>
        <v>#REF!</v>
      </c>
      <c r="AF277" s="2" t="e">
        <f t="shared" si="106"/>
        <v>#REF!</v>
      </c>
      <c r="AG277" s="2" t="e">
        <f t="shared" si="106"/>
        <v>#REF!</v>
      </c>
      <c r="AH277" s="2" t="e">
        <f t="shared" si="106"/>
        <v>#REF!</v>
      </c>
      <c r="AI277" s="2" t="e">
        <f t="shared" si="106"/>
        <v>#REF!</v>
      </c>
      <c r="AJ277" s="2" t="e">
        <f t="shared" si="106"/>
        <v>#REF!</v>
      </c>
      <c r="AK277" s="2" t="e">
        <f t="shared" si="106"/>
        <v>#REF!</v>
      </c>
      <c r="AL277" s="2" t="e">
        <f t="shared" si="104"/>
        <v>#REF!</v>
      </c>
    </row>
    <row r="278" spans="1:38">
      <c r="E278" t="s">
        <v>314</v>
      </c>
      <c r="F278" t="s">
        <v>215</v>
      </c>
      <c r="G278" s="2" t="e">
        <f t="shared" ref="G278:AL278" ca="1" si="107">SUM(G268:G277)</f>
        <v>#REF!</v>
      </c>
      <c r="H278" s="2" t="e">
        <f t="shared" si="107"/>
        <v>#REF!</v>
      </c>
      <c r="I278" s="2" t="e">
        <f t="shared" si="107"/>
        <v>#REF!</v>
      </c>
      <c r="J278" s="2" t="e">
        <f t="shared" si="107"/>
        <v>#REF!</v>
      </c>
      <c r="K278" s="2" t="e">
        <f t="shared" si="107"/>
        <v>#REF!</v>
      </c>
      <c r="L278" s="2" t="e">
        <f t="shared" si="107"/>
        <v>#REF!</v>
      </c>
      <c r="M278" s="2" t="e">
        <f t="shared" si="107"/>
        <v>#REF!</v>
      </c>
      <c r="N278" s="2" t="e">
        <f t="shared" si="107"/>
        <v>#REF!</v>
      </c>
      <c r="O278" s="2" t="e">
        <f t="shared" si="107"/>
        <v>#REF!</v>
      </c>
      <c r="P278" s="2" t="e">
        <f t="shared" si="107"/>
        <v>#REF!</v>
      </c>
      <c r="Q278" s="2" t="e">
        <f t="shared" si="107"/>
        <v>#REF!</v>
      </c>
      <c r="R278" s="2" t="e">
        <f t="shared" si="107"/>
        <v>#REF!</v>
      </c>
      <c r="S278" s="2" t="e">
        <f t="shared" si="107"/>
        <v>#REF!</v>
      </c>
      <c r="T278" s="2" t="e">
        <f t="shared" si="107"/>
        <v>#REF!</v>
      </c>
      <c r="U278" s="2" t="e">
        <f t="shared" si="107"/>
        <v>#REF!</v>
      </c>
      <c r="V278" s="2" t="e">
        <f t="shared" si="107"/>
        <v>#REF!</v>
      </c>
      <c r="W278" s="2" t="e">
        <f t="shared" si="107"/>
        <v>#REF!</v>
      </c>
      <c r="X278" s="2" t="e">
        <f t="shared" si="107"/>
        <v>#REF!</v>
      </c>
      <c r="Y278" s="2" t="e">
        <f t="shared" si="107"/>
        <v>#REF!</v>
      </c>
      <c r="Z278" s="2" t="e">
        <f t="shared" si="107"/>
        <v>#REF!</v>
      </c>
      <c r="AA278" s="2" t="e">
        <f t="shared" si="107"/>
        <v>#REF!</v>
      </c>
      <c r="AB278" s="2" t="e">
        <f t="shared" si="107"/>
        <v>#REF!</v>
      </c>
      <c r="AC278" s="2" t="e">
        <f t="shared" si="107"/>
        <v>#REF!</v>
      </c>
      <c r="AD278" s="2" t="e">
        <f t="shared" si="107"/>
        <v>#REF!</v>
      </c>
      <c r="AE278" s="2" t="e">
        <f t="shared" si="107"/>
        <v>#REF!</v>
      </c>
      <c r="AF278" s="2" t="e">
        <f t="shared" si="107"/>
        <v>#REF!</v>
      </c>
      <c r="AG278" s="2" t="e">
        <f t="shared" si="107"/>
        <v>#REF!</v>
      </c>
      <c r="AH278" s="2" t="e">
        <f t="shared" si="107"/>
        <v>#REF!</v>
      </c>
      <c r="AI278" s="2" t="e">
        <f t="shared" si="107"/>
        <v>#REF!</v>
      </c>
      <c r="AJ278" s="2" t="e">
        <f t="shared" si="107"/>
        <v>#REF!</v>
      </c>
      <c r="AK278" s="2" t="e">
        <f t="shared" si="107"/>
        <v>#REF!</v>
      </c>
      <c r="AL278" s="2" t="e">
        <f t="shared" si="107"/>
        <v>#REF!</v>
      </c>
    </row>
    <row r="279" spans="1:38">
      <c r="E279" t="s">
        <v>315</v>
      </c>
      <c r="F279" t="s">
        <v>215</v>
      </c>
      <c r="G279" s="2" t="e">
        <f ca="1">NPV($G$15,H278:AL278)+G278</f>
        <v>#REF!</v>
      </c>
    </row>
    <row r="280" spans="1:38">
      <c r="E280" s="3" t="s">
        <v>317</v>
      </c>
      <c r="F280" s="3"/>
      <c r="G280" s="4" t="e">
        <f ca="1">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#REF!</v>
      </c>
      <c r="H284" s="2" t="e">
        <f t="shared" ref="H284:AK284" ca="1" si="108">G284*(1+$G$14)</f>
        <v>#REF!</v>
      </c>
      <c r="I284" s="2" t="e">
        <f t="shared" ca="1" si="108"/>
        <v>#REF!</v>
      </c>
      <c r="J284" s="2" t="e">
        <f t="shared" ca="1" si="108"/>
        <v>#REF!</v>
      </c>
      <c r="K284" s="2" t="e">
        <f t="shared" ca="1" si="108"/>
        <v>#REF!</v>
      </c>
      <c r="L284" s="2" t="e">
        <f t="shared" ca="1" si="108"/>
        <v>#REF!</v>
      </c>
      <c r="M284" s="2" t="e">
        <f t="shared" ca="1" si="108"/>
        <v>#REF!</v>
      </c>
      <c r="N284" s="2" t="e">
        <f t="shared" ca="1" si="108"/>
        <v>#REF!</v>
      </c>
      <c r="O284" s="2" t="e">
        <f t="shared" ca="1" si="108"/>
        <v>#REF!</v>
      </c>
      <c r="P284" s="2" t="e">
        <f t="shared" ca="1" si="108"/>
        <v>#REF!</v>
      </c>
      <c r="Q284" s="2" t="e">
        <f t="shared" ca="1" si="108"/>
        <v>#REF!</v>
      </c>
      <c r="R284" s="2" t="e">
        <f t="shared" ca="1" si="108"/>
        <v>#REF!</v>
      </c>
      <c r="S284" s="2" t="e">
        <f t="shared" ca="1" si="108"/>
        <v>#REF!</v>
      </c>
      <c r="T284" s="2" t="e">
        <f t="shared" ca="1" si="108"/>
        <v>#REF!</v>
      </c>
      <c r="U284" s="2" t="e">
        <f t="shared" ca="1" si="108"/>
        <v>#REF!</v>
      </c>
      <c r="V284" s="2" t="e">
        <f t="shared" ca="1" si="108"/>
        <v>#REF!</v>
      </c>
      <c r="W284" s="2" t="e">
        <f t="shared" ca="1" si="108"/>
        <v>#REF!</v>
      </c>
      <c r="X284" s="2" t="e">
        <f t="shared" ca="1" si="108"/>
        <v>#REF!</v>
      </c>
      <c r="Y284" s="2" t="e">
        <f t="shared" ca="1" si="108"/>
        <v>#REF!</v>
      </c>
      <c r="Z284" s="2" t="e">
        <f t="shared" ca="1" si="108"/>
        <v>#REF!</v>
      </c>
      <c r="AA284" s="2" t="e">
        <f t="shared" ca="1" si="108"/>
        <v>#REF!</v>
      </c>
      <c r="AB284" s="2" t="e">
        <f t="shared" ca="1" si="108"/>
        <v>#REF!</v>
      </c>
      <c r="AC284" s="2" t="e">
        <f t="shared" ca="1" si="108"/>
        <v>#REF!</v>
      </c>
      <c r="AD284" s="2" t="e">
        <f t="shared" ca="1" si="108"/>
        <v>#REF!</v>
      </c>
      <c r="AE284" s="2" t="e">
        <f t="shared" ca="1" si="108"/>
        <v>#REF!</v>
      </c>
      <c r="AF284" s="2" t="e">
        <f t="shared" ca="1" si="108"/>
        <v>#REF!</v>
      </c>
      <c r="AG284" s="2" t="e">
        <f ca="1">AF284*(1+$G$14)</f>
        <v>#REF!</v>
      </c>
      <c r="AH284" s="2" t="e">
        <f t="shared" ca="1" si="108"/>
        <v>#REF!</v>
      </c>
      <c r="AI284" s="2" t="e">
        <f t="shared" ca="1" si="108"/>
        <v>#REF!</v>
      </c>
      <c r="AJ284" s="2" t="e">
        <f t="shared" ca="1" si="108"/>
        <v>#REF!</v>
      </c>
      <c r="AK284" s="2" t="e">
        <f t="shared" ca="1" si="108"/>
        <v>#REF!</v>
      </c>
    </row>
    <row r="285" spans="1:38">
      <c r="E285" t="s">
        <v>303</v>
      </c>
      <c r="F285" t="s">
        <v>215</v>
      </c>
      <c r="G285" s="2" t="e">
        <f ca="1">G283*G284</f>
        <v>#REF!</v>
      </c>
      <c r="H285" s="2" t="e">
        <f t="shared" ref="H285:AK285" ca="1" si="109">H283*H284</f>
        <v>#REF!</v>
      </c>
      <c r="I285" s="2" t="e">
        <f t="shared" ca="1" si="109"/>
        <v>#REF!</v>
      </c>
      <c r="J285" s="2" t="e">
        <f t="shared" ca="1" si="109"/>
        <v>#REF!</v>
      </c>
      <c r="K285" s="2" t="e">
        <f t="shared" ca="1" si="109"/>
        <v>#REF!</v>
      </c>
      <c r="L285" s="2" t="e">
        <f t="shared" ca="1" si="109"/>
        <v>#REF!</v>
      </c>
      <c r="M285" s="2" t="e">
        <f t="shared" ca="1" si="109"/>
        <v>#REF!</v>
      </c>
      <c r="N285" s="2" t="e">
        <f t="shared" ca="1" si="109"/>
        <v>#REF!</v>
      </c>
      <c r="O285" s="2" t="e">
        <f t="shared" ca="1" si="109"/>
        <v>#REF!</v>
      </c>
      <c r="P285" s="2" t="e">
        <f t="shared" ca="1" si="109"/>
        <v>#REF!</v>
      </c>
      <c r="Q285" s="2" t="e">
        <f t="shared" ca="1" si="109"/>
        <v>#REF!</v>
      </c>
      <c r="R285" s="2" t="e">
        <f t="shared" ca="1" si="109"/>
        <v>#REF!</v>
      </c>
      <c r="S285" s="2" t="e">
        <f t="shared" ca="1" si="109"/>
        <v>#REF!</v>
      </c>
      <c r="T285" s="2" t="e">
        <f t="shared" ca="1" si="109"/>
        <v>#REF!</v>
      </c>
      <c r="U285" s="2" t="e">
        <f t="shared" ca="1" si="109"/>
        <v>#REF!</v>
      </c>
      <c r="V285" s="2" t="e">
        <f t="shared" ca="1" si="109"/>
        <v>#REF!</v>
      </c>
      <c r="W285" s="2" t="e">
        <f t="shared" ca="1" si="109"/>
        <v>#REF!</v>
      </c>
      <c r="X285" s="2" t="e">
        <f t="shared" ca="1" si="109"/>
        <v>#REF!</v>
      </c>
      <c r="Y285" s="2" t="e">
        <f t="shared" ca="1" si="109"/>
        <v>#REF!</v>
      </c>
      <c r="Z285" s="2" t="e">
        <f t="shared" ca="1" si="109"/>
        <v>#REF!</v>
      </c>
      <c r="AA285" s="2" t="e">
        <f t="shared" ca="1" si="109"/>
        <v>#REF!</v>
      </c>
      <c r="AB285" s="2" t="e">
        <f t="shared" ca="1" si="109"/>
        <v>#REF!</v>
      </c>
      <c r="AC285" s="2" t="e">
        <f t="shared" ca="1" si="109"/>
        <v>#REF!</v>
      </c>
      <c r="AD285" s="2" t="e">
        <f t="shared" ca="1" si="109"/>
        <v>#REF!</v>
      </c>
      <c r="AE285" s="2" t="e">
        <f t="shared" ca="1" si="109"/>
        <v>#REF!</v>
      </c>
      <c r="AF285" s="2" t="e">
        <f t="shared" ca="1" si="109"/>
        <v>#REF!</v>
      </c>
      <c r="AG285" s="2" t="e">
        <f t="shared" ca="1" si="109"/>
        <v>#REF!</v>
      </c>
      <c r="AH285" s="2" t="e">
        <f t="shared" ca="1" si="109"/>
        <v>#REF!</v>
      </c>
      <c r="AI285" s="2" t="e">
        <f t="shared" ca="1" si="109"/>
        <v>#REF!</v>
      </c>
      <c r="AJ285" s="2" t="e">
        <f t="shared" ca="1" si="109"/>
        <v>#REF!</v>
      </c>
      <c r="AK285" s="2" t="e">
        <f t="shared" ca="1" si="109"/>
        <v>#REF!</v>
      </c>
    </row>
    <row r="287" spans="1:38">
      <c r="D287" t="s">
        <v>304</v>
      </c>
    </row>
    <row r="288" spans="1:38">
      <c r="E288" t="s">
        <v>219</v>
      </c>
      <c r="F288" t="s">
        <v>215</v>
      </c>
      <c r="G288" s="2">
        <f t="shared" ref="G288:AK293" si="110">G222</f>
        <v>0</v>
      </c>
      <c r="H288" s="2">
        <f t="shared" si="110"/>
        <v>0</v>
      </c>
      <c r="I288" s="2">
        <f t="shared" si="110"/>
        <v>0</v>
      </c>
      <c r="J288" s="2">
        <f t="shared" si="110"/>
        <v>0</v>
      </c>
      <c r="K288" s="2">
        <f t="shared" si="110"/>
        <v>0</v>
      </c>
      <c r="L288" s="2">
        <f t="shared" si="110"/>
        <v>0</v>
      </c>
      <c r="M288" s="2">
        <f t="shared" si="110"/>
        <v>0</v>
      </c>
      <c r="N288" s="2">
        <f t="shared" si="110"/>
        <v>0</v>
      </c>
      <c r="O288" s="2">
        <f t="shared" si="110"/>
        <v>0</v>
      </c>
      <c r="P288" s="2">
        <f t="shared" si="110"/>
        <v>0</v>
      </c>
      <c r="Q288" s="2">
        <f t="shared" si="110"/>
        <v>0</v>
      </c>
      <c r="R288" s="2">
        <f t="shared" si="110"/>
        <v>0</v>
      </c>
      <c r="S288" s="2">
        <f t="shared" si="110"/>
        <v>0</v>
      </c>
      <c r="T288" s="2">
        <f t="shared" si="110"/>
        <v>0</v>
      </c>
      <c r="U288" s="2">
        <f t="shared" si="110"/>
        <v>0</v>
      </c>
      <c r="V288" s="2">
        <f t="shared" si="110"/>
        <v>0</v>
      </c>
      <c r="W288" s="2">
        <f t="shared" si="110"/>
        <v>0</v>
      </c>
      <c r="X288" s="2">
        <f t="shared" si="110"/>
        <v>0</v>
      </c>
      <c r="Y288" s="2">
        <f t="shared" si="110"/>
        <v>0</v>
      </c>
      <c r="Z288" s="2">
        <f t="shared" si="110"/>
        <v>0</v>
      </c>
      <c r="AA288" s="2">
        <f t="shared" si="110"/>
        <v>0</v>
      </c>
      <c r="AB288" s="2">
        <f t="shared" si="110"/>
        <v>0</v>
      </c>
      <c r="AC288" s="2">
        <f t="shared" si="110"/>
        <v>0</v>
      </c>
      <c r="AD288" s="2">
        <f t="shared" si="110"/>
        <v>0</v>
      </c>
      <c r="AE288" s="2">
        <f t="shared" si="110"/>
        <v>0</v>
      </c>
      <c r="AF288" s="2">
        <f t="shared" si="110"/>
        <v>0</v>
      </c>
      <c r="AG288" s="2">
        <f t="shared" si="110"/>
        <v>0</v>
      </c>
      <c r="AH288" s="2">
        <f t="shared" si="110"/>
        <v>0</v>
      </c>
      <c r="AI288" s="2">
        <f t="shared" si="110"/>
        <v>0</v>
      </c>
      <c r="AJ288" s="2">
        <f t="shared" si="110"/>
        <v>0</v>
      </c>
      <c r="AK288" s="2">
        <f t="shared" si="110"/>
        <v>0</v>
      </c>
    </row>
    <row r="289" spans="4:38">
      <c r="E289" t="s">
        <v>305</v>
      </c>
      <c r="F289" t="s">
        <v>215</v>
      </c>
      <c r="G289" s="2">
        <f t="shared" si="110"/>
        <v>0</v>
      </c>
      <c r="H289" s="2" t="e">
        <f t="shared" si="110"/>
        <v>#REF!</v>
      </c>
      <c r="I289" s="2" t="e">
        <f t="shared" si="110"/>
        <v>#REF!</v>
      </c>
      <c r="J289" s="2" t="e">
        <f t="shared" si="110"/>
        <v>#REF!</v>
      </c>
      <c r="K289" s="2" t="e">
        <f t="shared" si="110"/>
        <v>#REF!</v>
      </c>
      <c r="L289" s="2" t="e">
        <f t="shared" si="110"/>
        <v>#REF!</v>
      </c>
      <c r="M289" s="2" t="e">
        <f t="shared" si="110"/>
        <v>#REF!</v>
      </c>
      <c r="N289" s="2" t="e">
        <f t="shared" si="110"/>
        <v>#REF!</v>
      </c>
      <c r="O289" s="2" t="e">
        <f t="shared" si="110"/>
        <v>#REF!</v>
      </c>
      <c r="P289" s="2" t="e">
        <f t="shared" si="110"/>
        <v>#REF!</v>
      </c>
      <c r="Q289" s="2" t="e">
        <f t="shared" si="110"/>
        <v>#REF!</v>
      </c>
      <c r="R289" s="2" t="e">
        <f t="shared" si="110"/>
        <v>#REF!</v>
      </c>
      <c r="S289" s="2" t="e">
        <f t="shared" si="110"/>
        <v>#REF!</v>
      </c>
      <c r="T289" s="2" t="e">
        <f t="shared" si="110"/>
        <v>#REF!</v>
      </c>
      <c r="U289" s="2" t="e">
        <f t="shared" si="110"/>
        <v>#REF!</v>
      </c>
      <c r="V289" s="2" t="e">
        <f t="shared" si="110"/>
        <v>#REF!</v>
      </c>
      <c r="W289" s="2" t="e">
        <f t="shared" si="110"/>
        <v>#REF!</v>
      </c>
      <c r="X289" s="2" t="e">
        <f t="shared" si="110"/>
        <v>#REF!</v>
      </c>
      <c r="Y289" s="2" t="e">
        <f t="shared" si="110"/>
        <v>#REF!</v>
      </c>
      <c r="Z289" s="2" t="e">
        <f t="shared" si="110"/>
        <v>#REF!</v>
      </c>
      <c r="AA289" s="2" t="e">
        <f t="shared" si="110"/>
        <v>#REF!</v>
      </c>
      <c r="AB289" s="2" t="e">
        <f t="shared" si="110"/>
        <v>#REF!</v>
      </c>
      <c r="AC289" s="2" t="e">
        <f t="shared" si="110"/>
        <v>#REF!</v>
      </c>
      <c r="AD289" s="2" t="e">
        <f t="shared" si="110"/>
        <v>#REF!</v>
      </c>
      <c r="AE289" s="2" t="e">
        <f t="shared" si="110"/>
        <v>#REF!</v>
      </c>
      <c r="AF289" s="2" t="e">
        <f t="shared" si="110"/>
        <v>#REF!</v>
      </c>
      <c r="AG289" s="2" t="e">
        <f t="shared" si="110"/>
        <v>#REF!</v>
      </c>
      <c r="AH289" s="2" t="e">
        <f t="shared" si="110"/>
        <v>#REF!</v>
      </c>
      <c r="AI289" s="2" t="e">
        <f t="shared" si="110"/>
        <v>#REF!</v>
      </c>
      <c r="AJ289" s="2" t="e">
        <f t="shared" si="110"/>
        <v>#REF!</v>
      </c>
      <c r="AK289" s="2" t="e">
        <f t="shared" si="110"/>
        <v>#REF!</v>
      </c>
    </row>
    <row r="290" spans="4:38">
      <c r="E290" t="s">
        <v>282</v>
      </c>
      <c r="F290" t="s">
        <v>215</v>
      </c>
      <c r="G290" s="2">
        <f t="shared" si="110"/>
        <v>0</v>
      </c>
      <c r="H290" s="2" t="e">
        <f t="shared" si="110"/>
        <v>#REF!</v>
      </c>
      <c r="I290" s="2" t="e">
        <f t="shared" si="110"/>
        <v>#REF!</v>
      </c>
      <c r="J290" s="2" t="e">
        <f t="shared" si="110"/>
        <v>#REF!</v>
      </c>
      <c r="K290" s="2" t="e">
        <f t="shared" si="110"/>
        <v>#REF!</v>
      </c>
      <c r="L290" s="2" t="e">
        <f t="shared" si="110"/>
        <v>#REF!</v>
      </c>
      <c r="M290" s="2" t="e">
        <f t="shared" si="110"/>
        <v>#REF!</v>
      </c>
      <c r="N290" s="2" t="e">
        <f t="shared" si="110"/>
        <v>#REF!</v>
      </c>
      <c r="O290" s="2" t="e">
        <f t="shared" si="110"/>
        <v>#REF!</v>
      </c>
      <c r="P290" s="2" t="e">
        <f t="shared" si="110"/>
        <v>#REF!</v>
      </c>
      <c r="Q290" s="2" t="e">
        <f t="shared" si="110"/>
        <v>#REF!</v>
      </c>
      <c r="R290" s="2" t="e">
        <f t="shared" si="110"/>
        <v>#REF!</v>
      </c>
      <c r="S290" s="2" t="e">
        <f t="shared" si="110"/>
        <v>#REF!</v>
      </c>
      <c r="T290" s="2" t="e">
        <f t="shared" si="110"/>
        <v>#REF!</v>
      </c>
      <c r="U290" s="2" t="e">
        <f t="shared" si="110"/>
        <v>#REF!</v>
      </c>
      <c r="V290" s="2" t="e">
        <f t="shared" si="110"/>
        <v>#REF!</v>
      </c>
      <c r="W290" s="2" t="e">
        <f t="shared" si="110"/>
        <v>#REF!</v>
      </c>
      <c r="X290" s="2" t="e">
        <f t="shared" si="110"/>
        <v>#REF!</v>
      </c>
      <c r="Y290" s="2" t="e">
        <f t="shared" si="110"/>
        <v>#REF!</v>
      </c>
      <c r="Z290" s="2" t="e">
        <f t="shared" si="110"/>
        <v>#REF!</v>
      </c>
      <c r="AA290" s="2" t="e">
        <f t="shared" si="110"/>
        <v>#REF!</v>
      </c>
      <c r="AB290" s="2" t="e">
        <f t="shared" si="110"/>
        <v>#REF!</v>
      </c>
      <c r="AC290" s="2" t="e">
        <f t="shared" si="110"/>
        <v>#REF!</v>
      </c>
      <c r="AD290" s="2" t="e">
        <f t="shared" si="110"/>
        <v>#REF!</v>
      </c>
      <c r="AE290" s="2" t="e">
        <f t="shared" si="110"/>
        <v>#REF!</v>
      </c>
      <c r="AF290" s="2" t="e">
        <f t="shared" si="110"/>
        <v>#REF!</v>
      </c>
      <c r="AG290" s="2" t="e">
        <f t="shared" si="110"/>
        <v>#REF!</v>
      </c>
      <c r="AH290" s="2" t="e">
        <f t="shared" si="110"/>
        <v>#REF!</v>
      </c>
      <c r="AI290" s="2" t="e">
        <f t="shared" si="110"/>
        <v>#REF!</v>
      </c>
      <c r="AJ290" s="2" t="e">
        <f t="shared" si="110"/>
        <v>#REF!</v>
      </c>
      <c r="AK290" s="2" t="e">
        <f t="shared" si="110"/>
        <v>#REF!</v>
      </c>
    </row>
    <row r="291" spans="4:38">
      <c r="E291" t="s">
        <v>283</v>
      </c>
      <c r="F291" t="s">
        <v>215</v>
      </c>
      <c r="G291" s="2">
        <f t="shared" si="110"/>
        <v>0</v>
      </c>
      <c r="H291" s="2" t="e">
        <f t="shared" si="110"/>
        <v>#REF!</v>
      </c>
      <c r="I291" s="2" t="e">
        <f t="shared" si="110"/>
        <v>#REF!</v>
      </c>
      <c r="J291" s="2" t="e">
        <f t="shared" si="110"/>
        <v>#REF!</v>
      </c>
      <c r="K291" s="2" t="e">
        <f t="shared" si="110"/>
        <v>#REF!</v>
      </c>
      <c r="L291" s="2" t="e">
        <f t="shared" si="110"/>
        <v>#REF!</v>
      </c>
      <c r="M291" s="2" t="e">
        <f t="shared" si="110"/>
        <v>#REF!</v>
      </c>
      <c r="N291" s="2" t="e">
        <f t="shared" si="110"/>
        <v>#REF!</v>
      </c>
      <c r="O291" s="2" t="e">
        <f t="shared" si="110"/>
        <v>#REF!</v>
      </c>
      <c r="P291" s="2" t="e">
        <f t="shared" si="110"/>
        <v>#REF!</v>
      </c>
      <c r="Q291" s="2" t="e">
        <f t="shared" si="110"/>
        <v>#REF!</v>
      </c>
      <c r="R291" s="2" t="e">
        <f t="shared" si="110"/>
        <v>#REF!</v>
      </c>
      <c r="S291" s="2" t="e">
        <f t="shared" si="110"/>
        <v>#REF!</v>
      </c>
      <c r="T291" s="2" t="e">
        <f t="shared" si="110"/>
        <v>#REF!</v>
      </c>
      <c r="U291" s="2" t="e">
        <f t="shared" si="110"/>
        <v>#REF!</v>
      </c>
      <c r="V291" s="2" t="e">
        <f t="shared" si="110"/>
        <v>#REF!</v>
      </c>
      <c r="W291" s="2" t="e">
        <f t="shared" si="110"/>
        <v>#REF!</v>
      </c>
      <c r="X291" s="2" t="e">
        <f t="shared" si="110"/>
        <v>#REF!</v>
      </c>
      <c r="Y291" s="2" t="e">
        <f t="shared" si="110"/>
        <v>#REF!</v>
      </c>
      <c r="Z291" s="2" t="e">
        <f t="shared" si="110"/>
        <v>#REF!</v>
      </c>
      <c r="AA291" s="2" t="e">
        <f t="shared" si="110"/>
        <v>#REF!</v>
      </c>
      <c r="AB291" s="2" t="e">
        <f t="shared" si="110"/>
        <v>#REF!</v>
      </c>
      <c r="AC291" s="2" t="e">
        <f t="shared" si="110"/>
        <v>#REF!</v>
      </c>
      <c r="AD291" s="2" t="e">
        <f t="shared" si="110"/>
        <v>#REF!</v>
      </c>
      <c r="AE291" s="2" t="e">
        <f t="shared" si="110"/>
        <v>#REF!</v>
      </c>
      <c r="AF291" s="2" t="e">
        <f t="shared" si="110"/>
        <v>#REF!</v>
      </c>
      <c r="AG291" s="2" t="e">
        <f t="shared" si="110"/>
        <v>#REF!</v>
      </c>
      <c r="AH291" s="2" t="e">
        <f t="shared" si="110"/>
        <v>#REF!</v>
      </c>
      <c r="AI291" s="2" t="e">
        <f t="shared" si="110"/>
        <v>#REF!</v>
      </c>
      <c r="AJ291" s="2" t="e">
        <f t="shared" si="110"/>
        <v>#REF!</v>
      </c>
      <c r="AK291" s="2" t="e">
        <f t="shared" si="110"/>
        <v>#REF!</v>
      </c>
    </row>
    <row r="292" spans="4:38">
      <c r="E292" t="s">
        <v>306</v>
      </c>
      <c r="F292" t="s">
        <v>215</v>
      </c>
      <c r="G292" s="2">
        <f t="shared" si="110"/>
        <v>0</v>
      </c>
      <c r="H292" s="2">
        <f t="shared" si="110"/>
        <v>-432991.24280266947</v>
      </c>
      <c r="I292" s="2">
        <f t="shared" si="110"/>
        <v>-780108.03109164606</v>
      </c>
      <c r="J292" s="2">
        <f t="shared" si="110"/>
        <v>-918469.97873230861</v>
      </c>
      <c r="K292" s="2">
        <f t="shared" si="110"/>
        <v>-918469.97873230861</v>
      </c>
      <c r="L292" s="2">
        <f t="shared" si="110"/>
        <v>-979931.3782962223</v>
      </c>
      <c r="M292" s="2">
        <f t="shared" si="110"/>
        <v>-1052739.6597933087</v>
      </c>
      <c r="N292" s="2">
        <f t="shared" si="110"/>
        <v>-1052739.6597933087</v>
      </c>
      <c r="O292" s="2">
        <f t="shared" si="110"/>
        <v>-1052739.6597933087</v>
      </c>
      <c r="P292" s="2">
        <f t="shared" si="110"/>
        <v>-1093205.1269609991</v>
      </c>
      <c r="Q292" s="2">
        <f t="shared" si="110"/>
        <v>-1093205.1269609991</v>
      </c>
      <c r="R292" s="2">
        <f t="shared" si="110"/>
        <v>-1155369.9275560735</v>
      </c>
      <c r="S292" s="2">
        <f t="shared" si="110"/>
        <v>-1160723.514654102</v>
      </c>
      <c r="T292" s="2">
        <f t="shared" si="110"/>
        <v>-1160723.514654102</v>
      </c>
      <c r="U292" s="2">
        <f t="shared" si="110"/>
        <v>-1160723.514654102</v>
      </c>
      <c r="V292" s="2">
        <f t="shared" si="110"/>
        <v>-1160723.514654102</v>
      </c>
      <c r="W292" s="2">
        <f t="shared" si="110"/>
        <v>-1160723.514654102</v>
      </c>
      <c r="X292" s="2">
        <f t="shared" si="110"/>
        <v>-1160723.514654102</v>
      </c>
      <c r="Y292" s="2">
        <f t="shared" si="110"/>
        <v>-1160723.514654102</v>
      </c>
      <c r="Z292" s="2">
        <f t="shared" si="110"/>
        <v>-1160723.514654102</v>
      </c>
      <c r="AA292" s="2">
        <f t="shared" si="110"/>
        <v>-1160723.514654102</v>
      </c>
      <c r="AB292" s="2">
        <f t="shared" si="110"/>
        <v>-1160723.514654102</v>
      </c>
      <c r="AC292" s="2">
        <f t="shared" si="110"/>
        <v>-1160723.514654102</v>
      </c>
      <c r="AD292" s="2">
        <f t="shared" si="110"/>
        <v>-1160723.514654102</v>
      </c>
      <c r="AE292" s="2">
        <f t="shared" si="110"/>
        <v>-1160723.514654102</v>
      </c>
      <c r="AF292" s="2">
        <f t="shared" si="110"/>
        <v>-1160723.514654102</v>
      </c>
      <c r="AG292" s="2">
        <f t="shared" si="110"/>
        <v>-1160723.514654102</v>
      </c>
      <c r="AH292" s="2">
        <f t="shared" si="110"/>
        <v>-1160723.514654102</v>
      </c>
      <c r="AI292" s="2">
        <f t="shared" si="110"/>
        <v>-1160723.514654102</v>
      </c>
      <c r="AJ292" s="2">
        <f t="shared" si="110"/>
        <v>-1160723.514654102</v>
      </c>
      <c r="AK292" s="2">
        <f t="shared" si="110"/>
        <v>-1160723.514654102</v>
      </c>
    </row>
    <row r="293" spans="4:38">
      <c r="E293" t="s">
        <v>290</v>
      </c>
      <c r="F293" t="s">
        <v>215</v>
      </c>
      <c r="G293" s="2">
        <f t="shared" si="110"/>
        <v>0</v>
      </c>
      <c r="H293" s="2">
        <f t="shared" si="110"/>
        <v>0</v>
      </c>
      <c r="I293" s="2">
        <f t="shared" si="110"/>
        <v>0</v>
      </c>
      <c r="J293" s="2">
        <f t="shared" si="110"/>
        <v>0</v>
      </c>
      <c r="K293" s="2">
        <f t="shared" si="110"/>
        <v>0</v>
      </c>
      <c r="L293" s="2">
        <f t="shared" si="110"/>
        <v>0</v>
      </c>
      <c r="M293" s="2">
        <f t="shared" si="110"/>
        <v>0</v>
      </c>
      <c r="N293" s="2">
        <f t="shared" si="110"/>
        <v>0</v>
      </c>
      <c r="O293" s="2">
        <f t="shared" si="110"/>
        <v>0</v>
      </c>
      <c r="P293" s="2">
        <f t="shared" si="110"/>
        <v>0</v>
      </c>
      <c r="Q293" s="2">
        <f t="shared" si="110"/>
        <v>0</v>
      </c>
      <c r="R293" s="2">
        <f t="shared" si="110"/>
        <v>0</v>
      </c>
      <c r="S293" s="2">
        <f t="shared" si="110"/>
        <v>0</v>
      </c>
      <c r="T293" s="2">
        <f t="shared" si="110"/>
        <v>0</v>
      </c>
      <c r="U293" s="2">
        <f t="shared" si="110"/>
        <v>0</v>
      </c>
      <c r="V293" s="2">
        <f t="shared" si="110"/>
        <v>0</v>
      </c>
      <c r="W293" s="2">
        <f t="shared" si="110"/>
        <v>0</v>
      </c>
      <c r="X293" s="2">
        <f t="shared" si="110"/>
        <v>0</v>
      </c>
      <c r="Y293" s="2">
        <f t="shared" si="110"/>
        <v>0</v>
      </c>
      <c r="Z293" s="2">
        <f t="shared" si="110"/>
        <v>0</v>
      </c>
      <c r="AA293" s="2">
        <f t="shared" si="110"/>
        <v>0</v>
      </c>
      <c r="AB293" s="2">
        <f t="shared" si="110"/>
        <v>0</v>
      </c>
      <c r="AC293" s="2">
        <f t="shared" si="110"/>
        <v>0</v>
      </c>
      <c r="AD293" s="2">
        <f t="shared" si="110"/>
        <v>0</v>
      </c>
      <c r="AE293" s="2">
        <f t="shared" si="110"/>
        <v>0</v>
      </c>
      <c r="AF293" s="2">
        <f t="shared" si="110"/>
        <v>0</v>
      </c>
      <c r="AG293" s="2">
        <f t="shared" si="110"/>
        <v>0</v>
      </c>
      <c r="AH293" s="2">
        <f t="shared" si="110"/>
        <v>0</v>
      </c>
      <c r="AI293" s="2">
        <f t="shared" si="110"/>
        <v>0</v>
      </c>
      <c r="AJ293" s="2">
        <f t="shared" si="110"/>
        <v>0</v>
      </c>
      <c r="AK293" s="2">
        <f t="shared" si="110"/>
        <v>0</v>
      </c>
    </row>
    <row r="294" spans="4:38">
      <c r="E294" t="s">
        <v>307</v>
      </c>
      <c r="F294" t="s">
        <v>215</v>
      </c>
      <c r="G294" s="2" t="e">
        <f t="shared" ref="G294:AK294" ca="1" si="111">G285</f>
        <v>#REF!</v>
      </c>
      <c r="H294" s="2" t="e">
        <f t="shared" ca="1" si="111"/>
        <v>#REF!</v>
      </c>
      <c r="I294" s="2" t="e">
        <f t="shared" ca="1" si="111"/>
        <v>#REF!</v>
      </c>
      <c r="J294" s="2" t="e">
        <f t="shared" ca="1" si="111"/>
        <v>#REF!</v>
      </c>
      <c r="K294" s="2" t="e">
        <f t="shared" ca="1" si="111"/>
        <v>#REF!</v>
      </c>
      <c r="L294" s="2" t="e">
        <f t="shared" ca="1" si="111"/>
        <v>#REF!</v>
      </c>
      <c r="M294" s="2" t="e">
        <f t="shared" ca="1" si="111"/>
        <v>#REF!</v>
      </c>
      <c r="N294" s="2" t="e">
        <f t="shared" ca="1" si="111"/>
        <v>#REF!</v>
      </c>
      <c r="O294" s="2" t="e">
        <f t="shared" ca="1" si="111"/>
        <v>#REF!</v>
      </c>
      <c r="P294" s="2" t="e">
        <f t="shared" ca="1" si="111"/>
        <v>#REF!</v>
      </c>
      <c r="Q294" s="2" t="e">
        <f t="shared" ca="1" si="111"/>
        <v>#REF!</v>
      </c>
      <c r="R294" s="2" t="e">
        <f t="shared" ca="1" si="111"/>
        <v>#REF!</v>
      </c>
      <c r="S294" s="2" t="e">
        <f t="shared" ca="1" si="111"/>
        <v>#REF!</v>
      </c>
      <c r="T294" s="2" t="e">
        <f t="shared" ca="1" si="111"/>
        <v>#REF!</v>
      </c>
      <c r="U294" s="2" t="e">
        <f t="shared" ca="1" si="111"/>
        <v>#REF!</v>
      </c>
      <c r="V294" s="2" t="e">
        <f t="shared" ca="1" si="111"/>
        <v>#REF!</v>
      </c>
      <c r="W294" s="2" t="e">
        <f t="shared" ca="1" si="111"/>
        <v>#REF!</v>
      </c>
      <c r="X294" s="2" t="e">
        <f t="shared" ca="1" si="111"/>
        <v>#REF!</v>
      </c>
      <c r="Y294" s="2" t="e">
        <f t="shared" ca="1" si="111"/>
        <v>#REF!</v>
      </c>
      <c r="Z294" s="2" t="e">
        <f t="shared" ca="1" si="111"/>
        <v>#REF!</v>
      </c>
      <c r="AA294" s="2" t="e">
        <f t="shared" ca="1" si="111"/>
        <v>#REF!</v>
      </c>
      <c r="AB294" s="2" t="e">
        <f t="shared" ca="1" si="111"/>
        <v>#REF!</v>
      </c>
      <c r="AC294" s="2" t="e">
        <f t="shared" ca="1" si="111"/>
        <v>#REF!</v>
      </c>
      <c r="AD294" s="2" t="e">
        <f t="shared" ca="1" si="111"/>
        <v>#REF!</v>
      </c>
      <c r="AE294" s="2" t="e">
        <f t="shared" ca="1" si="111"/>
        <v>#REF!</v>
      </c>
      <c r="AF294" s="2" t="e">
        <f t="shared" ca="1" si="111"/>
        <v>#REF!</v>
      </c>
      <c r="AG294" s="2" t="e">
        <f t="shared" ca="1" si="111"/>
        <v>#REF!</v>
      </c>
      <c r="AH294" s="2" t="e">
        <f t="shared" ca="1" si="111"/>
        <v>#REF!</v>
      </c>
      <c r="AI294" s="2" t="e">
        <f t="shared" ca="1" si="111"/>
        <v>#REF!</v>
      </c>
      <c r="AJ294" s="2" t="e">
        <f t="shared" ca="1" si="111"/>
        <v>#REF!</v>
      </c>
      <c r="AK294" s="2" t="e">
        <f t="shared" ca="1" si="111"/>
        <v>#REF!</v>
      </c>
    </row>
    <row r="296" spans="4:38">
      <c r="E296" t="s">
        <v>308</v>
      </c>
      <c r="F296" t="s">
        <v>215</v>
      </c>
      <c r="G296" s="2" t="e">
        <f t="shared" ref="G296:AK296" ca="1" si="112">SUM(G288:G294)</f>
        <v>#REF!</v>
      </c>
      <c r="H296" s="2" t="e">
        <f t="shared" si="112"/>
        <v>#REF!</v>
      </c>
      <c r="I296" s="2" t="e">
        <f t="shared" si="112"/>
        <v>#REF!</v>
      </c>
      <c r="J296" s="2" t="e">
        <f t="shared" si="112"/>
        <v>#REF!</v>
      </c>
      <c r="K296" s="2" t="e">
        <f t="shared" si="112"/>
        <v>#REF!</v>
      </c>
      <c r="L296" s="2" t="e">
        <f t="shared" si="112"/>
        <v>#REF!</v>
      </c>
      <c r="M296" s="2" t="e">
        <f t="shared" si="112"/>
        <v>#REF!</v>
      </c>
      <c r="N296" s="2" t="e">
        <f t="shared" si="112"/>
        <v>#REF!</v>
      </c>
      <c r="O296" s="2" t="e">
        <f t="shared" si="112"/>
        <v>#REF!</v>
      </c>
      <c r="P296" s="2" t="e">
        <f t="shared" si="112"/>
        <v>#REF!</v>
      </c>
      <c r="Q296" s="2" t="e">
        <f t="shared" si="112"/>
        <v>#REF!</v>
      </c>
      <c r="R296" s="2" t="e">
        <f t="shared" si="112"/>
        <v>#REF!</v>
      </c>
      <c r="S296" s="2" t="e">
        <f t="shared" si="112"/>
        <v>#REF!</v>
      </c>
      <c r="T296" s="2" t="e">
        <f t="shared" si="112"/>
        <v>#REF!</v>
      </c>
      <c r="U296" s="2" t="e">
        <f t="shared" si="112"/>
        <v>#REF!</v>
      </c>
      <c r="V296" s="2" t="e">
        <f t="shared" si="112"/>
        <v>#REF!</v>
      </c>
      <c r="W296" s="2" t="e">
        <f t="shared" si="112"/>
        <v>#REF!</v>
      </c>
      <c r="X296" s="2" t="e">
        <f t="shared" si="112"/>
        <v>#REF!</v>
      </c>
      <c r="Y296" s="2" t="e">
        <f t="shared" si="112"/>
        <v>#REF!</v>
      </c>
      <c r="Z296" s="2" t="e">
        <f t="shared" si="112"/>
        <v>#REF!</v>
      </c>
      <c r="AA296" s="2" t="e">
        <f t="shared" si="112"/>
        <v>#REF!</v>
      </c>
      <c r="AB296" s="2" t="e">
        <f t="shared" si="112"/>
        <v>#REF!</v>
      </c>
      <c r="AC296" s="2" t="e">
        <f t="shared" si="112"/>
        <v>#REF!</v>
      </c>
      <c r="AD296" s="2" t="e">
        <f t="shared" si="112"/>
        <v>#REF!</v>
      </c>
      <c r="AE296" s="2" t="e">
        <f t="shared" si="112"/>
        <v>#REF!</v>
      </c>
      <c r="AF296" s="2" t="e">
        <f t="shared" si="112"/>
        <v>#REF!</v>
      </c>
      <c r="AG296" s="2" t="e">
        <f t="shared" si="112"/>
        <v>#REF!</v>
      </c>
      <c r="AH296" s="2" t="e">
        <f t="shared" si="112"/>
        <v>#REF!</v>
      </c>
      <c r="AI296" s="2" t="e">
        <f t="shared" si="112"/>
        <v>#REF!</v>
      </c>
      <c r="AJ296" s="2" t="e">
        <f t="shared" si="112"/>
        <v>#REF!</v>
      </c>
      <c r="AK296" s="2" t="e">
        <f t="shared" si="112"/>
        <v>#REF!</v>
      </c>
    </row>
    <row r="297" spans="4:38">
      <c r="E297" t="s">
        <v>309</v>
      </c>
      <c r="F297" t="s">
        <v>215</v>
      </c>
      <c r="G297" s="2" t="e">
        <f t="shared" ref="G297:AK297" ca="1" si="113">-G296*G$18</f>
        <v>#REF!</v>
      </c>
      <c r="H297" s="2" t="e">
        <f t="shared" si="113"/>
        <v>#REF!</v>
      </c>
      <c r="I297" s="2" t="e">
        <f t="shared" si="113"/>
        <v>#REF!</v>
      </c>
      <c r="J297" s="2" t="e">
        <f t="shared" si="113"/>
        <v>#REF!</v>
      </c>
      <c r="K297" s="2" t="e">
        <f t="shared" si="113"/>
        <v>#REF!</v>
      </c>
      <c r="L297" s="2" t="e">
        <f t="shared" si="113"/>
        <v>#REF!</v>
      </c>
      <c r="M297" s="2" t="e">
        <f t="shared" si="113"/>
        <v>#REF!</v>
      </c>
      <c r="N297" s="2" t="e">
        <f t="shared" si="113"/>
        <v>#REF!</v>
      </c>
      <c r="O297" s="2" t="e">
        <f t="shared" si="113"/>
        <v>#REF!</v>
      </c>
      <c r="P297" s="2" t="e">
        <f t="shared" si="113"/>
        <v>#REF!</v>
      </c>
      <c r="Q297" s="2" t="e">
        <f t="shared" si="113"/>
        <v>#REF!</v>
      </c>
      <c r="R297" s="2" t="e">
        <f t="shared" si="113"/>
        <v>#REF!</v>
      </c>
      <c r="S297" s="2" t="e">
        <f t="shared" si="113"/>
        <v>#REF!</v>
      </c>
      <c r="T297" s="2" t="e">
        <f t="shared" si="113"/>
        <v>#REF!</v>
      </c>
      <c r="U297" s="2" t="e">
        <f t="shared" si="113"/>
        <v>#REF!</v>
      </c>
      <c r="V297" s="2" t="e">
        <f t="shared" si="113"/>
        <v>#REF!</v>
      </c>
      <c r="W297" s="2" t="e">
        <f t="shared" si="113"/>
        <v>#REF!</v>
      </c>
      <c r="X297" s="2" t="e">
        <f t="shared" si="113"/>
        <v>#REF!</v>
      </c>
      <c r="Y297" s="2" t="e">
        <f t="shared" si="113"/>
        <v>#REF!</v>
      </c>
      <c r="Z297" s="2" t="e">
        <f t="shared" si="113"/>
        <v>#REF!</v>
      </c>
      <c r="AA297" s="2" t="e">
        <f t="shared" si="113"/>
        <v>#REF!</v>
      </c>
      <c r="AB297" s="2" t="e">
        <f t="shared" si="113"/>
        <v>#REF!</v>
      </c>
      <c r="AC297" s="2" t="e">
        <f t="shared" si="113"/>
        <v>#REF!</v>
      </c>
      <c r="AD297" s="2" t="e">
        <f t="shared" si="113"/>
        <v>#REF!</v>
      </c>
      <c r="AE297" s="2" t="e">
        <f t="shared" si="113"/>
        <v>#REF!</v>
      </c>
      <c r="AF297" s="2" t="e">
        <f t="shared" si="113"/>
        <v>#REF!</v>
      </c>
      <c r="AG297" s="2" t="e">
        <f t="shared" si="113"/>
        <v>#REF!</v>
      </c>
      <c r="AH297" s="2" t="e">
        <f t="shared" si="113"/>
        <v>#REF!</v>
      </c>
      <c r="AI297" s="2" t="e">
        <f t="shared" si="113"/>
        <v>#REF!</v>
      </c>
      <c r="AJ297" s="2" t="e">
        <f t="shared" si="113"/>
        <v>#REF!</v>
      </c>
      <c r="AK297" s="2" t="e">
        <f t="shared" si="113"/>
        <v>#REF!</v>
      </c>
    </row>
    <row r="299" spans="4:38">
      <c r="D299" t="s">
        <v>310</v>
      </c>
    </row>
    <row r="300" spans="4:38">
      <c r="E300" t="s">
        <v>214</v>
      </c>
      <c r="F300" t="s">
        <v>215</v>
      </c>
      <c r="G300" s="2">
        <f t="shared" ref="G300:AK307" si="114">G234</f>
        <v>0</v>
      </c>
      <c r="H300" s="2">
        <f t="shared" si="114"/>
        <v>-34639299.424213558</v>
      </c>
      <c r="I300" s="2">
        <f t="shared" si="114"/>
        <v>-27769343.06311813</v>
      </c>
      <c r="J300" s="2">
        <f t="shared" si="114"/>
        <v>-11068955.811253002</v>
      </c>
      <c r="K300" s="2">
        <f t="shared" si="114"/>
        <v>0</v>
      </c>
      <c r="L300" s="2">
        <f t="shared" si="114"/>
        <v>-4916911.9651130997</v>
      </c>
      <c r="M300" s="2">
        <f t="shared" si="114"/>
        <v>-5824662.5197669156</v>
      </c>
      <c r="N300" s="2">
        <f t="shared" si="114"/>
        <v>0</v>
      </c>
      <c r="O300" s="2">
        <f t="shared" si="114"/>
        <v>0</v>
      </c>
      <c r="P300" s="2">
        <f t="shared" si="114"/>
        <v>-3237237.3734152243</v>
      </c>
      <c r="Q300" s="2">
        <f t="shared" si="114"/>
        <v>0</v>
      </c>
      <c r="R300" s="2">
        <f t="shared" si="114"/>
        <v>-4973184.0476059541</v>
      </c>
      <c r="S300" s="2">
        <f t="shared" si="114"/>
        <v>-428286.96784227341</v>
      </c>
      <c r="T300" s="2">
        <f t="shared" si="114"/>
        <v>0</v>
      </c>
      <c r="U300" s="2">
        <f t="shared" si="114"/>
        <v>0</v>
      </c>
      <c r="V300" s="2">
        <f t="shared" si="114"/>
        <v>0</v>
      </c>
      <c r="W300" s="2">
        <f t="shared" si="114"/>
        <v>0</v>
      </c>
      <c r="X300" s="2">
        <f t="shared" si="114"/>
        <v>0</v>
      </c>
      <c r="Y300" s="2">
        <f t="shared" si="114"/>
        <v>0</v>
      </c>
      <c r="Z300" s="2">
        <f t="shared" si="114"/>
        <v>0</v>
      </c>
      <c r="AA300" s="2">
        <f t="shared" si="114"/>
        <v>0</v>
      </c>
      <c r="AB300" s="2">
        <f t="shared" si="114"/>
        <v>0</v>
      </c>
      <c r="AC300" s="2">
        <f t="shared" si="114"/>
        <v>0</v>
      </c>
      <c r="AD300" s="2">
        <f t="shared" si="114"/>
        <v>0</v>
      </c>
      <c r="AE300" s="2">
        <f t="shared" si="114"/>
        <v>0</v>
      </c>
      <c r="AF300" s="2">
        <f t="shared" si="114"/>
        <v>0</v>
      </c>
      <c r="AG300" s="2">
        <f t="shared" si="114"/>
        <v>0</v>
      </c>
      <c r="AH300" s="2">
        <f t="shared" si="114"/>
        <v>0</v>
      </c>
      <c r="AI300" s="2">
        <f t="shared" si="114"/>
        <v>0</v>
      </c>
      <c r="AJ300" s="2">
        <f t="shared" si="114"/>
        <v>0</v>
      </c>
      <c r="AK300" s="2">
        <f t="shared" si="114"/>
        <v>0</v>
      </c>
    </row>
    <row r="301" spans="4:38">
      <c r="E301" t="s">
        <v>311</v>
      </c>
      <c r="F301" t="s">
        <v>215</v>
      </c>
      <c r="G301" s="2">
        <f t="shared" si="114"/>
        <v>0</v>
      </c>
      <c r="H301" s="2">
        <f t="shared" si="114"/>
        <v>0</v>
      </c>
      <c r="I301" s="2">
        <f t="shared" si="114"/>
        <v>0</v>
      </c>
      <c r="J301" s="2">
        <f t="shared" si="114"/>
        <v>0</v>
      </c>
      <c r="K301" s="2">
        <f t="shared" si="114"/>
        <v>0</v>
      </c>
      <c r="L301" s="2">
        <f t="shared" si="114"/>
        <v>0</v>
      </c>
      <c r="M301" s="2">
        <f t="shared" si="114"/>
        <v>0</v>
      </c>
      <c r="N301" s="2">
        <f t="shared" si="114"/>
        <v>0</v>
      </c>
      <c r="O301" s="2">
        <f t="shared" si="114"/>
        <v>0</v>
      </c>
      <c r="P301" s="2">
        <f t="shared" si="114"/>
        <v>0</v>
      </c>
      <c r="Q301" s="2">
        <f t="shared" si="114"/>
        <v>0</v>
      </c>
      <c r="R301" s="2">
        <f t="shared" si="114"/>
        <v>0</v>
      </c>
      <c r="S301" s="2">
        <f t="shared" si="114"/>
        <v>0</v>
      </c>
      <c r="T301" s="2">
        <f t="shared" si="114"/>
        <v>0</v>
      </c>
      <c r="U301" s="2">
        <f t="shared" si="114"/>
        <v>0</v>
      </c>
      <c r="V301" s="2">
        <f t="shared" si="114"/>
        <v>0</v>
      </c>
      <c r="W301" s="2">
        <f t="shared" si="114"/>
        <v>0</v>
      </c>
      <c r="X301" s="2">
        <f t="shared" si="114"/>
        <v>0</v>
      </c>
      <c r="Y301" s="2">
        <f t="shared" si="114"/>
        <v>0</v>
      </c>
      <c r="Z301" s="2">
        <f t="shared" si="114"/>
        <v>0</v>
      </c>
      <c r="AA301" s="2">
        <f t="shared" si="114"/>
        <v>0</v>
      </c>
      <c r="AB301" s="2">
        <f t="shared" si="114"/>
        <v>0</v>
      </c>
      <c r="AC301" s="2">
        <f t="shared" si="114"/>
        <v>0</v>
      </c>
      <c r="AD301" s="2">
        <f t="shared" si="114"/>
        <v>0</v>
      </c>
      <c r="AE301" s="2">
        <f t="shared" si="114"/>
        <v>0</v>
      </c>
      <c r="AF301" s="2">
        <f t="shared" si="114"/>
        <v>0</v>
      </c>
      <c r="AG301" s="2">
        <f t="shared" si="114"/>
        <v>0</v>
      </c>
      <c r="AH301" s="2">
        <f t="shared" si="114"/>
        <v>0</v>
      </c>
      <c r="AI301" s="2">
        <f t="shared" si="114"/>
        <v>0</v>
      </c>
      <c r="AJ301" s="2">
        <f t="shared" si="114"/>
        <v>0</v>
      </c>
      <c r="AK301" s="2">
        <f t="shared" si="114"/>
        <v>0</v>
      </c>
    </row>
    <row r="302" spans="4:38">
      <c r="E302" t="s">
        <v>222</v>
      </c>
      <c r="F302" t="s">
        <v>215</v>
      </c>
      <c r="G302" s="2">
        <f t="shared" si="114"/>
        <v>0</v>
      </c>
      <c r="H302" s="2">
        <f t="shared" si="114"/>
        <v>0</v>
      </c>
      <c r="I302" s="2">
        <f t="shared" si="114"/>
        <v>0</v>
      </c>
      <c r="J302" s="2">
        <f t="shared" si="114"/>
        <v>0</v>
      </c>
      <c r="K302" s="2">
        <f t="shared" si="114"/>
        <v>0</v>
      </c>
      <c r="L302" s="2">
        <f t="shared" si="114"/>
        <v>0</v>
      </c>
      <c r="M302" s="2">
        <f t="shared" si="114"/>
        <v>0</v>
      </c>
      <c r="N302" s="2">
        <f t="shared" si="114"/>
        <v>0</v>
      </c>
      <c r="O302" s="2">
        <f t="shared" si="114"/>
        <v>0</v>
      </c>
      <c r="P302" s="2">
        <f t="shared" si="114"/>
        <v>0</v>
      </c>
      <c r="Q302" s="2">
        <f t="shared" si="114"/>
        <v>0</v>
      </c>
      <c r="R302" s="2">
        <f t="shared" si="114"/>
        <v>0</v>
      </c>
      <c r="S302" s="2">
        <f t="shared" si="114"/>
        <v>0</v>
      </c>
      <c r="T302" s="2">
        <f t="shared" si="114"/>
        <v>0</v>
      </c>
      <c r="U302" s="2">
        <f t="shared" si="114"/>
        <v>0</v>
      </c>
      <c r="V302" s="2">
        <f t="shared" si="114"/>
        <v>0</v>
      </c>
      <c r="W302" s="2">
        <f t="shared" si="114"/>
        <v>0</v>
      </c>
      <c r="X302" s="2">
        <f t="shared" si="114"/>
        <v>0</v>
      </c>
      <c r="Y302" s="2">
        <f t="shared" si="114"/>
        <v>0</v>
      </c>
      <c r="Z302" s="2">
        <f t="shared" si="114"/>
        <v>0</v>
      </c>
      <c r="AA302" s="2">
        <f t="shared" si="114"/>
        <v>0</v>
      </c>
      <c r="AB302" s="2">
        <f t="shared" si="114"/>
        <v>0</v>
      </c>
      <c r="AC302" s="2">
        <f t="shared" si="114"/>
        <v>0</v>
      </c>
      <c r="AD302" s="2">
        <f t="shared" si="114"/>
        <v>0</v>
      </c>
      <c r="AE302" s="2">
        <f t="shared" si="114"/>
        <v>0</v>
      </c>
      <c r="AF302" s="2">
        <f t="shared" si="114"/>
        <v>0</v>
      </c>
      <c r="AG302" s="2">
        <f t="shared" si="114"/>
        <v>0</v>
      </c>
      <c r="AH302" s="2">
        <f t="shared" si="114"/>
        <v>0</v>
      </c>
      <c r="AI302" s="2">
        <f t="shared" si="114"/>
        <v>0</v>
      </c>
      <c r="AJ302" s="2">
        <f t="shared" si="114"/>
        <v>0</v>
      </c>
      <c r="AK302" s="2">
        <f t="shared" si="114"/>
        <v>0</v>
      </c>
    </row>
    <row r="303" spans="4:38">
      <c r="E303" t="s">
        <v>305</v>
      </c>
      <c r="F303" t="s">
        <v>215</v>
      </c>
      <c r="G303" s="2">
        <f t="shared" si="114"/>
        <v>0</v>
      </c>
      <c r="H303" s="2" t="e">
        <f t="shared" si="114"/>
        <v>#REF!</v>
      </c>
      <c r="I303" s="2" t="e">
        <f t="shared" si="114"/>
        <v>#REF!</v>
      </c>
      <c r="J303" s="2" t="e">
        <f t="shared" si="114"/>
        <v>#REF!</v>
      </c>
      <c r="K303" s="2" t="e">
        <f t="shared" si="114"/>
        <v>#REF!</v>
      </c>
      <c r="L303" s="2" t="e">
        <f t="shared" si="114"/>
        <v>#REF!</v>
      </c>
      <c r="M303" s="2" t="e">
        <f t="shared" si="114"/>
        <v>#REF!</v>
      </c>
      <c r="N303" s="2" t="e">
        <f t="shared" si="114"/>
        <v>#REF!</v>
      </c>
      <c r="O303" s="2" t="e">
        <f t="shared" si="114"/>
        <v>#REF!</v>
      </c>
      <c r="P303" s="2" t="e">
        <f t="shared" si="114"/>
        <v>#REF!</v>
      </c>
      <c r="Q303" s="2" t="e">
        <f t="shared" si="114"/>
        <v>#REF!</v>
      </c>
      <c r="R303" s="2" t="e">
        <f t="shared" si="114"/>
        <v>#REF!</v>
      </c>
      <c r="S303" s="2" t="e">
        <f t="shared" si="114"/>
        <v>#REF!</v>
      </c>
      <c r="T303" s="2" t="e">
        <f t="shared" si="114"/>
        <v>#REF!</v>
      </c>
      <c r="U303" s="2" t="e">
        <f t="shared" si="114"/>
        <v>#REF!</v>
      </c>
      <c r="V303" s="2" t="e">
        <f t="shared" si="114"/>
        <v>#REF!</v>
      </c>
      <c r="W303" s="2" t="e">
        <f t="shared" si="114"/>
        <v>#REF!</v>
      </c>
      <c r="X303" s="2" t="e">
        <f t="shared" si="114"/>
        <v>#REF!</v>
      </c>
      <c r="Y303" s="2" t="e">
        <f t="shared" si="114"/>
        <v>#REF!</v>
      </c>
      <c r="Z303" s="2" t="e">
        <f t="shared" si="114"/>
        <v>#REF!</v>
      </c>
      <c r="AA303" s="2" t="e">
        <f t="shared" si="114"/>
        <v>#REF!</v>
      </c>
      <c r="AB303" s="2" t="e">
        <f t="shared" si="114"/>
        <v>#REF!</v>
      </c>
      <c r="AC303" s="2" t="e">
        <f t="shared" si="114"/>
        <v>#REF!</v>
      </c>
      <c r="AD303" s="2" t="e">
        <f t="shared" si="114"/>
        <v>#REF!</v>
      </c>
      <c r="AE303" s="2" t="e">
        <f t="shared" si="114"/>
        <v>#REF!</v>
      </c>
      <c r="AF303" s="2" t="e">
        <f t="shared" si="114"/>
        <v>#REF!</v>
      </c>
      <c r="AG303" s="2" t="e">
        <f t="shared" si="114"/>
        <v>#REF!</v>
      </c>
      <c r="AH303" s="2" t="e">
        <f t="shared" si="114"/>
        <v>#REF!</v>
      </c>
      <c r="AI303" s="2" t="e">
        <f t="shared" si="114"/>
        <v>#REF!</v>
      </c>
      <c r="AJ303" s="2" t="e">
        <f t="shared" si="114"/>
        <v>#REF!</v>
      </c>
      <c r="AK303" s="2" t="e">
        <f t="shared" si="114"/>
        <v>#REF!</v>
      </c>
      <c r="AL303" s="2" t="e">
        <f t="shared" ref="AL303:AL309" si="115">IF(AF303=0,0,IF($G$15&gt;(AK303/AF303)^(1/5)-1+2%,AK303*(AK303/AF303)^(1/5)/($G$15-((AK303/AF303)^(1/5)-1)),AK303*(1+$G$14)/$G$16))</f>
        <v>#REF!</v>
      </c>
    </row>
    <row r="304" spans="4:38">
      <c r="E304" t="s">
        <v>282</v>
      </c>
      <c r="F304" t="s">
        <v>215</v>
      </c>
      <c r="G304" s="2">
        <f t="shared" si="114"/>
        <v>0</v>
      </c>
      <c r="H304" s="2" t="e">
        <f t="shared" si="114"/>
        <v>#REF!</v>
      </c>
      <c r="I304" s="2" t="e">
        <f t="shared" si="114"/>
        <v>#REF!</v>
      </c>
      <c r="J304" s="2" t="e">
        <f t="shared" si="114"/>
        <v>#REF!</v>
      </c>
      <c r="K304" s="2" t="e">
        <f t="shared" si="114"/>
        <v>#REF!</v>
      </c>
      <c r="L304" s="2" t="e">
        <f t="shared" si="114"/>
        <v>#REF!</v>
      </c>
      <c r="M304" s="2" t="e">
        <f t="shared" si="114"/>
        <v>#REF!</v>
      </c>
      <c r="N304" s="2" t="e">
        <f t="shared" si="114"/>
        <v>#REF!</v>
      </c>
      <c r="O304" s="2" t="e">
        <f t="shared" si="114"/>
        <v>#REF!</v>
      </c>
      <c r="P304" s="2" t="e">
        <f t="shared" si="114"/>
        <v>#REF!</v>
      </c>
      <c r="Q304" s="2" t="e">
        <f t="shared" si="114"/>
        <v>#REF!</v>
      </c>
      <c r="R304" s="2" t="e">
        <f t="shared" si="114"/>
        <v>#REF!</v>
      </c>
      <c r="S304" s="2" t="e">
        <f t="shared" si="114"/>
        <v>#REF!</v>
      </c>
      <c r="T304" s="2" t="e">
        <f t="shared" si="114"/>
        <v>#REF!</v>
      </c>
      <c r="U304" s="2" t="e">
        <f t="shared" si="114"/>
        <v>#REF!</v>
      </c>
      <c r="V304" s="2" t="e">
        <f t="shared" si="114"/>
        <v>#REF!</v>
      </c>
      <c r="W304" s="2" t="e">
        <f t="shared" si="114"/>
        <v>#REF!</v>
      </c>
      <c r="X304" s="2" t="e">
        <f t="shared" si="114"/>
        <v>#REF!</v>
      </c>
      <c r="Y304" s="2" t="e">
        <f t="shared" si="114"/>
        <v>#REF!</v>
      </c>
      <c r="Z304" s="2" t="e">
        <f t="shared" si="114"/>
        <v>#REF!</v>
      </c>
      <c r="AA304" s="2" t="e">
        <f t="shared" si="114"/>
        <v>#REF!</v>
      </c>
      <c r="AB304" s="2" t="e">
        <f t="shared" si="114"/>
        <v>#REF!</v>
      </c>
      <c r="AC304" s="2" t="e">
        <f t="shared" si="114"/>
        <v>#REF!</v>
      </c>
      <c r="AD304" s="2" t="e">
        <f t="shared" si="114"/>
        <v>#REF!</v>
      </c>
      <c r="AE304" s="2" t="e">
        <f t="shared" si="114"/>
        <v>#REF!</v>
      </c>
      <c r="AF304" s="2" t="e">
        <f t="shared" si="114"/>
        <v>#REF!</v>
      </c>
      <c r="AG304" s="2" t="e">
        <f t="shared" si="114"/>
        <v>#REF!</v>
      </c>
      <c r="AH304" s="2" t="e">
        <f t="shared" si="114"/>
        <v>#REF!</v>
      </c>
      <c r="AI304" s="2" t="e">
        <f t="shared" si="114"/>
        <v>#REF!</v>
      </c>
      <c r="AJ304" s="2" t="e">
        <f t="shared" si="114"/>
        <v>#REF!</v>
      </c>
      <c r="AK304" s="2" t="e">
        <f t="shared" si="114"/>
        <v>#REF!</v>
      </c>
      <c r="AL304" s="2" t="e">
        <f t="shared" si="115"/>
        <v>#REF!</v>
      </c>
    </row>
    <row r="305" spans="1:38">
      <c r="E305" t="s">
        <v>283</v>
      </c>
      <c r="F305" t="s">
        <v>215</v>
      </c>
      <c r="G305" s="2">
        <f t="shared" si="114"/>
        <v>0</v>
      </c>
      <c r="H305" s="2" t="e">
        <f t="shared" si="114"/>
        <v>#REF!</v>
      </c>
      <c r="I305" s="2" t="e">
        <f t="shared" si="114"/>
        <v>#REF!</v>
      </c>
      <c r="J305" s="2" t="e">
        <f t="shared" si="114"/>
        <v>#REF!</v>
      </c>
      <c r="K305" s="2" t="e">
        <f t="shared" si="114"/>
        <v>#REF!</v>
      </c>
      <c r="L305" s="2" t="e">
        <f t="shared" si="114"/>
        <v>#REF!</v>
      </c>
      <c r="M305" s="2" t="e">
        <f t="shared" si="114"/>
        <v>#REF!</v>
      </c>
      <c r="N305" s="2" t="e">
        <f t="shared" si="114"/>
        <v>#REF!</v>
      </c>
      <c r="O305" s="2" t="e">
        <f t="shared" si="114"/>
        <v>#REF!</v>
      </c>
      <c r="P305" s="2" t="e">
        <f t="shared" si="114"/>
        <v>#REF!</v>
      </c>
      <c r="Q305" s="2" t="e">
        <f t="shared" si="114"/>
        <v>#REF!</v>
      </c>
      <c r="R305" s="2" t="e">
        <f t="shared" si="114"/>
        <v>#REF!</v>
      </c>
      <c r="S305" s="2" t="e">
        <f t="shared" si="114"/>
        <v>#REF!</v>
      </c>
      <c r="T305" s="2" t="e">
        <f t="shared" si="114"/>
        <v>#REF!</v>
      </c>
      <c r="U305" s="2" t="e">
        <f t="shared" si="114"/>
        <v>#REF!</v>
      </c>
      <c r="V305" s="2" t="e">
        <f t="shared" si="114"/>
        <v>#REF!</v>
      </c>
      <c r="W305" s="2" t="e">
        <f t="shared" si="114"/>
        <v>#REF!</v>
      </c>
      <c r="X305" s="2" t="e">
        <f t="shared" si="114"/>
        <v>#REF!</v>
      </c>
      <c r="Y305" s="2" t="e">
        <f t="shared" si="114"/>
        <v>#REF!</v>
      </c>
      <c r="Z305" s="2" t="e">
        <f t="shared" si="114"/>
        <v>#REF!</v>
      </c>
      <c r="AA305" s="2" t="e">
        <f t="shared" si="114"/>
        <v>#REF!</v>
      </c>
      <c r="AB305" s="2" t="e">
        <f t="shared" si="114"/>
        <v>#REF!</v>
      </c>
      <c r="AC305" s="2" t="e">
        <f t="shared" si="114"/>
        <v>#REF!</v>
      </c>
      <c r="AD305" s="2" t="e">
        <f t="shared" si="114"/>
        <v>#REF!</v>
      </c>
      <c r="AE305" s="2" t="e">
        <f t="shared" si="114"/>
        <v>#REF!</v>
      </c>
      <c r="AF305" s="2" t="e">
        <f t="shared" si="114"/>
        <v>#REF!</v>
      </c>
      <c r="AG305" s="2" t="e">
        <f t="shared" si="114"/>
        <v>#REF!</v>
      </c>
      <c r="AH305" s="2" t="e">
        <f t="shared" si="114"/>
        <v>#REF!</v>
      </c>
      <c r="AI305" s="2" t="e">
        <f t="shared" si="114"/>
        <v>#REF!</v>
      </c>
      <c r="AJ305" s="2" t="e">
        <f t="shared" si="114"/>
        <v>#REF!</v>
      </c>
      <c r="AK305" s="2" t="e">
        <f t="shared" si="114"/>
        <v>#REF!</v>
      </c>
      <c r="AL305" s="2" t="e">
        <f t="shared" si="115"/>
        <v>#REF!</v>
      </c>
    </row>
    <row r="306" spans="1:38">
      <c r="E306" t="s">
        <v>290</v>
      </c>
      <c r="F306" t="s">
        <v>215</v>
      </c>
      <c r="G306" s="2">
        <f t="shared" si="114"/>
        <v>0</v>
      </c>
      <c r="H306" s="2">
        <f t="shared" si="114"/>
        <v>0</v>
      </c>
      <c r="I306" s="2">
        <f t="shared" si="114"/>
        <v>0</v>
      </c>
      <c r="J306" s="2">
        <f t="shared" si="114"/>
        <v>0</v>
      </c>
      <c r="K306" s="2">
        <f t="shared" si="114"/>
        <v>0</v>
      </c>
      <c r="L306" s="2">
        <f t="shared" si="114"/>
        <v>0</v>
      </c>
      <c r="M306" s="2">
        <f t="shared" si="114"/>
        <v>0</v>
      </c>
      <c r="N306" s="2">
        <f t="shared" si="114"/>
        <v>0</v>
      </c>
      <c r="O306" s="2">
        <f t="shared" si="114"/>
        <v>0</v>
      </c>
      <c r="P306" s="2">
        <f t="shared" si="114"/>
        <v>0</v>
      </c>
      <c r="Q306" s="2">
        <f t="shared" si="114"/>
        <v>0</v>
      </c>
      <c r="R306" s="2">
        <f t="shared" si="114"/>
        <v>0</v>
      </c>
      <c r="S306" s="2">
        <f t="shared" si="114"/>
        <v>0</v>
      </c>
      <c r="T306" s="2">
        <f t="shared" si="114"/>
        <v>0</v>
      </c>
      <c r="U306" s="2">
        <f t="shared" si="114"/>
        <v>0</v>
      </c>
      <c r="V306" s="2">
        <f t="shared" si="114"/>
        <v>0</v>
      </c>
      <c r="W306" s="2">
        <f t="shared" si="114"/>
        <v>0</v>
      </c>
      <c r="X306" s="2">
        <f t="shared" si="114"/>
        <v>0</v>
      </c>
      <c r="Y306" s="2">
        <f t="shared" si="114"/>
        <v>0</v>
      </c>
      <c r="Z306" s="2">
        <f t="shared" si="114"/>
        <v>0</v>
      </c>
      <c r="AA306" s="2">
        <f t="shared" si="114"/>
        <v>0</v>
      </c>
      <c r="AB306" s="2">
        <f t="shared" si="114"/>
        <v>0</v>
      </c>
      <c r="AC306" s="2">
        <f t="shared" si="114"/>
        <v>0</v>
      </c>
      <c r="AD306" s="2">
        <f t="shared" si="114"/>
        <v>0</v>
      </c>
      <c r="AE306" s="2">
        <f t="shared" si="114"/>
        <v>0</v>
      </c>
      <c r="AF306" s="2">
        <f t="shared" si="114"/>
        <v>0</v>
      </c>
      <c r="AG306" s="2">
        <f t="shared" si="114"/>
        <v>0</v>
      </c>
      <c r="AH306" s="2">
        <f t="shared" si="114"/>
        <v>0</v>
      </c>
      <c r="AI306" s="2">
        <f t="shared" si="114"/>
        <v>0</v>
      </c>
      <c r="AJ306" s="2">
        <f t="shared" si="114"/>
        <v>0</v>
      </c>
      <c r="AK306" s="2">
        <f t="shared" si="114"/>
        <v>0</v>
      </c>
      <c r="AL306" s="2">
        <f t="shared" si="115"/>
        <v>0</v>
      </c>
    </row>
    <row r="307" spans="1:38">
      <c r="E307" t="s">
        <v>295</v>
      </c>
      <c r="F307" t="s">
        <v>215</v>
      </c>
      <c r="G307" s="2">
        <f t="shared" si="114"/>
        <v>0</v>
      </c>
      <c r="H307" s="2">
        <f t="shared" si="114"/>
        <v>0</v>
      </c>
      <c r="I307" s="2">
        <f t="shared" si="114"/>
        <v>0</v>
      </c>
      <c r="J307" s="2">
        <f t="shared" si="114"/>
        <v>0</v>
      </c>
      <c r="K307" s="2">
        <f t="shared" si="114"/>
        <v>0</v>
      </c>
      <c r="L307" s="2">
        <f t="shared" si="114"/>
        <v>0</v>
      </c>
      <c r="M307" s="2">
        <f t="shared" si="114"/>
        <v>0</v>
      </c>
      <c r="N307" s="2">
        <f t="shared" si="114"/>
        <v>0</v>
      </c>
      <c r="O307" s="2">
        <f t="shared" si="114"/>
        <v>0</v>
      </c>
      <c r="P307" s="2">
        <f t="shared" si="114"/>
        <v>0</v>
      </c>
      <c r="Q307" s="2">
        <f t="shared" si="114"/>
        <v>0</v>
      </c>
      <c r="R307" s="2">
        <f t="shared" si="114"/>
        <v>0</v>
      </c>
      <c r="S307" s="2">
        <f t="shared" si="114"/>
        <v>0</v>
      </c>
      <c r="T307" s="2">
        <f t="shared" si="114"/>
        <v>0</v>
      </c>
      <c r="U307" s="2">
        <f t="shared" si="114"/>
        <v>0</v>
      </c>
      <c r="V307" s="2">
        <f t="shared" si="114"/>
        <v>0</v>
      </c>
      <c r="W307" s="2">
        <f t="shared" si="114"/>
        <v>0</v>
      </c>
      <c r="X307" s="2">
        <f t="shared" si="114"/>
        <v>0</v>
      </c>
      <c r="Y307" s="2">
        <f t="shared" si="114"/>
        <v>0</v>
      </c>
      <c r="Z307" s="2">
        <f t="shared" si="114"/>
        <v>0</v>
      </c>
      <c r="AA307" s="2">
        <f t="shared" si="114"/>
        <v>0</v>
      </c>
      <c r="AB307" s="2">
        <f t="shared" si="114"/>
        <v>0</v>
      </c>
      <c r="AC307" s="2">
        <f t="shared" si="114"/>
        <v>0</v>
      </c>
      <c r="AD307" s="2">
        <f t="shared" si="114"/>
        <v>0</v>
      </c>
      <c r="AE307" s="2">
        <f t="shared" si="114"/>
        <v>0</v>
      </c>
      <c r="AF307" s="2">
        <f t="shared" si="114"/>
        <v>0</v>
      </c>
      <c r="AG307" s="2">
        <f t="shared" si="114"/>
        <v>0</v>
      </c>
      <c r="AH307" s="2">
        <f t="shared" si="114"/>
        <v>0</v>
      </c>
      <c r="AI307" s="2">
        <f t="shared" si="114"/>
        <v>0</v>
      </c>
      <c r="AJ307" s="2">
        <f t="shared" si="114"/>
        <v>0</v>
      </c>
      <c r="AK307" s="2">
        <f t="shared" si="114"/>
        <v>0</v>
      </c>
      <c r="AL307" s="2">
        <f t="shared" si="115"/>
        <v>0</v>
      </c>
    </row>
    <row r="308" spans="1:38">
      <c r="E308" t="s">
        <v>312</v>
      </c>
      <c r="F308" t="s">
        <v>215</v>
      </c>
      <c r="G308" s="2" t="e">
        <f t="shared" ref="G308:AK308" ca="1" si="116">G297</f>
        <v>#REF!</v>
      </c>
      <c r="H308" s="2" t="e">
        <f t="shared" si="116"/>
        <v>#REF!</v>
      </c>
      <c r="I308" s="2" t="e">
        <f t="shared" si="116"/>
        <v>#REF!</v>
      </c>
      <c r="J308" s="2" t="e">
        <f t="shared" si="116"/>
        <v>#REF!</v>
      </c>
      <c r="K308" s="2" t="e">
        <f t="shared" si="116"/>
        <v>#REF!</v>
      </c>
      <c r="L308" s="2" t="e">
        <f t="shared" si="116"/>
        <v>#REF!</v>
      </c>
      <c r="M308" s="2" t="e">
        <f t="shared" si="116"/>
        <v>#REF!</v>
      </c>
      <c r="N308" s="2" t="e">
        <f t="shared" si="116"/>
        <v>#REF!</v>
      </c>
      <c r="O308" s="2" t="e">
        <f t="shared" si="116"/>
        <v>#REF!</v>
      </c>
      <c r="P308" s="2" t="e">
        <f t="shared" si="116"/>
        <v>#REF!</v>
      </c>
      <c r="Q308" s="2" t="e">
        <f t="shared" si="116"/>
        <v>#REF!</v>
      </c>
      <c r="R308" s="2" t="e">
        <f t="shared" si="116"/>
        <v>#REF!</v>
      </c>
      <c r="S308" s="2" t="e">
        <f t="shared" si="116"/>
        <v>#REF!</v>
      </c>
      <c r="T308" s="2" t="e">
        <f t="shared" si="116"/>
        <v>#REF!</v>
      </c>
      <c r="U308" s="2" t="e">
        <f t="shared" si="116"/>
        <v>#REF!</v>
      </c>
      <c r="V308" s="2" t="e">
        <f t="shared" si="116"/>
        <v>#REF!</v>
      </c>
      <c r="W308" s="2" t="e">
        <f t="shared" si="116"/>
        <v>#REF!</v>
      </c>
      <c r="X308" s="2" t="e">
        <f t="shared" si="116"/>
        <v>#REF!</v>
      </c>
      <c r="Y308" s="2" t="e">
        <f t="shared" si="116"/>
        <v>#REF!</v>
      </c>
      <c r="Z308" s="2" t="e">
        <f t="shared" si="116"/>
        <v>#REF!</v>
      </c>
      <c r="AA308" s="2" t="e">
        <f t="shared" si="116"/>
        <v>#REF!</v>
      </c>
      <c r="AB308" s="2" t="e">
        <f t="shared" si="116"/>
        <v>#REF!</v>
      </c>
      <c r="AC308" s="2" t="e">
        <f t="shared" si="116"/>
        <v>#REF!</v>
      </c>
      <c r="AD308" s="2" t="e">
        <f t="shared" si="116"/>
        <v>#REF!</v>
      </c>
      <c r="AE308" s="2" t="e">
        <f t="shared" si="116"/>
        <v>#REF!</v>
      </c>
      <c r="AF308" s="2" t="e">
        <f t="shared" si="116"/>
        <v>#REF!</v>
      </c>
      <c r="AG308" s="2" t="e">
        <f t="shared" si="116"/>
        <v>#REF!</v>
      </c>
      <c r="AH308" s="2" t="e">
        <f t="shared" si="116"/>
        <v>#REF!</v>
      </c>
      <c r="AI308" s="2" t="e">
        <f t="shared" si="116"/>
        <v>#REF!</v>
      </c>
      <c r="AJ308" s="2" t="e">
        <f t="shared" si="116"/>
        <v>#REF!</v>
      </c>
      <c r="AK308" s="2" t="e">
        <f t="shared" si="116"/>
        <v>#REF!</v>
      </c>
      <c r="AL308" s="2" t="e">
        <f t="shared" si="115"/>
        <v>#REF!</v>
      </c>
    </row>
    <row r="309" spans="1:38">
      <c r="E309" t="s">
        <v>313</v>
      </c>
      <c r="F309" t="s">
        <v>215</v>
      </c>
      <c r="G309" s="2" t="e">
        <f ca="1">-$G$17*G308</f>
        <v>#REF!</v>
      </c>
      <c r="H309" s="2" t="e">
        <f t="shared" ref="H309:AK309" si="117">-$G$17*H308</f>
        <v>#REF!</v>
      </c>
      <c r="I309" s="2" t="e">
        <f t="shared" si="117"/>
        <v>#REF!</v>
      </c>
      <c r="J309" s="2" t="e">
        <f t="shared" si="117"/>
        <v>#REF!</v>
      </c>
      <c r="K309" s="2" t="e">
        <f t="shared" si="117"/>
        <v>#REF!</v>
      </c>
      <c r="L309" s="2" t="e">
        <f t="shared" si="117"/>
        <v>#REF!</v>
      </c>
      <c r="M309" s="2" t="e">
        <f t="shared" si="117"/>
        <v>#REF!</v>
      </c>
      <c r="N309" s="2" t="e">
        <f t="shared" si="117"/>
        <v>#REF!</v>
      </c>
      <c r="O309" s="2" t="e">
        <f t="shared" si="117"/>
        <v>#REF!</v>
      </c>
      <c r="P309" s="2" t="e">
        <f t="shared" si="117"/>
        <v>#REF!</v>
      </c>
      <c r="Q309" s="2" t="e">
        <f t="shared" si="117"/>
        <v>#REF!</v>
      </c>
      <c r="R309" s="2" t="e">
        <f t="shared" si="117"/>
        <v>#REF!</v>
      </c>
      <c r="S309" s="2" t="e">
        <f t="shared" si="117"/>
        <v>#REF!</v>
      </c>
      <c r="T309" s="2" t="e">
        <f t="shared" si="117"/>
        <v>#REF!</v>
      </c>
      <c r="U309" s="2" t="e">
        <f t="shared" si="117"/>
        <v>#REF!</v>
      </c>
      <c r="V309" s="2" t="e">
        <f t="shared" si="117"/>
        <v>#REF!</v>
      </c>
      <c r="W309" s="2" t="e">
        <f t="shared" si="117"/>
        <v>#REF!</v>
      </c>
      <c r="X309" s="2" t="e">
        <f t="shared" si="117"/>
        <v>#REF!</v>
      </c>
      <c r="Y309" s="2" t="e">
        <f t="shared" si="117"/>
        <v>#REF!</v>
      </c>
      <c r="Z309" s="2" t="e">
        <f t="shared" si="117"/>
        <v>#REF!</v>
      </c>
      <c r="AA309" s="2" t="e">
        <f t="shared" si="117"/>
        <v>#REF!</v>
      </c>
      <c r="AB309" s="2" t="e">
        <f t="shared" si="117"/>
        <v>#REF!</v>
      </c>
      <c r="AC309" s="2" t="e">
        <f t="shared" si="117"/>
        <v>#REF!</v>
      </c>
      <c r="AD309" s="2" t="e">
        <f t="shared" si="117"/>
        <v>#REF!</v>
      </c>
      <c r="AE309" s="2" t="e">
        <f t="shared" si="117"/>
        <v>#REF!</v>
      </c>
      <c r="AF309" s="2" t="e">
        <f t="shared" si="117"/>
        <v>#REF!</v>
      </c>
      <c r="AG309" s="2" t="e">
        <f t="shared" si="117"/>
        <v>#REF!</v>
      </c>
      <c r="AH309" s="2" t="e">
        <f t="shared" si="117"/>
        <v>#REF!</v>
      </c>
      <c r="AI309" s="2" t="e">
        <f t="shared" si="117"/>
        <v>#REF!</v>
      </c>
      <c r="AJ309" s="2" t="e">
        <f t="shared" si="117"/>
        <v>#REF!</v>
      </c>
      <c r="AK309" s="2" t="e">
        <f t="shared" si="117"/>
        <v>#REF!</v>
      </c>
      <c r="AL309" s="2" t="e">
        <f t="shared" si="115"/>
        <v>#REF!</v>
      </c>
    </row>
    <row r="310" spans="1:38">
      <c r="E310" t="s">
        <v>314</v>
      </c>
      <c r="F310" t="s">
        <v>215</v>
      </c>
      <c r="G310" s="2" t="e">
        <f t="shared" ref="G310:AL310" ca="1" si="118">SUM(G300:G309)</f>
        <v>#REF!</v>
      </c>
      <c r="H310" s="2" t="e">
        <f t="shared" si="118"/>
        <v>#REF!</v>
      </c>
      <c r="I310" s="2" t="e">
        <f t="shared" si="118"/>
        <v>#REF!</v>
      </c>
      <c r="J310" s="2" t="e">
        <f t="shared" si="118"/>
        <v>#REF!</v>
      </c>
      <c r="K310" s="2" t="e">
        <f t="shared" si="118"/>
        <v>#REF!</v>
      </c>
      <c r="L310" s="2" t="e">
        <f t="shared" si="118"/>
        <v>#REF!</v>
      </c>
      <c r="M310" s="2" t="e">
        <f t="shared" si="118"/>
        <v>#REF!</v>
      </c>
      <c r="N310" s="2" t="e">
        <f t="shared" si="118"/>
        <v>#REF!</v>
      </c>
      <c r="O310" s="2" t="e">
        <f t="shared" si="118"/>
        <v>#REF!</v>
      </c>
      <c r="P310" s="2" t="e">
        <f t="shared" si="118"/>
        <v>#REF!</v>
      </c>
      <c r="Q310" s="2" t="e">
        <f t="shared" si="118"/>
        <v>#REF!</v>
      </c>
      <c r="R310" s="2" t="e">
        <f t="shared" si="118"/>
        <v>#REF!</v>
      </c>
      <c r="S310" s="2" t="e">
        <f t="shared" si="118"/>
        <v>#REF!</v>
      </c>
      <c r="T310" s="2" t="e">
        <f t="shared" si="118"/>
        <v>#REF!</v>
      </c>
      <c r="U310" s="2" t="e">
        <f t="shared" si="118"/>
        <v>#REF!</v>
      </c>
      <c r="V310" s="2" t="e">
        <f t="shared" si="118"/>
        <v>#REF!</v>
      </c>
      <c r="W310" s="2" t="e">
        <f t="shared" si="118"/>
        <v>#REF!</v>
      </c>
      <c r="X310" s="2" t="e">
        <f t="shared" si="118"/>
        <v>#REF!</v>
      </c>
      <c r="Y310" s="2" t="e">
        <f t="shared" si="118"/>
        <v>#REF!</v>
      </c>
      <c r="Z310" s="2" t="e">
        <f t="shared" si="118"/>
        <v>#REF!</v>
      </c>
      <c r="AA310" s="2" t="e">
        <f t="shared" si="118"/>
        <v>#REF!</v>
      </c>
      <c r="AB310" s="2" t="e">
        <f t="shared" si="118"/>
        <v>#REF!</v>
      </c>
      <c r="AC310" s="2" t="e">
        <f t="shared" si="118"/>
        <v>#REF!</v>
      </c>
      <c r="AD310" s="2" t="e">
        <f t="shared" si="118"/>
        <v>#REF!</v>
      </c>
      <c r="AE310" s="2" t="e">
        <f t="shared" si="118"/>
        <v>#REF!</v>
      </c>
      <c r="AF310" s="2" t="e">
        <f t="shared" si="118"/>
        <v>#REF!</v>
      </c>
      <c r="AG310" s="2" t="e">
        <f t="shared" si="118"/>
        <v>#REF!</v>
      </c>
      <c r="AH310" s="2" t="e">
        <f t="shared" si="118"/>
        <v>#REF!</v>
      </c>
      <c r="AI310" s="2" t="e">
        <f t="shared" si="118"/>
        <v>#REF!</v>
      </c>
      <c r="AJ310" s="2" t="e">
        <f t="shared" si="118"/>
        <v>#REF!</v>
      </c>
      <c r="AK310" s="2" t="e">
        <f t="shared" si="118"/>
        <v>#REF!</v>
      </c>
      <c r="AL310" s="2" t="e">
        <f t="shared" si="118"/>
        <v>#REF!</v>
      </c>
    </row>
    <row r="311" spans="1:38">
      <c r="E311" t="s">
        <v>315</v>
      </c>
      <c r="F311" t="s">
        <v>215</v>
      </c>
      <c r="G311" s="2" t="e">
        <f ca="1">NPV($G$15,H310:AL310)+G310</f>
        <v>#REF!</v>
      </c>
    </row>
    <row r="313" spans="1:38">
      <c r="E313" t="s">
        <v>307</v>
      </c>
      <c r="F313" t="s">
        <v>215</v>
      </c>
      <c r="G313" s="2" t="e">
        <f t="shared" ref="G313:AK313" ca="1" si="119">G285</f>
        <v>#REF!</v>
      </c>
      <c r="H313" s="2" t="e">
        <f t="shared" ca="1" si="119"/>
        <v>#REF!</v>
      </c>
      <c r="I313" s="2" t="e">
        <f t="shared" ca="1" si="119"/>
        <v>#REF!</v>
      </c>
      <c r="J313" s="2" t="e">
        <f t="shared" ca="1" si="119"/>
        <v>#REF!</v>
      </c>
      <c r="K313" s="2" t="e">
        <f t="shared" ca="1" si="119"/>
        <v>#REF!</v>
      </c>
      <c r="L313" s="2" t="e">
        <f t="shared" ca="1" si="119"/>
        <v>#REF!</v>
      </c>
      <c r="M313" s="2" t="e">
        <f t="shared" ca="1" si="119"/>
        <v>#REF!</v>
      </c>
      <c r="N313" s="2" t="e">
        <f t="shared" ca="1" si="119"/>
        <v>#REF!</v>
      </c>
      <c r="O313" s="2" t="e">
        <f t="shared" ca="1" si="119"/>
        <v>#REF!</v>
      </c>
      <c r="P313" s="2" t="e">
        <f t="shared" ca="1" si="119"/>
        <v>#REF!</v>
      </c>
      <c r="Q313" s="2" t="e">
        <f t="shared" ca="1" si="119"/>
        <v>#REF!</v>
      </c>
      <c r="R313" s="2" t="e">
        <f t="shared" ca="1" si="119"/>
        <v>#REF!</v>
      </c>
      <c r="S313" s="2" t="e">
        <f t="shared" ca="1" si="119"/>
        <v>#REF!</v>
      </c>
      <c r="T313" s="2" t="e">
        <f t="shared" ca="1" si="119"/>
        <v>#REF!</v>
      </c>
      <c r="U313" s="2" t="e">
        <f t="shared" ca="1" si="119"/>
        <v>#REF!</v>
      </c>
      <c r="V313" s="2" t="e">
        <f t="shared" ca="1" si="119"/>
        <v>#REF!</v>
      </c>
      <c r="W313" s="2" t="e">
        <f t="shared" ca="1" si="119"/>
        <v>#REF!</v>
      </c>
      <c r="X313" s="2" t="e">
        <f t="shared" ca="1" si="119"/>
        <v>#REF!</v>
      </c>
      <c r="Y313" s="2" t="e">
        <f t="shared" ca="1" si="119"/>
        <v>#REF!</v>
      </c>
      <c r="Z313" s="2" t="e">
        <f t="shared" ca="1" si="119"/>
        <v>#REF!</v>
      </c>
      <c r="AA313" s="2" t="e">
        <f t="shared" ca="1" si="119"/>
        <v>#REF!</v>
      </c>
      <c r="AB313" s="2" t="e">
        <f t="shared" ca="1" si="119"/>
        <v>#REF!</v>
      </c>
      <c r="AC313" s="2" t="e">
        <f t="shared" ca="1" si="119"/>
        <v>#REF!</v>
      </c>
      <c r="AD313" s="2" t="e">
        <f t="shared" ca="1" si="119"/>
        <v>#REF!</v>
      </c>
      <c r="AE313" s="2" t="e">
        <f t="shared" ca="1" si="119"/>
        <v>#REF!</v>
      </c>
      <c r="AF313" s="2" t="e">
        <f t="shared" ca="1" si="119"/>
        <v>#REF!</v>
      </c>
      <c r="AG313" s="2" t="e">
        <f t="shared" ca="1" si="119"/>
        <v>#REF!</v>
      </c>
      <c r="AH313" s="2" t="e">
        <f t="shared" ca="1" si="119"/>
        <v>#REF!</v>
      </c>
      <c r="AI313" s="2" t="e">
        <f t="shared" ca="1" si="119"/>
        <v>#REF!</v>
      </c>
      <c r="AJ313" s="2" t="e">
        <f t="shared" ca="1" si="119"/>
        <v>#REF!</v>
      </c>
      <c r="AK313" s="2" t="e">
        <f t="shared" ca="1" si="119"/>
        <v>#REF!</v>
      </c>
    </row>
    <row r="314" spans="1:38">
      <c r="E314" t="s">
        <v>316</v>
      </c>
      <c r="F314" t="s">
        <v>215</v>
      </c>
      <c r="G314" s="2" t="e">
        <f ca="1">NPV($G$15,H313:AK313)+G313</f>
        <v>#REF!</v>
      </c>
    </row>
    <row r="315" spans="1:38">
      <c r="E315" s="3" t="s">
        <v>317</v>
      </c>
      <c r="F315" s="3"/>
      <c r="G315" s="4" t="e">
        <f ca="1">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00000000-0002-0000-1000-000000000000}">
      <formula1>$E$320:$E$322</formula1>
    </dataValidation>
  </dataValidations>
  <pageMargins left="0.74803149606299213" right="0.74803149606299213" top="0.98425196850393704" bottom="0.98425196850393704" header="0.51181102362204722" footer="0.51181102362204722"/>
  <pageSetup paperSize="8" scale="27" fitToHeight="2" orientation="portrait" horizontalDpi="4294967292" verticalDpi="4294967292"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8380-578E-4158-9000-C8901B3DDF2B}">
  <dimension ref="A1:BG96"/>
  <sheetViews>
    <sheetView showGridLines="0" topLeftCell="A40" zoomScaleNormal="100" workbookViewId="0">
      <pane xSplit="1" topLeftCell="B1" activePane="topRight" state="frozen"/>
      <selection pane="topRight" activeCell="A87" sqref="A87"/>
      <selection activeCell="A4" sqref="A4"/>
    </sheetView>
  </sheetViews>
  <sheetFormatPr defaultRowHeight="15.6"/>
  <cols>
    <col min="1" max="1" width="29.75" customWidth="1"/>
    <col min="2" max="2" width="10" customWidth="1"/>
    <col min="3" max="7" width="11.125" bestFit="1" customWidth="1"/>
    <col min="8" max="9" width="12" bestFit="1" customWidth="1"/>
    <col min="10" max="10" width="11.125" bestFit="1" customWidth="1"/>
    <col min="11" max="21" width="12" bestFit="1" customWidth="1"/>
    <col min="22" max="22" width="10" customWidth="1"/>
    <col min="23" max="28" width="11.125" bestFit="1" customWidth="1"/>
    <col min="29" max="32" width="7.625" bestFit="1" customWidth="1"/>
    <col min="33" max="36" width="10" customWidth="1"/>
    <col min="37" max="38" width="11.125" bestFit="1" customWidth="1"/>
    <col min="39" max="41" width="7.625" bestFit="1" customWidth="1"/>
    <col min="42" max="42" width="4.625" bestFit="1" customWidth="1"/>
    <col min="43" max="48" width="10" bestFit="1" customWidth="1"/>
  </cols>
  <sheetData>
    <row r="1" spans="1:41" ht="57.6">
      <c r="L1" s="83" t="s">
        <v>101</v>
      </c>
    </row>
    <row r="2" spans="1:41">
      <c r="L2">
        <v>1</v>
      </c>
      <c r="M2">
        <f>L2+1</f>
        <v>2</v>
      </c>
      <c r="N2">
        <f t="shared" ref="N2:AO2" si="0">M2+1</f>
        <v>3</v>
      </c>
      <c r="O2">
        <f t="shared" si="0"/>
        <v>4</v>
      </c>
      <c r="P2">
        <f t="shared" si="0"/>
        <v>5</v>
      </c>
      <c r="Q2">
        <f t="shared" si="0"/>
        <v>6</v>
      </c>
      <c r="R2">
        <f t="shared" si="0"/>
        <v>7</v>
      </c>
      <c r="S2">
        <f t="shared" si="0"/>
        <v>8</v>
      </c>
      <c r="T2">
        <f t="shared" si="0"/>
        <v>9</v>
      </c>
      <c r="U2">
        <f t="shared" si="0"/>
        <v>10</v>
      </c>
      <c r="V2">
        <f t="shared" si="0"/>
        <v>11</v>
      </c>
      <c r="W2">
        <f t="shared" si="0"/>
        <v>12</v>
      </c>
      <c r="X2">
        <f t="shared" si="0"/>
        <v>13</v>
      </c>
      <c r="Y2">
        <f t="shared" si="0"/>
        <v>14</v>
      </c>
      <c r="Z2">
        <f t="shared" si="0"/>
        <v>15</v>
      </c>
      <c r="AA2">
        <f t="shared" si="0"/>
        <v>16</v>
      </c>
      <c r="AB2">
        <f t="shared" si="0"/>
        <v>17</v>
      </c>
      <c r="AC2">
        <f t="shared" si="0"/>
        <v>18</v>
      </c>
      <c r="AD2">
        <f t="shared" si="0"/>
        <v>19</v>
      </c>
      <c r="AE2">
        <f t="shared" si="0"/>
        <v>20</v>
      </c>
      <c r="AF2">
        <f t="shared" si="0"/>
        <v>21</v>
      </c>
      <c r="AG2">
        <f t="shared" si="0"/>
        <v>22</v>
      </c>
      <c r="AH2">
        <f t="shared" si="0"/>
        <v>23</v>
      </c>
      <c r="AI2">
        <f t="shared" si="0"/>
        <v>24</v>
      </c>
      <c r="AJ2">
        <f t="shared" si="0"/>
        <v>25</v>
      </c>
      <c r="AK2">
        <f t="shared" si="0"/>
        <v>26</v>
      </c>
      <c r="AL2">
        <f t="shared" si="0"/>
        <v>27</v>
      </c>
      <c r="AM2">
        <f t="shared" si="0"/>
        <v>28</v>
      </c>
      <c r="AN2">
        <f t="shared" si="0"/>
        <v>29</v>
      </c>
      <c r="AO2">
        <f t="shared" si="0"/>
        <v>30</v>
      </c>
    </row>
    <row r="3" spans="1:41">
      <c r="B3" s="84" t="s">
        <v>102</v>
      </c>
      <c r="C3" s="84" t="s">
        <v>102</v>
      </c>
      <c r="D3" s="84" t="s">
        <v>102</v>
      </c>
      <c r="E3" s="84" t="s">
        <v>102</v>
      </c>
      <c r="F3" s="84" t="s">
        <v>102</v>
      </c>
      <c r="G3" s="84" t="s">
        <v>102</v>
      </c>
      <c r="H3" s="84" t="s">
        <v>102</v>
      </c>
      <c r="I3" s="84" t="s">
        <v>102</v>
      </c>
      <c r="J3" s="84" t="s">
        <v>103</v>
      </c>
      <c r="K3" s="84" t="s">
        <v>103</v>
      </c>
      <c r="L3" s="84" t="s">
        <v>103</v>
      </c>
      <c r="M3" s="84" t="s">
        <v>103</v>
      </c>
      <c r="N3" s="84" t="s">
        <v>103</v>
      </c>
      <c r="O3" s="84" t="s">
        <v>103</v>
      </c>
      <c r="P3" s="84" t="s">
        <v>103</v>
      </c>
      <c r="Q3" s="84" t="s">
        <v>103</v>
      </c>
      <c r="R3" s="84" t="s">
        <v>103</v>
      </c>
      <c r="S3" s="84" t="s">
        <v>103</v>
      </c>
      <c r="T3" s="84" t="s">
        <v>103</v>
      </c>
      <c r="U3" s="84" t="s">
        <v>103</v>
      </c>
      <c r="V3" s="84" t="s">
        <v>103</v>
      </c>
      <c r="W3" s="84" t="s">
        <v>103</v>
      </c>
      <c r="X3" s="84" t="s">
        <v>103</v>
      </c>
      <c r="Y3" s="84" t="s">
        <v>103</v>
      </c>
      <c r="Z3" s="84" t="s">
        <v>103</v>
      </c>
      <c r="AA3" s="84" t="s">
        <v>103</v>
      </c>
      <c r="AB3" s="84" t="s">
        <v>103</v>
      </c>
      <c r="AC3" s="84" t="s">
        <v>103</v>
      </c>
      <c r="AD3" s="84" t="s">
        <v>103</v>
      </c>
      <c r="AE3" s="84" t="s">
        <v>103</v>
      </c>
      <c r="AF3" s="84" t="s">
        <v>103</v>
      </c>
      <c r="AG3" s="84" t="s">
        <v>103</v>
      </c>
      <c r="AH3" s="84" t="s">
        <v>103</v>
      </c>
      <c r="AI3" s="84" t="s">
        <v>103</v>
      </c>
      <c r="AJ3" s="84" t="s">
        <v>103</v>
      </c>
      <c r="AK3" s="84" t="s">
        <v>103</v>
      </c>
      <c r="AL3" s="84" t="s">
        <v>103</v>
      </c>
      <c r="AM3" s="84" t="s">
        <v>103</v>
      </c>
      <c r="AN3" s="84" t="s">
        <v>103</v>
      </c>
      <c r="AO3" s="84" t="s">
        <v>103</v>
      </c>
    </row>
    <row r="4" spans="1:41">
      <c r="B4" s="84" t="s">
        <v>91</v>
      </c>
      <c r="C4" s="84" t="s">
        <v>92</v>
      </c>
      <c r="D4" s="84" t="s">
        <v>93</v>
      </c>
      <c r="E4" s="84" t="s">
        <v>94</v>
      </c>
      <c r="F4" s="84" t="s">
        <v>95</v>
      </c>
      <c r="G4" s="84" t="s">
        <v>96</v>
      </c>
      <c r="H4" s="84" t="s">
        <v>97</v>
      </c>
      <c r="I4" s="84" t="s">
        <v>98</v>
      </c>
      <c r="J4" s="84" t="s">
        <v>99</v>
      </c>
      <c r="K4" s="84" t="s">
        <v>100</v>
      </c>
      <c r="L4" s="84" t="s">
        <v>55</v>
      </c>
      <c r="M4" s="84" t="s">
        <v>56</v>
      </c>
      <c r="N4" s="84" t="s">
        <v>57</v>
      </c>
      <c r="O4" s="84" t="s">
        <v>58</v>
      </c>
      <c r="P4" s="84" t="s">
        <v>59</v>
      </c>
      <c r="Q4" s="84" t="s">
        <v>104</v>
      </c>
      <c r="R4" s="84" t="s">
        <v>105</v>
      </c>
      <c r="S4" s="84" t="s">
        <v>106</v>
      </c>
      <c r="T4" s="84" t="s">
        <v>107</v>
      </c>
      <c r="U4" s="84" t="s">
        <v>108</v>
      </c>
      <c r="V4" s="84" t="s">
        <v>109</v>
      </c>
      <c r="W4" s="84" t="s">
        <v>110</v>
      </c>
      <c r="X4" s="84" t="s">
        <v>111</v>
      </c>
      <c r="Y4" s="84" t="s">
        <v>112</v>
      </c>
      <c r="Z4" s="84" t="s">
        <v>113</v>
      </c>
      <c r="AA4" s="84" t="s">
        <v>114</v>
      </c>
      <c r="AB4" s="84" t="s">
        <v>115</v>
      </c>
      <c r="AC4" s="84" t="s">
        <v>116</v>
      </c>
      <c r="AD4" s="84" t="s">
        <v>117</v>
      </c>
      <c r="AE4" s="84" t="s">
        <v>118</v>
      </c>
      <c r="AF4" s="84" t="s">
        <v>119</v>
      </c>
      <c r="AG4" s="84" t="s">
        <v>120</v>
      </c>
      <c r="AH4" s="84" t="s">
        <v>121</v>
      </c>
      <c r="AI4" s="84" t="s">
        <v>122</v>
      </c>
      <c r="AJ4" s="84" t="s">
        <v>123</v>
      </c>
      <c r="AK4" s="84" t="s">
        <v>124</v>
      </c>
      <c r="AL4" s="84" t="s">
        <v>125</v>
      </c>
      <c r="AM4" s="84" t="s">
        <v>126</v>
      </c>
      <c r="AN4" s="84" t="s">
        <v>127</v>
      </c>
      <c r="AO4" s="84" t="s">
        <v>128</v>
      </c>
    </row>
    <row r="5" spans="1:41">
      <c r="A5" s="85" t="s">
        <v>129</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1:41">
      <c r="A6" s="84" t="s">
        <v>130</v>
      </c>
    </row>
    <row r="7" spans="1:41">
      <c r="A7" t="s">
        <v>47</v>
      </c>
      <c r="B7" s="86">
        <v>1456827.6400000001</v>
      </c>
      <c r="C7" s="86">
        <v>2807976.92</v>
      </c>
      <c r="D7" s="86">
        <v>4676514.4799999995</v>
      </c>
      <c r="E7" s="87">
        <v>3214466.09</v>
      </c>
      <c r="F7" s="87">
        <v>409201.94309989794</v>
      </c>
      <c r="G7" s="87">
        <f>[3]Final!D53</f>
        <v>6763563.5677382722</v>
      </c>
      <c r="H7" s="87">
        <f>[3]Final!E53</f>
        <v>10295995.15781815</v>
      </c>
      <c r="I7" s="87">
        <f>[3]Final!F53</f>
        <v>17312851.973231219</v>
      </c>
      <c r="J7" s="87">
        <f>[3]Final!G53</f>
        <v>8586686.722864043</v>
      </c>
      <c r="K7" s="87">
        <f>[3]Final!H53</f>
        <v>246587.87131552096</v>
      </c>
      <c r="L7" s="87">
        <f>[3]Final!I53</f>
        <v>11475053.891721485</v>
      </c>
      <c r="M7" s="87">
        <f>[3]Final!J53</f>
        <v>7018972.0650424371</v>
      </c>
      <c r="N7" s="87">
        <f>[3]Final!K53</f>
        <v>6105529.2877996359</v>
      </c>
      <c r="O7" s="87">
        <f>[3]Final!L53</f>
        <v>6870842.9361382313</v>
      </c>
      <c r="P7" s="87">
        <f>[3]Final!M53</f>
        <v>2601955.5507553024</v>
      </c>
      <c r="Q7" s="87">
        <f>[3]Final!N53</f>
        <v>15414607.56087359</v>
      </c>
      <c r="R7" s="87">
        <f>[3]Final!O53</f>
        <v>9040911.6497088131</v>
      </c>
      <c r="S7" s="87">
        <f>[3]Final!P53</f>
        <v>9114570.7419628836</v>
      </c>
      <c r="T7" s="87">
        <f>[3]Final!Q53</f>
        <v>3884152.8800565163</v>
      </c>
      <c r="U7" s="87">
        <f>[3]Final!R53</f>
        <v>10896851.978439569</v>
      </c>
      <c r="V7" s="87"/>
      <c r="W7" s="88"/>
      <c r="X7" s="88"/>
      <c r="Y7" s="88"/>
      <c r="Z7" s="88"/>
      <c r="AA7" s="88"/>
      <c r="AB7" s="88"/>
      <c r="AC7" s="88"/>
      <c r="AD7" s="88"/>
      <c r="AE7" s="88"/>
      <c r="AF7" s="88"/>
      <c r="AG7" s="88"/>
      <c r="AH7" s="88"/>
      <c r="AI7" s="88"/>
      <c r="AJ7" s="88"/>
      <c r="AK7" s="88"/>
      <c r="AL7" s="88"/>
      <c r="AM7" s="88"/>
      <c r="AN7" s="88"/>
      <c r="AO7" s="88"/>
    </row>
    <row r="8" spans="1:41">
      <c r="A8" t="s">
        <v>76</v>
      </c>
      <c r="B8" s="86">
        <v>1105009.8999999999</v>
      </c>
      <c r="C8" s="86">
        <v>2091034.01</v>
      </c>
      <c r="D8" s="86">
        <v>3145459.88</v>
      </c>
      <c r="E8" s="87">
        <v>18118070.77</v>
      </c>
      <c r="F8" s="87">
        <v>8790113.5611095838</v>
      </c>
      <c r="G8" s="87">
        <f>[3]Final!D18</f>
        <v>21931871.499822102</v>
      </c>
      <c r="H8" s="87">
        <f>[3]Final!E18</f>
        <v>12441892.184145102</v>
      </c>
      <c r="I8" s="87">
        <f>[3]Final!F18</f>
        <v>7820232.8746640664</v>
      </c>
      <c r="J8" s="87">
        <f>[3]Final!G18</f>
        <v>11441404.781144973</v>
      </c>
      <c r="K8" s="87">
        <f>[3]Final!H18</f>
        <v>22669614.670680411</v>
      </c>
      <c r="L8" s="87">
        <f>[3]Final!I18</f>
        <v>6352572.3239289746</v>
      </c>
      <c r="M8" s="87">
        <f>[3]Final!J18</f>
        <v>6817501.7346343631</v>
      </c>
      <c r="N8" s="87">
        <f>[3]Final!K18</f>
        <v>8443864.8163866028</v>
      </c>
      <c r="O8" s="87">
        <f>[3]Final!L18</f>
        <v>24166553.868692525</v>
      </c>
      <c r="P8" s="87">
        <f>[3]Final!M18</f>
        <v>30580936.674578782</v>
      </c>
      <c r="Q8" s="87">
        <f>[3]Final!N18</f>
        <v>74371629.317914262</v>
      </c>
      <c r="R8" s="87">
        <f>[3]Final!O18</f>
        <v>33736064.608282559</v>
      </c>
      <c r="S8" s="87">
        <f>[3]Final!P18</f>
        <v>5497669.0527633596</v>
      </c>
      <c r="T8" s="87">
        <f>[3]Final!Q18</f>
        <v>35032057.143618301</v>
      </c>
      <c r="U8" s="87">
        <f>[3]Final!R18</f>
        <v>45681316.529468209</v>
      </c>
      <c r="V8" s="87"/>
      <c r="W8" s="88"/>
      <c r="X8" s="88"/>
      <c r="Y8" s="88"/>
      <c r="Z8" s="88"/>
      <c r="AA8" s="88"/>
      <c r="AB8" s="88"/>
      <c r="AC8" s="88"/>
      <c r="AD8" s="88"/>
      <c r="AE8" s="88"/>
      <c r="AF8" s="88"/>
      <c r="AG8" s="88"/>
      <c r="AH8" s="88"/>
      <c r="AI8" s="88"/>
      <c r="AJ8" s="88"/>
      <c r="AK8" s="88"/>
      <c r="AL8" s="88"/>
      <c r="AM8" s="88"/>
      <c r="AN8" s="88"/>
      <c r="AO8" s="88"/>
    </row>
    <row r="9" spans="1:41">
      <c r="A9" t="s">
        <v>71</v>
      </c>
      <c r="B9" s="86">
        <v>1185007.05</v>
      </c>
      <c r="C9" s="86">
        <v>2748088.7</v>
      </c>
      <c r="D9" s="86">
        <v>5050005.04</v>
      </c>
      <c r="E9" s="87">
        <v>203863.19</v>
      </c>
      <c r="F9" s="87">
        <v>746126.44485914533</v>
      </c>
      <c r="G9" s="87">
        <f>[3]Final!D73</f>
        <v>5982341.5721286535</v>
      </c>
      <c r="H9" s="87">
        <f>[3]Final!E73</f>
        <v>5069430.3502759989</v>
      </c>
      <c r="I9" s="87">
        <f>[3]Final!F73</f>
        <v>4926982.8310957029</v>
      </c>
      <c r="J9" s="87">
        <f>[3]Final!G73</f>
        <v>7265574.3349252902</v>
      </c>
      <c r="K9" s="87">
        <f>[3]Final!H73</f>
        <v>10778267.924848475</v>
      </c>
      <c r="L9" s="87">
        <f>[3]Final!I73</f>
        <v>18875387.795730479</v>
      </c>
      <c r="M9" s="87">
        <f>[3]Final!J73</f>
        <v>7214961.8682939578</v>
      </c>
      <c r="N9" s="87">
        <f>[3]Final!K73</f>
        <v>6414636.1551123494</v>
      </c>
      <c r="O9" s="87">
        <f>[3]Final!L73</f>
        <v>6282694.8193933368</v>
      </c>
      <c r="P9" s="87">
        <f>[3]Final!M73</f>
        <v>2228164.6472919709</v>
      </c>
      <c r="Q9" s="87">
        <f>[3]Final!N73</f>
        <v>395889.22418583918</v>
      </c>
      <c r="R9" s="87">
        <f>[3]Final!O73</f>
        <v>9340045.6801927369</v>
      </c>
      <c r="S9" s="87">
        <f>[3]Final!P73</f>
        <v>2980285.3530534352</v>
      </c>
      <c r="T9" s="87">
        <f>[3]Final!Q73</f>
        <v>1187940.6909375612</v>
      </c>
      <c r="U9" s="87">
        <f>[3]Final!R73</f>
        <v>0</v>
      </c>
      <c r="V9" s="87"/>
      <c r="W9" s="88"/>
      <c r="X9" s="88"/>
      <c r="Y9" s="88"/>
      <c r="Z9" s="88"/>
      <c r="AA9" s="88"/>
      <c r="AB9" s="88"/>
      <c r="AC9" s="88"/>
      <c r="AD9" s="88"/>
      <c r="AE9" s="88"/>
      <c r="AF9" s="88"/>
      <c r="AG9" s="88"/>
      <c r="AH9" s="88"/>
      <c r="AI9" s="88"/>
      <c r="AJ9" s="88"/>
      <c r="AK9" s="88"/>
      <c r="AL9" s="88"/>
      <c r="AM9" s="88"/>
      <c r="AN9" s="88"/>
      <c r="AO9" s="88"/>
    </row>
    <row r="10" spans="1:41">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row>
    <row r="11" spans="1:41">
      <c r="A11" s="84" t="s">
        <v>131</v>
      </c>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row>
    <row r="12" spans="1:41">
      <c r="A12" t="s">
        <v>132</v>
      </c>
      <c r="B12" s="90">
        <v>1186.7398780585002</v>
      </c>
      <c r="C12" s="90">
        <v>2175.4793352433308</v>
      </c>
      <c r="D12" s="90">
        <v>3702.20469394773</v>
      </c>
      <c r="E12" s="90">
        <v>4023.0987931359614</v>
      </c>
      <c r="F12" s="90">
        <v>4054.8920545820483</v>
      </c>
      <c r="G12" s="90">
        <v>3536.1830536730331</v>
      </c>
      <c r="H12" s="90">
        <v>2323.3392374957525</v>
      </c>
      <c r="I12" s="90">
        <v>2527.6961204633744</v>
      </c>
      <c r="J12" s="90">
        <v>3303.7948012391184</v>
      </c>
      <c r="K12" s="91">
        <f>1-K15</f>
        <v>0.60118906064209277</v>
      </c>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row>
    <row r="13" spans="1:41">
      <c r="A13" t="s">
        <v>133</v>
      </c>
      <c r="B13" s="90">
        <v>1297.094873876124</v>
      </c>
      <c r="C13" s="90">
        <v>2362.2155747649376</v>
      </c>
      <c r="D13" s="90">
        <v>3682.7335328893214</v>
      </c>
      <c r="E13" s="90">
        <v>3992.0441719604082</v>
      </c>
      <c r="F13" s="90">
        <v>3998.5826727230647</v>
      </c>
      <c r="G13" s="90">
        <v>3575.4135742880671</v>
      </c>
      <c r="H13" s="90">
        <v>2317.1053936676944</v>
      </c>
      <c r="I13" s="90">
        <v>2628.3791316507413</v>
      </c>
      <c r="J13" s="90">
        <v>3328.7281983838607</v>
      </c>
      <c r="K13" s="91">
        <f>K12</f>
        <v>0.60118906064209277</v>
      </c>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row>
    <row r="14" spans="1:41">
      <c r="A14" t="s">
        <v>134</v>
      </c>
      <c r="B14" s="90">
        <v>729.28607675449211</v>
      </c>
      <c r="C14" s="90">
        <v>1551.90693175712</v>
      </c>
      <c r="D14" s="90">
        <v>3045.3201309849724</v>
      </c>
      <c r="E14" s="90">
        <v>3488.3757148278523</v>
      </c>
      <c r="F14" s="90">
        <v>3430.7213900385696</v>
      </c>
      <c r="G14" s="90">
        <v>3007.3744278456816</v>
      </c>
      <c r="H14" s="90">
        <v>1914.1515394065746</v>
      </c>
      <c r="I14" s="90">
        <v>2184.5967321809139</v>
      </c>
      <c r="J14" s="90">
        <v>2859.8466910462193</v>
      </c>
      <c r="K14" s="91">
        <f>K13</f>
        <v>0.60118906064209277</v>
      </c>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row>
    <row r="15" spans="1:41">
      <c r="A15" t="s">
        <v>135</v>
      </c>
      <c r="B15" s="90">
        <v>414.62540584415586</v>
      </c>
      <c r="C15" s="90">
        <v>849.80086442220193</v>
      </c>
      <c r="D15" s="90">
        <v>1198.4590735613262</v>
      </c>
      <c r="E15" s="90">
        <v>1519.3818141527554</v>
      </c>
      <c r="F15" s="90">
        <v>1407.3718030320565</v>
      </c>
      <c r="G15" s="90">
        <v>1303.5372079157323</v>
      </c>
      <c r="H15" s="90">
        <v>1424.2425329223872</v>
      </c>
      <c r="I15" s="90">
        <v>1676.8241503639831</v>
      </c>
      <c r="J15" s="90">
        <v>2693.438527035089</v>
      </c>
      <c r="K15" s="91">
        <v>0.39881093935790723</v>
      </c>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row>
    <row r="16" spans="1:41">
      <c r="A16" t="s">
        <v>136</v>
      </c>
      <c r="B16" s="90">
        <v>427.75824175824175</v>
      </c>
      <c r="C16" s="90">
        <v>808.90060661207167</v>
      </c>
      <c r="D16" s="90">
        <v>1024.9816208935119</v>
      </c>
      <c r="E16" s="90">
        <v>1492.3043581031172</v>
      </c>
      <c r="F16" s="90">
        <v>1339.7179724568916</v>
      </c>
      <c r="G16" s="90">
        <v>1243.9393401663781</v>
      </c>
      <c r="H16" s="90">
        <v>1415.530008405716</v>
      </c>
      <c r="I16" s="90">
        <v>1668.7477208231085</v>
      </c>
      <c r="J16" s="90">
        <v>2669.0721297250398</v>
      </c>
      <c r="K16" s="91">
        <f>K15</f>
        <v>0.39881093935790723</v>
      </c>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row>
    <row r="17" spans="1:41">
      <c r="A17" t="s">
        <v>137</v>
      </c>
      <c r="B17" s="90">
        <v>203.14964722777222</v>
      </c>
      <c r="C17" s="90">
        <v>663.64825599029416</v>
      </c>
      <c r="D17" s="90">
        <v>682.37139863803043</v>
      </c>
      <c r="E17" s="90">
        <v>1097.4994829369184</v>
      </c>
      <c r="F17" s="90">
        <v>927.39824673070245</v>
      </c>
      <c r="G17" s="90">
        <v>650.80407995230121</v>
      </c>
      <c r="H17" s="90">
        <v>980.16466797422254</v>
      </c>
      <c r="I17" s="90">
        <v>1111.5283851774675</v>
      </c>
      <c r="J17" s="90">
        <v>1906.1895167850751</v>
      </c>
      <c r="K17" s="91">
        <f>K16</f>
        <v>0.39881093935790723</v>
      </c>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row>
    <row r="18" spans="1:41">
      <c r="A18" t="s">
        <v>47</v>
      </c>
      <c r="B18" s="86">
        <v>1601.3652839026561</v>
      </c>
      <c r="C18" s="86">
        <v>3025.2801996655326</v>
      </c>
      <c r="D18" s="86">
        <v>4900.663767509056</v>
      </c>
      <c r="E18" s="87">
        <f>E12+E15</f>
        <v>5542.4806072887168</v>
      </c>
      <c r="F18" s="87">
        <f t="shared" ref="F18:H18" si="1">F12+F15</f>
        <v>5462.2638576141053</v>
      </c>
      <c r="G18" s="87">
        <f t="shared" si="1"/>
        <v>4839.7202615887654</v>
      </c>
      <c r="H18" s="87">
        <f t="shared" si="1"/>
        <v>3747.58177041814</v>
      </c>
      <c r="I18" s="87">
        <f>I12+I15</f>
        <v>4204.5202708273573</v>
      </c>
      <c r="J18" s="87">
        <f>J12+J15</f>
        <v>5997.2333282742075</v>
      </c>
      <c r="K18" s="87">
        <f>'[4]Lot forecast (CL)'!L84</f>
        <v>3018.9741285403047</v>
      </c>
      <c r="L18" s="87">
        <f>'[4]Lot forecast (CL)'!M84</f>
        <v>3018.9741285403047</v>
      </c>
      <c r="M18" s="87">
        <f>'[4]Lot forecast (CL)'!N84</f>
        <v>3018.9741285403047</v>
      </c>
      <c r="N18" s="87">
        <f>'[4]Lot forecast (CL)'!O84</f>
        <v>3018.9741285403047</v>
      </c>
      <c r="O18" s="87">
        <f>'[4]Lot forecast (CL)'!P84</f>
        <v>3494.3999999999942</v>
      </c>
      <c r="P18" s="87">
        <f>'[4]Lot forecast (CL)'!Q84</f>
        <v>3494.3999999999942</v>
      </c>
      <c r="Q18" s="87">
        <f>'[4]Lot forecast (CL)'!R84</f>
        <v>4919.8779956426997</v>
      </c>
      <c r="R18" s="87">
        <f>'[4]Lot forecast (CL)'!S84</f>
        <v>4919.8779956426997</v>
      </c>
      <c r="S18" s="87">
        <f>'[4]Lot forecast (CL)'!T84</f>
        <v>4919.8779956426997</v>
      </c>
      <c r="T18" s="87">
        <f>'[4]Lot forecast (CL)'!U84</f>
        <v>4919.8779956426997</v>
      </c>
      <c r="U18" s="87">
        <f>'[4]Lot forecast (CL)'!V84</f>
        <v>4919.8779956426997</v>
      </c>
      <c r="V18" s="87">
        <f>'[4]Lot forecast (CL)'!W84</f>
        <v>3483</v>
      </c>
      <c r="W18" s="87">
        <f>'[4]Lot forecast (CL)'!X84</f>
        <v>3483</v>
      </c>
      <c r="X18" s="87">
        <f>'[4]Lot forecast (CL)'!Y84</f>
        <v>3483</v>
      </c>
      <c r="Y18" s="87">
        <f>'[4]Lot forecast (CL)'!Z84</f>
        <v>2835.3999999999942</v>
      </c>
      <c r="Z18" s="87">
        <f>'[4]Lot forecast (CL)'!AA84</f>
        <v>2835.3999999999942</v>
      </c>
      <c r="AA18" s="87">
        <f>'[4]Lot forecast (CL)'!AB84</f>
        <v>2835.3999999999942</v>
      </c>
      <c r="AB18" s="87">
        <f>'[4]Lot forecast (CL)'!AC84</f>
        <v>2835.3999999999942</v>
      </c>
      <c r="AC18" s="87">
        <f>'[4]Lot forecast (CL)'!AD84</f>
        <v>2835.4000000000233</v>
      </c>
      <c r="AD18" s="87">
        <f>'[4]Lot forecast (CL)'!AE84</f>
        <v>1922.2000000000116</v>
      </c>
      <c r="AE18" s="87">
        <f>'[4]Lot forecast (CL)'!AF84</f>
        <v>1922.2000000000116</v>
      </c>
      <c r="AF18" s="87">
        <f>'[4]Lot forecast (CL)'!AG84</f>
        <v>1922.2000000000116</v>
      </c>
      <c r="AG18" s="87">
        <f>'[4]Lot forecast (CL)'!AH84</f>
        <v>1922.2000000000116</v>
      </c>
      <c r="AH18" s="87">
        <f>'[4]Lot forecast (CL)'!AI84</f>
        <v>1922.1999999999534</v>
      </c>
      <c r="AI18" s="87">
        <f>'[4]Lot forecast (CL)'!AJ84</f>
        <v>1195.7999999999884</v>
      </c>
      <c r="AJ18" s="87">
        <f>'[4]Lot forecast (CL)'!AK84</f>
        <v>1195.7999999999884</v>
      </c>
      <c r="AK18" s="87">
        <f>'[4]Lot forecast (CL)'!AL84</f>
        <v>1195.7999999999884</v>
      </c>
      <c r="AL18" s="87">
        <f>'[4]Lot forecast (CL)'!AM84</f>
        <v>1195.7999999999884</v>
      </c>
      <c r="AM18" s="87">
        <f>'[4]Lot forecast (CL)'!AN84</f>
        <v>1195.8000000000466</v>
      </c>
      <c r="AN18" s="87">
        <f>'[4]Lot forecast (CL)'!AO84</f>
        <v>1321</v>
      </c>
      <c r="AO18" s="87">
        <f>'[4]Lot forecast (CL)'!AP84</f>
        <v>1321</v>
      </c>
    </row>
    <row r="19" spans="1:41">
      <c r="A19" t="s">
        <v>70</v>
      </c>
      <c r="B19" s="86">
        <v>1724.8531156343656</v>
      </c>
      <c r="C19" s="86">
        <v>3171.1161813770095</v>
      </c>
      <c r="D19" s="86">
        <v>4707.7151537828331</v>
      </c>
      <c r="E19" s="87">
        <f t="shared" ref="E19:J20" si="2">E13+E16</f>
        <v>5484.3485300635257</v>
      </c>
      <c r="F19" s="87">
        <f t="shared" si="2"/>
        <v>5338.3006451799565</v>
      </c>
      <c r="G19" s="87">
        <f t="shared" si="2"/>
        <v>4819.3529144544455</v>
      </c>
      <c r="H19" s="87">
        <f t="shared" si="2"/>
        <v>3732.6354020734107</v>
      </c>
      <c r="I19" s="87">
        <f t="shared" si="2"/>
        <v>4297.1268524738498</v>
      </c>
      <c r="J19" s="87">
        <f t="shared" si="2"/>
        <v>5997.8003281089004</v>
      </c>
      <c r="K19" s="87">
        <f>'[4]Lot forecast (CL)'!L85</f>
        <v>3018.9741285403047</v>
      </c>
      <c r="L19" s="87">
        <f>'[4]Lot forecast (CL)'!M85</f>
        <v>3018.9741285403047</v>
      </c>
      <c r="M19" s="87">
        <f>'[4]Lot forecast (CL)'!N85</f>
        <v>3018.9741285403047</v>
      </c>
      <c r="N19" s="87">
        <f>'[4]Lot forecast (CL)'!O85</f>
        <v>3018.9741285403047</v>
      </c>
      <c r="O19" s="87">
        <f>'[4]Lot forecast (CL)'!P85</f>
        <v>3494.3999999999942</v>
      </c>
      <c r="P19" s="87">
        <f>'[4]Lot forecast (CL)'!Q85</f>
        <v>3494.3999999999942</v>
      </c>
      <c r="Q19" s="87">
        <f>'[4]Lot forecast (CL)'!R85</f>
        <v>4919.8779956426997</v>
      </c>
      <c r="R19" s="87">
        <f>'[4]Lot forecast (CL)'!S85</f>
        <v>4919.8779956426997</v>
      </c>
      <c r="S19" s="87">
        <f>'[4]Lot forecast (CL)'!T85</f>
        <v>4919.8779956426997</v>
      </c>
      <c r="T19" s="87">
        <f>'[4]Lot forecast (CL)'!U85</f>
        <v>4919.8779956426997</v>
      </c>
      <c r="U19" s="87">
        <f>'[4]Lot forecast (CL)'!V85</f>
        <v>4919.8779956426997</v>
      </c>
      <c r="V19" s="87">
        <f>'[4]Lot forecast (CL)'!W85</f>
        <v>3483</v>
      </c>
      <c r="W19" s="87">
        <f>'[4]Lot forecast (CL)'!X85</f>
        <v>3483</v>
      </c>
      <c r="X19" s="87">
        <f>'[4]Lot forecast (CL)'!Y85</f>
        <v>3483</v>
      </c>
      <c r="Y19" s="87">
        <f>'[4]Lot forecast (CL)'!Z85</f>
        <v>2835.3999999999942</v>
      </c>
      <c r="Z19" s="87">
        <f>'[4]Lot forecast (CL)'!AA85</f>
        <v>2835.3999999999942</v>
      </c>
      <c r="AA19" s="87">
        <f>'[4]Lot forecast (CL)'!AB85</f>
        <v>2835.3999999999942</v>
      </c>
      <c r="AB19" s="87">
        <f>'[4]Lot forecast (CL)'!AC85</f>
        <v>2835.3999999999942</v>
      </c>
      <c r="AC19" s="87">
        <f>'[4]Lot forecast (CL)'!AD85</f>
        <v>2835.4000000000233</v>
      </c>
      <c r="AD19" s="87">
        <f>'[4]Lot forecast (CL)'!AE85</f>
        <v>1922.2000000000116</v>
      </c>
      <c r="AE19" s="87">
        <f>'[4]Lot forecast (CL)'!AF85</f>
        <v>1922.2000000000116</v>
      </c>
      <c r="AF19" s="87">
        <f>'[4]Lot forecast (CL)'!AG85</f>
        <v>1922.2000000000116</v>
      </c>
      <c r="AG19" s="87">
        <f>'[4]Lot forecast (CL)'!AH85</f>
        <v>1922.2000000000116</v>
      </c>
      <c r="AH19" s="87">
        <f>'[4]Lot forecast (CL)'!AI85</f>
        <v>1922.1999999999534</v>
      </c>
      <c r="AI19" s="87">
        <f>'[4]Lot forecast (CL)'!AJ85</f>
        <v>1195.7999999999884</v>
      </c>
      <c r="AJ19" s="87">
        <f>'[4]Lot forecast (CL)'!AK85</f>
        <v>1195.7999999999884</v>
      </c>
      <c r="AK19" s="87">
        <f>'[4]Lot forecast (CL)'!AL85</f>
        <v>1195.7999999999884</v>
      </c>
      <c r="AL19" s="87">
        <f>'[4]Lot forecast (CL)'!AM85</f>
        <v>1195.7999999999884</v>
      </c>
      <c r="AM19" s="87">
        <f>'[4]Lot forecast (CL)'!AN85</f>
        <v>1195.8000000000466</v>
      </c>
      <c r="AN19" s="87">
        <f>'[4]Lot forecast (CL)'!AO85</f>
        <v>1321</v>
      </c>
      <c r="AO19" s="87">
        <f>'[4]Lot forecast (CL)'!AP85</f>
        <v>1321</v>
      </c>
    </row>
    <row r="20" spans="1:41">
      <c r="A20" s="74" t="s">
        <v>71</v>
      </c>
      <c r="B20" s="92">
        <v>932.43572398226434</v>
      </c>
      <c r="C20" s="92">
        <v>2215.555187747414</v>
      </c>
      <c r="D20" s="92">
        <v>3727.6915296230027</v>
      </c>
      <c r="E20" s="93">
        <f t="shared" si="2"/>
        <v>4585.8751977647707</v>
      </c>
      <c r="F20" s="93">
        <f t="shared" si="2"/>
        <v>4358.1196367692719</v>
      </c>
      <c r="G20" s="93">
        <f t="shared" si="2"/>
        <v>3658.178507797983</v>
      </c>
      <c r="H20" s="93">
        <f t="shared" si="2"/>
        <v>2894.3162073807971</v>
      </c>
      <c r="I20" s="93">
        <f t="shared" si="2"/>
        <v>3296.1251173583814</v>
      </c>
      <c r="J20" s="93">
        <f t="shared" si="2"/>
        <v>4766.0362078312946</v>
      </c>
      <c r="K20" s="93">
        <f>'[4]Lot forecast (CL)'!L86</f>
        <v>2649.8857812824936</v>
      </c>
      <c r="L20" s="93">
        <f>'[4]Lot forecast (CL)'!M86</f>
        <v>2649.8857812824936</v>
      </c>
      <c r="M20" s="93">
        <f>'[4]Lot forecast (CL)'!N86</f>
        <v>2649.8857812824936</v>
      </c>
      <c r="N20" s="93">
        <f>'[4]Lot forecast (CL)'!O86</f>
        <v>2649.8857812824936</v>
      </c>
      <c r="O20" s="93">
        <f>'[4]Lot forecast (CL)'!P86</f>
        <v>2649.8857812824936</v>
      </c>
      <c r="P20" s="93">
        <f>'[4]Lot forecast (CL)'!Q86</f>
        <v>2649.8857812824936</v>
      </c>
      <c r="Q20" s="93">
        <f>'[4]Lot forecast (CL)'!R86</f>
        <v>4421.0859445396345</v>
      </c>
      <c r="R20" s="93">
        <f>'[4]Lot forecast (CL)'!S86</f>
        <v>4421.0859445396345</v>
      </c>
      <c r="S20" s="93">
        <f>'[4]Lot forecast (CL)'!T86</f>
        <v>4421.0859445396345</v>
      </c>
      <c r="T20" s="93">
        <f>'[4]Lot forecast (CL)'!U86</f>
        <v>4421.0859445396345</v>
      </c>
      <c r="U20" s="93">
        <f>'[4]Lot forecast (CL)'!V86</f>
        <v>4421.0859445396345</v>
      </c>
      <c r="V20" s="93">
        <f>'[4]Lot forecast (CL)'!W86</f>
        <v>1949.6764705882349</v>
      </c>
      <c r="W20" s="93">
        <f>'[4]Lot forecast (CL)'!X86</f>
        <v>1949.6764705882349</v>
      </c>
      <c r="X20" s="93">
        <f>'[4]Lot forecast (CL)'!Y86</f>
        <v>1949.6764705882349</v>
      </c>
      <c r="Y20" s="93">
        <f>'[4]Lot forecast (CL)'!Z86</f>
        <v>1949.6764705882349</v>
      </c>
      <c r="Z20" s="93">
        <f>'[4]Lot forecast (CL)'!AA86</f>
        <v>1949.6764705882349</v>
      </c>
      <c r="AA20" s="93">
        <f>'[4]Lot forecast (CL)'!AB86</f>
        <v>1949.6764705882349</v>
      </c>
      <c r="AB20" s="93">
        <f>'[4]Lot forecast (CL)'!AC86</f>
        <v>1949.6764705882349</v>
      </c>
      <c r="AC20" s="93">
        <f>'[4]Lot forecast (CL)'!AD86</f>
        <v>365.56433823529392</v>
      </c>
      <c r="AD20" s="93">
        <f>'[4]Lot forecast (CL)'!AE86</f>
        <v>365.56433823529392</v>
      </c>
      <c r="AE20" s="93">
        <f>'[4]Lot forecast (CL)'!AF86</f>
        <v>365.56433823529392</v>
      </c>
      <c r="AF20" s="93">
        <f>'[4]Lot forecast (CL)'!AG86</f>
        <v>365.56433823529392</v>
      </c>
      <c r="AG20" s="93">
        <f>'[4]Lot forecast (CL)'!AH86</f>
        <v>365.56433823529392</v>
      </c>
      <c r="AH20" s="93">
        <f>'[4]Lot forecast (CL)'!AI86</f>
        <v>365.56433823529392</v>
      </c>
      <c r="AI20" s="93">
        <f>'[4]Lot forecast (CL)'!AJ86</f>
        <v>365.56433823529392</v>
      </c>
      <c r="AJ20" s="93">
        <f>'[4]Lot forecast (CL)'!AK86</f>
        <v>365.56433823529392</v>
      </c>
      <c r="AK20" s="93">
        <f>'[4]Lot forecast (CL)'!AL86</f>
        <v>365.56433823529392</v>
      </c>
      <c r="AL20" s="93">
        <f>'[4]Lot forecast (CL)'!AM86</f>
        <v>365.56433823529392</v>
      </c>
      <c r="AM20" s="93">
        <f>'[4]Lot forecast (CL)'!AN86</f>
        <v>365.56433823529392</v>
      </c>
      <c r="AN20" s="93">
        <f>'[4]Lot forecast (CL)'!AO86</f>
        <v>365.56433823529392</v>
      </c>
      <c r="AO20" s="93">
        <f>'[4]Lot forecast (CL)'!AP86</f>
        <v>365.56433823529392</v>
      </c>
    </row>
    <row r="21" spans="1:41">
      <c r="A21" s="84" t="s">
        <v>138</v>
      </c>
    </row>
    <row r="22" spans="1:41">
      <c r="A22" s="84" t="s">
        <v>130</v>
      </c>
    </row>
    <row r="23" spans="1:41">
      <c r="A23" t="s">
        <v>47</v>
      </c>
      <c r="B23" s="86">
        <v>1358552.9500000002</v>
      </c>
      <c r="C23" s="86">
        <v>2304208.19</v>
      </c>
      <c r="D23" s="86">
        <v>2004515.79</v>
      </c>
      <c r="E23" s="87">
        <v>6713.72</v>
      </c>
      <c r="F23" s="87">
        <v>95610.071205200686</v>
      </c>
      <c r="G23" s="87">
        <f>[3]Final!D52</f>
        <v>2723097.4858879633</v>
      </c>
      <c r="H23" s="87">
        <f>[3]Final!E52</f>
        <v>1185557.5435928965</v>
      </c>
      <c r="I23" s="87">
        <f>[3]Final!F52</f>
        <v>2562679.1997878044</v>
      </c>
      <c r="J23" s="87">
        <f>[3]Final!G52</f>
        <v>6845703.0100843925</v>
      </c>
      <c r="K23" s="87">
        <f>[3]Final!H52</f>
        <v>18933675.965040021</v>
      </c>
      <c r="L23" s="87">
        <f>[3]Final!I52</f>
        <v>9206588.9793727584</v>
      </c>
      <c r="M23" s="87">
        <f>[3]Final!J52</f>
        <v>8629830.9769005515</v>
      </c>
      <c r="N23" s="87">
        <f>[3]Final!K52</f>
        <v>2679027.6654659444</v>
      </c>
      <c r="O23" s="87">
        <f>[3]Final!L52</f>
        <v>4506541.469520323</v>
      </c>
      <c r="P23" s="87">
        <f>[3]Final!M52</f>
        <v>1612908.1191816498</v>
      </c>
      <c r="Q23" s="87">
        <f>[3]Final!N52</f>
        <v>13238102.779103095</v>
      </c>
      <c r="R23" s="87">
        <f>[3]Final!O52</f>
        <v>12026781.872921806</v>
      </c>
      <c r="S23" s="87">
        <f>[3]Final!P52</f>
        <v>12460447.566180987</v>
      </c>
      <c r="T23" s="87">
        <f>[3]Final!Q52</f>
        <v>3065075.4136599838</v>
      </c>
      <c r="U23" s="87">
        <f>[3]Final!R52</f>
        <v>4282476.2819449343</v>
      </c>
      <c r="V23" s="94"/>
      <c r="W23" s="88"/>
      <c r="X23" s="88"/>
      <c r="Y23" s="88"/>
      <c r="Z23" s="88"/>
      <c r="AA23" s="88"/>
      <c r="AB23" s="88"/>
      <c r="AC23" s="88"/>
      <c r="AD23" s="88"/>
      <c r="AE23" s="88"/>
      <c r="AF23" s="88"/>
      <c r="AG23" s="88"/>
      <c r="AH23" s="88"/>
      <c r="AI23" s="88"/>
      <c r="AJ23" s="88"/>
      <c r="AK23" s="88"/>
      <c r="AL23" s="88"/>
      <c r="AM23" s="88"/>
      <c r="AN23" s="88"/>
      <c r="AO23" s="88"/>
    </row>
    <row r="24" spans="1:41">
      <c r="A24" t="s">
        <v>76</v>
      </c>
      <c r="B24" s="86">
        <v>1110815.58</v>
      </c>
      <c r="C24" s="86">
        <v>1298245.26</v>
      </c>
      <c r="D24" s="86">
        <v>1907718.28</v>
      </c>
      <c r="E24" s="87">
        <v>3621820.8299999996</v>
      </c>
      <c r="F24" s="87">
        <v>4012230.5492996215</v>
      </c>
      <c r="G24" s="87">
        <f>[3]Final!D17</f>
        <v>6365357.2938074199</v>
      </c>
      <c r="H24" s="87">
        <f>[3]Final!E17</f>
        <v>3889663.6521585383</v>
      </c>
      <c r="I24" s="87">
        <f>[3]Final!F17</f>
        <v>2238446.4778742478</v>
      </c>
      <c r="J24" s="87">
        <f>[3]Final!G17</f>
        <v>7161921.178638489</v>
      </c>
      <c r="K24" s="87">
        <f>[3]Final!H17</f>
        <v>21130320.336217295</v>
      </c>
      <c r="L24" s="87">
        <f>[3]Final!I17</f>
        <v>17207518.80871122</v>
      </c>
      <c r="M24" s="87">
        <f>[3]Final!J17</f>
        <v>16379746.20592659</v>
      </c>
      <c r="N24" s="87">
        <f>[3]Final!K17</f>
        <v>27721866.228204977</v>
      </c>
      <c r="O24" s="87">
        <f>[3]Final!L17</f>
        <v>29630957.599705443</v>
      </c>
      <c r="P24" s="87">
        <f>[3]Final!M17</f>
        <v>30097127.962571871</v>
      </c>
      <c r="Q24" s="87">
        <f>[3]Final!N17</f>
        <v>47714629.168198146</v>
      </c>
      <c r="R24" s="87">
        <f>[3]Final!O17</f>
        <v>38620064.236417688</v>
      </c>
      <c r="S24" s="87">
        <f>[3]Final!P17</f>
        <v>28250117.541212741</v>
      </c>
      <c r="T24" s="87">
        <f>[3]Final!Q17</f>
        <v>51937226.649257302</v>
      </c>
      <c r="U24" s="87">
        <f>[3]Final!R17</f>
        <v>68345914.947319254</v>
      </c>
      <c r="V24" s="94"/>
      <c r="W24" s="88"/>
      <c r="X24" s="88"/>
      <c r="Y24" s="88"/>
      <c r="Z24" s="88"/>
      <c r="AA24" s="88"/>
      <c r="AB24" s="88"/>
      <c r="AC24" s="88"/>
      <c r="AD24" s="88"/>
      <c r="AE24" s="88"/>
      <c r="AF24" s="88"/>
      <c r="AG24" s="88"/>
      <c r="AH24" s="88"/>
      <c r="AI24" s="88"/>
      <c r="AJ24" s="88"/>
      <c r="AK24" s="88"/>
      <c r="AL24" s="88"/>
      <c r="AM24" s="88"/>
      <c r="AN24" s="88"/>
      <c r="AO24" s="88"/>
    </row>
    <row r="25" spans="1:41">
      <c r="A25" t="s">
        <v>71</v>
      </c>
      <c r="B25" s="86">
        <v>590120.29</v>
      </c>
      <c r="C25" s="86">
        <v>969219.9800000001</v>
      </c>
      <c r="D25" s="86">
        <v>1695395.85</v>
      </c>
      <c r="E25" s="87">
        <v>247743.52000000002</v>
      </c>
      <c r="F25" s="87">
        <v>302744.62060815294</v>
      </c>
      <c r="G25" s="87">
        <f>[3]Final!D72</f>
        <v>50441.127896470876</v>
      </c>
      <c r="H25" s="87">
        <f>[3]Final!E72</f>
        <v>27189.855898270755</v>
      </c>
      <c r="I25" s="87">
        <f>[3]Final!F72</f>
        <v>324813.81837800919</v>
      </c>
      <c r="J25" s="87">
        <f>[3]Final!G72</f>
        <v>2185512.3324069679</v>
      </c>
      <c r="K25" s="87">
        <f>[3]Final!H72</f>
        <v>7089719.6367097497</v>
      </c>
      <c r="L25" s="87">
        <f>[3]Final!I72</f>
        <v>10687467.221705524</v>
      </c>
      <c r="M25" s="87">
        <f>[3]Final!J72</f>
        <v>8591486.2853132691</v>
      </c>
      <c r="N25" s="87">
        <f>[3]Final!K72</f>
        <v>1744755.3701095032</v>
      </c>
      <c r="O25" s="87">
        <f>[3]Final!L72</f>
        <v>1133463.0767448519</v>
      </c>
      <c r="P25" s="87">
        <f>[3]Final!M72</f>
        <v>986422.81397452671</v>
      </c>
      <c r="Q25" s="87">
        <f>[3]Final!N72</f>
        <v>129763.69014980283</v>
      </c>
      <c r="R25" s="87">
        <f>[3]Final!O72</f>
        <v>38010670.228792854</v>
      </c>
      <c r="S25" s="87">
        <f>[3]Final!P72</f>
        <v>180345.47264631043</v>
      </c>
      <c r="T25" s="87">
        <f>[3]Final!Q72</f>
        <v>226091.93795263261</v>
      </c>
      <c r="U25" s="87">
        <f>[3]Final!R72</f>
        <v>288266.63963666721</v>
      </c>
      <c r="V25" s="94"/>
      <c r="W25" s="88"/>
      <c r="X25" s="88"/>
      <c r="Y25" s="88"/>
      <c r="Z25" s="88"/>
      <c r="AA25" s="88"/>
      <c r="AB25" s="88"/>
      <c r="AC25" s="88"/>
      <c r="AD25" s="88"/>
      <c r="AE25" s="88"/>
      <c r="AF25" s="88"/>
      <c r="AG25" s="88"/>
      <c r="AH25" s="88"/>
      <c r="AI25" s="88"/>
      <c r="AJ25" s="88"/>
      <c r="AK25" s="88"/>
      <c r="AL25" s="88"/>
      <c r="AM25" s="88"/>
      <c r="AN25" s="88"/>
      <c r="AO25" s="88"/>
    </row>
    <row r="26" spans="1:41">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row>
    <row r="27" spans="1:41">
      <c r="A27" s="84" t="s">
        <v>131</v>
      </c>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row>
    <row r="28" spans="1:41">
      <c r="A28" t="s">
        <v>132</v>
      </c>
      <c r="B28" s="90">
        <v>850.71879884297414</v>
      </c>
      <c r="C28" s="90">
        <v>1070.9275864201347</v>
      </c>
      <c r="D28" s="90">
        <v>1257.5688062818706</v>
      </c>
      <c r="E28" s="90">
        <v>1754.7290786787592</v>
      </c>
      <c r="F28" s="90">
        <v>1274.60562983353</v>
      </c>
      <c r="G28" s="90">
        <v>1408.8669153588885</v>
      </c>
      <c r="H28" s="90">
        <v>1009.4545575718339</v>
      </c>
      <c r="I28" s="90">
        <v>1120.3768376986766</v>
      </c>
      <c r="J28" s="90">
        <v>953.64753252496962</v>
      </c>
      <c r="K28" s="91">
        <f>1-K31</f>
        <v>0.72426878933728256</v>
      </c>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row>
    <row r="29" spans="1:41">
      <c r="A29" t="s">
        <v>133</v>
      </c>
      <c r="B29" s="90">
        <v>962.66440718160527</v>
      </c>
      <c r="C29" s="90">
        <v>923.45137135561151</v>
      </c>
      <c r="D29" s="90">
        <v>1347.0622453813357</v>
      </c>
      <c r="E29" s="90">
        <v>1703.6730102026504</v>
      </c>
      <c r="F29" s="90">
        <v>1244.2548394776843</v>
      </c>
      <c r="G29" s="90">
        <v>1419.9477808430911</v>
      </c>
      <c r="H29" s="90">
        <v>989.88591115880206</v>
      </c>
      <c r="I29" s="90">
        <v>1050.9336561575242</v>
      </c>
      <c r="J29" s="90">
        <v>964.10384750723051</v>
      </c>
      <c r="K29" s="91">
        <f>K28</f>
        <v>0.72426878933728256</v>
      </c>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row>
    <row r="30" spans="1:41">
      <c r="A30" t="s">
        <v>134</v>
      </c>
      <c r="B30" s="90">
        <v>575.70525492883849</v>
      </c>
      <c r="C30" s="90">
        <v>645.81436676193323</v>
      </c>
      <c r="D30" s="90">
        <v>1016.0863717445594</v>
      </c>
      <c r="E30" s="90">
        <v>1295.7295172590725</v>
      </c>
      <c r="F30" s="90">
        <v>706.99495574491152</v>
      </c>
      <c r="G30" s="90">
        <v>953.6787587538962</v>
      </c>
      <c r="H30" s="90">
        <v>679.84086836428378</v>
      </c>
      <c r="I30" s="90">
        <v>684.13489514980586</v>
      </c>
      <c r="J30" s="90">
        <v>602.98666747670677</v>
      </c>
      <c r="K30" s="91">
        <f>K29</f>
        <v>0.72426878933728256</v>
      </c>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row>
    <row r="31" spans="1:41">
      <c r="A31" t="s">
        <v>135</v>
      </c>
      <c r="B31" s="90">
        <v>242.97903658841159</v>
      </c>
      <c r="C31" s="90">
        <v>1130.7110858356082</v>
      </c>
      <c r="D31" s="90">
        <v>224.43151986829307</v>
      </c>
      <c r="E31" s="90">
        <v>542.3953316590339</v>
      </c>
      <c r="F31" s="90">
        <v>581.52673301701191</v>
      </c>
      <c r="G31" s="90">
        <v>680.65932256324356</v>
      </c>
      <c r="H31" s="90">
        <v>595.53879237881767</v>
      </c>
      <c r="I31" s="90">
        <v>353.50233744156395</v>
      </c>
      <c r="J31" s="90">
        <v>416.99910515754652</v>
      </c>
      <c r="K31" s="91">
        <v>0.2757312106627175</v>
      </c>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row>
    <row r="32" spans="1:41">
      <c r="A32" t="s">
        <v>136</v>
      </c>
      <c r="B32" s="90">
        <v>213.17794705294708</v>
      </c>
      <c r="C32" s="90">
        <v>510.02983014861996</v>
      </c>
      <c r="D32" s="90">
        <v>727.2230487166056</v>
      </c>
      <c r="E32" s="90">
        <v>506.01320726842965</v>
      </c>
      <c r="F32" s="90">
        <v>573.23333526212241</v>
      </c>
      <c r="G32" s="90">
        <v>698.40375060333326</v>
      </c>
      <c r="H32" s="90">
        <v>590.91964135612216</v>
      </c>
      <c r="I32" s="90">
        <v>355.93686851377106</v>
      </c>
      <c r="J32" s="90">
        <v>436.50644015402139</v>
      </c>
      <c r="K32" s="91">
        <f>K31</f>
        <v>0.2757312106627175</v>
      </c>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row>
    <row r="33" spans="1:59">
      <c r="A33" t="s">
        <v>137</v>
      </c>
      <c r="B33" s="90">
        <v>82</v>
      </c>
      <c r="C33" s="90">
        <v>321.8511828935396</v>
      </c>
      <c r="D33" s="90">
        <v>406.12257726558408</v>
      </c>
      <c r="E33" s="90">
        <v>274.76732161323685</v>
      </c>
      <c r="F33" s="90">
        <v>394.08025691470897</v>
      </c>
      <c r="G33" s="90">
        <v>218.97309843559242</v>
      </c>
      <c r="H33" s="90">
        <v>494.73117119641358</v>
      </c>
      <c r="I33" s="90">
        <v>260.59287388783025</v>
      </c>
      <c r="J33" s="90">
        <v>277.68033787081731</v>
      </c>
      <c r="K33" s="91">
        <f>K32</f>
        <v>0.2757312106627175</v>
      </c>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row>
    <row r="34" spans="1:59">
      <c r="A34" t="s">
        <v>47</v>
      </c>
      <c r="B34" s="86">
        <v>1093.6978354313858</v>
      </c>
      <c r="C34" s="86">
        <v>2201.6386722557427</v>
      </c>
      <c r="D34" s="86">
        <v>1482.0003261501636</v>
      </c>
      <c r="E34" s="87">
        <f>E28+E31</f>
        <v>2297.1244103377931</v>
      </c>
      <c r="F34" s="87">
        <f t="shared" ref="F34:H34" si="3">F28+F31</f>
        <v>1856.132362850542</v>
      </c>
      <c r="G34" s="87">
        <f t="shared" si="3"/>
        <v>2089.5262379221322</v>
      </c>
      <c r="H34" s="87">
        <f t="shared" si="3"/>
        <v>1604.9933499506515</v>
      </c>
      <c r="I34" s="87">
        <f>I28+I31</f>
        <v>1473.8791751402405</v>
      </c>
      <c r="J34" s="87">
        <f>J28+J31</f>
        <v>1370.646637682516</v>
      </c>
      <c r="K34" s="87">
        <f>'[4]Lot forecast (CL)'!L89</f>
        <v>2213.0962009803925</v>
      </c>
      <c r="L34" s="87">
        <f>'[4]Lot forecast (CL)'!M89</f>
        <v>2213.0962009803925</v>
      </c>
      <c r="M34" s="87">
        <f>'[4]Lot forecast (CL)'!N89</f>
        <v>2213.0962009803925</v>
      </c>
      <c r="N34" s="87">
        <f>'[4]Lot forecast (CL)'!O89</f>
        <v>2213.0962009803925</v>
      </c>
      <c r="O34" s="87">
        <f>'[4]Lot forecast (CL)'!P89</f>
        <v>2213.0962009803925</v>
      </c>
      <c r="P34" s="87">
        <f>'[4]Lot forecast (CL)'!Q89</f>
        <v>2213.0962009803925</v>
      </c>
      <c r="Q34" s="87">
        <f>'[4]Lot forecast (CL)'!R89</f>
        <v>2804.2598039215682</v>
      </c>
      <c r="R34" s="87">
        <f>'[4]Lot forecast (CL)'!S89</f>
        <v>2804.2598039215682</v>
      </c>
      <c r="S34" s="87">
        <f>'[4]Lot forecast (CL)'!T89</f>
        <v>2804.2598039215682</v>
      </c>
      <c r="T34" s="87">
        <f>'[4]Lot forecast (CL)'!U89</f>
        <v>2804.2598039215682</v>
      </c>
      <c r="U34" s="87">
        <f>'[4]Lot forecast (CL)'!V89</f>
        <v>2804.2598039215682</v>
      </c>
      <c r="V34" s="87">
        <f>'[4]Lot forecast (CL)'!W89</f>
        <v>1259.4000000000015</v>
      </c>
      <c r="W34" s="87">
        <f>'[4]Lot forecast (CL)'!X89</f>
        <v>1259.4000000000015</v>
      </c>
      <c r="X34" s="87">
        <f>'[4]Lot forecast (CL)'!Y89</f>
        <v>1259.3999999999942</v>
      </c>
      <c r="Y34" s="87">
        <f>'[4]Lot forecast (CL)'!Z89</f>
        <v>942.40000000000146</v>
      </c>
      <c r="Z34" s="87">
        <f>'[4]Lot forecast (CL)'!AA89</f>
        <v>942.40000000000146</v>
      </c>
      <c r="AA34" s="87">
        <f>'[4]Lot forecast (CL)'!AB89</f>
        <v>942.40000000000146</v>
      </c>
      <c r="AB34" s="87">
        <f>'[4]Lot forecast (CL)'!AC89</f>
        <v>942.40000000000146</v>
      </c>
      <c r="AC34" s="87">
        <f>'[4]Lot forecast (CL)'!AD89</f>
        <v>942.39999999999418</v>
      </c>
      <c r="AD34" s="87">
        <f>'[4]Lot forecast (CL)'!AE89</f>
        <v>378.59999999999854</v>
      </c>
      <c r="AE34" s="87">
        <f>'[4]Lot forecast (CL)'!AF89</f>
        <v>378.59999999999854</v>
      </c>
      <c r="AF34" s="87">
        <f>'[4]Lot forecast (CL)'!AG89</f>
        <v>378.59999999999854</v>
      </c>
      <c r="AG34" s="87">
        <f>'[4]Lot forecast (CL)'!AH89</f>
        <v>378.59999999999854</v>
      </c>
      <c r="AH34" s="87">
        <f>'[4]Lot forecast (CL)'!AI89</f>
        <v>378.60000000000582</v>
      </c>
      <c r="AI34" s="87">
        <f>'[4]Lot forecast (CL)'!AJ89</f>
        <v>663.59999999999854</v>
      </c>
      <c r="AJ34" s="87">
        <f>'[4]Lot forecast (CL)'!AK89</f>
        <v>663.59999999999854</v>
      </c>
      <c r="AK34" s="87">
        <f>'[4]Lot forecast (CL)'!AL89</f>
        <v>663.60000000000582</v>
      </c>
      <c r="AL34" s="87">
        <f>'[4]Lot forecast (CL)'!AM89</f>
        <v>663.60000000000582</v>
      </c>
      <c r="AM34" s="87">
        <f>'[4]Lot forecast (CL)'!AN89</f>
        <v>663.59999999999127</v>
      </c>
      <c r="AN34" s="87">
        <f>'[4]Lot forecast (CL)'!AO89</f>
        <v>487.80000000000291</v>
      </c>
      <c r="AO34" s="87">
        <f>'[4]Lot forecast (CL)'!AP89</f>
        <v>487.80000000000291</v>
      </c>
    </row>
    <row r="35" spans="1:59">
      <c r="A35" t="s">
        <v>70</v>
      </c>
      <c r="B35" s="86">
        <v>1175.8423542345524</v>
      </c>
      <c r="C35" s="86">
        <v>1433.4812015042314</v>
      </c>
      <c r="D35" s="86">
        <v>2074.2852940979415</v>
      </c>
      <c r="E35" s="87">
        <f t="shared" ref="E35:J36" si="4">E29+E32</f>
        <v>2209.68621747108</v>
      </c>
      <c r="F35" s="87">
        <f t="shared" si="4"/>
        <v>1817.4881747398067</v>
      </c>
      <c r="G35" s="87">
        <f t="shared" si="4"/>
        <v>2118.3515314464244</v>
      </c>
      <c r="H35" s="87">
        <f t="shared" si="4"/>
        <v>1580.8055525149243</v>
      </c>
      <c r="I35" s="87">
        <f t="shared" si="4"/>
        <v>1406.8705246712952</v>
      </c>
      <c r="J35" s="87">
        <f t="shared" si="4"/>
        <v>1400.610287661252</v>
      </c>
      <c r="K35" s="87">
        <f>'[4]Lot forecast (CL)'!L90</f>
        <v>2213.0962009803925</v>
      </c>
      <c r="L35" s="87">
        <f>'[4]Lot forecast (CL)'!M90</f>
        <v>2213.0962009803925</v>
      </c>
      <c r="M35" s="87">
        <f>'[4]Lot forecast (CL)'!N90</f>
        <v>2213.0962009803925</v>
      </c>
      <c r="N35" s="87">
        <f>'[4]Lot forecast (CL)'!O90</f>
        <v>2213.0962009803925</v>
      </c>
      <c r="O35" s="87">
        <f>'[4]Lot forecast (CL)'!P90</f>
        <v>2213.0962009803925</v>
      </c>
      <c r="P35" s="87">
        <f>'[4]Lot forecast (CL)'!Q90</f>
        <v>2213.0962009803925</v>
      </c>
      <c r="Q35" s="87">
        <f>'[4]Lot forecast (CL)'!R90</f>
        <v>2804.2598039215682</v>
      </c>
      <c r="R35" s="87">
        <f>'[4]Lot forecast (CL)'!S90</f>
        <v>2804.2598039215682</v>
      </c>
      <c r="S35" s="87">
        <f>'[4]Lot forecast (CL)'!T90</f>
        <v>2804.2598039215682</v>
      </c>
      <c r="T35" s="87">
        <f>'[4]Lot forecast (CL)'!U90</f>
        <v>2804.2598039215682</v>
      </c>
      <c r="U35" s="87">
        <f>'[4]Lot forecast (CL)'!V90</f>
        <v>2804.2598039215682</v>
      </c>
      <c r="V35" s="87">
        <f>'[4]Lot forecast (CL)'!W90</f>
        <v>1259.4000000000015</v>
      </c>
      <c r="W35" s="87">
        <f>'[4]Lot forecast (CL)'!X90</f>
        <v>1259.4000000000015</v>
      </c>
      <c r="X35" s="87">
        <f>'[4]Lot forecast (CL)'!Y90</f>
        <v>1259.3999999999942</v>
      </c>
      <c r="Y35" s="87">
        <f>'[4]Lot forecast (CL)'!Z90</f>
        <v>942.40000000000146</v>
      </c>
      <c r="Z35" s="87">
        <f>'[4]Lot forecast (CL)'!AA90</f>
        <v>942.40000000000146</v>
      </c>
      <c r="AA35" s="87">
        <f>'[4]Lot forecast (CL)'!AB90</f>
        <v>942.40000000000146</v>
      </c>
      <c r="AB35" s="87">
        <f>'[4]Lot forecast (CL)'!AC90</f>
        <v>942.40000000000146</v>
      </c>
      <c r="AC35" s="87">
        <f>'[4]Lot forecast (CL)'!AD90</f>
        <v>942.39999999999418</v>
      </c>
      <c r="AD35" s="87">
        <f>'[4]Lot forecast (CL)'!AE90</f>
        <v>378.59999999999854</v>
      </c>
      <c r="AE35" s="87">
        <f>'[4]Lot forecast (CL)'!AF90</f>
        <v>378.59999999999854</v>
      </c>
      <c r="AF35" s="87">
        <f>'[4]Lot forecast (CL)'!AG90</f>
        <v>378.59999999999854</v>
      </c>
      <c r="AG35" s="87">
        <f>'[4]Lot forecast (CL)'!AH90</f>
        <v>378.59999999999854</v>
      </c>
      <c r="AH35" s="87">
        <f>'[4]Lot forecast (CL)'!AI90</f>
        <v>378.60000000000582</v>
      </c>
      <c r="AI35" s="87">
        <f>'[4]Lot forecast (CL)'!AJ90</f>
        <v>663.59999999999854</v>
      </c>
      <c r="AJ35" s="87">
        <f>'[4]Lot forecast (CL)'!AK90</f>
        <v>663.59999999999854</v>
      </c>
      <c r="AK35" s="87">
        <f>'[4]Lot forecast (CL)'!AL90</f>
        <v>663.60000000000582</v>
      </c>
      <c r="AL35" s="87">
        <f>'[4]Lot forecast (CL)'!AM90</f>
        <v>663.60000000000582</v>
      </c>
      <c r="AM35" s="87">
        <f>'[4]Lot forecast (CL)'!AN90</f>
        <v>663.59999999999127</v>
      </c>
      <c r="AN35" s="87">
        <f>'[4]Lot forecast (CL)'!AO90</f>
        <v>487.80000000000291</v>
      </c>
      <c r="AO35" s="87">
        <f>'[4]Lot forecast (CL)'!AP90</f>
        <v>487.80000000000291</v>
      </c>
    </row>
    <row r="36" spans="1:59">
      <c r="A36" s="74" t="s">
        <v>71</v>
      </c>
      <c r="B36" s="92">
        <v>657.70525492883849</v>
      </c>
      <c r="C36" s="92">
        <v>967.66554965547289</v>
      </c>
      <c r="D36" s="92">
        <v>1422.2089490101434</v>
      </c>
      <c r="E36" s="93">
        <f t="shared" si="4"/>
        <v>1570.4968388723094</v>
      </c>
      <c r="F36" s="93">
        <f t="shared" si="4"/>
        <v>1101.0752126596205</v>
      </c>
      <c r="G36" s="93">
        <f t="shared" si="4"/>
        <v>1172.6518571894885</v>
      </c>
      <c r="H36" s="93">
        <f t="shared" si="4"/>
        <v>1174.5720395606972</v>
      </c>
      <c r="I36" s="93">
        <f t="shared" si="4"/>
        <v>944.72776903763611</v>
      </c>
      <c r="J36" s="93">
        <f t="shared" si="4"/>
        <v>880.66700534752408</v>
      </c>
      <c r="K36" s="93">
        <f>'[4]Lot forecast (CL)'!L91</f>
        <v>2214.5295249264645</v>
      </c>
      <c r="L36" s="93">
        <f>'[4]Lot forecast (CL)'!M91</f>
        <v>2214.5295249264645</v>
      </c>
      <c r="M36" s="93">
        <f>'[4]Lot forecast (CL)'!N91</f>
        <v>2214.5295249264645</v>
      </c>
      <c r="N36" s="93">
        <f>'[4]Lot forecast (CL)'!O91</f>
        <v>2214.5295249264645</v>
      </c>
      <c r="O36" s="93">
        <f>'[4]Lot forecast (CL)'!P91</f>
        <v>2214.5295249264645</v>
      </c>
      <c r="P36" s="93">
        <f>'[4]Lot forecast (CL)'!Q91</f>
        <v>2214.5295249264645</v>
      </c>
      <c r="Q36" s="93">
        <f>'[4]Lot forecast (CL)'!R91</f>
        <v>2602.8234162318668</v>
      </c>
      <c r="R36" s="93">
        <f>'[4]Lot forecast (CL)'!S91</f>
        <v>2602.8234162318668</v>
      </c>
      <c r="S36" s="93">
        <f>'[4]Lot forecast (CL)'!T91</f>
        <v>2602.8234162318668</v>
      </c>
      <c r="T36" s="93">
        <f>'[4]Lot forecast (CL)'!U91</f>
        <v>2602.8234162318668</v>
      </c>
      <c r="U36" s="93">
        <f>'[4]Lot forecast (CL)'!V91</f>
        <v>2602.8234162318668</v>
      </c>
      <c r="V36" s="93">
        <f>'[4]Lot forecast (CL)'!W91</f>
        <v>100.94117647058822</v>
      </c>
      <c r="W36" s="93">
        <f>'[4]Lot forecast (CL)'!X91</f>
        <v>100.94117647058822</v>
      </c>
      <c r="X36" s="93">
        <f>'[4]Lot forecast (CL)'!Y91</f>
        <v>100.94117647058822</v>
      </c>
      <c r="Y36" s="93">
        <f>'[4]Lot forecast (CL)'!Z91</f>
        <v>100.94117647058822</v>
      </c>
      <c r="Z36" s="93">
        <f>'[4]Lot forecast (CL)'!AA91</f>
        <v>100.94117647058822</v>
      </c>
      <c r="AA36" s="93">
        <f>'[4]Lot forecast (CL)'!AB91</f>
        <v>100.94117647058822</v>
      </c>
      <c r="AB36" s="93">
        <f>'[4]Lot forecast (CL)'!AC91</f>
        <v>100.94117647058822</v>
      </c>
      <c r="AC36" s="93">
        <f>'[4]Lot forecast (CL)'!AD91</f>
        <v>18.926470588235304</v>
      </c>
      <c r="AD36" s="93">
        <f>'[4]Lot forecast (CL)'!AE91</f>
        <v>18.926470588235304</v>
      </c>
      <c r="AE36" s="93">
        <f>'[4]Lot forecast (CL)'!AF91</f>
        <v>18.926470588235304</v>
      </c>
      <c r="AF36" s="93">
        <f>'[4]Lot forecast (CL)'!AG91</f>
        <v>18.926470588235304</v>
      </c>
      <c r="AG36" s="93">
        <f>'[4]Lot forecast (CL)'!AH91</f>
        <v>18.926470588235304</v>
      </c>
      <c r="AH36" s="93">
        <f>'[4]Lot forecast (CL)'!AI91</f>
        <v>18.926470588235304</v>
      </c>
      <c r="AI36" s="93">
        <f>'[4]Lot forecast (CL)'!AJ91</f>
        <v>18.926470588235304</v>
      </c>
      <c r="AJ36" s="93">
        <f>'[4]Lot forecast (CL)'!AK91</f>
        <v>18.926470588235304</v>
      </c>
      <c r="AK36" s="93">
        <f>'[4]Lot forecast (CL)'!AL91</f>
        <v>18.926470588235304</v>
      </c>
      <c r="AL36" s="93">
        <f>'[4]Lot forecast (CL)'!AM91</f>
        <v>18.926470588235304</v>
      </c>
      <c r="AM36" s="93">
        <f>'[4]Lot forecast (CL)'!AN91</f>
        <v>18.926470588235304</v>
      </c>
      <c r="AN36" s="93">
        <f>'[4]Lot forecast (CL)'!AO91</f>
        <v>18.926470588235304</v>
      </c>
      <c r="AO36" s="93">
        <f>'[4]Lot forecast (CL)'!AP91</f>
        <v>18.926470588235304</v>
      </c>
    </row>
    <row r="37" spans="1:59">
      <c r="A37" s="84" t="s">
        <v>139</v>
      </c>
    </row>
    <row r="38" spans="1:59">
      <c r="A38" s="84" t="s">
        <v>130</v>
      </c>
    </row>
    <row r="39" spans="1:59">
      <c r="A39" t="s">
        <v>47</v>
      </c>
      <c r="B39" s="87">
        <v>0</v>
      </c>
      <c r="C39" s="87">
        <v>0</v>
      </c>
      <c r="D39" s="87">
        <v>0</v>
      </c>
      <c r="E39" s="87">
        <v>0</v>
      </c>
      <c r="F39" s="87">
        <v>5023.7800630476868</v>
      </c>
      <c r="G39" s="87">
        <f>[3]Final!D51</f>
        <v>0</v>
      </c>
      <c r="H39" s="87">
        <f>[3]Final!E51</f>
        <v>0</v>
      </c>
      <c r="I39" s="87">
        <f>[3]Final!F51</f>
        <v>0</v>
      </c>
      <c r="J39" s="87">
        <f>[3]Final!G51</f>
        <v>0</v>
      </c>
      <c r="K39" s="87">
        <f>[3]Final!H51</f>
        <v>0</v>
      </c>
      <c r="L39" s="87">
        <f>[3]Final!I51</f>
        <v>1022257.1668839583</v>
      </c>
      <c r="M39" s="87">
        <f>[3]Final!J51</f>
        <v>1115318.8410086671</v>
      </c>
      <c r="N39" s="87">
        <f>[3]Final!K51</f>
        <v>1280347.6268870919</v>
      </c>
      <c r="O39" s="87">
        <f>[3]Final!L51</f>
        <v>1106649.8356456864</v>
      </c>
      <c r="P39" s="87">
        <f>[3]Final!M51</f>
        <v>1289109.2061987675</v>
      </c>
      <c r="Q39" s="87">
        <f>[3]Final!N51</f>
        <v>3060306.7971316045</v>
      </c>
      <c r="R39" s="87">
        <f>[3]Final!O51</f>
        <v>3145930.1353819198</v>
      </c>
      <c r="S39" s="87">
        <f>[3]Final!P51</f>
        <v>3138609.2901215539</v>
      </c>
      <c r="T39" s="87">
        <f>[3]Final!Q51</f>
        <v>1846348.1412541857</v>
      </c>
      <c r="U39" s="87">
        <f>[3]Final!R51</f>
        <v>1626213.3506964676</v>
      </c>
      <c r="V39" s="88"/>
      <c r="W39" s="88"/>
      <c r="X39" s="88"/>
      <c r="Y39" s="88"/>
      <c r="Z39" s="88"/>
      <c r="AA39" s="88"/>
      <c r="AB39" s="88"/>
      <c r="AC39" s="88"/>
      <c r="AD39" s="88"/>
      <c r="AE39" s="88"/>
      <c r="AF39" s="88"/>
      <c r="AG39" s="88"/>
      <c r="AH39" s="88"/>
      <c r="AI39" s="88"/>
      <c r="AJ39" s="88"/>
      <c r="AK39" s="88"/>
      <c r="AL39" s="88"/>
      <c r="AM39" s="88"/>
      <c r="AN39" s="88"/>
      <c r="AO39" s="88"/>
    </row>
    <row r="40" spans="1:59">
      <c r="A40" t="s">
        <v>76</v>
      </c>
      <c r="B40" s="87">
        <v>0</v>
      </c>
      <c r="C40" s="87">
        <v>0</v>
      </c>
      <c r="D40" s="87">
        <v>0</v>
      </c>
      <c r="E40" s="87">
        <v>0</v>
      </c>
      <c r="F40" s="87">
        <v>8890.2393272029258</v>
      </c>
      <c r="G40" s="87">
        <f>[3]Final!D16</f>
        <v>0</v>
      </c>
      <c r="H40" s="87">
        <f>[3]Final!E16</f>
        <v>0</v>
      </c>
      <c r="I40" s="87">
        <f>[3]Final!F16</f>
        <v>0</v>
      </c>
      <c r="J40" s="87">
        <f>[3]Final!G16</f>
        <v>25615.120027070243</v>
      </c>
      <c r="K40" s="87">
        <f>[3]Final!H16</f>
        <v>4826107.997201547</v>
      </c>
      <c r="L40" s="87">
        <f>[3]Final!I16</f>
        <v>0</v>
      </c>
      <c r="M40" s="87">
        <f>[3]Final!J16</f>
        <v>0</v>
      </c>
      <c r="N40" s="87">
        <f>[3]Final!K16</f>
        <v>0</v>
      </c>
      <c r="O40" s="87">
        <f>[3]Final!L16</f>
        <v>0</v>
      </c>
      <c r="P40" s="87">
        <f>[3]Final!M16</f>
        <v>9861312.9263180289</v>
      </c>
      <c r="Q40" s="87">
        <f>[3]Final!N16</f>
        <v>0</v>
      </c>
      <c r="R40" s="87">
        <f>[3]Final!O16</f>
        <v>0</v>
      </c>
      <c r="S40" s="87">
        <f>[3]Final!P16</f>
        <v>0</v>
      </c>
      <c r="T40" s="87">
        <f>[3]Final!Q16</f>
        <v>0</v>
      </c>
      <c r="U40" s="87">
        <f>[3]Final!R16</f>
        <v>0</v>
      </c>
      <c r="V40" s="88"/>
      <c r="W40" s="88"/>
      <c r="X40" s="88"/>
      <c r="Y40" s="88"/>
      <c r="Z40" s="88"/>
      <c r="AA40" s="88"/>
      <c r="AB40" s="88"/>
      <c r="AC40" s="88"/>
      <c r="AD40" s="88"/>
      <c r="AE40" s="88"/>
      <c r="AF40" s="88"/>
      <c r="AG40" s="88"/>
      <c r="AH40" s="88"/>
      <c r="AI40" s="88"/>
      <c r="AJ40" s="88"/>
      <c r="AK40" s="88"/>
      <c r="AL40" s="88"/>
      <c r="AM40" s="88"/>
      <c r="AN40" s="88"/>
      <c r="AO40" s="88"/>
    </row>
    <row r="41" spans="1:59">
      <c r="A41" t="s">
        <v>71</v>
      </c>
      <c r="B41" s="87">
        <v>0</v>
      </c>
      <c r="C41" s="87">
        <v>0</v>
      </c>
      <c r="D41" s="87">
        <v>0</v>
      </c>
      <c r="E41" s="87">
        <v>0</v>
      </c>
      <c r="F41" s="87">
        <v>99531.713362119524</v>
      </c>
      <c r="G41" s="87">
        <f>[3]Final!D71</f>
        <v>0</v>
      </c>
      <c r="H41" s="87">
        <f>[3]Final!E71</f>
        <v>0</v>
      </c>
      <c r="I41" s="87">
        <f>[3]Final!F71</f>
        <v>1780507.7010974847</v>
      </c>
      <c r="J41" s="87">
        <f>[3]Final!G71</f>
        <v>775365.26644926681</v>
      </c>
      <c r="K41" s="87">
        <f>[3]Final!H71</f>
        <v>481336.90737368632</v>
      </c>
      <c r="L41" s="87">
        <f>[3]Final!I71</f>
        <v>1761097.4064147018</v>
      </c>
      <c r="M41" s="87">
        <f>[3]Final!J71</f>
        <v>5427511.7371137096</v>
      </c>
      <c r="N41" s="87">
        <f>[3]Final!K71</f>
        <v>5644771.9278400503</v>
      </c>
      <c r="O41" s="87">
        <f>[3]Final!L71</f>
        <v>14816148.071580203</v>
      </c>
      <c r="P41" s="87">
        <f>[3]Final!M71</f>
        <v>19396039.453423902</v>
      </c>
      <c r="Q41" s="87">
        <f>[3]Final!N71</f>
        <v>31407211.785409905</v>
      </c>
      <c r="R41" s="87">
        <f>[3]Final!O71</f>
        <v>1515187.016485496</v>
      </c>
      <c r="S41" s="87">
        <f>[3]Final!P71</f>
        <v>1375516.3167938932</v>
      </c>
      <c r="T41" s="87">
        <f>[3]Final!Q71</f>
        <v>1724430.0352319437</v>
      </c>
      <c r="U41" s="87">
        <f>[3]Final!R71</f>
        <v>2198643.8616355974</v>
      </c>
      <c r="V41" s="87">
        <v>0</v>
      </c>
      <c r="W41" s="87">
        <v>10402269.600000001</v>
      </c>
      <c r="X41" s="87">
        <v>20804539.200000003</v>
      </c>
      <c r="Y41" s="87">
        <v>20804539.200000003</v>
      </c>
      <c r="Z41" s="87">
        <v>15603405</v>
      </c>
      <c r="AA41" s="87">
        <v>31206810</v>
      </c>
      <c r="AB41" s="87">
        <v>31206810</v>
      </c>
      <c r="AC41" s="87">
        <v>0</v>
      </c>
      <c r="AD41" s="87">
        <v>0</v>
      </c>
      <c r="AE41" s="87">
        <v>0</v>
      </c>
      <c r="AF41" s="87">
        <v>0</v>
      </c>
      <c r="AG41" s="87">
        <v>2254920.8000000003</v>
      </c>
      <c r="AH41" s="87">
        <v>4509841.6000000006</v>
      </c>
      <c r="AI41" s="87">
        <v>4509841.6000000006</v>
      </c>
      <c r="AJ41" s="87">
        <v>5261479.8000000007</v>
      </c>
      <c r="AK41" s="87">
        <v>10522959.600000001</v>
      </c>
      <c r="AL41" s="87">
        <v>10522959.600000001</v>
      </c>
      <c r="AM41" s="87">
        <v>0</v>
      </c>
      <c r="AN41" s="87">
        <v>0</v>
      </c>
      <c r="AO41" s="87">
        <v>0</v>
      </c>
      <c r="AP41" s="87">
        <v>0</v>
      </c>
      <c r="AQ41" s="87">
        <v>1828519.8</v>
      </c>
      <c r="AR41" s="87">
        <v>3657039.6</v>
      </c>
      <c r="AS41" s="87">
        <v>3657039.6</v>
      </c>
      <c r="AT41" s="87">
        <v>2742780</v>
      </c>
      <c r="AU41" s="87">
        <v>5485560</v>
      </c>
      <c r="AV41" s="87">
        <v>5485560</v>
      </c>
      <c r="AW41" s="87">
        <v>0</v>
      </c>
      <c r="AX41" s="87">
        <v>0</v>
      </c>
      <c r="AY41" s="87">
        <v>0</v>
      </c>
      <c r="AZ41" s="87">
        <v>0</v>
      </c>
      <c r="BA41" s="87">
        <v>0</v>
      </c>
      <c r="BB41" s="87">
        <v>0</v>
      </c>
      <c r="BC41" s="87">
        <v>0</v>
      </c>
      <c r="BD41" s="87">
        <v>0</v>
      </c>
      <c r="BE41" s="87">
        <v>0</v>
      </c>
      <c r="BF41" s="87">
        <v>0</v>
      </c>
      <c r="BG41">
        <v>0</v>
      </c>
    </row>
    <row r="42" spans="1:5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row>
    <row r="43" spans="1:59">
      <c r="A43" s="84" t="s">
        <v>131</v>
      </c>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row>
    <row r="44" spans="1:59">
      <c r="A44" t="s">
        <v>132</v>
      </c>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row>
    <row r="45" spans="1:59">
      <c r="A45" t="s">
        <v>133</v>
      </c>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row>
    <row r="46" spans="1:59">
      <c r="A46" t="s">
        <v>134</v>
      </c>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row>
    <row r="47" spans="1:59">
      <c r="A47" t="s">
        <v>135</v>
      </c>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row>
    <row r="48" spans="1:59">
      <c r="A48" t="s">
        <v>136</v>
      </c>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row>
    <row r="49" spans="1:41">
      <c r="A49" t="s">
        <v>137</v>
      </c>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row>
    <row r="50" spans="1:41">
      <c r="A50" t="s">
        <v>47</v>
      </c>
      <c r="B50" s="95"/>
      <c r="C50" s="95"/>
      <c r="D50" s="95"/>
      <c r="E50" s="87"/>
      <c r="F50" s="87"/>
      <c r="G50" s="87"/>
      <c r="H50" s="87"/>
      <c r="I50" s="87">
        <f>'[4]Lot forecast (CL)'!J94</f>
        <v>695.46434810560231</v>
      </c>
      <c r="J50" s="87">
        <f>'[4]Lot forecast (CL)'!K94</f>
        <v>263.29268496724944</v>
      </c>
      <c r="K50" s="87">
        <f>'[4]Lot forecast (CL)'!L94</f>
        <v>325.85894312593246</v>
      </c>
      <c r="L50" s="87">
        <f>'[4]Lot forecast (CL)'!M94</f>
        <v>393.18915026199693</v>
      </c>
      <c r="M50" s="87">
        <f>'[4]Lot forecast (CL)'!N94</f>
        <v>432.68722097872524</v>
      </c>
      <c r="N50" s="87">
        <f>'[4]Lot forecast (CL)'!O94</f>
        <v>719.90926677286552</v>
      </c>
      <c r="O50" s="87">
        <f>'[4]Lot forecast (CL)'!P94</f>
        <v>759.40733748959155</v>
      </c>
      <c r="P50" s="87">
        <f>'[4]Lot forecast (CL)'!Q94</f>
        <v>798.90540820632032</v>
      </c>
      <c r="Q50" s="87">
        <f>'[4]Lot forecast (CL)'!R94</f>
        <v>838.40347892304817</v>
      </c>
      <c r="R50" s="87">
        <f>'[4]Lot forecast (CL)'!S94</f>
        <v>870.60171296870612</v>
      </c>
      <c r="S50" s="87">
        <f>'[4]Lot forecast (CL)'!T94</f>
        <v>902.7999470143659</v>
      </c>
      <c r="T50" s="87">
        <f>'[4]Lot forecast (CL)'!U94</f>
        <v>934.99818106002749</v>
      </c>
      <c r="U50" s="87">
        <f>'[4]Lot forecast (CL)'!V94</f>
        <v>967.19641510568363</v>
      </c>
      <c r="V50" s="87">
        <f>'[4]Lot forecast (CL)'!W94</f>
        <v>999.3946491513434</v>
      </c>
      <c r="W50" s="87">
        <f>'[4]Lot forecast (CL)'!X94</f>
        <v>982.38845656962985</v>
      </c>
      <c r="X50" s="87">
        <f>'[4]Lot forecast (CL)'!Y94</f>
        <v>965.3822639879163</v>
      </c>
      <c r="Y50" s="87">
        <f>'[4]Lot forecast (CL)'!Z94</f>
        <v>948.37607140619912</v>
      </c>
      <c r="Z50" s="87">
        <f>'[4]Lot forecast (CL)'!AA94</f>
        <v>1956.8451065718564</v>
      </c>
      <c r="AA50" s="87">
        <f>'[4]Lot forecast (CL)'!AB94</f>
        <v>1939.838913990141</v>
      </c>
      <c r="AB50" s="87">
        <f>'[4]Lot forecast (CL)'!AC94</f>
        <v>1939.8389139901446</v>
      </c>
      <c r="AC50" s="87">
        <f>'[4]Lot forecast (CL)'!AD94</f>
        <v>1939.8389139901446</v>
      </c>
      <c r="AD50" s="87">
        <f>'[4]Lot forecast (CL)'!AE94</f>
        <v>1939.8389139901374</v>
      </c>
      <c r="AE50" s="87">
        <f>'[4]Lot forecast (CL)'!AF94</f>
        <v>1939.8389139901446</v>
      </c>
      <c r="AF50" s="87">
        <f>'[4]Lot forecast (CL)'!AG94</f>
        <v>1939.838913990141</v>
      </c>
      <c r="AG50" s="87">
        <f>'[4]Lot forecast (CL)'!AH94</f>
        <v>1913.0830304046249</v>
      </c>
      <c r="AH50" s="87">
        <f>'[4]Lot forecast (CL)'!AI94</f>
        <v>1886.3271468191015</v>
      </c>
      <c r="AI50" s="87">
        <f>'[4]Lot forecast (CL)'!AJ94</f>
        <v>1859.5712632335853</v>
      </c>
      <c r="AJ50" s="87">
        <f>'[4]Lot forecast (CL)'!AK94</f>
        <v>1832.8153796480692</v>
      </c>
      <c r="AK50" s="87">
        <f>'[4]Lot forecast (CL)'!AL94</f>
        <v>1806.0594960625458</v>
      </c>
      <c r="AL50" s="87">
        <f>'[4]Lot forecast (CL)'!AM94</f>
        <v>1806.0594960625531</v>
      </c>
      <c r="AM50" s="87">
        <f>'[4]Lot forecast (CL)'!AN94</f>
        <v>1806.0594960625531</v>
      </c>
      <c r="AN50" s="87">
        <f>'[4]Lot forecast (CL)'!AO94</f>
        <v>1806.0594960625458</v>
      </c>
      <c r="AO50" s="87">
        <f>'[4]Lot forecast (CL)'!AP94</f>
        <v>1806.0594960625531</v>
      </c>
    </row>
    <row r="51" spans="1:41">
      <c r="A51" t="s">
        <v>70</v>
      </c>
      <c r="B51" s="88"/>
      <c r="C51" s="88"/>
      <c r="D51" s="88"/>
      <c r="E51" s="87"/>
      <c r="F51" s="87"/>
      <c r="G51" s="87"/>
      <c r="H51" s="87"/>
      <c r="I51" s="87">
        <f>'[4]Lot forecast (CL)'!J95</f>
        <v>695.46434810560231</v>
      </c>
      <c r="J51" s="87">
        <f>'[4]Lot forecast (CL)'!K95</f>
        <v>263.29268496724944</v>
      </c>
      <c r="K51" s="87">
        <f>'[4]Lot forecast (CL)'!L95</f>
        <v>325.85894312593246</v>
      </c>
      <c r="L51" s="87">
        <f>'[4]Lot forecast (CL)'!M95</f>
        <v>393.18915026199693</v>
      </c>
      <c r="M51" s="87">
        <f>'[4]Lot forecast (CL)'!N95</f>
        <v>432.68722097872524</v>
      </c>
      <c r="N51" s="87">
        <f>'[4]Lot forecast (CL)'!O95</f>
        <v>719.90926677286552</v>
      </c>
      <c r="O51" s="87">
        <f>'[4]Lot forecast (CL)'!P95</f>
        <v>759.40733748959155</v>
      </c>
      <c r="P51" s="87">
        <f>'[4]Lot forecast (CL)'!Q95</f>
        <v>798.90540820632032</v>
      </c>
      <c r="Q51" s="87">
        <f>'[4]Lot forecast (CL)'!R95</f>
        <v>838.40347892304817</v>
      </c>
      <c r="R51" s="87">
        <f>'[4]Lot forecast (CL)'!S95</f>
        <v>870.60171296870612</v>
      </c>
      <c r="S51" s="87">
        <f>'[4]Lot forecast (CL)'!T95</f>
        <v>902.7999470143659</v>
      </c>
      <c r="T51" s="87">
        <f>'[4]Lot forecast (CL)'!U95</f>
        <v>934.99818106002749</v>
      </c>
      <c r="U51" s="87">
        <f>'[4]Lot forecast (CL)'!V95</f>
        <v>967.19641510568363</v>
      </c>
      <c r="V51" s="87">
        <f>'[4]Lot forecast (CL)'!W95</f>
        <v>999.3946491513434</v>
      </c>
      <c r="W51" s="87">
        <f>'[4]Lot forecast (CL)'!X95</f>
        <v>982.38845656962985</v>
      </c>
      <c r="X51" s="87">
        <f>'[4]Lot forecast (CL)'!Y95</f>
        <v>965.3822639879163</v>
      </c>
      <c r="Y51" s="87">
        <f>'[4]Lot forecast (CL)'!Z95</f>
        <v>948.37607140619912</v>
      </c>
      <c r="Z51" s="87">
        <f>'[4]Lot forecast (CL)'!AA95</f>
        <v>1956.8451065718564</v>
      </c>
      <c r="AA51" s="87">
        <f>'[4]Lot forecast (CL)'!AB95</f>
        <v>1939.838913990141</v>
      </c>
      <c r="AB51" s="87">
        <f>'[4]Lot forecast (CL)'!AC95</f>
        <v>1939.8389139901446</v>
      </c>
      <c r="AC51" s="87">
        <f>'[4]Lot forecast (CL)'!AD95</f>
        <v>1939.8389139901446</v>
      </c>
      <c r="AD51" s="87">
        <f>'[4]Lot forecast (CL)'!AE95</f>
        <v>1939.8389139901374</v>
      </c>
      <c r="AE51" s="87">
        <f>'[4]Lot forecast (CL)'!AF95</f>
        <v>1939.8389139901446</v>
      </c>
      <c r="AF51" s="87">
        <f>'[4]Lot forecast (CL)'!AG95</f>
        <v>1939.838913990141</v>
      </c>
      <c r="AG51" s="87">
        <f>'[4]Lot forecast (CL)'!AH95</f>
        <v>1913.0830304046249</v>
      </c>
      <c r="AH51" s="87">
        <f>'[4]Lot forecast (CL)'!AI95</f>
        <v>1886.3271468191015</v>
      </c>
      <c r="AI51" s="87">
        <f>'[4]Lot forecast (CL)'!AJ95</f>
        <v>1859.5712632335853</v>
      </c>
      <c r="AJ51" s="87">
        <f>'[4]Lot forecast (CL)'!AK95</f>
        <v>1832.8153796480692</v>
      </c>
      <c r="AK51" s="87">
        <f>'[4]Lot forecast (CL)'!AL95</f>
        <v>1806.0594960625458</v>
      </c>
      <c r="AL51" s="87">
        <f>'[4]Lot forecast (CL)'!AM95</f>
        <v>1806.0594960625531</v>
      </c>
      <c r="AM51" s="87">
        <f>'[4]Lot forecast (CL)'!AN95</f>
        <v>1806.0594960625531</v>
      </c>
      <c r="AN51" s="87">
        <f>'[4]Lot forecast (CL)'!AO95</f>
        <v>1806.0594960625458</v>
      </c>
      <c r="AO51" s="87">
        <f>'[4]Lot forecast (CL)'!AP95</f>
        <v>1806.0594960625531</v>
      </c>
    </row>
    <row r="52" spans="1:41">
      <c r="A52" s="74" t="s">
        <v>71</v>
      </c>
      <c r="B52" s="96"/>
      <c r="C52" s="96"/>
      <c r="D52" s="96"/>
      <c r="E52" s="93"/>
      <c r="F52" s="93"/>
      <c r="G52" s="93"/>
      <c r="H52" s="93"/>
      <c r="I52" s="93">
        <f>'[4]Lot forecast (CL)'!J96</f>
        <v>695.46434810560231</v>
      </c>
      <c r="J52" s="93">
        <f>'[4]Lot forecast (CL)'!K96</f>
        <v>263.29268496724944</v>
      </c>
      <c r="K52" s="93">
        <f>'[4]Lot forecast (CL)'!L96</f>
        <v>325.85894312593246</v>
      </c>
      <c r="L52" s="93">
        <f>'[4]Lot forecast (CL)'!M96</f>
        <v>393.18915026199693</v>
      </c>
      <c r="M52" s="93">
        <f>'[4]Lot forecast (CL)'!N96</f>
        <v>432.68722097872524</v>
      </c>
      <c r="N52" s="93">
        <f>'[4]Lot forecast (CL)'!O96</f>
        <v>719.90926677286552</v>
      </c>
      <c r="O52" s="93">
        <f>'[4]Lot forecast (CL)'!P96</f>
        <v>759.40733748959155</v>
      </c>
      <c r="P52" s="93">
        <f>'[4]Lot forecast (CL)'!Q96</f>
        <v>798.90540820632032</v>
      </c>
      <c r="Q52" s="93">
        <f>'[4]Lot forecast (CL)'!R96</f>
        <v>838.40347892304817</v>
      </c>
      <c r="R52" s="93">
        <f>'[4]Lot forecast (CL)'!S96</f>
        <v>870.60171296870612</v>
      </c>
      <c r="S52" s="93">
        <f>'[4]Lot forecast (CL)'!T96</f>
        <v>902.7999470143659</v>
      </c>
      <c r="T52" s="93">
        <f>'[4]Lot forecast (CL)'!U96</f>
        <v>934.99818106002749</v>
      </c>
      <c r="U52" s="93">
        <f>'[4]Lot forecast (CL)'!V96</f>
        <v>967.19641510568363</v>
      </c>
      <c r="V52" s="93">
        <f>'[4]Lot forecast (CL)'!W96</f>
        <v>999.3946491513434</v>
      </c>
      <c r="W52" s="93">
        <f>'[4]Lot forecast (CL)'!X96</f>
        <v>982.38845656962985</v>
      </c>
      <c r="X52" s="93">
        <f>'[4]Lot forecast (CL)'!Y96</f>
        <v>965.3822639879163</v>
      </c>
      <c r="Y52" s="93">
        <f>'[4]Lot forecast (CL)'!Z96</f>
        <v>948.37607140619912</v>
      </c>
      <c r="Z52" s="93">
        <f>'[4]Lot forecast (CL)'!AA96</f>
        <v>1956.8451065718564</v>
      </c>
      <c r="AA52" s="93">
        <f>'[4]Lot forecast (CL)'!AB96</f>
        <v>1939.838913990141</v>
      </c>
      <c r="AB52" s="93">
        <f>'[4]Lot forecast (CL)'!AC96</f>
        <v>1939.8389139901446</v>
      </c>
      <c r="AC52" s="93">
        <f>'[4]Lot forecast (CL)'!AD96</f>
        <v>1939.8389139901446</v>
      </c>
      <c r="AD52" s="93">
        <f>'[4]Lot forecast (CL)'!AE96</f>
        <v>1939.8389139901374</v>
      </c>
      <c r="AE52" s="93">
        <f>'[4]Lot forecast (CL)'!AF96</f>
        <v>1939.8389139901446</v>
      </c>
      <c r="AF52" s="93">
        <f>'[4]Lot forecast (CL)'!AG96</f>
        <v>1939.838913990141</v>
      </c>
      <c r="AG52" s="93">
        <f>'[4]Lot forecast (CL)'!AH96</f>
        <v>1913.0830304046249</v>
      </c>
      <c r="AH52" s="93">
        <f>'[4]Lot forecast (CL)'!AI96</f>
        <v>1886.3271468191015</v>
      </c>
      <c r="AI52" s="93">
        <f>'[4]Lot forecast (CL)'!AJ96</f>
        <v>1859.5712632335853</v>
      </c>
      <c r="AJ52" s="93">
        <f>'[4]Lot forecast (CL)'!AK96</f>
        <v>1832.8153796480692</v>
      </c>
      <c r="AK52" s="93">
        <f>'[4]Lot forecast (CL)'!AL96</f>
        <v>1806.0594960625458</v>
      </c>
      <c r="AL52" s="93">
        <f>'[4]Lot forecast (CL)'!AM96</f>
        <v>1806.0594960625531</v>
      </c>
      <c r="AM52" s="93">
        <f>'[4]Lot forecast (CL)'!AN96</f>
        <v>1806.0594960625531</v>
      </c>
      <c r="AN52" s="93">
        <f>'[4]Lot forecast (CL)'!AO96</f>
        <v>1806.0594960625458</v>
      </c>
      <c r="AO52" s="93">
        <f>'[4]Lot forecast (CL)'!AP96</f>
        <v>1806.0594960625531</v>
      </c>
    </row>
    <row r="54" spans="1:41">
      <c r="A54" s="84" t="s">
        <v>140</v>
      </c>
    </row>
    <row r="55" spans="1:41">
      <c r="A55" s="84" t="s">
        <v>130</v>
      </c>
    </row>
    <row r="56" spans="1:41">
      <c r="A56" t="s">
        <v>47</v>
      </c>
      <c r="B56" s="87">
        <v>0</v>
      </c>
      <c r="C56" s="87">
        <v>0</v>
      </c>
      <c r="D56" s="87">
        <v>0</v>
      </c>
      <c r="E56" s="87">
        <v>0</v>
      </c>
      <c r="F56" s="87">
        <v>129401.34563185362</v>
      </c>
      <c r="G56" s="87">
        <f>[3]Final!D54</f>
        <v>-88686.700180409156</v>
      </c>
      <c r="H56" s="87">
        <f>[3]Final!E54</f>
        <v>0</v>
      </c>
      <c r="I56" s="87">
        <f>[3]Final!F54</f>
        <v>1930829.4255058514</v>
      </c>
      <c r="J56" s="87">
        <f>[3]Final!G54</f>
        <v>352167.5159828646</v>
      </c>
      <c r="K56" s="87">
        <f>[3]Final!H54</f>
        <v>0</v>
      </c>
      <c r="L56" s="87">
        <f>[3]Final!I54</f>
        <v>2051271.4632940616</v>
      </c>
      <c r="M56" s="87">
        <f>[3]Final!J54</f>
        <v>0</v>
      </c>
      <c r="N56" s="87">
        <f>[3]Final!K54</f>
        <v>0</v>
      </c>
      <c r="O56" s="87">
        <f>[3]Final!L54</f>
        <v>3200297.5653115343</v>
      </c>
      <c r="P56" s="87">
        <f>[3]Final!M54</f>
        <v>4407166.4444749672</v>
      </c>
      <c r="Q56" s="87">
        <f>[3]Final!N54</f>
        <v>2543843.4756404217</v>
      </c>
      <c r="R56" s="87">
        <f>[3]Final!O54</f>
        <v>2615016.8529550005</v>
      </c>
      <c r="S56" s="87">
        <f>[3]Final!P54</f>
        <v>2608931.487765729</v>
      </c>
      <c r="T56" s="87">
        <f>[3]Final!Q54</f>
        <v>3118754.8308738698</v>
      </c>
      <c r="U56" s="87">
        <f>[3]Final!R54</f>
        <v>2746914.6420409372</v>
      </c>
      <c r="V56" s="87"/>
      <c r="W56" s="88"/>
      <c r="X56" s="88"/>
      <c r="Y56" s="88"/>
      <c r="Z56" s="88"/>
      <c r="AA56" s="88"/>
      <c r="AB56" s="88"/>
      <c r="AC56" s="88"/>
      <c r="AD56" s="88"/>
      <c r="AE56" s="88"/>
      <c r="AF56" s="88"/>
      <c r="AG56" s="88"/>
      <c r="AH56" s="88"/>
      <c r="AI56" s="88"/>
      <c r="AJ56" s="88"/>
      <c r="AK56" s="88"/>
      <c r="AL56" s="88"/>
      <c r="AM56" s="88"/>
      <c r="AN56" s="88"/>
      <c r="AO56" s="88"/>
    </row>
    <row r="57" spans="1:41">
      <c r="A57" t="s">
        <v>76</v>
      </c>
      <c r="B57" s="87">
        <v>0</v>
      </c>
      <c r="C57" s="87">
        <v>0</v>
      </c>
      <c r="D57" s="87">
        <v>0</v>
      </c>
      <c r="E57" s="87">
        <v>6726995.2800000003</v>
      </c>
      <c r="F57" s="87">
        <v>4328488.7402635925</v>
      </c>
      <c r="G57" s="87">
        <f>[3]Final!D19</f>
        <v>51536879.898919322</v>
      </c>
      <c r="H57" s="87">
        <f>[3]Final!E19</f>
        <v>91251654.815966308</v>
      </c>
      <c r="I57" s="87">
        <f>[3]Final!F19</f>
        <v>63385915.962041438</v>
      </c>
      <c r="J57" s="87">
        <f>[3]Final!G19</f>
        <v>18616439.596118227</v>
      </c>
      <c r="K57" s="87">
        <f>[3]Final!H19</f>
        <v>40683767.373097286</v>
      </c>
      <c r="L57" s="87">
        <f>[3]Final!I19</f>
        <v>54093301.256733984</v>
      </c>
      <c r="M57" s="87">
        <f>[3]Final!J19</f>
        <v>54750672.214693524</v>
      </c>
      <c r="N57" s="87">
        <f>[3]Final!K19</f>
        <v>69082326.905180961</v>
      </c>
      <c r="O57" s="87">
        <f>[3]Final!L19</f>
        <v>43114780.837240964</v>
      </c>
      <c r="P57" s="87">
        <f>[3]Final!M19</f>
        <v>22411920.424255338</v>
      </c>
      <c r="Q57" s="87">
        <f>[3]Final!N19</f>
        <v>43715691.080771133</v>
      </c>
      <c r="R57" s="87">
        <f>[3]Final!O19</f>
        <v>25622707.923405971</v>
      </c>
      <c r="S57" s="87">
        <f>[3]Final!P19</f>
        <v>50500058.517109677</v>
      </c>
      <c r="T57" s="87">
        <f>[3]Final!Q19</f>
        <v>7922415.9079375826</v>
      </c>
      <c r="U57" s="87">
        <f>[3]Final!R19</f>
        <v>37255477.987486392</v>
      </c>
      <c r="V57" s="87"/>
      <c r="W57" s="88"/>
      <c r="X57" s="88"/>
      <c r="Y57" s="88"/>
      <c r="Z57" s="88"/>
      <c r="AA57" s="88"/>
      <c r="AB57" s="88"/>
      <c r="AC57" s="88"/>
      <c r="AD57" s="88"/>
      <c r="AE57" s="88"/>
      <c r="AF57" s="88"/>
      <c r="AG57" s="88"/>
      <c r="AH57" s="88"/>
      <c r="AI57" s="88"/>
      <c r="AJ57" s="88"/>
      <c r="AK57" s="88"/>
      <c r="AL57" s="88"/>
      <c r="AM57" s="88"/>
      <c r="AN57" s="88"/>
      <c r="AO57" s="88"/>
    </row>
    <row r="58" spans="1:41">
      <c r="A58" t="s">
        <v>71</v>
      </c>
      <c r="B58" s="87">
        <v>0</v>
      </c>
      <c r="C58" s="87">
        <v>0</v>
      </c>
      <c r="D58" s="87">
        <v>0</v>
      </c>
      <c r="E58" s="87">
        <v>619645.4</v>
      </c>
      <c r="F58" s="87">
        <v>353386.32117058203</v>
      </c>
      <c r="G58" s="87">
        <f>[3]Final!D74</f>
        <v>68142.52778126995</v>
      </c>
      <c r="H58" s="87">
        <f>[3]Final!E74</f>
        <v>809820.17953125201</v>
      </c>
      <c r="I58" s="87">
        <f>[3]Final!F74</f>
        <v>814723.62079243851</v>
      </c>
      <c r="J58" s="87">
        <f>[3]Final!G74</f>
        <v>82048.064666312523</v>
      </c>
      <c r="K58" s="87">
        <f>[3]Final!H74</f>
        <v>1135445.3225655465</v>
      </c>
      <c r="L58" s="87">
        <f>[3]Final!I74</f>
        <v>0</v>
      </c>
      <c r="M58" s="87">
        <f>[3]Final!J74</f>
        <v>0</v>
      </c>
      <c r="N58" s="87">
        <f>[3]Final!K74</f>
        <v>0</v>
      </c>
      <c r="O58" s="87">
        <f>[3]Final!L74</f>
        <v>0</v>
      </c>
      <c r="P58" s="87">
        <f>[3]Final!M74</f>
        <v>0</v>
      </c>
      <c r="Q58" s="87">
        <f>[3]Final!N74</f>
        <v>0</v>
      </c>
      <c r="R58" s="87">
        <f>[3]Final!O74</f>
        <v>0</v>
      </c>
      <c r="S58" s="87">
        <f>[3]Final!P74</f>
        <v>0</v>
      </c>
      <c r="T58" s="87">
        <f>[3]Final!Q74</f>
        <v>0</v>
      </c>
      <c r="U58" s="87">
        <f>[3]Final!R74</f>
        <v>0</v>
      </c>
      <c r="V58" s="87"/>
      <c r="W58" s="88"/>
      <c r="X58" s="88"/>
      <c r="Y58" s="88"/>
      <c r="Z58" s="88"/>
      <c r="AA58" s="88"/>
      <c r="AB58" s="88"/>
      <c r="AC58" s="88"/>
      <c r="AD58" s="88"/>
      <c r="AE58" s="88"/>
      <c r="AF58" s="88"/>
      <c r="AG58" s="88"/>
      <c r="AH58" s="88"/>
      <c r="AI58" s="88"/>
      <c r="AJ58" s="88"/>
      <c r="AK58" s="88"/>
      <c r="AL58" s="88"/>
      <c r="AM58" s="88"/>
      <c r="AN58" s="88"/>
      <c r="AO58" s="88"/>
    </row>
    <row r="59" spans="1:41">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row>
    <row r="60" spans="1:41">
      <c r="A60" s="84" t="s">
        <v>131</v>
      </c>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row>
    <row r="61" spans="1:41">
      <c r="A61" t="s">
        <v>132</v>
      </c>
      <c r="B61" s="90">
        <v>2310.4168487762236</v>
      </c>
      <c r="C61" s="90">
        <v>2518.9909614801336</v>
      </c>
      <c r="D61" s="90">
        <v>2650.1076704332859</v>
      </c>
      <c r="E61" s="90">
        <v>2789.477337863791</v>
      </c>
      <c r="F61" s="90">
        <v>2726.7657244531883</v>
      </c>
      <c r="G61" s="90">
        <v>2237.7078731438633</v>
      </c>
      <c r="H61" s="90">
        <v>2634.6616138974505</v>
      </c>
      <c r="I61" s="90">
        <v>1491.6376211562454</v>
      </c>
      <c r="J61" s="90">
        <v>2072.36599056348</v>
      </c>
      <c r="K61" s="91">
        <f>1-K64</f>
        <v>0.25161927193377431</v>
      </c>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row>
    <row r="62" spans="1:41">
      <c r="A62" t="s">
        <v>133</v>
      </c>
      <c r="B62" s="90">
        <v>2287.3668675074923</v>
      </c>
      <c r="C62" s="90">
        <v>2488.7430391264784</v>
      </c>
      <c r="D62" s="90">
        <v>2534.9426775424681</v>
      </c>
      <c r="E62" s="90">
        <v>2919.0501994386173</v>
      </c>
      <c r="F62" s="90">
        <v>2589.6348223585233</v>
      </c>
      <c r="G62" s="90">
        <v>2173.3021776780897</v>
      </c>
      <c r="H62" s="90">
        <v>2338.6037825721492</v>
      </c>
      <c r="I62" s="90">
        <v>1465.6578150062378</v>
      </c>
      <c r="J62" s="90">
        <v>1984.7205922230057</v>
      </c>
      <c r="K62" s="91">
        <f>K61</f>
        <v>0.25161927193377431</v>
      </c>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row>
    <row r="63" spans="1:41">
      <c r="A63" t="s">
        <v>134</v>
      </c>
      <c r="B63" s="90">
        <v>492</v>
      </c>
      <c r="C63" s="90">
        <v>801.62541704579928</v>
      </c>
      <c r="D63" s="90">
        <v>505.7673426625758</v>
      </c>
      <c r="E63" s="90">
        <v>505.28822573496819</v>
      </c>
      <c r="F63" s="90">
        <v>34</v>
      </c>
      <c r="G63" s="90">
        <v>23.306919167542095</v>
      </c>
      <c r="H63" s="90">
        <v>232.35203138133934</v>
      </c>
      <c r="I63" s="90">
        <v>63.293516855627004</v>
      </c>
      <c r="J63" s="90">
        <v>69.481926894083188</v>
      </c>
      <c r="K63" s="91">
        <f>K62</f>
        <v>0.25161927193377431</v>
      </c>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row>
    <row r="64" spans="1:41">
      <c r="A64" t="s">
        <v>135</v>
      </c>
      <c r="B64" s="90">
        <v>5163.3118444055945</v>
      </c>
      <c r="C64" s="90">
        <v>8261.7395207764639</v>
      </c>
      <c r="D64" s="90">
        <v>10277.94118087256</v>
      </c>
      <c r="E64" s="90">
        <v>8080.7672477470824</v>
      </c>
      <c r="F64" s="90">
        <v>6879.6376432125917</v>
      </c>
      <c r="G64" s="90">
        <v>7339.2419011385264</v>
      </c>
      <c r="H64" s="90">
        <v>5749.0017652003362</v>
      </c>
      <c r="I64" s="90">
        <v>4885.6560053740595</v>
      </c>
      <c r="J64" s="90">
        <v>4732.1864390693645</v>
      </c>
      <c r="K64" s="91">
        <v>0.74838072806622569</v>
      </c>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row>
    <row r="65" spans="1:41">
      <c r="A65" t="s">
        <v>136</v>
      </c>
      <c r="B65" s="90">
        <v>4840.2325330919075</v>
      </c>
      <c r="C65" s="90">
        <v>8285.8771458902029</v>
      </c>
      <c r="D65" s="90">
        <v>10171.432732170921</v>
      </c>
      <c r="E65" s="90">
        <v>8075.9369330772643</v>
      </c>
      <c r="F65" s="90">
        <v>6884.7255236662422</v>
      </c>
      <c r="G65" s="90">
        <v>7408.152849152495</v>
      </c>
      <c r="H65" s="90">
        <v>5848.9218268422528</v>
      </c>
      <c r="I65" s="90">
        <v>4854.6784749736098</v>
      </c>
      <c r="J65" s="90">
        <v>4580.6432697000928</v>
      </c>
      <c r="K65" s="91">
        <f>K64</f>
        <v>0.74838072806622569</v>
      </c>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row>
    <row r="66" spans="1:41">
      <c r="A66" t="s">
        <v>137</v>
      </c>
      <c r="B66" s="90">
        <v>120</v>
      </c>
      <c r="C66" s="90">
        <v>211.49707309675466</v>
      </c>
      <c r="D66" s="90">
        <v>334.65298211479461</v>
      </c>
      <c r="E66" s="90">
        <v>413.37509233269316</v>
      </c>
      <c r="F66" s="90">
        <v>174.70877213285499</v>
      </c>
      <c r="G66" s="90">
        <v>104.89097413474917</v>
      </c>
      <c r="H66" s="90">
        <v>540.88708321658737</v>
      </c>
      <c r="I66" s="90">
        <v>701.83400737562215</v>
      </c>
      <c r="J66" s="90">
        <v>148.14397472747982</v>
      </c>
      <c r="K66" s="91">
        <f>K65</f>
        <v>0.74838072806622569</v>
      </c>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row>
    <row r="67" spans="1:41">
      <c r="A67" t="s">
        <v>47</v>
      </c>
      <c r="B67" s="87">
        <f>B61+B64</f>
        <v>7473.728693181818</v>
      </c>
      <c r="C67" s="87">
        <f t="shared" ref="C67:J69" si="5">C61+C64</f>
        <v>10780.730482256597</v>
      </c>
      <c r="D67" s="87">
        <f t="shared" si="5"/>
        <v>12928.048851305846</v>
      </c>
      <c r="E67" s="87">
        <f t="shared" si="5"/>
        <v>10870.244585610873</v>
      </c>
      <c r="F67" s="87">
        <f t="shared" si="5"/>
        <v>9606.40336766578</v>
      </c>
      <c r="G67" s="87">
        <f t="shared" si="5"/>
        <v>9576.9497742823896</v>
      </c>
      <c r="H67" s="87">
        <f t="shared" si="5"/>
        <v>8383.6633790977867</v>
      </c>
      <c r="I67" s="87">
        <f t="shared" si="5"/>
        <v>6377.2936265303051</v>
      </c>
      <c r="J67" s="87">
        <f t="shared" si="5"/>
        <v>6804.552429632844</v>
      </c>
      <c r="K67" s="87">
        <f>'[4]Lot forecast (CL)'!L99</f>
        <v>3350.3207273533699</v>
      </c>
      <c r="L67" s="87">
        <f>'[4]Lot forecast (CL)'!M99</f>
        <v>3282.9905202173054</v>
      </c>
      <c r="M67" s="87">
        <f>'[4]Lot forecast (CL)'!N99</f>
        <v>3243.4924495005771</v>
      </c>
      <c r="N67" s="87">
        <f>'[4]Lot forecast (CL)'!O99</f>
        <v>2956.2704037064368</v>
      </c>
      <c r="O67" s="87">
        <f>'[4]Lot forecast (CL)'!P99</f>
        <v>6565.4964615300451</v>
      </c>
      <c r="P67" s="87">
        <f>'[4]Lot forecast (CL)'!Q99</f>
        <v>6525.9983908133163</v>
      </c>
      <c r="Q67" s="87">
        <f>'[4]Lot forecast (CL)'!R99</f>
        <v>4469.8587215127072</v>
      </c>
      <c r="R67" s="87">
        <f>'[4]Lot forecast (CL)'!S99</f>
        <v>4437.6604874670493</v>
      </c>
      <c r="S67" s="87">
        <f>'[4]Lot forecast (CL)'!T99</f>
        <v>4405.4622534212731</v>
      </c>
      <c r="T67" s="87">
        <f>'[4]Lot forecast (CL)'!U99</f>
        <v>4000.2640193757279</v>
      </c>
      <c r="U67" s="87">
        <f>'[4]Lot forecast (CL)'!V99</f>
        <v>3968.0657853300718</v>
      </c>
      <c r="V67" s="87">
        <f>'[4]Lot forecast (CL)'!W99</f>
        <v>6917.6053508486784</v>
      </c>
      <c r="W67" s="87">
        <f>'[4]Lot forecast (CL)'!X99</f>
        <v>6934.611543430392</v>
      </c>
      <c r="X67" s="87">
        <f>'[4]Lot forecast (CL)'!Y99</f>
        <v>6951.6177360119964</v>
      </c>
      <c r="Y67" s="87">
        <f>'[4]Lot forecast (CL)'!Z99</f>
        <v>7218.2239285938285</v>
      </c>
      <c r="Z67" s="87">
        <f>'[4]Lot forecast (CL)'!AA99</f>
        <v>6209.7548934281713</v>
      </c>
      <c r="AA67" s="87">
        <f>'[4]Lot forecast (CL)'!AB99</f>
        <v>6226.7610860098866</v>
      </c>
      <c r="AB67" s="87">
        <f>'[4]Lot forecast (CL)'!AC99</f>
        <v>6226.761086009883</v>
      </c>
      <c r="AC67" s="87">
        <f>'[4]Lot forecast (CL)'!AD99</f>
        <v>6226.7610860097448</v>
      </c>
      <c r="AD67" s="87">
        <f>'[4]Lot forecast (CL)'!AE99</f>
        <v>6963.7610860098757</v>
      </c>
      <c r="AE67" s="87">
        <f>'[4]Lot forecast (CL)'!AF99</f>
        <v>6963.7610860098684</v>
      </c>
      <c r="AF67" s="87">
        <f>'[4]Lot forecast (CL)'!AG99</f>
        <v>6963.7610860098721</v>
      </c>
      <c r="AG67" s="87">
        <f>'[4]Lot forecast (CL)'!AH99</f>
        <v>6990.5169695953882</v>
      </c>
      <c r="AH67" s="87">
        <f>'[4]Lot forecast (CL)'!AI99</f>
        <v>7017.2728531808461</v>
      </c>
      <c r="AI67" s="87">
        <f>'[4]Lot forecast (CL)'!AJ99</f>
        <v>6759.0287367664278</v>
      </c>
      <c r="AJ67" s="87">
        <f>'[4]Lot forecast (CL)'!AK99</f>
        <v>6785.7846203519439</v>
      </c>
      <c r="AK67" s="87">
        <f>'[4]Lot forecast (CL)'!AL99</f>
        <v>6812.54050393746</v>
      </c>
      <c r="AL67" s="87">
        <f>'[4]Lot forecast (CL)'!AM99</f>
        <v>6812.5405039374527</v>
      </c>
      <c r="AM67" s="87">
        <f>'[4]Lot forecast (CL)'!AN99</f>
        <v>6812.5405039374091</v>
      </c>
      <c r="AN67" s="87">
        <f>'[4]Lot forecast (CL)'!AO99</f>
        <v>6714.5405039373582</v>
      </c>
      <c r="AO67" s="87">
        <f>'[4]Lot forecast (CL)'!AP99</f>
        <v>6714.5405039373509</v>
      </c>
    </row>
    <row r="68" spans="1:41">
      <c r="A68" t="s">
        <v>70</v>
      </c>
      <c r="B68" s="87">
        <f t="shared" ref="B68:I69" si="6">B62+B65</f>
        <v>7127.5994005993998</v>
      </c>
      <c r="C68" s="87">
        <f t="shared" si="6"/>
        <v>10774.620185016682</v>
      </c>
      <c r="D68" s="87">
        <f t="shared" si="6"/>
        <v>12706.37540971339</v>
      </c>
      <c r="E68" s="87">
        <f t="shared" si="6"/>
        <v>10994.987132515882</v>
      </c>
      <c r="F68" s="87">
        <f t="shared" si="6"/>
        <v>9474.360346024765</v>
      </c>
      <c r="G68" s="87">
        <f t="shared" si="6"/>
        <v>9581.4550268305848</v>
      </c>
      <c r="H68" s="87">
        <f t="shared" si="6"/>
        <v>8187.5256094144024</v>
      </c>
      <c r="I68" s="87">
        <f t="shared" si="6"/>
        <v>6320.3362899798476</v>
      </c>
      <c r="J68" s="87">
        <f t="shared" si="5"/>
        <v>6565.3638619230987</v>
      </c>
      <c r="K68" s="87">
        <f>'[4]Lot forecast (CL)'!L100</f>
        <v>3350.3207273533699</v>
      </c>
      <c r="L68" s="87">
        <f>'[4]Lot forecast (CL)'!M100</f>
        <v>3282.9905202173054</v>
      </c>
      <c r="M68" s="87">
        <f>'[4]Lot forecast (CL)'!N100</f>
        <v>3243.4924495005771</v>
      </c>
      <c r="N68" s="87">
        <f>'[4]Lot forecast (CL)'!O100</f>
        <v>2956.2704037064368</v>
      </c>
      <c r="O68" s="87">
        <f>'[4]Lot forecast (CL)'!P100</f>
        <v>6565.4964615300451</v>
      </c>
      <c r="P68" s="87">
        <f>'[4]Lot forecast (CL)'!Q100</f>
        <v>6525.9983908133163</v>
      </c>
      <c r="Q68" s="87">
        <f>'[4]Lot forecast (CL)'!R100</f>
        <v>4469.8587215127072</v>
      </c>
      <c r="R68" s="87">
        <f>'[4]Lot forecast (CL)'!S100</f>
        <v>4437.6604874670493</v>
      </c>
      <c r="S68" s="87">
        <f>'[4]Lot forecast (CL)'!T100</f>
        <v>4405.4622534212731</v>
      </c>
      <c r="T68" s="87">
        <f>'[4]Lot forecast (CL)'!U100</f>
        <v>4000.2640193757279</v>
      </c>
      <c r="U68" s="87">
        <f>'[4]Lot forecast (CL)'!V100</f>
        <v>3968.0657853300718</v>
      </c>
      <c r="V68" s="87">
        <f>'[4]Lot forecast (CL)'!W100</f>
        <v>6917.6053508486784</v>
      </c>
      <c r="W68" s="87">
        <f>'[4]Lot forecast (CL)'!X100</f>
        <v>6934.611543430392</v>
      </c>
      <c r="X68" s="87">
        <f>'[4]Lot forecast (CL)'!Y100</f>
        <v>6951.6177360119964</v>
      </c>
      <c r="Y68" s="87">
        <f>'[4]Lot forecast (CL)'!Z100</f>
        <v>7218.2239285938285</v>
      </c>
      <c r="Z68" s="87">
        <f>'[4]Lot forecast (CL)'!AA100</f>
        <v>6209.7548934281713</v>
      </c>
      <c r="AA68" s="87">
        <f>'[4]Lot forecast (CL)'!AB100</f>
        <v>6226.7610860098866</v>
      </c>
      <c r="AB68" s="87">
        <f>'[4]Lot forecast (CL)'!AC100</f>
        <v>6226.761086009883</v>
      </c>
      <c r="AC68" s="87">
        <f>'[4]Lot forecast (CL)'!AD100</f>
        <v>6226.7610860097448</v>
      </c>
      <c r="AD68" s="87">
        <f>'[4]Lot forecast (CL)'!AE100</f>
        <v>6963.7610860098757</v>
      </c>
      <c r="AE68" s="87">
        <f>'[4]Lot forecast (CL)'!AF100</f>
        <v>6963.7610860098684</v>
      </c>
      <c r="AF68" s="87">
        <f>'[4]Lot forecast (CL)'!AG100</f>
        <v>6963.7610860098721</v>
      </c>
      <c r="AG68" s="87">
        <f>'[4]Lot forecast (CL)'!AH100</f>
        <v>6990.5169695953882</v>
      </c>
      <c r="AH68" s="87">
        <f>'[4]Lot forecast (CL)'!AI100</f>
        <v>7017.2728531808461</v>
      </c>
      <c r="AI68" s="87">
        <f>'[4]Lot forecast (CL)'!AJ100</f>
        <v>6759.0287367664278</v>
      </c>
      <c r="AJ68" s="87">
        <f>'[4]Lot forecast (CL)'!AK100</f>
        <v>6785.7846203519439</v>
      </c>
      <c r="AK68" s="87">
        <f>'[4]Lot forecast (CL)'!AL100</f>
        <v>6812.54050393746</v>
      </c>
      <c r="AL68" s="87">
        <f>'[4]Lot forecast (CL)'!AM100</f>
        <v>6812.5405039374527</v>
      </c>
      <c r="AM68" s="87">
        <f>'[4]Lot forecast (CL)'!AN100</f>
        <v>6812.5405039374091</v>
      </c>
      <c r="AN68" s="87">
        <f>'[4]Lot forecast (CL)'!AO100</f>
        <v>6714.5405039373582</v>
      </c>
      <c r="AO68" s="87">
        <f>'[4]Lot forecast (CL)'!AP100</f>
        <v>6714.5405039373509</v>
      </c>
    </row>
    <row r="69" spans="1:41">
      <c r="A69" s="74" t="s">
        <v>71</v>
      </c>
      <c r="B69" s="93">
        <f t="shared" si="6"/>
        <v>612</v>
      </c>
      <c r="C69" s="93">
        <f t="shared" si="6"/>
        <v>1013.1224901425539</v>
      </c>
      <c r="D69" s="93">
        <f t="shared" si="6"/>
        <v>840.42032477737041</v>
      </c>
      <c r="E69" s="93">
        <f t="shared" si="6"/>
        <v>918.66331806766129</v>
      </c>
      <c r="F69" s="93">
        <f t="shared" si="6"/>
        <v>208.70877213285499</v>
      </c>
      <c r="G69" s="93">
        <f t="shared" si="6"/>
        <v>128.19789330229128</v>
      </c>
      <c r="H69" s="93">
        <f t="shared" si="6"/>
        <v>773.23911459792669</v>
      </c>
      <c r="I69" s="93">
        <f t="shared" si="6"/>
        <v>765.12752423124914</v>
      </c>
      <c r="J69" s="93">
        <f t="shared" si="5"/>
        <v>217.625901621563</v>
      </c>
      <c r="K69" s="93">
        <f>'[4]Lot forecast (CL)'!L101</f>
        <v>0</v>
      </c>
      <c r="L69" s="93">
        <f>'[4]Lot forecast (CL)'!M101</f>
        <v>0</v>
      </c>
      <c r="M69" s="93">
        <f>'[4]Lot forecast (CL)'!N101</f>
        <v>0</v>
      </c>
      <c r="N69" s="93">
        <f>'[4]Lot forecast (CL)'!O101</f>
        <v>0</v>
      </c>
      <c r="O69" s="93">
        <f>'[4]Lot forecast (CL)'!P101</f>
        <v>0</v>
      </c>
      <c r="P69" s="93">
        <f>'[4]Lot forecast (CL)'!Q101</f>
        <v>0</v>
      </c>
      <c r="Q69" s="93">
        <f>'[4]Lot forecast (CL)'!R101</f>
        <v>0</v>
      </c>
      <c r="R69" s="93">
        <f>'[4]Lot forecast (CL)'!S101</f>
        <v>0</v>
      </c>
      <c r="S69" s="93">
        <f>'[4]Lot forecast (CL)'!T101</f>
        <v>0</v>
      </c>
      <c r="T69" s="93">
        <f>'[4]Lot forecast (CL)'!U101</f>
        <v>0</v>
      </c>
      <c r="U69" s="93">
        <f>'[4]Lot forecast (CL)'!V101</f>
        <v>0</v>
      </c>
      <c r="V69" s="93">
        <f>'[4]Lot forecast (CL)'!W101</f>
        <v>0</v>
      </c>
      <c r="W69" s="93">
        <f>'[4]Lot forecast (CL)'!X101</f>
        <v>0</v>
      </c>
      <c r="X69" s="93">
        <f>'[4]Lot forecast (CL)'!Y101</f>
        <v>0</v>
      </c>
      <c r="Y69" s="93">
        <f>'[4]Lot forecast (CL)'!Z101</f>
        <v>0</v>
      </c>
      <c r="Z69" s="93">
        <f>'[4]Lot forecast (CL)'!AA101</f>
        <v>0</v>
      </c>
      <c r="AA69" s="93">
        <f>'[4]Lot forecast (CL)'!AB101</f>
        <v>0</v>
      </c>
      <c r="AB69" s="93">
        <f>'[4]Lot forecast (CL)'!AC101</f>
        <v>0</v>
      </c>
      <c r="AC69" s="93">
        <f>'[4]Lot forecast (CL)'!AD101</f>
        <v>0</v>
      </c>
      <c r="AD69" s="93">
        <f>'[4]Lot forecast (CL)'!AE101</f>
        <v>0</v>
      </c>
      <c r="AE69" s="93">
        <f>'[4]Lot forecast (CL)'!AF101</f>
        <v>0</v>
      </c>
      <c r="AF69" s="93">
        <f>'[4]Lot forecast (CL)'!AG101</f>
        <v>0</v>
      </c>
      <c r="AG69" s="93">
        <f>'[4]Lot forecast (CL)'!AH101</f>
        <v>0</v>
      </c>
      <c r="AH69" s="93">
        <f>'[4]Lot forecast (CL)'!AI101</f>
        <v>0</v>
      </c>
      <c r="AI69" s="93">
        <f>'[4]Lot forecast (CL)'!AJ101</f>
        <v>0</v>
      </c>
      <c r="AJ69" s="93">
        <f>'[4]Lot forecast (CL)'!AK101</f>
        <v>0</v>
      </c>
      <c r="AK69" s="93">
        <f>'[4]Lot forecast (CL)'!AL101</f>
        <v>0</v>
      </c>
      <c r="AL69" s="93">
        <f>'[4]Lot forecast (CL)'!AM101</f>
        <v>0</v>
      </c>
      <c r="AM69" s="93">
        <f>'[4]Lot forecast (CL)'!AN101</f>
        <v>0</v>
      </c>
      <c r="AN69" s="93">
        <f>'[4]Lot forecast (CL)'!AO101</f>
        <v>0</v>
      </c>
      <c r="AO69" s="93">
        <f>'[4]Lot forecast (CL)'!AP101</f>
        <v>0</v>
      </c>
    </row>
    <row r="70" spans="1:41">
      <c r="A70" s="84" t="s">
        <v>141</v>
      </c>
    </row>
    <row r="71" spans="1:41">
      <c r="A71" s="84" t="s">
        <v>130</v>
      </c>
    </row>
    <row r="72" spans="1:41">
      <c r="A72" t="s">
        <v>47</v>
      </c>
      <c r="B72" s="90">
        <f t="shared" ref="B72:AO74" si="7">SUM(B7,B23,B39,B56)</f>
        <v>2815380.5900000003</v>
      </c>
      <c r="C72" s="90">
        <f t="shared" si="7"/>
        <v>5112185.1099999994</v>
      </c>
      <c r="D72" s="90">
        <f t="shared" si="7"/>
        <v>6681030.2699999996</v>
      </c>
      <c r="E72" s="90">
        <f t="shared" si="7"/>
        <v>3221179.81</v>
      </c>
      <c r="F72" s="90">
        <f t="shared" si="7"/>
        <v>639237.1399999999</v>
      </c>
      <c r="G72" s="90">
        <f t="shared" si="7"/>
        <v>9397974.3534458261</v>
      </c>
      <c r="H72" s="90">
        <f t="shared" si="7"/>
        <v>11481552.701411046</v>
      </c>
      <c r="I72" s="90">
        <f t="shared" si="7"/>
        <v>21806360.598524872</v>
      </c>
      <c r="J72" s="90">
        <f t="shared" si="7"/>
        <v>15784557.2489313</v>
      </c>
      <c r="K72" s="90">
        <f t="shared" si="7"/>
        <v>19180263.836355541</v>
      </c>
      <c r="L72" s="90">
        <f t="shared" si="7"/>
        <v>23755171.501272261</v>
      </c>
      <c r="M72" s="90">
        <f t="shared" si="7"/>
        <v>16764121.882951654</v>
      </c>
      <c r="N72" s="90">
        <f t="shared" si="7"/>
        <v>10064904.580152674</v>
      </c>
      <c r="O72" s="90">
        <f t="shared" si="7"/>
        <v>15684331.806615775</v>
      </c>
      <c r="P72" s="90">
        <f t="shared" si="7"/>
        <v>9911139.3206106871</v>
      </c>
      <c r="Q72" s="90">
        <f t="shared" si="7"/>
        <v>34256860.612748712</v>
      </c>
      <c r="R72" s="90">
        <f t="shared" si="7"/>
        <v>26828640.510967538</v>
      </c>
      <c r="S72" s="90">
        <f t="shared" si="7"/>
        <v>27322559.086031154</v>
      </c>
      <c r="T72" s="90">
        <f t="shared" si="7"/>
        <v>11914331.265844554</v>
      </c>
      <c r="U72" s="90">
        <f t="shared" si="7"/>
        <v>19552456.253121909</v>
      </c>
      <c r="V72" s="90">
        <f t="shared" si="7"/>
        <v>0</v>
      </c>
      <c r="W72" s="90">
        <f t="shared" si="7"/>
        <v>0</v>
      </c>
      <c r="X72" s="90">
        <f t="shared" si="7"/>
        <v>0</v>
      </c>
      <c r="Y72" s="90">
        <f t="shared" si="7"/>
        <v>0</v>
      </c>
      <c r="Z72" s="90">
        <f t="shared" si="7"/>
        <v>0</v>
      </c>
      <c r="AA72" s="90">
        <f t="shared" si="7"/>
        <v>0</v>
      </c>
      <c r="AB72" s="90">
        <f t="shared" si="7"/>
        <v>0</v>
      </c>
      <c r="AC72" s="90">
        <f t="shared" si="7"/>
        <v>0</v>
      </c>
      <c r="AD72" s="90">
        <f t="shared" si="7"/>
        <v>0</v>
      </c>
      <c r="AE72" s="90">
        <f t="shared" si="7"/>
        <v>0</v>
      </c>
      <c r="AF72" s="90">
        <f t="shared" si="7"/>
        <v>0</v>
      </c>
      <c r="AG72" s="90">
        <f t="shared" si="7"/>
        <v>0</v>
      </c>
      <c r="AH72" s="90">
        <f t="shared" si="7"/>
        <v>0</v>
      </c>
      <c r="AI72" s="90">
        <f t="shared" si="7"/>
        <v>0</v>
      </c>
      <c r="AJ72" s="90">
        <f t="shared" si="7"/>
        <v>0</v>
      </c>
      <c r="AK72" s="90">
        <f t="shared" si="7"/>
        <v>0</v>
      </c>
      <c r="AL72" s="90">
        <f t="shared" si="7"/>
        <v>0</v>
      </c>
      <c r="AM72" s="90">
        <f t="shared" si="7"/>
        <v>0</v>
      </c>
      <c r="AN72" s="90">
        <f t="shared" si="7"/>
        <v>0</v>
      </c>
      <c r="AO72" s="90">
        <f t="shared" si="7"/>
        <v>0</v>
      </c>
    </row>
    <row r="73" spans="1:41">
      <c r="A73" t="s">
        <v>76</v>
      </c>
      <c r="B73" s="90">
        <f t="shared" si="7"/>
        <v>2215825.48</v>
      </c>
      <c r="C73" s="90">
        <f t="shared" si="7"/>
        <v>3389279.27</v>
      </c>
      <c r="D73" s="90">
        <f t="shared" si="7"/>
        <v>5053178.16</v>
      </c>
      <c r="E73" s="90">
        <f t="shared" si="7"/>
        <v>28466886.879999999</v>
      </c>
      <c r="F73" s="90">
        <f t="shared" si="7"/>
        <v>17139723.090000004</v>
      </c>
      <c r="G73" s="90">
        <f t="shared" si="7"/>
        <v>79834108.692548841</v>
      </c>
      <c r="H73" s="90">
        <f t="shared" si="7"/>
        <v>107583210.65226994</v>
      </c>
      <c r="I73" s="90">
        <f t="shared" si="7"/>
        <v>73444595.314579755</v>
      </c>
      <c r="J73" s="90">
        <f t="shared" si="7"/>
        <v>37245380.675928757</v>
      </c>
      <c r="K73" s="90">
        <f t="shared" si="7"/>
        <v>89309810.377196535</v>
      </c>
      <c r="L73" s="90">
        <f t="shared" si="7"/>
        <v>77653392.389374182</v>
      </c>
      <c r="M73" s="90">
        <f t="shared" si="7"/>
        <v>77947920.155254483</v>
      </c>
      <c r="N73" s="90">
        <f t="shared" si="7"/>
        <v>105248057.94977254</v>
      </c>
      <c r="O73" s="90">
        <f t="shared" si="7"/>
        <v>96912292.305638939</v>
      </c>
      <c r="P73" s="90">
        <f t="shared" si="7"/>
        <v>92951297.987724021</v>
      </c>
      <c r="Q73" s="90">
        <f t="shared" si="7"/>
        <v>165801949.56688356</v>
      </c>
      <c r="R73" s="90">
        <f t="shared" si="7"/>
        <v>97978836.768106222</v>
      </c>
      <c r="S73" s="90">
        <f t="shared" si="7"/>
        <v>84247845.111085773</v>
      </c>
      <c r="T73" s="90">
        <f t="shared" si="7"/>
        <v>94891699.700813189</v>
      </c>
      <c r="U73" s="90">
        <f t="shared" si="7"/>
        <v>151282709.46427387</v>
      </c>
      <c r="V73" s="90">
        <f t="shared" si="7"/>
        <v>0</v>
      </c>
      <c r="W73" s="90">
        <f t="shared" si="7"/>
        <v>0</v>
      </c>
      <c r="X73" s="90">
        <f t="shared" si="7"/>
        <v>0</v>
      </c>
      <c r="Y73" s="90">
        <f t="shared" si="7"/>
        <v>0</v>
      </c>
      <c r="Z73" s="90">
        <f t="shared" si="7"/>
        <v>0</v>
      </c>
      <c r="AA73" s="90">
        <f t="shared" si="7"/>
        <v>0</v>
      </c>
      <c r="AB73" s="90">
        <f t="shared" si="7"/>
        <v>0</v>
      </c>
      <c r="AC73" s="90">
        <f t="shared" si="7"/>
        <v>0</v>
      </c>
      <c r="AD73" s="90">
        <f t="shared" si="7"/>
        <v>0</v>
      </c>
      <c r="AE73" s="90">
        <f t="shared" si="7"/>
        <v>0</v>
      </c>
      <c r="AF73" s="90">
        <f t="shared" si="7"/>
        <v>0</v>
      </c>
      <c r="AG73" s="90">
        <f t="shared" si="7"/>
        <v>0</v>
      </c>
      <c r="AH73" s="90">
        <f t="shared" si="7"/>
        <v>0</v>
      </c>
      <c r="AI73" s="90">
        <f t="shared" si="7"/>
        <v>0</v>
      </c>
      <c r="AJ73" s="90">
        <f t="shared" si="7"/>
        <v>0</v>
      </c>
      <c r="AK73" s="90">
        <f t="shared" si="7"/>
        <v>0</v>
      </c>
      <c r="AL73" s="90">
        <f t="shared" si="7"/>
        <v>0</v>
      </c>
      <c r="AM73" s="90">
        <f t="shared" si="7"/>
        <v>0</v>
      </c>
      <c r="AN73" s="90">
        <f t="shared" si="7"/>
        <v>0</v>
      </c>
      <c r="AO73" s="90">
        <f t="shared" si="7"/>
        <v>0</v>
      </c>
    </row>
    <row r="74" spans="1:41">
      <c r="A74" t="s">
        <v>71</v>
      </c>
      <c r="B74" s="90">
        <f t="shared" si="7"/>
        <v>1775127.34</v>
      </c>
      <c r="C74" s="90">
        <f t="shared" si="7"/>
        <v>3717308.68</v>
      </c>
      <c r="D74" s="90">
        <f t="shared" si="7"/>
        <v>6745400.8900000006</v>
      </c>
      <c r="E74" s="90">
        <f t="shared" si="7"/>
        <v>1071252.1100000001</v>
      </c>
      <c r="F74" s="90">
        <f t="shared" si="7"/>
        <v>1501789.0999999999</v>
      </c>
      <c r="G74" s="90">
        <f t="shared" si="7"/>
        <v>6100925.227806394</v>
      </c>
      <c r="H74" s="90">
        <f t="shared" si="7"/>
        <v>5906440.3857055213</v>
      </c>
      <c r="I74" s="90">
        <f t="shared" si="7"/>
        <v>7847027.9713636348</v>
      </c>
      <c r="J74" s="90">
        <f t="shared" si="7"/>
        <v>10308499.998447837</v>
      </c>
      <c r="K74" s="90">
        <f t="shared" si="7"/>
        <v>19484769.791497458</v>
      </c>
      <c r="L74" s="90">
        <f t="shared" si="7"/>
        <v>31323952.423850708</v>
      </c>
      <c r="M74" s="90">
        <f t="shared" si="7"/>
        <v>21233959.890720937</v>
      </c>
      <c r="N74" s="90">
        <f t="shared" si="7"/>
        <v>13804163.453061903</v>
      </c>
      <c r="O74" s="90">
        <f t="shared" si="7"/>
        <v>22232305.967718393</v>
      </c>
      <c r="P74" s="90">
        <f t="shared" si="7"/>
        <v>22610626.914690401</v>
      </c>
      <c r="Q74" s="90">
        <f t="shared" si="7"/>
        <v>31932864.699745547</v>
      </c>
      <c r="R74" s="90">
        <f t="shared" si="7"/>
        <v>48865902.92547109</v>
      </c>
      <c r="S74" s="90">
        <f t="shared" si="7"/>
        <v>4536147.1424936391</v>
      </c>
      <c r="T74" s="90">
        <f t="shared" si="7"/>
        <v>3138462.6641221372</v>
      </c>
      <c r="U74" s="90">
        <f t="shared" si="7"/>
        <v>2486910.5012722649</v>
      </c>
      <c r="V74" s="90">
        <f t="shared" si="7"/>
        <v>0</v>
      </c>
      <c r="W74" s="90">
        <f t="shared" si="7"/>
        <v>10402269.600000001</v>
      </c>
      <c r="X74" s="90">
        <f t="shared" si="7"/>
        <v>20804539.200000003</v>
      </c>
      <c r="Y74" s="90">
        <f t="shared" si="7"/>
        <v>20804539.200000003</v>
      </c>
      <c r="Z74" s="90">
        <f t="shared" si="7"/>
        <v>15603405</v>
      </c>
      <c r="AA74" s="90">
        <f t="shared" si="7"/>
        <v>31206810</v>
      </c>
      <c r="AB74" s="90">
        <f t="shared" si="7"/>
        <v>31206810</v>
      </c>
      <c r="AC74" s="90">
        <f t="shared" si="7"/>
        <v>0</v>
      </c>
      <c r="AD74" s="90">
        <f t="shared" si="7"/>
        <v>0</v>
      </c>
      <c r="AE74" s="90">
        <f t="shared" si="7"/>
        <v>0</v>
      </c>
      <c r="AF74" s="90">
        <f t="shared" si="7"/>
        <v>0</v>
      </c>
      <c r="AG74" s="90">
        <f t="shared" si="7"/>
        <v>2254920.8000000003</v>
      </c>
      <c r="AH74" s="90">
        <f t="shared" si="7"/>
        <v>4509841.6000000006</v>
      </c>
      <c r="AI74" s="90">
        <f t="shared" si="7"/>
        <v>4509841.6000000006</v>
      </c>
      <c r="AJ74" s="90">
        <f t="shared" si="7"/>
        <v>5261479.8000000007</v>
      </c>
      <c r="AK74" s="90">
        <f t="shared" si="7"/>
        <v>10522959.600000001</v>
      </c>
      <c r="AL74" s="90">
        <f t="shared" si="7"/>
        <v>10522959.600000001</v>
      </c>
      <c r="AM74" s="90">
        <f t="shared" si="7"/>
        <v>0</v>
      </c>
      <c r="AN74" s="90">
        <f t="shared" si="7"/>
        <v>0</v>
      </c>
      <c r="AO74" s="90">
        <f t="shared" si="7"/>
        <v>0</v>
      </c>
    </row>
    <row r="75" spans="1:41">
      <c r="A75" s="84" t="s">
        <v>50</v>
      </c>
      <c r="B75" s="90">
        <f t="shared" ref="B75:AO75" si="8">SUM(B72:B74)</f>
        <v>6806333.4100000001</v>
      </c>
      <c r="C75" s="90">
        <f t="shared" si="8"/>
        <v>12218773.059999999</v>
      </c>
      <c r="D75" s="90">
        <f t="shared" si="8"/>
        <v>18479609.32</v>
      </c>
      <c r="E75" s="90">
        <f t="shared" si="8"/>
        <v>32759318.799999997</v>
      </c>
      <c r="F75" s="90">
        <f t="shared" si="8"/>
        <v>19280749.330000006</v>
      </c>
      <c r="G75" s="90">
        <f t="shared" si="8"/>
        <v>95333008.273801059</v>
      </c>
      <c r="H75" s="90">
        <f t="shared" si="8"/>
        <v>124971203.73938651</v>
      </c>
      <c r="I75" s="90">
        <f t="shared" si="8"/>
        <v>103097983.88446826</v>
      </c>
      <c r="J75" s="90">
        <f t="shared" si="8"/>
        <v>63338437.923307896</v>
      </c>
      <c r="K75" s="90">
        <f t="shared" si="8"/>
        <v>127974844.00504953</v>
      </c>
      <c r="L75" s="90">
        <f t="shared" si="8"/>
        <v>132732516.31449714</v>
      </c>
      <c r="M75" s="90">
        <f t="shared" si="8"/>
        <v>115946001.92892706</v>
      </c>
      <c r="N75" s="90">
        <f t="shared" si="8"/>
        <v>129117125.98298712</v>
      </c>
      <c r="O75" s="90">
        <f t="shared" si="8"/>
        <v>134828930.0799731</v>
      </c>
      <c r="P75" s="90">
        <f t="shared" si="8"/>
        <v>125473064.22302511</v>
      </c>
      <c r="Q75" s="90">
        <f t="shared" si="8"/>
        <v>231991674.87937781</v>
      </c>
      <c r="R75" s="90">
        <f t="shared" si="8"/>
        <v>173673380.20454484</v>
      </c>
      <c r="S75" s="90">
        <f t="shared" si="8"/>
        <v>116106551.33961056</v>
      </c>
      <c r="T75" s="90">
        <f t="shared" si="8"/>
        <v>109944493.63077988</v>
      </c>
      <c r="U75" s="90">
        <f t="shared" si="8"/>
        <v>173322076.21866804</v>
      </c>
      <c r="V75" s="90">
        <f t="shared" si="8"/>
        <v>0</v>
      </c>
      <c r="W75" s="90">
        <f t="shared" si="8"/>
        <v>10402269.600000001</v>
      </c>
      <c r="X75" s="90">
        <f t="shared" si="8"/>
        <v>20804539.200000003</v>
      </c>
      <c r="Y75" s="90">
        <f t="shared" si="8"/>
        <v>20804539.200000003</v>
      </c>
      <c r="Z75" s="90">
        <f t="shared" si="8"/>
        <v>15603405</v>
      </c>
      <c r="AA75" s="90">
        <f t="shared" si="8"/>
        <v>31206810</v>
      </c>
      <c r="AB75" s="90">
        <f t="shared" si="8"/>
        <v>31206810</v>
      </c>
      <c r="AC75" s="90">
        <f t="shared" si="8"/>
        <v>0</v>
      </c>
      <c r="AD75" s="90">
        <f t="shared" si="8"/>
        <v>0</v>
      </c>
      <c r="AE75" s="90">
        <f t="shared" si="8"/>
        <v>0</v>
      </c>
      <c r="AF75" s="90">
        <f t="shared" si="8"/>
        <v>0</v>
      </c>
      <c r="AG75" s="90">
        <f t="shared" si="8"/>
        <v>2254920.8000000003</v>
      </c>
      <c r="AH75" s="90">
        <f t="shared" si="8"/>
        <v>4509841.6000000006</v>
      </c>
      <c r="AI75" s="90">
        <f t="shared" si="8"/>
        <v>4509841.6000000006</v>
      </c>
      <c r="AJ75" s="90">
        <f t="shared" si="8"/>
        <v>5261479.8000000007</v>
      </c>
      <c r="AK75" s="90">
        <f t="shared" si="8"/>
        <v>10522959.600000001</v>
      </c>
      <c r="AL75" s="90">
        <f t="shared" si="8"/>
        <v>10522959.600000001</v>
      </c>
      <c r="AM75" s="90">
        <f t="shared" si="8"/>
        <v>0</v>
      </c>
      <c r="AN75" s="90">
        <f t="shared" si="8"/>
        <v>0</v>
      </c>
      <c r="AO75" s="90">
        <f t="shared" si="8"/>
        <v>0</v>
      </c>
    </row>
    <row r="76" spans="1:41">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row>
    <row r="77" spans="1:41">
      <c r="A77" s="84" t="s">
        <v>142</v>
      </c>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row>
    <row r="78" spans="1:41">
      <c r="A78" t="s">
        <v>47</v>
      </c>
      <c r="B78" s="46">
        <f t="shared" ref="B78:AO80" si="9">SUM(B18,B34,B50,B67)</f>
        <v>10168.791812515859</v>
      </c>
      <c r="C78" s="46">
        <f t="shared" si="9"/>
        <v>16007.649354177873</v>
      </c>
      <c r="D78" s="46">
        <f t="shared" si="9"/>
        <v>19310.712944965067</v>
      </c>
      <c r="E78" s="46">
        <f t="shared" si="9"/>
        <v>18709.849603237384</v>
      </c>
      <c r="F78" s="46">
        <f t="shared" si="9"/>
        <v>16924.799588130427</v>
      </c>
      <c r="G78" s="46">
        <f t="shared" si="9"/>
        <v>16506.196273793288</v>
      </c>
      <c r="H78" s="46">
        <f t="shared" si="9"/>
        <v>13736.238499466577</v>
      </c>
      <c r="I78" s="46">
        <f t="shared" si="9"/>
        <v>12751.157420603506</v>
      </c>
      <c r="J78" s="46">
        <f t="shared" si="9"/>
        <v>14435.725080556816</v>
      </c>
      <c r="K78" s="46">
        <f t="shared" si="9"/>
        <v>8908.25</v>
      </c>
      <c r="L78" s="46">
        <f t="shared" si="9"/>
        <v>8908.2499999999982</v>
      </c>
      <c r="M78" s="46">
        <f t="shared" si="9"/>
        <v>8908.25</v>
      </c>
      <c r="N78" s="46">
        <f t="shared" si="9"/>
        <v>8908.25</v>
      </c>
      <c r="O78" s="46">
        <f>SUM(O18,O34,O50,O67)</f>
        <v>13032.400000000023</v>
      </c>
      <c r="P78" s="46">
        <f t="shared" si="9"/>
        <v>13032.400000000023</v>
      </c>
      <c r="Q78" s="46">
        <f t="shared" si="9"/>
        <v>13032.400000000023</v>
      </c>
      <c r="R78" s="46">
        <f t="shared" si="9"/>
        <v>13032.400000000023</v>
      </c>
      <c r="S78" s="46">
        <f t="shared" si="9"/>
        <v>13032.399999999907</v>
      </c>
      <c r="T78" s="46">
        <f t="shared" si="9"/>
        <v>12659.400000000023</v>
      </c>
      <c r="U78" s="46">
        <f t="shared" si="9"/>
        <v>12659.400000000023</v>
      </c>
      <c r="V78" s="46">
        <f t="shared" si="9"/>
        <v>12659.400000000023</v>
      </c>
      <c r="W78" s="46">
        <f t="shared" si="9"/>
        <v>12659.400000000023</v>
      </c>
      <c r="X78" s="46">
        <f t="shared" si="9"/>
        <v>12659.399999999907</v>
      </c>
      <c r="Y78" s="46">
        <f t="shared" si="9"/>
        <v>11944.400000000023</v>
      </c>
      <c r="Z78" s="46">
        <f t="shared" si="9"/>
        <v>11944.400000000023</v>
      </c>
      <c r="AA78" s="46">
        <f t="shared" si="9"/>
        <v>11944.400000000023</v>
      </c>
      <c r="AB78" s="46">
        <f t="shared" si="9"/>
        <v>11944.400000000023</v>
      </c>
      <c r="AC78" s="46">
        <f t="shared" si="9"/>
        <v>11944.399999999907</v>
      </c>
      <c r="AD78" s="46">
        <f t="shared" si="9"/>
        <v>11204.400000000023</v>
      </c>
      <c r="AE78" s="46">
        <f t="shared" si="9"/>
        <v>11204.400000000023</v>
      </c>
      <c r="AF78" s="46">
        <f t="shared" si="9"/>
        <v>11204.400000000023</v>
      </c>
      <c r="AG78" s="46">
        <f t="shared" si="9"/>
        <v>11204.400000000023</v>
      </c>
      <c r="AH78" s="46">
        <f t="shared" si="9"/>
        <v>11204.399999999907</v>
      </c>
      <c r="AI78" s="46">
        <f t="shared" si="9"/>
        <v>10478</v>
      </c>
      <c r="AJ78" s="46">
        <f t="shared" si="9"/>
        <v>10478</v>
      </c>
      <c r="AK78" s="46">
        <f t="shared" si="9"/>
        <v>10478</v>
      </c>
      <c r="AL78" s="46">
        <f t="shared" si="9"/>
        <v>10478</v>
      </c>
      <c r="AM78" s="46">
        <f t="shared" si="9"/>
        <v>10478</v>
      </c>
      <c r="AN78" s="46">
        <f t="shared" si="9"/>
        <v>10329.399999999907</v>
      </c>
      <c r="AO78" s="46">
        <f t="shared" si="9"/>
        <v>10329.399999999907</v>
      </c>
    </row>
    <row r="79" spans="1:41">
      <c r="A79" t="s">
        <v>70</v>
      </c>
      <c r="B79" s="46">
        <f t="shared" si="9"/>
        <v>10028.294870468319</v>
      </c>
      <c r="C79" s="46">
        <f t="shared" si="9"/>
        <v>15379.217567897922</v>
      </c>
      <c r="D79" s="46">
        <f t="shared" si="9"/>
        <v>19488.375857594165</v>
      </c>
      <c r="E79" s="46">
        <f t="shared" si="9"/>
        <v>18689.021880050488</v>
      </c>
      <c r="F79" s="46">
        <f t="shared" si="9"/>
        <v>16630.149165944527</v>
      </c>
      <c r="G79" s="46">
        <f t="shared" si="9"/>
        <v>16519.159472731455</v>
      </c>
      <c r="H79" s="46">
        <f t="shared" si="9"/>
        <v>13500.966564002738</v>
      </c>
      <c r="I79" s="46">
        <f t="shared" si="9"/>
        <v>12719.798015230594</v>
      </c>
      <c r="J79" s="46">
        <f t="shared" si="9"/>
        <v>14227.0671626605</v>
      </c>
      <c r="K79" s="46">
        <f t="shared" si="9"/>
        <v>8908.25</v>
      </c>
      <c r="L79" s="46">
        <f t="shared" si="9"/>
        <v>8908.2499999999982</v>
      </c>
      <c r="M79" s="46">
        <f t="shared" si="9"/>
        <v>8908.25</v>
      </c>
      <c r="N79" s="46">
        <f t="shared" si="9"/>
        <v>8908.25</v>
      </c>
      <c r="O79" s="46">
        <f t="shared" si="9"/>
        <v>13032.400000000023</v>
      </c>
      <c r="P79" s="46">
        <f t="shared" si="9"/>
        <v>13032.400000000023</v>
      </c>
      <c r="Q79" s="46">
        <f t="shared" si="9"/>
        <v>13032.400000000023</v>
      </c>
      <c r="R79" s="46">
        <f t="shared" si="9"/>
        <v>13032.400000000023</v>
      </c>
      <c r="S79" s="46">
        <f t="shared" si="9"/>
        <v>13032.399999999907</v>
      </c>
      <c r="T79" s="46">
        <f t="shared" si="9"/>
        <v>12659.400000000023</v>
      </c>
      <c r="U79" s="46">
        <f t="shared" si="9"/>
        <v>12659.400000000023</v>
      </c>
      <c r="V79" s="46">
        <f t="shared" si="9"/>
        <v>12659.400000000023</v>
      </c>
      <c r="W79" s="46">
        <f t="shared" si="9"/>
        <v>12659.400000000023</v>
      </c>
      <c r="X79" s="46">
        <f t="shared" si="9"/>
        <v>12659.399999999907</v>
      </c>
      <c r="Y79" s="46">
        <f t="shared" si="9"/>
        <v>11944.400000000023</v>
      </c>
      <c r="Z79" s="46">
        <f t="shared" si="9"/>
        <v>11944.400000000023</v>
      </c>
      <c r="AA79" s="46">
        <f t="shared" si="9"/>
        <v>11944.400000000023</v>
      </c>
      <c r="AB79" s="46">
        <f t="shared" si="9"/>
        <v>11944.400000000023</v>
      </c>
      <c r="AC79" s="46">
        <f t="shared" si="9"/>
        <v>11944.399999999907</v>
      </c>
      <c r="AD79" s="46">
        <f t="shared" si="9"/>
        <v>11204.400000000023</v>
      </c>
      <c r="AE79" s="46">
        <f t="shared" si="9"/>
        <v>11204.400000000023</v>
      </c>
      <c r="AF79" s="46">
        <f t="shared" si="9"/>
        <v>11204.400000000023</v>
      </c>
      <c r="AG79" s="46">
        <f t="shared" si="9"/>
        <v>11204.400000000023</v>
      </c>
      <c r="AH79" s="46">
        <f t="shared" si="9"/>
        <v>11204.399999999907</v>
      </c>
      <c r="AI79" s="46">
        <f t="shared" si="9"/>
        <v>10478</v>
      </c>
      <c r="AJ79" s="46">
        <f t="shared" si="9"/>
        <v>10478</v>
      </c>
      <c r="AK79" s="46">
        <f t="shared" si="9"/>
        <v>10478</v>
      </c>
      <c r="AL79" s="46">
        <f t="shared" si="9"/>
        <v>10478</v>
      </c>
      <c r="AM79" s="46">
        <f t="shared" si="9"/>
        <v>10478</v>
      </c>
      <c r="AN79" s="46">
        <f t="shared" si="9"/>
        <v>10329.399999999907</v>
      </c>
      <c r="AO79" s="46">
        <f t="shared" si="9"/>
        <v>10329.399999999907</v>
      </c>
    </row>
    <row r="80" spans="1:41">
      <c r="A80" s="74" t="s">
        <v>71</v>
      </c>
      <c r="B80" s="97">
        <f t="shared" si="9"/>
        <v>2202.140978911103</v>
      </c>
      <c r="C80" s="97">
        <f t="shared" si="9"/>
        <v>4196.3432275454406</v>
      </c>
      <c r="D80" s="97">
        <f t="shared" si="9"/>
        <v>5990.3208034105164</v>
      </c>
      <c r="E80" s="97">
        <f t="shared" si="9"/>
        <v>7075.0353547047416</v>
      </c>
      <c r="F80" s="97">
        <f>SUM(F20,F36,F52,F69)</f>
        <v>5667.903621561748</v>
      </c>
      <c r="G80" s="97">
        <f t="shared" si="9"/>
        <v>4959.0282582897626</v>
      </c>
      <c r="H80" s="97">
        <f t="shared" si="9"/>
        <v>4842.1273615394211</v>
      </c>
      <c r="I80" s="97">
        <f t="shared" si="9"/>
        <v>5701.4447587328686</v>
      </c>
      <c r="J80" s="97">
        <f t="shared" si="9"/>
        <v>6127.6217997676304</v>
      </c>
      <c r="K80" s="97">
        <f t="shared" si="9"/>
        <v>5190.2742493348906</v>
      </c>
      <c r="L80" s="97">
        <f t="shared" si="9"/>
        <v>5257.6044564709555</v>
      </c>
      <c r="M80" s="97">
        <f t="shared" si="9"/>
        <v>5297.1025271876833</v>
      </c>
      <c r="N80" s="97">
        <f t="shared" si="9"/>
        <v>5584.3245729818236</v>
      </c>
      <c r="O80" s="97">
        <f t="shared" si="9"/>
        <v>5623.8226436985497</v>
      </c>
      <c r="P80" s="97">
        <f t="shared" si="9"/>
        <v>5663.3207144152784</v>
      </c>
      <c r="Q80" s="97">
        <f t="shared" si="9"/>
        <v>7862.3128396945494</v>
      </c>
      <c r="R80" s="97">
        <f t="shared" si="9"/>
        <v>7894.5110737402074</v>
      </c>
      <c r="S80" s="97">
        <f t="shared" si="9"/>
        <v>7926.7093077858672</v>
      </c>
      <c r="T80" s="97">
        <f t="shared" si="9"/>
        <v>7958.9075418315288</v>
      </c>
      <c r="U80" s="97">
        <f t="shared" si="9"/>
        <v>7991.1057758771849</v>
      </c>
      <c r="V80" s="97">
        <f t="shared" si="9"/>
        <v>3050.0122962101664</v>
      </c>
      <c r="W80" s="97">
        <f t="shared" si="9"/>
        <v>3033.0061036284528</v>
      </c>
      <c r="X80" s="97">
        <f t="shared" si="9"/>
        <v>3015.9999110467393</v>
      </c>
      <c r="Y80" s="97">
        <f t="shared" si="9"/>
        <v>2998.9937184650221</v>
      </c>
      <c r="Z80" s="97">
        <f t="shared" si="9"/>
        <v>4007.4627536306793</v>
      </c>
      <c r="AA80" s="97">
        <f t="shared" si="9"/>
        <v>3990.456561048964</v>
      </c>
      <c r="AB80" s="97">
        <f t="shared" si="9"/>
        <v>3990.4565610489676</v>
      </c>
      <c r="AC80" s="97">
        <f t="shared" si="9"/>
        <v>2324.3297228136739</v>
      </c>
      <c r="AD80" s="97">
        <f t="shared" si="9"/>
        <v>2324.3297228136666</v>
      </c>
      <c r="AE80" s="97">
        <f t="shared" si="9"/>
        <v>2324.3297228136739</v>
      </c>
      <c r="AF80" s="97">
        <f t="shared" si="9"/>
        <v>2324.3297228136703</v>
      </c>
      <c r="AG80" s="97">
        <f t="shared" si="9"/>
        <v>2297.5738392281542</v>
      </c>
      <c r="AH80" s="97">
        <f t="shared" si="9"/>
        <v>2270.8179556426307</v>
      </c>
      <c r="AI80" s="97">
        <f t="shared" si="9"/>
        <v>2244.0620720571146</v>
      </c>
      <c r="AJ80" s="97">
        <f t="shared" si="9"/>
        <v>2217.3061884715985</v>
      </c>
      <c r="AK80" s="97">
        <f t="shared" si="9"/>
        <v>2190.5503048860751</v>
      </c>
      <c r="AL80" s="97">
        <f t="shared" si="9"/>
        <v>2190.5503048860824</v>
      </c>
      <c r="AM80" s="97">
        <f t="shared" si="9"/>
        <v>2190.5503048860824</v>
      </c>
      <c r="AN80" s="97">
        <f t="shared" si="9"/>
        <v>2190.5503048860751</v>
      </c>
      <c r="AO80" s="97">
        <f t="shared" si="9"/>
        <v>2190.5503048860824</v>
      </c>
    </row>
    <row r="81" spans="1:13">
      <c r="B81" s="172"/>
      <c r="C81" s="84"/>
      <c r="D81" s="84"/>
    </row>
    <row r="82" spans="1:13">
      <c r="A82" s="84"/>
      <c r="K82" t="s">
        <v>46</v>
      </c>
      <c r="L82" s="46">
        <f>SUM(L18:AO18)</f>
        <v>83503.1123638344</v>
      </c>
      <c r="M82" s="152">
        <f t="shared" ref="M82:M84" si="10">L82/$L$86</f>
        <v>0.24275815419346011</v>
      </c>
    </row>
    <row r="83" spans="1:13">
      <c r="A83" s="84"/>
      <c r="K83" t="s">
        <v>51</v>
      </c>
      <c r="L83" s="46">
        <f>SUM(L34:AO34)</f>
        <v>39763.5800245098</v>
      </c>
      <c r="M83" s="152">
        <f t="shared" si="10"/>
        <v>0.11559968266589633</v>
      </c>
    </row>
    <row r="84" spans="1:13">
      <c r="K84" t="s">
        <v>143</v>
      </c>
      <c r="L84" s="46">
        <f>SUM(L50:AO50)</f>
        <v>41631.612450827255</v>
      </c>
      <c r="M84" s="152">
        <f t="shared" si="10"/>
        <v>0.121030379689625</v>
      </c>
    </row>
    <row r="85" spans="1:13">
      <c r="K85" t="s">
        <v>144</v>
      </c>
      <c r="L85" s="46">
        <f>SUM(L67:AO67)</f>
        <v>179078.24516082834</v>
      </c>
      <c r="M85" s="152">
        <f>L85/$L$86</f>
        <v>0.52061178345101855</v>
      </c>
    </row>
    <row r="86" spans="1:13">
      <c r="L86" s="46">
        <f>SUM(L82:L85)</f>
        <v>343976.54999999981</v>
      </c>
    </row>
    <row r="87" spans="1:13">
      <c r="A87" s="1" t="s">
        <v>145</v>
      </c>
    </row>
    <row r="88" spans="1:13">
      <c r="A88" s="173" t="s">
        <v>47</v>
      </c>
      <c r="B88" s="57">
        <f>B78*775/10^6</f>
        <v>7.8808136546997911</v>
      </c>
      <c r="C88" s="57">
        <f t="shared" ref="C88:K89" si="11">C78*775/10^6</f>
        <v>12.40592824948785</v>
      </c>
      <c r="D88" s="57">
        <f t="shared" si="11"/>
        <v>14.965802532347928</v>
      </c>
      <c r="E88" s="57">
        <f t="shared" si="11"/>
        <v>14.500133442508973</v>
      </c>
      <c r="F88" s="57">
        <f t="shared" si="11"/>
        <v>13.116719680801081</v>
      </c>
      <c r="G88" s="57">
        <f t="shared" si="11"/>
        <v>12.792302112189798</v>
      </c>
      <c r="H88" s="57">
        <f t="shared" si="11"/>
        <v>10.645584837086597</v>
      </c>
      <c r="I88" s="57">
        <f t="shared" si="11"/>
        <v>9.8821470009677164</v>
      </c>
      <c r="J88" s="57">
        <f t="shared" si="11"/>
        <v>11.187686937431533</v>
      </c>
      <c r="K88" s="57">
        <f t="shared" si="11"/>
        <v>6.9038937499999999</v>
      </c>
    </row>
    <row r="89" spans="1:13">
      <c r="A89" t="s">
        <v>70</v>
      </c>
      <c r="B89" s="57">
        <f>B79*775/10^6</f>
        <v>7.7719285246129468</v>
      </c>
      <c r="C89" s="57">
        <f t="shared" si="11"/>
        <v>11.91889361512089</v>
      </c>
      <c r="D89" s="57">
        <f t="shared" si="11"/>
        <v>15.103491289635478</v>
      </c>
      <c r="E89" s="57">
        <f t="shared" si="11"/>
        <v>14.483991957039128</v>
      </c>
      <c r="F89" s="57">
        <f t="shared" si="11"/>
        <v>12.888365603607008</v>
      </c>
      <c r="G89" s="57">
        <f t="shared" si="11"/>
        <v>12.802348591366878</v>
      </c>
      <c r="H89" s="57">
        <f t="shared" si="11"/>
        <v>10.463249087102122</v>
      </c>
      <c r="I89" s="57">
        <f t="shared" si="11"/>
        <v>9.8578434618037107</v>
      </c>
      <c r="J89" s="57">
        <f t="shared" si="11"/>
        <v>11.025977051061886</v>
      </c>
      <c r="K89" s="57">
        <f t="shared" si="11"/>
        <v>6.9038937499999999</v>
      </c>
    </row>
    <row r="90" spans="1:13">
      <c r="A90" s="84"/>
    </row>
    <row r="91" spans="1:13">
      <c r="A91" s="84"/>
    </row>
    <row r="96" spans="1:13">
      <c r="A96" s="84"/>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1803C-744B-4CC4-A4DD-EE31F2B843A7}">
  <dimension ref="A1:O32"/>
  <sheetViews>
    <sheetView topLeftCell="B2" zoomScaleNormal="100" workbookViewId="0">
      <selection activeCell="A42" sqref="A42"/>
    </sheetView>
  </sheetViews>
  <sheetFormatPr defaultRowHeight="15.6"/>
  <cols>
    <col min="1" max="1" width="40.625" bestFit="1" customWidth="1"/>
    <col min="4" max="8" width="14.375" customWidth="1"/>
    <col min="11" max="11" width="10" bestFit="1" customWidth="1"/>
    <col min="12" max="16" width="14" bestFit="1" customWidth="1"/>
  </cols>
  <sheetData>
    <row r="1" spans="1:15">
      <c r="B1" s="84" t="s">
        <v>146</v>
      </c>
      <c r="C1" s="84" t="s">
        <v>147</v>
      </c>
      <c r="D1" s="84" t="s">
        <v>148</v>
      </c>
      <c r="E1" s="84" t="s">
        <v>149</v>
      </c>
    </row>
    <row r="2" spans="1:15">
      <c r="A2" t="s">
        <v>150</v>
      </c>
      <c r="B2" t="s">
        <v>151</v>
      </c>
      <c r="D2" s="24">
        <v>2.5000000000000001E-2</v>
      </c>
      <c r="E2" t="s">
        <v>152</v>
      </c>
    </row>
    <row r="3" spans="1:15">
      <c r="A3" t="s">
        <v>153</v>
      </c>
      <c r="B3" t="s">
        <v>154</v>
      </c>
      <c r="D3" s="18">
        <v>3.0099999999999998E-2</v>
      </c>
      <c r="E3" t="s">
        <v>155</v>
      </c>
    </row>
    <row r="5" spans="1:15">
      <c r="A5" t="s">
        <v>156</v>
      </c>
      <c r="B5" t="s">
        <v>157</v>
      </c>
      <c r="D5" s="84" t="s">
        <v>100</v>
      </c>
      <c r="E5" s="84" t="s">
        <v>158</v>
      </c>
      <c r="F5" s="84"/>
      <c r="G5" s="84"/>
      <c r="H5" s="84"/>
      <c r="I5" s="84"/>
      <c r="J5" s="84"/>
      <c r="K5" s="84"/>
      <c r="L5" s="84"/>
      <c r="M5" s="84"/>
      <c r="N5" s="84"/>
      <c r="O5" s="84"/>
    </row>
    <row r="6" spans="1:15" ht="16.149999999999999">
      <c r="A6" s="99" t="s">
        <v>159</v>
      </c>
    </row>
    <row r="7" spans="1:15">
      <c r="A7" s="100" t="s">
        <v>160</v>
      </c>
      <c r="C7" t="s">
        <v>161</v>
      </c>
      <c r="D7" s="62">
        <v>83.73</v>
      </c>
      <c r="E7" s="24">
        <v>-6.0101538728704162E-2</v>
      </c>
      <c r="G7" s="62"/>
      <c r="H7" s="18"/>
      <c r="J7" s="170"/>
      <c r="K7" s="73"/>
    </row>
    <row r="8" spans="1:15">
      <c r="A8" s="100" t="s">
        <v>162</v>
      </c>
      <c r="D8" s="62"/>
      <c r="G8" s="62"/>
      <c r="J8" s="170"/>
    </row>
    <row r="9" spans="1:15">
      <c r="A9" s="100" t="s">
        <v>163</v>
      </c>
      <c r="C9" t="s">
        <v>161</v>
      </c>
      <c r="D9" s="101">
        <v>2.7164999999999999</v>
      </c>
      <c r="E9" s="24">
        <v>0.17745546611155882</v>
      </c>
      <c r="F9" s="62"/>
      <c r="G9" s="101"/>
      <c r="H9" s="18"/>
      <c r="J9" s="171"/>
      <c r="K9" s="73"/>
    </row>
    <row r="10" spans="1:15">
      <c r="A10" s="100" t="s">
        <v>164</v>
      </c>
      <c r="C10" t="s">
        <v>161</v>
      </c>
      <c r="D10" s="101">
        <v>3.4660000000000002</v>
      </c>
      <c r="E10" s="24">
        <v>0.17745546611155882</v>
      </c>
      <c r="G10" s="101"/>
      <c r="H10" s="18"/>
      <c r="J10" s="171"/>
      <c r="K10" s="73"/>
    </row>
    <row r="11" spans="1:15">
      <c r="A11" s="102"/>
      <c r="D11" s="62"/>
      <c r="G11" s="62"/>
      <c r="J11" s="170"/>
    </row>
    <row r="12" spans="1:15" ht="16.149999999999999">
      <c r="A12" s="99" t="s">
        <v>165</v>
      </c>
      <c r="D12" s="62"/>
      <c r="G12" s="62"/>
      <c r="J12" s="170"/>
    </row>
    <row r="13" spans="1:15">
      <c r="A13" s="100" t="s">
        <v>160</v>
      </c>
      <c r="C13" t="s">
        <v>161</v>
      </c>
      <c r="D13" s="62">
        <v>83.73</v>
      </c>
      <c r="E13" s="24">
        <v>-6.0101538728704051E-2</v>
      </c>
      <c r="G13" s="62"/>
      <c r="H13" s="18"/>
      <c r="J13" s="170"/>
      <c r="K13" s="73"/>
    </row>
    <row r="14" spans="1:15">
      <c r="A14" s="100" t="s">
        <v>162</v>
      </c>
      <c r="C14" t="s">
        <v>161</v>
      </c>
      <c r="D14" s="101">
        <v>3.4660000000000002</v>
      </c>
      <c r="E14" s="24">
        <v>-5.9989271831753288E-2</v>
      </c>
      <c r="G14" s="101"/>
      <c r="H14" s="18"/>
      <c r="J14" s="171"/>
      <c r="K14" s="73"/>
    </row>
    <row r="15" spans="1:15">
      <c r="A15" s="102"/>
      <c r="D15" s="62"/>
      <c r="G15" s="62"/>
      <c r="J15" s="170"/>
    </row>
    <row r="16" spans="1:15" ht="16.149999999999999">
      <c r="A16" s="99" t="s">
        <v>166</v>
      </c>
      <c r="D16" s="62"/>
      <c r="G16" s="62"/>
      <c r="J16" s="170"/>
    </row>
    <row r="17" spans="1:11">
      <c r="A17" s="100" t="s">
        <v>167</v>
      </c>
      <c r="C17" t="s">
        <v>161</v>
      </c>
      <c r="D17" s="62">
        <v>367.76</v>
      </c>
      <c r="E17" s="24">
        <v>-5.9989271831753288E-2</v>
      </c>
      <c r="G17" s="62"/>
      <c r="H17" s="18"/>
      <c r="J17" s="170"/>
      <c r="K17" s="73"/>
    </row>
    <row r="18" spans="1:11">
      <c r="A18" s="100" t="s">
        <v>168</v>
      </c>
      <c r="C18" t="s">
        <v>161</v>
      </c>
      <c r="D18" s="101">
        <v>0.94440000000000002</v>
      </c>
      <c r="E18" s="24">
        <v>-1</v>
      </c>
      <c r="G18" s="101"/>
      <c r="J18" s="171"/>
      <c r="K18" s="73"/>
    </row>
    <row r="19" spans="1:11">
      <c r="A19" s="102"/>
      <c r="D19" s="62"/>
      <c r="G19" s="62"/>
      <c r="J19" s="170"/>
    </row>
    <row r="20" spans="1:11" ht="16.149999999999999">
      <c r="A20" s="99" t="s">
        <v>169</v>
      </c>
      <c r="D20" s="62"/>
      <c r="G20" s="62"/>
      <c r="J20" s="170"/>
    </row>
    <row r="21" spans="1:11">
      <c r="A21" s="100" t="s">
        <v>167</v>
      </c>
      <c r="C21" t="s">
        <v>161</v>
      </c>
      <c r="D21" s="62">
        <v>436.75</v>
      </c>
      <c r="E21" s="24">
        <v>-6.0053840399228897E-2</v>
      </c>
      <c r="G21" s="62"/>
      <c r="H21" s="18"/>
      <c r="J21" s="170"/>
      <c r="K21" s="73"/>
    </row>
    <row r="22" spans="1:11">
      <c r="A22" s="100" t="s">
        <v>168</v>
      </c>
      <c r="C22" t="s">
        <v>161</v>
      </c>
      <c r="D22" s="101">
        <v>1.786</v>
      </c>
      <c r="E22" s="24">
        <v>-5.9989271831753177E-2</v>
      </c>
      <c r="G22" s="101"/>
      <c r="J22" s="171"/>
      <c r="K22" s="73"/>
    </row>
    <row r="23" spans="1:11">
      <c r="A23" s="102"/>
    </row>
    <row r="24" spans="1:11">
      <c r="A24" s="99" t="s">
        <v>170</v>
      </c>
    </row>
    <row r="25" spans="1:11">
      <c r="A25" s="100" t="s">
        <v>171</v>
      </c>
      <c r="C25" t="s">
        <v>161</v>
      </c>
      <c r="D25" s="101">
        <v>2.1513</v>
      </c>
      <c r="E25" s="24">
        <v>-5.9989271831753288E-2</v>
      </c>
      <c r="G25" s="101"/>
      <c r="J25" s="171"/>
      <c r="K25" s="73"/>
    </row>
    <row r="26" spans="1:11">
      <c r="A26" s="100"/>
      <c r="D26" s="101"/>
    </row>
    <row r="27" spans="1:11">
      <c r="D27" s="54"/>
    </row>
    <row r="28" spans="1:11">
      <c r="D28" s="101"/>
    </row>
    <row r="29" spans="1:11">
      <c r="D29" s="101"/>
    </row>
    <row r="32" spans="1:11">
      <c r="A32" t="s">
        <v>172</v>
      </c>
      <c r="C32" t="s">
        <v>161</v>
      </c>
      <c r="D32">
        <v>169</v>
      </c>
      <c r="E32" t="s">
        <v>173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C937-A8B3-4E9E-90B4-196AE6C6BA42}">
  <dimension ref="A2:AY27"/>
  <sheetViews>
    <sheetView tabSelected="1" topLeftCell="A7" workbookViewId="0">
      <selection activeCell="A29" sqref="A29:XFD32"/>
    </sheetView>
  </sheetViews>
  <sheetFormatPr defaultRowHeight="15.6"/>
  <cols>
    <col min="1" max="1" width="40.75" bestFit="1" customWidth="1"/>
    <col min="2" max="2" width="12.125" bestFit="1" customWidth="1"/>
    <col min="4" max="4" width="14.375" customWidth="1"/>
  </cols>
  <sheetData>
    <row r="2" spans="1:51">
      <c r="C2" s="84" t="s">
        <v>146</v>
      </c>
      <c r="D2" s="84" t="s">
        <v>149</v>
      </c>
      <c r="E2" s="84" t="s">
        <v>99</v>
      </c>
      <c r="F2" s="84" t="s">
        <v>100</v>
      </c>
      <c r="G2" s="84" t="s">
        <v>55</v>
      </c>
      <c r="H2" s="84" t="s">
        <v>56</v>
      </c>
      <c r="I2" s="84" t="s">
        <v>57</v>
      </c>
      <c r="J2" s="84" t="s">
        <v>58</v>
      </c>
      <c r="K2" s="84" t="s">
        <v>59</v>
      </c>
      <c r="L2" s="84" t="s">
        <v>104</v>
      </c>
      <c r="M2" s="84" t="s">
        <v>105</v>
      </c>
      <c r="N2" s="84" t="s">
        <v>106</v>
      </c>
      <c r="O2" s="84" t="s">
        <v>107</v>
      </c>
      <c r="P2" s="84" t="s">
        <v>108</v>
      </c>
      <c r="Q2" s="84" t="s">
        <v>109</v>
      </c>
      <c r="R2" s="84" t="s">
        <v>110</v>
      </c>
      <c r="S2" s="84" t="s">
        <v>111</v>
      </c>
      <c r="T2" s="84" t="s">
        <v>112</v>
      </c>
      <c r="U2" s="84" t="s">
        <v>113</v>
      </c>
      <c r="V2" s="84" t="s">
        <v>114</v>
      </c>
      <c r="W2" s="84" t="s">
        <v>115</v>
      </c>
      <c r="X2" s="84" t="s">
        <v>116</v>
      </c>
      <c r="Y2" s="84" t="s">
        <v>117</v>
      </c>
      <c r="Z2" s="84" t="s">
        <v>118</v>
      </c>
      <c r="AA2" s="84" t="s">
        <v>119</v>
      </c>
      <c r="AB2" s="84" t="s">
        <v>120</v>
      </c>
      <c r="AC2" s="84" t="s">
        <v>121</v>
      </c>
      <c r="AD2" s="84" t="s">
        <v>122</v>
      </c>
      <c r="AE2" s="84" t="s">
        <v>123</v>
      </c>
      <c r="AF2" s="84" t="s">
        <v>124</v>
      </c>
      <c r="AG2" s="84" t="s">
        <v>125</v>
      </c>
      <c r="AH2" s="84" t="s">
        <v>126</v>
      </c>
      <c r="AI2" s="84" t="s">
        <v>127</v>
      </c>
      <c r="AJ2" s="84" t="s">
        <v>128</v>
      </c>
    </row>
    <row r="3" spans="1:51">
      <c r="A3" t="s">
        <v>174</v>
      </c>
      <c r="C3" t="s">
        <v>175</v>
      </c>
      <c r="D3" t="s">
        <v>176</v>
      </c>
    </row>
    <row r="4" spans="1:51">
      <c r="A4" t="s">
        <v>177</v>
      </c>
      <c r="C4" t="s">
        <v>178</v>
      </c>
      <c r="D4" t="s">
        <v>179</v>
      </c>
      <c r="E4" s="47"/>
      <c r="F4" s="47">
        <f>'[4]Lot forecast (CL)'!K106</f>
        <v>10442</v>
      </c>
      <c r="G4" s="47">
        <f>'[4]Lot forecast (CL)'!L106</f>
        <v>8908.25</v>
      </c>
      <c r="H4" s="47">
        <f>'[4]Lot forecast (CL)'!M106</f>
        <v>8908.2499999999982</v>
      </c>
      <c r="I4" s="47">
        <f>'[4]Lot forecast (CL)'!N106</f>
        <v>8908.25</v>
      </c>
      <c r="J4" s="47">
        <f>'[4]Lot forecast (CL)'!O106</f>
        <v>8908.25</v>
      </c>
      <c r="K4" s="47">
        <f>'[4]Lot forecast (CL)'!P106</f>
        <v>13032.400000000023</v>
      </c>
      <c r="L4" s="47">
        <f>'[4]Lot forecast (CL)'!Q106</f>
        <v>13032.400000000023</v>
      </c>
      <c r="M4" s="47">
        <f>'[4]Lot forecast (CL)'!R106</f>
        <v>13032.400000000023</v>
      </c>
      <c r="N4" s="47">
        <f>'[4]Lot forecast (CL)'!S106</f>
        <v>13032.400000000023</v>
      </c>
      <c r="O4" s="47">
        <f>'[4]Lot forecast (CL)'!T106</f>
        <v>13032.399999999907</v>
      </c>
      <c r="P4" s="47">
        <f>'[4]Lot forecast (CL)'!U106</f>
        <v>12659.400000000023</v>
      </c>
      <c r="Q4" s="47">
        <f>'[4]Lot forecast (CL)'!V106</f>
        <v>12659.400000000023</v>
      </c>
      <c r="R4" s="47">
        <f>'[4]Lot forecast (CL)'!W106</f>
        <v>12659.400000000023</v>
      </c>
      <c r="S4" s="47">
        <f>'[4]Lot forecast (CL)'!X106</f>
        <v>12659.400000000023</v>
      </c>
      <c r="T4" s="47">
        <f>'[4]Lot forecast (CL)'!Y106</f>
        <v>12659.399999999907</v>
      </c>
      <c r="U4" s="47">
        <f>'[4]Lot forecast (CL)'!Z106</f>
        <v>11944.400000000023</v>
      </c>
      <c r="V4" s="47">
        <f>'[4]Lot forecast (CL)'!AA106</f>
        <v>11944.400000000023</v>
      </c>
      <c r="W4" s="47">
        <f>'[4]Lot forecast (CL)'!AB106</f>
        <v>11944.400000000023</v>
      </c>
      <c r="X4" s="47">
        <f>'[4]Lot forecast (CL)'!AC106</f>
        <v>11944.400000000023</v>
      </c>
      <c r="Y4" s="47">
        <f>'[4]Lot forecast (CL)'!AD106</f>
        <v>11944.399999999907</v>
      </c>
      <c r="Z4" s="47">
        <f>'[4]Lot forecast (CL)'!AE106</f>
        <v>11204.400000000023</v>
      </c>
      <c r="AA4" s="47">
        <f>'[4]Lot forecast (CL)'!AF106</f>
        <v>11204.400000000023</v>
      </c>
      <c r="AB4" s="47">
        <f>'[4]Lot forecast (CL)'!AG106</f>
        <v>11204.400000000023</v>
      </c>
      <c r="AC4" s="47">
        <f>'[4]Lot forecast (CL)'!AH106</f>
        <v>11204.400000000023</v>
      </c>
      <c r="AD4" s="47">
        <f>'[4]Lot forecast (CL)'!AI106</f>
        <v>11204.399999999907</v>
      </c>
      <c r="AE4" s="47">
        <f>'[4]Lot forecast (CL)'!AJ106</f>
        <v>10478</v>
      </c>
      <c r="AF4" s="47">
        <f>'[4]Lot forecast (CL)'!AK106</f>
        <v>10478</v>
      </c>
      <c r="AG4" s="47">
        <f>'[4]Lot forecast (CL)'!AL106</f>
        <v>10478</v>
      </c>
      <c r="AH4" s="47">
        <f>'[4]Lot forecast (CL)'!AM106</f>
        <v>10478</v>
      </c>
      <c r="AI4" s="47">
        <f>'[4]Lot forecast (CL)'!AN106</f>
        <v>10478</v>
      </c>
      <c r="AJ4" s="47">
        <f>'[4]Lot forecast (CL)'!AO106</f>
        <v>10329.399999999907</v>
      </c>
    </row>
    <row r="5" spans="1:51">
      <c r="A5" t="s">
        <v>180</v>
      </c>
      <c r="C5" t="s">
        <v>178</v>
      </c>
      <c r="D5" s="2"/>
      <c r="E5" s="2">
        <v>782170</v>
      </c>
      <c r="F5" s="2">
        <v>788815</v>
      </c>
      <c r="G5" s="2">
        <v>793586</v>
      </c>
      <c r="H5" s="2">
        <v>800571</v>
      </c>
      <c r="I5" s="2">
        <v>808374</v>
      </c>
      <c r="J5" s="2">
        <v>821406</v>
      </c>
      <c r="K5" s="2">
        <v>834439</v>
      </c>
      <c r="L5" s="2">
        <v>847471</v>
      </c>
      <c r="M5" s="2">
        <v>860504</v>
      </c>
      <c r="N5" s="2">
        <v>873536</v>
      </c>
      <c r="O5" s="2">
        <v>886195</v>
      </c>
      <c r="P5" s="2">
        <v>898855</v>
      </c>
      <c r="Q5" s="2">
        <v>911514</v>
      </c>
      <c r="R5" s="2">
        <v>924174</v>
      </c>
      <c r="S5" s="2">
        <v>936833</v>
      </c>
      <c r="T5" s="2">
        <v>948777</v>
      </c>
      <c r="U5" s="2">
        <v>960722</v>
      </c>
      <c r="V5" s="2">
        <v>972666</v>
      </c>
      <c r="W5" s="2">
        <v>984611</v>
      </c>
      <c r="X5" s="2">
        <v>996555</v>
      </c>
      <c r="Y5" s="2">
        <v>1007759</v>
      </c>
      <c r="Z5" s="2">
        <v>1018964</v>
      </c>
      <c r="AA5" s="2">
        <v>1030168</v>
      </c>
      <c r="AB5" s="2">
        <v>1041373</v>
      </c>
      <c r="AC5" s="2">
        <v>1052577</v>
      </c>
      <c r="AD5" s="2">
        <v>1063055</v>
      </c>
      <c r="AE5" s="2">
        <v>1073533</v>
      </c>
      <c r="AF5" s="2">
        <v>1084011</v>
      </c>
      <c r="AG5" s="2">
        <v>1094489</v>
      </c>
      <c r="AH5" s="2">
        <v>1104967</v>
      </c>
      <c r="AI5" s="2">
        <v>1115296</v>
      </c>
      <c r="AJ5" s="2">
        <v>1125626</v>
      </c>
      <c r="AK5" s="2"/>
      <c r="AL5" s="2"/>
      <c r="AM5" s="2"/>
      <c r="AN5" s="2"/>
      <c r="AO5" s="2"/>
      <c r="AP5" s="2"/>
      <c r="AQ5" s="2"/>
      <c r="AR5" s="2"/>
      <c r="AS5" s="2"/>
      <c r="AT5" s="2"/>
      <c r="AU5" s="2"/>
      <c r="AV5" s="2"/>
      <c r="AW5" s="2"/>
      <c r="AX5" s="2"/>
      <c r="AY5" s="2"/>
    </row>
    <row r="6" spans="1:51">
      <c r="A6" t="s">
        <v>181</v>
      </c>
      <c r="E6" s="18"/>
      <c r="F6" s="18">
        <f>F4/E5</f>
        <v>1.3350038994080571E-2</v>
      </c>
      <c r="G6" s="18">
        <f t="shared" ref="G6:AJ6" si="0">G4/F5</f>
        <v>1.1293205631231658E-2</v>
      </c>
      <c r="H6" s="18">
        <f t="shared" si="0"/>
        <v>1.1225311434425504E-2</v>
      </c>
      <c r="I6" s="18">
        <f t="shared" si="0"/>
        <v>1.1127370339420239E-2</v>
      </c>
      <c r="J6" s="18">
        <f t="shared" si="0"/>
        <v>1.1019961057629266E-2</v>
      </c>
      <c r="K6" s="18">
        <f t="shared" si="0"/>
        <v>1.5865966403946434E-2</v>
      </c>
      <c r="L6" s="18">
        <f t="shared" si="0"/>
        <v>1.561815782819358E-2</v>
      </c>
      <c r="M6" s="18">
        <f t="shared" si="0"/>
        <v>1.5377989335328315E-2</v>
      </c>
      <c r="N6" s="18">
        <f t="shared" si="0"/>
        <v>1.5145077768377629E-2</v>
      </c>
      <c r="O6" s="18">
        <f t="shared" si="0"/>
        <v>1.4919133269836512E-2</v>
      </c>
      <c r="P6" s="18">
        <f t="shared" si="0"/>
        <v>1.4285117835239449E-2</v>
      </c>
      <c r="Q6" s="18">
        <f t="shared" si="0"/>
        <v>1.4083917873294384E-2</v>
      </c>
      <c r="R6" s="18">
        <f t="shared" si="0"/>
        <v>1.3888322066364337E-2</v>
      </c>
      <c r="S6" s="18">
        <f t="shared" si="0"/>
        <v>1.3698069843990442E-2</v>
      </c>
      <c r="T6" s="18">
        <f t="shared" si="0"/>
        <v>1.3512974030590198E-2</v>
      </c>
      <c r="U6" s="18">
        <f t="shared" si="0"/>
        <v>1.2589259646892814E-2</v>
      </c>
      <c r="V6" s="18">
        <f t="shared" si="0"/>
        <v>1.2432732882144911E-2</v>
      </c>
      <c r="W6" s="18">
        <f t="shared" si="0"/>
        <v>1.2280063248843924E-2</v>
      </c>
      <c r="X6" s="18">
        <f t="shared" si="0"/>
        <v>1.2131085271239123E-2</v>
      </c>
      <c r="Y6" s="18">
        <f t="shared" si="0"/>
        <v>1.198569070447683E-2</v>
      </c>
      <c r="Z6" s="18">
        <f t="shared" si="0"/>
        <v>1.1118134395227453E-2</v>
      </c>
      <c r="AA6" s="18">
        <f t="shared" si="0"/>
        <v>1.0995874240895678E-2</v>
      </c>
      <c r="AB6" s="18">
        <f t="shared" si="0"/>
        <v>1.087628425654847E-2</v>
      </c>
      <c r="AC6" s="18">
        <f t="shared" si="0"/>
        <v>1.0759257249803887E-2</v>
      </c>
      <c r="AD6" s="18">
        <f t="shared" si="0"/>
        <v>1.0644731929350448E-2</v>
      </c>
      <c r="AE6" s="18">
        <f t="shared" si="0"/>
        <v>9.8564984878487007E-3</v>
      </c>
      <c r="AF6" s="18">
        <f t="shared" si="0"/>
        <v>9.7602961436676836E-3</v>
      </c>
      <c r="AG6" s="18">
        <f t="shared" si="0"/>
        <v>9.6659535742718485E-3</v>
      </c>
      <c r="AH6" s="18">
        <f t="shared" si="0"/>
        <v>9.573417366460512E-3</v>
      </c>
      <c r="AI6" s="18">
        <f t="shared" si="0"/>
        <v>9.4826361330247865E-3</v>
      </c>
      <c r="AJ6" s="18">
        <f t="shared" si="0"/>
        <v>9.26157719565022E-3</v>
      </c>
      <c r="AK6" s="2"/>
      <c r="AL6" s="2"/>
      <c r="AM6" s="2"/>
      <c r="AN6" s="2"/>
      <c r="AO6" s="2"/>
      <c r="AP6" s="2"/>
      <c r="AQ6" s="2"/>
      <c r="AR6" s="2"/>
      <c r="AS6" s="2"/>
      <c r="AT6" s="2"/>
      <c r="AU6" s="2"/>
      <c r="AV6" s="2"/>
      <c r="AW6" s="2"/>
      <c r="AX6" s="2"/>
      <c r="AY6" s="2"/>
    </row>
    <row r="7" spans="1:51">
      <c r="D7" t="s">
        <v>182</v>
      </c>
      <c r="E7" s="18"/>
      <c r="F7" s="18">
        <f t="shared" ref="F7:AJ7" si="1">0.63*F6</f>
        <v>8.4105245662707603E-3</v>
      </c>
      <c r="G7" s="18">
        <f t="shared" si="1"/>
        <v>7.1147195476759448E-3</v>
      </c>
      <c r="H7" s="18">
        <f t="shared" si="1"/>
        <v>7.0719462036880681E-3</v>
      </c>
      <c r="I7" s="18">
        <f t="shared" si="1"/>
        <v>7.0102433138347509E-3</v>
      </c>
      <c r="J7" s="18">
        <f t="shared" si="1"/>
        <v>6.9425754663064373E-3</v>
      </c>
      <c r="K7" s="18">
        <f t="shared" si="1"/>
        <v>9.9955588344862543E-3</v>
      </c>
      <c r="L7" s="18">
        <f t="shared" si="1"/>
        <v>9.8394394317619562E-3</v>
      </c>
      <c r="M7" s="18">
        <f t="shared" si="1"/>
        <v>9.6881332812568388E-3</v>
      </c>
      <c r="N7" s="18">
        <f t="shared" si="1"/>
        <v>9.5413989940779063E-3</v>
      </c>
      <c r="O7" s="18">
        <f t="shared" si="1"/>
        <v>9.399053959997003E-3</v>
      </c>
      <c r="P7" s="18">
        <f t="shared" si="1"/>
        <v>8.9996242362008535E-3</v>
      </c>
      <c r="Q7" s="18">
        <f t="shared" si="1"/>
        <v>8.8728682601754618E-3</v>
      </c>
      <c r="R7" s="18">
        <f t="shared" si="1"/>
        <v>8.7496429018095335E-3</v>
      </c>
      <c r="S7" s="18">
        <f t="shared" si="1"/>
        <v>8.6297840017139794E-3</v>
      </c>
      <c r="T7" s="18">
        <f t="shared" si="1"/>
        <v>8.5131736392718253E-3</v>
      </c>
      <c r="U7" s="18">
        <f t="shared" si="1"/>
        <v>7.9312335775424733E-3</v>
      </c>
      <c r="V7" s="18">
        <f t="shared" si="1"/>
        <v>7.8326217157512947E-3</v>
      </c>
      <c r="W7" s="18">
        <f t="shared" si="1"/>
        <v>7.7364398467716722E-3</v>
      </c>
      <c r="X7" s="18">
        <f t="shared" si="1"/>
        <v>7.6425837208806474E-3</v>
      </c>
      <c r="Y7" s="18">
        <f t="shared" si="1"/>
        <v>7.5509851438204023E-3</v>
      </c>
      <c r="Z7" s="18">
        <f t="shared" si="1"/>
        <v>7.0044246689932952E-3</v>
      </c>
      <c r="AA7" s="18">
        <f t="shared" si="1"/>
        <v>6.9274007717642768E-3</v>
      </c>
      <c r="AB7" s="18">
        <f t="shared" si="1"/>
        <v>6.8520590816255359E-3</v>
      </c>
      <c r="AC7" s="18">
        <f t="shared" si="1"/>
        <v>6.7783320673764488E-3</v>
      </c>
      <c r="AD7" s="18">
        <f t="shared" si="1"/>
        <v>6.7061811154907822E-3</v>
      </c>
      <c r="AE7" s="18">
        <f t="shared" si="1"/>
        <v>6.2095940473446817E-3</v>
      </c>
      <c r="AF7" s="18">
        <f t="shared" si="1"/>
        <v>6.1489865705106408E-3</v>
      </c>
      <c r="AG7" s="18">
        <f t="shared" si="1"/>
        <v>6.0895507517912647E-3</v>
      </c>
      <c r="AH7" s="18">
        <f t="shared" si="1"/>
        <v>6.0312529408701222E-3</v>
      </c>
      <c r="AI7" s="18">
        <f t="shared" si="1"/>
        <v>5.9740607638056158E-3</v>
      </c>
      <c r="AJ7" s="18">
        <f t="shared" si="1"/>
        <v>5.8347936332596387E-3</v>
      </c>
    </row>
    <row r="8" spans="1:51">
      <c r="D8" t="s">
        <v>183</v>
      </c>
      <c r="E8" s="114">
        <v>5.6854149010052701E-3</v>
      </c>
      <c r="F8" s="114">
        <v>1.2355347444974463E-2</v>
      </c>
      <c r="G8" s="114">
        <v>1.7758744582212938E-2</v>
      </c>
      <c r="H8" s="114">
        <v>1.6862070786251682E-2</v>
      </c>
      <c r="I8" s="114">
        <v>1.613758537939014E-2</v>
      </c>
      <c r="J8" s="114">
        <v>1.5455762223048675E-2</v>
      </c>
      <c r="K8" s="114">
        <v>1.5220517523296895E-2</v>
      </c>
      <c r="L8" s="114">
        <v>1.4992326554262636E-2</v>
      </c>
      <c r="M8" s="114">
        <v>1.4770876746584616E-2</v>
      </c>
      <c r="N8" s="114">
        <v>1.455587372978373E-2</v>
      </c>
      <c r="O8" s="114">
        <v>1.3253499115087886E-2</v>
      </c>
      <c r="P8" s="114">
        <v>1.3080141471667917E-2</v>
      </c>
    </row>
    <row r="9" spans="1:51">
      <c r="C9" s="84" t="s">
        <v>146</v>
      </c>
      <c r="D9" s="84" t="s">
        <v>149</v>
      </c>
      <c r="E9" s="84" t="s">
        <v>148</v>
      </c>
    </row>
    <row r="10" spans="1:51">
      <c r="A10" t="s">
        <v>184</v>
      </c>
      <c r="C10" t="s">
        <v>185</v>
      </c>
      <c r="D10" t="s">
        <v>186</v>
      </c>
    </row>
    <row r="11" spans="1:51">
      <c r="A11" s="112" t="s">
        <v>46</v>
      </c>
      <c r="B11" s="113" t="s">
        <v>47</v>
      </c>
      <c r="E11" s="47">
        <v>118.62344763980289</v>
      </c>
    </row>
    <row r="12" spans="1:51">
      <c r="A12" s="113"/>
      <c r="B12" s="113" t="s">
        <v>70</v>
      </c>
      <c r="D12" t="s">
        <v>187</v>
      </c>
      <c r="E12" s="47">
        <f>0.75*E11</f>
        <v>88.967585729852175</v>
      </c>
    </row>
    <row r="13" spans="1:51">
      <c r="A13" s="113"/>
      <c r="B13" s="113" t="s">
        <v>71</v>
      </c>
      <c r="D13" t="s">
        <v>188</v>
      </c>
      <c r="E13" s="47">
        <v>36.08</v>
      </c>
    </row>
    <row r="14" spans="1:51">
      <c r="A14" s="112" t="s">
        <v>51</v>
      </c>
      <c r="B14" s="113" t="s">
        <v>47</v>
      </c>
      <c r="E14" s="47">
        <v>117.5610388406775</v>
      </c>
    </row>
    <row r="15" spans="1:51">
      <c r="A15" s="113"/>
      <c r="B15" s="113" t="s">
        <v>70</v>
      </c>
      <c r="D15" t="s">
        <v>187</v>
      </c>
      <c r="E15" s="47">
        <f>0.75*E14</f>
        <v>88.170779130508123</v>
      </c>
    </row>
    <row r="16" spans="1:51">
      <c r="A16" s="113"/>
      <c r="B16" s="113" t="s">
        <v>71</v>
      </c>
      <c r="D16" t="s">
        <v>188</v>
      </c>
      <c r="E16" s="47">
        <v>36.08</v>
      </c>
    </row>
    <row r="17" spans="1:36">
      <c r="A17" s="112" t="s">
        <v>143</v>
      </c>
      <c r="B17" s="113" t="s">
        <v>47</v>
      </c>
      <c r="E17" s="47">
        <v>60.562715450219194</v>
      </c>
    </row>
    <row r="18" spans="1:36">
      <c r="A18" s="113"/>
      <c r="B18" s="113" t="s">
        <v>70</v>
      </c>
      <c r="D18" t="s">
        <v>189</v>
      </c>
      <c r="E18" s="47">
        <f>0.85*E17</f>
        <v>51.478308132686315</v>
      </c>
    </row>
    <row r="19" spans="1:36">
      <c r="A19" s="113"/>
      <c r="B19" s="113" t="s">
        <v>71</v>
      </c>
      <c r="D19" t="s">
        <v>188</v>
      </c>
      <c r="E19" s="47">
        <v>29.37</v>
      </c>
    </row>
    <row r="20" spans="1:36">
      <c r="A20" s="112" t="s">
        <v>190</v>
      </c>
      <c r="B20" s="113" t="s">
        <v>47</v>
      </c>
      <c r="E20" s="47">
        <v>112.18314203863004</v>
      </c>
    </row>
    <row r="21" spans="1:36">
      <c r="A21" s="113"/>
      <c r="B21" s="113" t="s">
        <v>70</v>
      </c>
      <c r="D21" t="s">
        <v>187</v>
      </c>
      <c r="E21" s="47">
        <f>0.75*E20</f>
        <v>84.137356528972532</v>
      </c>
    </row>
    <row r="22" spans="1:36">
      <c r="A22" s="113"/>
      <c r="B22" s="113" t="s">
        <v>71</v>
      </c>
      <c r="E22" s="47">
        <v>0</v>
      </c>
    </row>
    <row r="24" spans="1:36">
      <c r="A24" t="s">
        <v>191</v>
      </c>
      <c r="C24" s="84" t="s">
        <v>146</v>
      </c>
      <c r="D24" s="84" t="s">
        <v>149</v>
      </c>
      <c r="E24" s="84" t="s">
        <v>99</v>
      </c>
      <c r="F24" s="84" t="s">
        <v>100</v>
      </c>
      <c r="G24" s="84" t="s">
        <v>55</v>
      </c>
      <c r="H24" s="84" t="s">
        <v>56</v>
      </c>
      <c r="I24" s="84" t="s">
        <v>57</v>
      </c>
      <c r="J24" s="84" t="s">
        <v>58</v>
      </c>
      <c r="K24" s="84" t="s">
        <v>59</v>
      </c>
      <c r="L24" s="84" t="s">
        <v>104</v>
      </c>
      <c r="M24" s="84" t="s">
        <v>105</v>
      </c>
      <c r="N24" s="84" t="s">
        <v>106</v>
      </c>
      <c r="O24" s="84" t="s">
        <v>107</v>
      </c>
      <c r="P24" s="84" t="s">
        <v>108</v>
      </c>
      <c r="Q24" s="84" t="s">
        <v>109</v>
      </c>
      <c r="R24" s="84" t="s">
        <v>110</v>
      </c>
      <c r="S24" s="84" t="s">
        <v>111</v>
      </c>
      <c r="T24" s="84" t="s">
        <v>112</v>
      </c>
      <c r="U24" s="84" t="s">
        <v>113</v>
      </c>
      <c r="V24" s="84" t="s">
        <v>114</v>
      </c>
      <c r="W24" s="84" t="s">
        <v>115</v>
      </c>
      <c r="X24" s="84" t="s">
        <v>116</v>
      </c>
      <c r="Y24" s="84" t="s">
        <v>117</v>
      </c>
      <c r="Z24" s="84" t="s">
        <v>118</v>
      </c>
      <c r="AA24" s="84" t="s">
        <v>119</v>
      </c>
      <c r="AB24" s="84" t="s">
        <v>120</v>
      </c>
      <c r="AC24" s="84" t="s">
        <v>121</v>
      </c>
      <c r="AD24" s="84" t="s">
        <v>122</v>
      </c>
      <c r="AE24" s="84" t="s">
        <v>123</v>
      </c>
      <c r="AF24" s="84" t="s">
        <v>124</v>
      </c>
      <c r="AG24" s="84" t="s">
        <v>125</v>
      </c>
      <c r="AH24" s="84" t="s">
        <v>126</v>
      </c>
      <c r="AI24" s="84" t="s">
        <v>127</v>
      </c>
      <c r="AJ24" s="84" t="s">
        <v>128</v>
      </c>
    </row>
    <row r="25" spans="1:36">
      <c r="A25" t="s">
        <v>192</v>
      </c>
      <c r="C25" t="s">
        <v>193</v>
      </c>
      <c r="E25" s="47">
        <f>[5]Growth!C32</f>
        <v>61617</v>
      </c>
      <c r="F25" s="47">
        <f>[5]Growth!D32</f>
        <v>62069.919242565746</v>
      </c>
      <c r="G25" s="47">
        <f>[5]Growth!E32</f>
        <v>62520.827295704155</v>
      </c>
      <c r="H25" s="47">
        <f>[5]Growth!F32</f>
        <v>62969.756255439526</v>
      </c>
      <c r="I25" s="47">
        <f>[5]Growth!G32</f>
        <v>63416.737344351684</v>
      </c>
      <c r="J25" s="47">
        <f>[5]Growth!H32</f>
        <v>64067.846919013828</v>
      </c>
      <c r="K25" s="47">
        <f>[5]Growth!I32</f>
        <v>64714.936698852151</v>
      </c>
      <c r="L25" s="47">
        <f>[5]Growth!J32</f>
        <v>65358.095473632748</v>
      </c>
      <c r="M25" s="47">
        <f>[5]Growth!K32</f>
        <v>65997.408703429246</v>
      </c>
      <c r="N25" s="47">
        <f>[5]Growth!L32</f>
        <v>66632.958693216176</v>
      </c>
      <c r="O25" s="47">
        <f>[5]Growth!M32</f>
        <v>67246.740132737483</v>
      </c>
      <c r="P25" s="47">
        <f>[5]Growth!N32</f>
        <v>67857.116193671987</v>
      </c>
      <c r="Q25" s="47">
        <f>[5]Growth!O32</f>
        <v>68464.15458269915</v>
      </c>
      <c r="R25" s="47">
        <f>[5]Growth!P32</f>
        <v>69067.9207174029</v>
      </c>
      <c r="S25" s="47">
        <f>[5]Growth!Q32</f>
        <v>69668.477834649966</v>
      </c>
      <c r="T25" s="47">
        <f>[5]Growth!R32</f>
        <v>70232.145554952309</v>
      </c>
      <c r="U25" s="47">
        <f>[5]Growth!S32</f>
        <v>70793.061516097747</v>
      </c>
      <c r="V25" s="47">
        <f>[5]Growth!T32</f>
        <v>71351.273942236439</v>
      </c>
      <c r="W25" s="47">
        <f>[5]Growth!U32</f>
        <v>71906.829617999712</v>
      </c>
      <c r="X25" s="47">
        <f>[5]Growth!V32</f>
        <v>72459.77394877396</v>
      </c>
      <c r="Y25" s="47">
        <f>[5]Growth!W32</f>
        <v>72976.053111525471</v>
      </c>
      <c r="Z25" s="47">
        <f>[5]Growth!X32</f>
        <v>73490.109270572037</v>
      </c>
      <c r="AA25" s="47">
        <f>[5]Growth!Y32</f>
        <v>74001.97683825827</v>
      </c>
      <c r="AB25" s="47">
        <f>[5]Growth!Z32</f>
        <v>74511.689318223362</v>
      </c>
      <c r="AC25" s="47">
        <f>[5]Growth!AA32</f>
        <v>75019.27933910751</v>
      </c>
      <c r="AD25" s="47">
        <f>[5]Growth!AB32</f>
        <v>75492.006318116619</v>
      </c>
      <c r="AE25" s="47">
        <f>[5]Growth!AC32</f>
        <v>75962.930752442189</v>
      </c>
      <c r="AF25" s="47">
        <f>[5]Growth!AD32</f>
        <v>76432.077384282704</v>
      </c>
      <c r="AG25" s="47">
        <f>[5]Growth!AE32</f>
        <v>76899.47037577827</v>
      </c>
      <c r="AH25" s="47">
        <f>[5]Growth!AF32</f>
        <v>77365.13332813642</v>
      </c>
      <c r="AI25" s="47">
        <f>[5]Growth!AG32</f>
        <v>77822.509431900238</v>
      </c>
      <c r="AJ25" s="47">
        <f>[5]Growth!AH32</f>
        <v>78278.248305610992</v>
      </c>
    </row>
    <row r="26" spans="1:36">
      <c r="A26" t="s">
        <v>194</v>
      </c>
      <c r="F26" s="47">
        <f>F25-E25</f>
        <v>452.91924256574566</v>
      </c>
      <c r="G26" s="47">
        <f t="shared" ref="G26:AJ26" si="2">G25-F25</f>
        <v>450.90805313840974</v>
      </c>
      <c r="H26" s="47">
        <f t="shared" si="2"/>
        <v>448.92895973537088</v>
      </c>
      <c r="I26" s="47">
        <f t="shared" si="2"/>
        <v>446.98108891215816</v>
      </c>
      <c r="J26" s="47">
        <f t="shared" si="2"/>
        <v>651.10957466214313</v>
      </c>
      <c r="K26" s="47">
        <f t="shared" si="2"/>
        <v>647.08977983832301</v>
      </c>
      <c r="L26" s="47">
        <f t="shared" si="2"/>
        <v>643.15877478059701</v>
      </c>
      <c r="M26" s="47">
        <f t="shared" si="2"/>
        <v>639.31322979649849</v>
      </c>
      <c r="N26" s="47">
        <f t="shared" si="2"/>
        <v>635.54998978693038</v>
      </c>
      <c r="O26" s="47">
        <f t="shared" si="2"/>
        <v>613.78143952130631</v>
      </c>
      <c r="P26" s="47">
        <f t="shared" si="2"/>
        <v>610.37606093450449</v>
      </c>
      <c r="Q26" s="47">
        <f t="shared" si="2"/>
        <v>607.03838902716234</v>
      </c>
      <c r="R26" s="47">
        <f t="shared" si="2"/>
        <v>603.76613470375014</v>
      </c>
      <c r="S26" s="47">
        <f t="shared" si="2"/>
        <v>600.55711724706634</v>
      </c>
      <c r="T26" s="47">
        <f t="shared" si="2"/>
        <v>563.66772030234279</v>
      </c>
      <c r="U26" s="47">
        <f t="shared" si="2"/>
        <v>560.9159611454379</v>
      </c>
      <c r="V26" s="47">
        <f t="shared" si="2"/>
        <v>558.21242613869254</v>
      </c>
      <c r="W26" s="47">
        <f t="shared" si="2"/>
        <v>555.55567576327303</v>
      </c>
      <c r="X26" s="47">
        <f t="shared" si="2"/>
        <v>552.94433077424765</v>
      </c>
      <c r="Y26" s="47">
        <f t="shared" si="2"/>
        <v>516.27916275151074</v>
      </c>
      <c r="Z26" s="47">
        <f t="shared" si="2"/>
        <v>514.05615904656588</v>
      </c>
      <c r="AA26" s="47">
        <f t="shared" si="2"/>
        <v>511.86756768623309</v>
      </c>
      <c r="AB26" s="47">
        <f t="shared" si="2"/>
        <v>509.71247996509192</v>
      </c>
      <c r="AC26" s="47">
        <f t="shared" si="2"/>
        <v>507.59002088414854</v>
      </c>
      <c r="AD26" s="47">
        <f t="shared" si="2"/>
        <v>472.72697900910862</v>
      </c>
      <c r="AE26" s="47">
        <f t="shared" si="2"/>
        <v>470.92443432557047</v>
      </c>
      <c r="AF26" s="47">
        <f t="shared" si="2"/>
        <v>469.1466318405146</v>
      </c>
      <c r="AG26" s="47">
        <f t="shared" si="2"/>
        <v>467.39299149556609</v>
      </c>
      <c r="AH26" s="47">
        <f t="shared" si="2"/>
        <v>465.66295235815051</v>
      </c>
      <c r="AI26" s="47">
        <f t="shared" si="2"/>
        <v>457.37610376381781</v>
      </c>
      <c r="AJ26" s="47">
        <f t="shared" si="2"/>
        <v>455.73887371075398</v>
      </c>
    </row>
    <row r="27" spans="1:36">
      <c r="A27" t="s">
        <v>195</v>
      </c>
      <c r="E27" s="47">
        <f>[5]Summary!I75</f>
        <v>479.48100674063005</v>
      </c>
      <c r="F27" s="47">
        <f>[5]Summary!J75</f>
        <v>500.34076762159043</v>
      </c>
      <c r="G27" s="47">
        <f>[5]Summary!K75</f>
        <v>517.93166801649818</v>
      </c>
      <c r="H27" s="47">
        <f>[5]Summary!L75</f>
        <v>525.42109231639074</v>
      </c>
      <c r="I27" s="47">
        <f>[5]Summary!M75</f>
        <v>531.19613994155236</v>
      </c>
      <c r="J27" s="47">
        <f>[5]Summary!N75</f>
        <v>528.21641158140733</v>
      </c>
      <c r="K27" s="47">
        <f>[5]Summary!O75</f>
        <v>525.05783188536122</v>
      </c>
      <c r="L27" s="47">
        <f>[5]Summary!P75</f>
        <v>521.75290293338458</v>
      </c>
      <c r="M27" s="47">
        <f>[5]Summary!Q75</f>
        <v>518.58939726399262</v>
      </c>
      <c r="N27" s="47">
        <f>[5]Summary!R75</f>
        <v>515.39319267658823</v>
      </c>
      <c r="O27" s="47">
        <f>[5]Summary!S75</f>
        <v>512.36909429156719</v>
      </c>
      <c r="P27" s="47">
        <f>[5]Summary!T75</f>
        <v>509.39257633689493</v>
      </c>
      <c r="Q27" s="47">
        <v>510</v>
      </c>
      <c r="R27" s="47">
        <f>Q27</f>
        <v>510</v>
      </c>
      <c r="S27" s="47">
        <f t="shared" ref="S27:AJ27" si="3">R27</f>
        <v>510</v>
      </c>
      <c r="T27" s="47">
        <f t="shared" si="3"/>
        <v>510</v>
      </c>
      <c r="U27" s="47">
        <f t="shared" si="3"/>
        <v>510</v>
      </c>
      <c r="V27" s="47">
        <f t="shared" si="3"/>
        <v>510</v>
      </c>
      <c r="W27" s="47">
        <f t="shared" si="3"/>
        <v>510</v>
      </c>
      <c r="X27" s="47">
        <f t="shared" si="3"/>
        <v>510</v>
      </c>
      <c r="Y27" s="47">
        <f t="shared" si="3"/>
        <v>510</v>
      </c>
      <c r="Z27" s="47">
        <f t="shared" si="3"/>
        <v>510</v>
      </c>
      <c r="AA27" s="47">
        <f t="shared" si="3"/>
        <v>510</v>
      </c>
      <c r="AB27" s="47">
        <f t="shared" si="3"/>
        <v>510</v>
      </c>
      <c r="AC27" s="47">
        <f t="shared" si="3"/>
        <v>510</v>
      </c>
      <c r="AD27" s="47">
        <f t="shared" si="3"/>
        <v>510</v>
      </c>
      <c r="AE27" s="47">
        <f t="shared" si="3"/>
        <v>510</v>
      </c>
      <c r="AF27" s="47">
        <f t="shared" si="3"/>
        <v>510</v>
      </c>
      <c r="AG27" s="47">
        <f t="shared" si="3"/>
        <v>510</v>
      </c>
      <c r="AH27" s="47">
        <f t="shared" si="3"/>
        <v>510</v>
      </c>
      <c r="AI27" s="47">
        <f t="shared" si="3"/>
        <v>510</v>
      </c>
      <c r="AJ27" s="47">
        <f t="shared" si="3"/>
        <v>510</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322"/>
  <sheetViews>
    <sheetView workbookViewId="0">
      <selection activeCell="H21" sqref="H21"/>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hidden="1" customWidth="1"/>
    <col min="7" max="7" width="17.25" hidden="1" customWidth="1"/>
    <col min="8" max="8" width="14.5" bestFit="1" customWidth="1"/>
    <col min="9" max="9" width="13.25" bestFit="1" customWidth="1"/>
    <col min="10" max="10" width="15.5" customWidth="1"/>
    <col min="38" max="38" width="20.125" customWidth="1"/>
  </cols>
  <sheetData>
    <row r="1" spans="1:37">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row>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199</v>
      </c>
      <c r="H4" s="206"/>
    </row>
    <row r="6" spans="1:37">
      <c r="C6" s="1" t="s">
        <v>200</v>
      </c>
      <c r="G6" t="s">
        <v>201</v>
      </c>
      <c r="H6" s="26">
        <v>1265</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c r="G20" s="26"/>
    </row>
    <row r="21" spans="1:37">
      <c r="E21" s="2" t="str">
        <f>E7</f>
        <v>Pipes</v>
      </c>
      <c r="F21" t="s">
        <v>215</v>
      </c>
      <c r="G21" s="10">
        <v>0</v>
      </c>
      <c r="H21" s="10">
        <v>24140062.509050071</v>
      </c>
      <c r="I21" s="10">
        <v>787354.81307874992</v>
      </c>
      <c r="J21" s="10">
        <v>0</v>
      </c>
      <c r="K21" s="10">
        <v>10953063.64840574</v>
      </c>
      <c r="L21" s="10">
        <v>1904170.2200837438</v>
      </c>
      <c r="M21" s="10">
        <v>370639.20166751306</v>
      </c>
      <c r="N21" s="10">
        <v>0</v>
      </c>
      <c r="O21" s="10">
        <v>30235660.771099266</v>
      </c>
      <c r="P21" s="10">
        <v>0</v>
      </c>
      <c r="Q21" s="10">
        <v>3534642.641660844</v>
      </c>
      <c r="R21" s="10">
        <v>0</v>
      </c>
      <c r="S21" s="10">
        <v>0</v>
      </c>
      <c r="T21" s="10">
        <v>0</v>
      </c>
      <c r="U21" s="10">
        <v>0</v>
      </c>
      <c r="V21" s="10">
        <v>0</v>
      </c>
      <c r="W21" s="10">
        <v>236515897.23029619</v>
      </c>
      <c r="X21" s="10">
        <v>3563342.7908570571</v>
      </c>
      <c r="Y21" s="10">
        <v>2648067.2507434404</v>
      </c>
      <c r="Z21" s="10">
        <v>8973227.007303888</v>
      </c>
      <c r="AA21" s="10" t="e">
        <v>#REF!</v>
      </c>
      <c r="AB21" s="10">
        <v>0</v>
      </c>
      <c r="AC21" s="10">
        <v>0</v>
      </c>
      <c r="AD21" s="10" t="e">
        <v>#REF!</v>
      </c>
      <c r="AE21" s="10" t="e">
        <v>#REF!</v>
      </c>
      <c r="AF21" s="10" t="e">
        <v>#REF!</v>
      </c>
      <c r="AG21" s="10" t="e">
        <v>#REF!</v>
      </c>
      <c r="AH21" s="10" t="e">
        <v>#REF!</v>
      </c>
      <c r="AI21" s="10" t="e">
        <v>#REF!</v>
      </c>
      <c r="AJ21" s="10" t="e">
        <v>#REF!</v>
      </c>
      <c r="AK21" s="10" t="e">
        <v>#REF!</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0</v>
      </c>
      <c r="H26" s="2">
        <f t="shared" ref="H26:AK26" si="1">SUM(H21:H25)</f>
        <v>24140062.509050071</v>
      </c>
      <c r="I26" s="2">
        <f t="shared" si="1"/>
        <v>787354.81307874992</v>
      </c>
      <c r="J26" s="2">
        <f t="shared" si="1"/>
        <v>0</v>
      </c>
      <c r="K26" s="2">
        <f t="shared" si="1"/>
        <v>10953063.64840574</v>
      </c>
      <c r="L26" s="2">
        <f t="shared" si="1"/>
        <v>1904170.2200837438</v>
      </c>
      <c r="M26" s="2">
        <f t="shared" si="1"/>
        <v>370639.20166751306</v>
      </c>
      <c r="N26" s="2">
        <f t="shared" si="1"/>
        <v>0</v>
      </c>
      <c r="O26" s="2">
        <f t="shared" si="1"/>
        <v>30235660.771099266</v>
      </c>
      <c r="P26" s="2">
        <f t="shared" si="1"/>
        <v>0</v>
      </c>
      <c r="Q26" s="2">
        <f t="shared" si="1"/>
        <v>3534642.641660844</v>
      </c>
      <c r="R26" s="2">
        <f t="shared" si="1"/>
        <v>0</v>
      </c>
      <c r="S26" s="2">
        <f t="shared" si="1"/>
        <v>0</v>
      </c>
      <c r="T26" s="2">
        <f t="shared" si="1"/>
        <v>0</v>
      </c>
      <c r="U26" s="2">
        <f t="shared" si="1"/>
        <v>0</v>
      </c>
      <c r="V26" s="2">
        <f t="shared" si="1"/>
        <v>0</v>
      </c>
      <c r="W26" s="2">
        <f t="shared" si="1"/>
        <v>236515897.23029619</v>
      </c>
      <c r="X26" s="2">
        <f t="shared" si="1"/>
        <v>3563342.7908570571</v>
      </c>
      <c r="Y26" s="2">
        <f t="shared" si="1"/>
        <v>2648067.2507434404</v>
      </c>
      <c r="Z26" s="2">
        <f t="shared" si="1"/>
        <v>8973227.007303888</v>
      </c>
      <c r="AA26" s="2" t="e">
        <f t="shared" si="1"/>
        <v>#REF!</v>
      </c>
      <c r="AB26" s="2">
        <f t="shared" si="1"/>
        <v>0</v>
      </c>
      <c r="AC26" s="2">
        <f t="shared" si="1"/>
        <v>0</v>
      </c>
      <c r="AD26" s="2" t="e">
        <f t="shared" si="1"/>
        <v>#REF!</v>
      </c>
      <c r="AE26" s="2" t="e">
        <f t="shared" si="1"/>
        <v>#REF!</v>
      </c>
      <c r="AF26" s="2" t="e">
        <f t="shared" si="1"/>
        <v>#REF!</v>
      </c>
      <c r="AG26" s="2" t="e">
        <f t="shared" si="1"/>
        <v>#REF!</v>
      </c>
      <c r="AH26" s="2" t="e">
        <f t="shared" si="1"/>
        <v>#REF!</v>
      </c>
      <c r="AI26" s="2" t="e">
        <f t="shared" si="1"/>
        <v>#REF!</v>
      </c>
      <c r="AJ26" s="2" t="e">
        <f t="shared" si="1"/>
        <v>#REF!</v>
      </c>
      <c r="AK26" s="2" t="e">
        <f t="shared" si="1"/>
        <v>#REF!</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2">G21/$G7+IF((G$2-$G7+1)&gt;0,-INDEX($G21:$AK21,1,(G$2-$G7+1))/$G7,0)</f>
        <v>0</v>
      </c>
      <c r="H29" s="2">
        <f t="shared" si="2"/>
        <v>301750.78136312589</v>
      </c>
      <c r="I29" s="2">
        <f t="shared" si="2"/>
        <v>9841.9351634843733</v>
      </c>
      <c r="J29" s="2">
        <f t="shared" si="2"/>
        <v>0</v>
      </c>
      <c r="K29" s="2">
        <f t="shared" si="2"/>
        <v>136913.29560507176</v>
      </c>
      <c r="L29" s="2">
        <f t="shared" si="2"/>
        <v>23802.127751046799</v>
      </c>
      <c r="M29" s="2">
        <f t="shared" si="2"/>
        <v>4632.990020843913</v>
      </c>
      <c r="N29" s="2">
        <f t="shared" si="2"/>
        <v>0</v>
      </c>
      <c r="O29" s="2">
        <f t="shared" si="2"/>
        <v>377945.7596387408</v>
      </c>
      <c r="P29" s="2">
        <f t="shared" si="2"/>
        <v>0</v>
      </c>
      <c r="Q29" s="2">
        <f t="shared" si="2"/>
        <v>44183.033020760551</v>
      </c>
      <c r="R29" s="2">
        <f t="shared" si="2"/>
        <v>0</v>
      </c>
      <c r="S29" s="2">
        <f t="shared" si="2"/>
        <v>0</v>
      </c>
      <c r="T29" s="2">
        <f t="shared" si="2"/>
        <v>0</v>
      </c>
      <c r="U29" s="2">
        <f t="shared" si="2"/>
        <v>0</v>
      </c>
      <c r="V29" s="2">
        <f t="shared" si="2"/>
        <v>0</v>
      </c>
      <c r="W29" s="2">
        <f t="shared" si="2"/>
        <v>2956448.7153787026</v>
      </c>
      <c r="X29" s="2">
        <f t="shared" si="2"/>
        <v>44541.784885713212</v>
      </c>
      <c r="Y29" s="2">
        <f t="shared" si="2"/>
        <v>33100.840634293003</v>
      </c>
      <c r="Z29" s="2">
        <f t="shared" si="2"/>
        <v>112165.33759129859</v>
      </c>
      <c r="AA29" s="2" t="e">
        <f t="shared" si="2"/>
        <v>#REF!</v>
      </c>
      <c r="AB29" s="2">
        <f t="shared" si="2"/>
        <v>0</v>
      </c>
      <c r="AC29" s="2">
        <f t="shared" si="2"/>
        <v>0</v>
      </c>
      <c r="AD29" s="2" t="e">
        <f t="shared" si="2"/>
        <v>#REF!</v>
      </c>
      <c r="AE29" s="2" t="e">
        <f t="shared" si="2"/>
        <v>#REF!</v>
      </c>
      <c r="AF29" s="2" t="e">
        <f t="shared" si="2"/>
        <v>#REF!</v>
      </c>
      <c r="AG29" s="2" t="e">
        <f t="shared" si="2"/>
        <v>#REF!</v>
      </c>
      <c r="AH29" s="2" t="e">
        <f t="shared" si="2"/>
        <v>#REF!</v>
      </c>
      <c r="AI29" s="2" t="e">
        <f t="shared" si="2"/>
        <v>#REF!</v>
      </c>
      <c r="AJ29" s="2" t="e">
        <f t="shared" si="2"/>
        <v>#REF!</v>
      </c>
      <c r="AK29" s="2" t="e">
        <f t="shared" si="2"/>
        <v>#REF!</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0</v>
      </c>
      <c r="H34" s="2">
        <f>SUM($G$29:H32)</f>
        <v>301750.78136312589</v>
      </c>
      <c r="I34" s="2">
        <f>SUM($G$29:I32)</f>
        <v>311592.71652661025</v>
      </c>
      <c r="J34" s="2">
        <f>SUM($G$29:J32)</f>
        <v>311592.71652661025</v>
      </c>
      <c r="K34" s="2">
        <f>SUM($G$29:K32)</f>
        <v>448506.01213168202</v>
      </c>
      <c r="L34" s="2">
        <f>SUM($G$29:L32)</f>
        <v>472308.13988272881</v>
      </c>
      <c r="M34" s="2">
        <f>SUM($G$29:M32)</f>
        <v>476941.12990357273</v>
      </c>
      <c r="N34" s="2">
        <f>SUM($G$29:N32)</f>
        <v>476941.12990357273</v>
      </c>
      <c r="O34" s="2">
        <f>SUM($G$29:O32)</f>
        <v>854886.88954231353</v>
      </c>
      <c r="P34" s="2">
        <f>SUM($G$29:P32)</f>
        <v>854886.88954231353</v>
      </c>
      <c r="Q34" s="2">
        <f>SUM($G$29:Q32)</f>
        <v>899069.92256307404</v>
      </c>
      <c r="R34" s="2">
        <f>SUM($G$29:R32)</f>
        <v>899069.92256307404</v>
      </c>
      <c r="S34" s="2">
        <f>SUM($G$29:S32)</f>
        <v>899069.92256307404</v>
      </c>
      <c r="T34" s="2">
        <f>SUM($G$29:T32)</f>
        <v>899069.92256307404</v>
      </c>
      <c r="U34" s="2">
        <f>SUM($G$29:U32)</f>
        <v>899069.92256307404</v>
      </c>
      <c r="V34" s="2">
        <f>SUM($G$29:V32)</f>
        <v>899069.92256307404</v>
      </c>
      <c r="W34" s="2">
        <f>SUM($G$29:W32)</f>
        <v>3855518.6379417768</v>
      </c>
      <c r="X34" s="2">
        <f>SUM($G$29:X32)</f>
        <v>3900060.4228274901</v>
      </c>
      <c r="Y34" s="2">
        <f>SUM($G$29:Y32)</f>
        <v>3933161.2634617831</v>
      </c>
      <c r="Z34" s="2">
        <f>SUM($G$29:Z32)</f>
        <v>4045326.6010530815</v>
      </c>
      <c r="AA34" s="2" t="e">
        <f>SUM($G$29:AA32)</f>
        <v>#REF!</v>
      </c>
      <c r="AB34" s="2" t="e">
        <f>SUM($G$29:AB32)</f>
        <v>#REF!</v>
      </c>
      <c r="AC34" s="2" t="e">
        <f>SUM($G$29:AC32)</f>
        <v>#REF!</v>
      </c>
      <c r="AD34" s="2" t="e">
        <f>SUM($G$29:AD32)</f>
        <v>#REF!</v>
      </c>
      <c r="AE34" s="2" t="e">
        <f>SUM($G$29:AE32)</f>
        <v>#REF!</v>
      </c>
      <c r="AF34" s="2" t="e">
        <f>SUM($G$29:AF32)</f>
        <v>#REF!</v>
      </c>
      <c r="AG34" s="2" t="e">
        <f>SUM($G$29:AG32)</f>
        <v>#REF!</v>
      </c>
      <c r="AH34" s="2" t="e">
        <f>SUM($G$29:AH32)</f>
        <v>#REF!</v>
      </c>
      <c r="AI34" s="2" t="e">
        <f>SUM($G$29:AI32)</f>
        <v>#REF!</v>
      </c>
      <c r="AJ34" s="2" t="e">
        <f>SUM($G$29:AJ32)</f>
        <v>#REF!</v>
      </c>
      <c r="AK34" s="2" t="e">
        <f>SUM($G$29:AK32)</f>
        <v>#REF!</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 t="shared" ref="H37:AF37" si="3">((H90+H116)*($H$6))*(H14/$G$13)</f>
        <v>1122789.0556968988</v>
      </c>
      <c r="I37" s="10">
        <f t="shared" si="3"/>
        <v>2041617.5654703882</v>
      </c>
      <c r="J37" s="10">
        <f t="shared" si="3"/>
        <v>2324151.3020387879</v>
      </c>
      <c r="K37" s="10">
        <f t="shared" si="3"/>
        <v>2682138.612658496</v>
      </c>
      <c r="L37" s="10">
        <f t="shared" si="3"/>
        <v>2694558.9020375502</v>
      </c>
      <c r="M37" s="10">
        <f t="shared" si="3"/>
        <v>3334388.3528108946</v>
      </c>
      <c r="N37" s="10">
        <f t="shared" si="3"/>
        <v>3782850.9634468667</v>
      </c>
      <c r="O37" s="10">
        <f t="shared" si="3"/>
        <v>3713435.6652291836</v>
      </c>
      <c r="P37" s="10">
        <f t="shared" si="3"/>
        <v>3930333.1478929245</v>
      </c>
      <c r="Q37" s="10">
        <f t="shared" si="3"/>
        <v>4312759.3901320519</v>
      </c>
      <c r="R37" s="10">
        <f t="shared" si="3"/>
        <v>4892475.7978151571</v>
      </c>
      <c r="S37" s="10">
        <f t="shared" si="3"/>
        <v>5342346.513887356</v>
      </c>
      <c r="T37" s="10">
        <f t="shared" si="3"/>
        <v>5389193.1209477978</v>
      </c>
      <c r="U37" s="10">
        <f t="shared" si="3"/>
        <v>5475602.2682373552</v>
      </c>
      <c r="V37" s="10">
        <f t="shared" si="3"/>
        <v>4720688.6344610387</v>
      </c>
      <c r="W37" s="10">
        <f t="shared" si="3"/>
        <v>4671475.6915919734</v>
      </c>
      <c r="X37" s="10">
        <f t="shared" si="3"/>
        <v>4478435.3589532562</v>
      </c>
      <c r="Y37" s="10">
        <f t="shared" si="3"/>
        <v>4329375.7216925863</v>
      </c>
      <c r="Z37" s="10">
        <f t="shared" si="3"/>
        <v>3849311.7564513697</v>
      </c>
      <c r="AA37" s="10">
        <f t="shared" si="3"/>
        <v>3337553.5656450512</v>
      </c>
      <c r="AB37" s="10">
        <f t="shared" si="3"/>
        <v>2789850.8496720251</v>
      </c>
      <c r="AC37" s="10">
        <f t="shared" si="3"/>
        <v>2593203.536603258</v>
      </c>
      <c r="AD37" s="10">
        <f t="shared" si="3"/>
        <v>2115845.1163377296</v>
      </c>
      <c r="AE37" s="10">
        <f t="shared" si="3"/>
        <v>1814447.4856345998</v>
      </c>
      <c r="AF37" s="10">
        <f t="shared" si="3"/>
        <v>1569548.7187935093</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1122789.0556968988</v>
      </c>
      <c r="I42" s="2">
        <f t="shared" si="4"/>
        <v>2041617.5654703882</v>
      </c>
      <c r="J42" s="2">
        <f t="shared" si="4"/>
        <v>2324151.3020387879</v>
      </c>
      <c r="K42" s="2">
        <f t="shared" si="4"/>
        <v>2682138.612658496</v>
      </c>
      <c r="L42" s="2">
        <f t="shared" si="4"/>
        <v>2694558.9020375502</v>
      </c>
      <c r="M42" s="2">
        <f t="shared" si="4"/>
        <v>3334388.3528108946</v>
      </c>
      <c r="N42" s="2">
        <f t="shared" si="4"/>
        <v>3782850.9634468667</v>
      </c>
      <c r="O42" s="2">
        <f t="shared" si="4"/>
        <v>3713435.6652291836</v>
      </c>
      <c r="P42" s="2">
        <f t="shared" si="4"/>
        <v>3930333.1478929245</v>
      </c>
      <c r="Q42" s="2">
        <f t="shared" si="4"/>
        <v>4312759.3901320519</v>
      </c>
      <c r="R42" s="2">
        <f t="shared" si="4"/>
        <v>4892475.7978151571</v>
      </c>
      <c r="S42" s="2">
        <f t="shared" si="4"/>
        <v>5342346.513887356</v>
      </c>
      <c r="T42" s="2">
        <f t="shared" si="4"/>
        <v>5389193.1209477978</v>
      </c>
      <c r="U42" s="2">
        <f t="shared" si="4"/>
        <v>5475602.2682373552</v>
      </c>
      <c r="V42" s="2">
        <f t="shared" si="4"/>
        <v>4720688.6344610387</v>
      </c>
      <c r="W42" s="2">
        <f t="shared" si="4"/>
        <v>4671475.6915919734</v>
      </c>
      <c r="X42" s="2">
        <f t="shared" si="4"/>
        <v>4478435.3589532562</v>
      </c>
      <c r="Y42" s="2">
        <f t="shared" si="4"/>
        <v>4329375.7216925863</v>
      </c>
      <c r="Z42" s="2">
        <f t="shared" si="4"/>
        <v>3849311.7564513697</v>
      </c>
      <c r="AA42" s="2">
        <f t="shared" si="4"/>
        <v>3337553.5656450512</v>
      </c>
      <c r="AB42" s="2">
        <f t="shared" si="4"/>
        <v>2789850.8496720251</v>
      </c>
      <c r="AC42" s="2">
        <f t="shared" si="4"/>
        <v>2593203.536603258</v>
      </c>
      <c r="AD42" s="2">
        <f t="shared" si="4"/>
        <v>2115845.1163377296</v>
      </c>
      <c r="AE42" s="2">
        <f t="shared" si="4"/>
        <v>1814447.4856345998</v>
      </c>
      <c r="AF42" s="2">
        <f t="shared" si="4"/>
        <v>1569548.7187935093</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14034.863196211236</v>
      </c>
      <c r="I45" s="2">
        <f t="shared" si="5"/>
        <v>25520.219568379853</v>
      </c>
      <c r="J45" s="2">
        <f t="shared" si="5"/>
        <v>29051.89127548485</v>
      </c>
      <c r="K45" s="2">
        <f t="shared" si="5"/>
        <v>33526.732658231202</v>
      </c>
      <c r="L45" s="2">
        <f t="shared" si="5"/>
        <v>33681.986275469375</v>
      </c>
      <c r="M45" s="2">
        <f t="shared" si="5"/>
        <v>41679.854410136184</v>
      </c>
      <c r="N45" s="2">
        <f t="shared" si="5"/>
        <v>47285.637043085837</v>
      </c>
      <c r="O45" s="2">
        <f t="shared" si="5"/>
        <v>46417.945815364794</v>
      </c>
      <c r="P45" s="2">
        <f t="shared" si="5"/>
        <v>49129.164348661558</v>
      </c>
      <c r="Q45" s="2">
        <f t="shared" si="5"/>
        <v>53909.492376650647</v>
      </c>
      <c r="R45" s="2">
        <f t="shared" si="5"/>
        <v>61155.947472689462</v>
      </c>
      <c r="S45" s="2">
        <f t="shared" si="5"/>
        <v>66779.331423591953</v>
      </c>
      <c r="T45" s="2">
        <f t="shared" si="5"/>
        <v>67364.914011847475</v>
      </c>
      <c r="U45" s="2">
        <f t="shared" si="5"/>
        <v>68445.02835296694</v>
      </c>
      <c r="V45" s="2">
        <f t="shared" si="5"/>
        <v>59008.607930762984</v>
      </c>
      <c r="W45" s="2">
        <f t="shared" si="5"/>
        <v>58393.446144899666</v>
      </c>
      <c r="X45" s="2">
        <f t="shared" si="5"/>
        <v>55980.441986915699</v>
      </c>
      <c r="Y45" s="2">
        <f t="shared" si="5"/>
        <v>54117.196521157326</v>
      </c>
      <c r="Z45" s="2">
        <f t="shared" si="5"/>
        <v>48116.396955642122</v>
      </c>
      <c r="AA45" s="2">
        <f t="shared" si="5"/>
        <v>41719.419570563143</v>
      </c>
      <c r="AB45" s="2">
        <f t="shared" si="5"/>
        <v>34873.135620900313</v>
      </c>
      <c r="AC45" s="2">
        <f t="shared" si="5"/>
        <v>32415.044207540726</v>
      </c>
      <c r="AD45" s="2">
        <f t="shared" si="5"/>
        <v>26448.063954221619</v>
      </c>
      <c r="AE45" s="2">
        <f t="shared" si="5"/>
        <v>22680.593570432498</v>
      </c>
      <c r="AF45" s="2">
        <f t="shared" si="5"/>
        <v>19619.358984918865</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14034.863196211236</v>
      </c>
      <c r="I50" s="2">
        <f>SUM($G$45:I48)</f>
        <v>39555.08276459109</v>
      </c>
      <c r="J50" s="2">
        <f>SUM($G$45:J48)</f>
        <v>68606.974040075933</v>
      </c>
      <c r="K50" s="2">
        <f>SUM($G$45:K48)</f>
        <v>102133.70669830713</v>
      </c>
      <c r="L50" s="2">
        <f>SUM($G$45:L48)</f>
        <v>135815.69297377649</v>
      </c>
      <c r="M50" s="2">
        <f>SUM($G$45:M48)</f>
        <v>177495.54738391266</v>
      </c>
      <c r="N50" s="2">
        <f>SUM($G$45:N48)</f>
        <v>224781.18442699849</v>
      </c>
      <c r="O50" s="2">
        <f>SUM($G$45:O48)</f>
        <v>271199.13024236326</v>
      </c>
      <c r="P50" s="2">
        <f>SUM($G$45:P48)</f>
        <v>320328.29459102481</v>
      </c>
      <c r="Q50" s="2">
        <f>SUM($G$45:Q48)</f>
        <v>374237.78696767543</v>
      </c>
      <c r="R50" s="2">
        <f>SUM($G$45:R48)</f>
        <v>435393.73444036487</v>
      </c>
      <c r="S50" s="2">
        <f>SUM($G$45:S48)</f>
        <v>502173.06586395681</v>
      </c>
      <c r="T50" s="2">
        <f>SUM($G$45:T48)</f>
        <v>569537.97987580427</v>
      </c>
      <c r="U50" s="2">
        <f>SUM($G$45:U48)</f>
        <v>637983.00822877116</v>
      </c>
      <c r="V50" s="2">
        <f>SUM($G$45:V48)</f>
        <v>696991.61615953408</v>
      </c>
      <c r="W50" s="2">
        <f>SUM($G$45:W48)</f>
        <v>755385.06230443378</v>
      </c>
      <c r="X50" s="2">
        <f>SUM($G$45:X48)</f>
        <v>811365.50429134944</v>
      </c>
      <c r="Y50" s="2">
        <f>SUM($G$45:Y48)</f>
        <v>865482.70081250672</v>
      </c>
      <c r="Z50" s="2">
        <f>SUM($G$45:Z48)</f>
        <v>913599.09776814887</v>
      </c>
      <c r="AA50" s="2">
        <f>SUM($G$45:AA48)</f>
        <v>955318.517338712</v>
      </c>
      <c r="AB50" s="2">
        <f>SUM($G$45:AB48)</f>
        <v>990191.65295961231</v>
      </c>
      <c r="AC50" s="2">
        <f>SUM($G$45:AC48)</f>
        <v>1022606.697167153</v>
      </c>
      <c r="AD50" s="2">
        <f>SUM($G$45:AD48)</f>
        <v>1049054.7611213746</v>
      </c>
      <c r="AE50" s="2">
        <f>SUM($G$45:AE48)</f>
        <v>1071735.3546918069</v>
      </c>
      <c r="AF50" s="2">
        <f>SUM($G$45:AF48)</f>
        <v>1091354.7136767257</v>
      </c>
      <c r="AG50" s="2">
        <f>SUM($G$45:AG48)</f>
        <v>1091354.7136767257</v>
      </c>
      <c r="AH50" s="2">
        <f>SUM($G$45:AH48)</f>
        <v>1091354.7136767257</v>
      </c>
      <c r="AI50" s="2">
        <f>SUM($G$45:AI48)</f>
        <v>1091354.7136767257</v>
      </c>
      <c r="AJ50" s="2">
        <f>SUM($G$45:AJ48)</f>
        <v>1091354.7136767257</v>
      </c>
      <c r="AK50" s="2">
        <f>SUM($G$45:AK48)</f>
        <v>1091354.7136767257</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f>'Notes &amp; Assumptions'!A28</f>
        <v>15</v>
      </c>
      <c r="C90" s="1"/>
      <c r="D90" s="1"/>
      <c r="E90" t="s">
        <v>231</v>
      </c>
      <c r="F90" t="s">
        <v>232</v>
      </c>
      <c r="H90" s="10">
        <v>600</v>
      </c>
      <c r="I90" s="10">
        <v>1275</v>
      </c>
      <c r="J90" s="10">
        <v>1450</v>
      </c>
      <c r="K90" s="10">
        <v>1676.4642857142858</v>
      </c>
      <c r="L90" s="10">
        <v>1646.825</v>
      </c>
      <c r="M90" s="10">
        <v>2055.5535714285716</v>
      </c>
      <c r="N90" s="10">
        <v>2315.8571428571431</v>
      </c>
      <c r="O90" s="10">
        <v>2217.8714285714286</v>
      </c>
      <c r="P90" s="10">
        <v>2310.5250000000001</v>
      </c>
      <c r="Q90" s="10">
        <v>2504.6535714285715</v>
      </c>
      <c r="R90" s="10">
        <v>2812.3107142857143</v>
      </c>
      <c r="S90" s="10">
        <v>3026.1517857142858</v>
      </c>
      <c r="T90" s="10">
        <v>2986.7267857142856</v>
      </c>
      <c r="U90" s="10">
        <v>2970.9107142857147</v>
      </c>
      <c r="V90" s="10">
        <v>2467.4178571428574</v>
      </c>
      <c r="W90" s="10">
        <v>2383.3214285714289</v>
      </c>
      <c r="X90" s="10">
        <v>2221.6714285714288</v>
      </c>
      <c r="Y90" s="10">
        <v>2089.4678571428576</v>
      </c>
      <c r="Z90" s="10">
        <v>1785.3500000000004</v>
      </c>
      <c r="AA90" s="10">
        <v>1476.2125000000003</v>
      </c>
      <c r="AB90" s="10">
        <v>1160.5589285714286</v>
      </c>
      <c r="AC90" s="10">
        <v>1032.832142857143</v>
      </c>
      <c r="AD90" s="10">
        <v>772.16964285714323</v>
      </c>
      <c r="AE90" s="10">
        <v>606.15178571428589</v>
      </c>
      <c r="AF90" s="10">
        <v>473.08928571428578</v>
      </c>
      <c r="AG90" s="10"/>
      <c r="AH90" s="10"/>
      <c r="AI90" s="10"/>
      <c r="AJ90" s="10"/>
      <c r="AK90" s="10"/>
    </row>
    <row r="91" spans="1:37">
      <c r="C91" s="1"/>
      <c r="D91" s="1"/>
      <c r="E91" t="s">
        <v>233</v>
      </c>
      <c r="F91" t="s">
        <v>232</v>
      </c>
      <c r="H91" s="2">
        <f t="shared" ref="H91:AK91" si="12">G91+H90</f>
        <v>600</v>
      </c>
      <c r="I91" s="2">
        <f t="shared" si="12"/>
        <v>1875</v>
      </c>
      <c r="J91" s="2">
        <f t="shared" si="12"/>
        <v>3325</v>
      </c>
      <c r="K91" s="2">
        <f t="shared" si="12"/>
        <v>5001.4642857142862</v>
      </c>
      <c r="L91" s="2">
        <f t="shared" si="12"/>
        <v>6648.2892857142861</v>
      </c>
      <c r="M91" s="2">
        <f t="shared" si="12"/>
        <v>8703.8428571428576</v>
      </c>
      <c r="N91" s="2">
        <f t="shared" si="12"/>
        <v>11019.7</v>
      </c>
      <c r="O91" s="2">
        <f t="shared" si="12"/>
        <v>13237.571428571429</v>
      </c>
      <c r="P91" s="2">
        <f t="shared" si="12"/>
        <v>15548.096428571429</v>
      </c>
      <c r="Q91" s="2">
        <f t="shared" si="12"/>
        <v>18052.75</v>
      </c>
      <c r="R91" s="2">
        <f t="shared" si="12"/>
        <v>20865.060714285715</v>
      </c>
      <c r="S91" s="2">
        <f t="shared" si="12"/>
        <v>23891.212500000001</v>
      </c>
      <c r="T91" s="2">
        <f t="shared" si="12"/>
        <v>26877.939285714288</v>
      </c>
      <c r="U91" s="2">
        <f t="shared" si="12"/>
        <v>29848.850000000002</v>
      </c>
      <c r="V91" s="2">
        <f t="shared" si="12"/>
        <v>32316.267857142859</v>
      </c>
      <c r="W91" s="2">
        <f t="shared" si="12"/>
        <v>34699.58928571429</v>
      </c>
      <c r="X91" s="2">
        <f t="shared" si="12"/>
        <v>36921.260714285716</v>
      </c>
      <c r="Y91" s="2">
        <f t="shared" si="12"/>
        <v>39010.728571428575</v>
      </c>
      <c r="Z91" s="2">
        <f t="shared" si="12"/>
        <v>40796.078571428574</v>
      </c>
      <c r="AA91" s="2">
        <f t="shared" si="12"/>
        <v>42272.291071428575</v>
      </c>
      <c r="AB91" s="2">
        <f t="shared" si="12"/>
        <v>43432.850000000006</v>
      </c>
      <c r="AC91" s="2">
        <f t="shared" si="12"/>
        <v>44465.682142857149</v>
      </c>
      <c r="AD91" s="2">
        <f t="shared" si="12"/>
        <v>45237.851785714294</v>
      </c>
      <c r="AE91" s="2">
        <f t="shared" si="12"/>
        <v>45844.003571428577</v>
      </c>
      <c r="AF91" s="2">
        <f t="shared" si="12"/>
        <v>46317.092857142859</v>
      </c>
      <c r="AG91" s="2">
        <f t="shared" si="12"/>
        <v>46317.092857142859</v>
      </c>
      <c r="AH91" s="2">
        <f t="shared" si="12"/>
        <v>46317.092857142859</v>
      </c>
      <c r="AI91" s="2">
        <f t="shared" si="12"/>
        <v>46317.092857142859</v>
      </c>
      <c r="AJ91" s="2">
        <f t="shared" si="12"/>
        <v>46317.092857142859</v>
      </c>
      <c r="AK91" s="2">
        <f t="shared" si="12"/>
        <v>46317.092857142859</v>
      </c>
    </row>
    <row r="92" spans="1:37">
      <c r="A92" s="14">
        <f>'Notes &amp; Assumptions'!A29</f>
        <v>16</v>
      </c>
      <c r="C92" s="1"/>
      <c r="D92" s="1"/>
      <c r="E92" t="s">
        <v>234</v>
      </c>
      <c r="F92" t="s">
        <v>232</v>
      </c>
      <c r="G92" s="10">
        <v>1</v>
      </c>
    </row>
    <row r="93" spans="1:37">
      <c r="C93" s="1"/>
      <c r="D93" s="1"/>
      <c r="E93" t="s">
        <v>235</v>
      </c>
      <c r="F93" t="s">
        <v>232</v>
      </c>
      <c r="H93">
        <f t="shared" ref="H93:AK93" si="13">H90*$G92</f>
        <v>600</v>
      </c>
      <c r="I93">
        <f t="shared" si="13"/>
        <v>1275</v>
      </c>
      <c r="J93">
        <f t="shared" si="13"/>
        <v>1450</v>
      </c>
      <c r="K93">
        <f t="shared" si="13"/>
        <v>1676.4642857142858</v>
      </c>
      <c r="L93">
        <f t="shared" si="13"/>
        <v>1646.825</v>
      </c>
      <c r="M93">
        <f t="shared" si="13"/>
        <v>2055.5535714285716</v>
      </c>
      <c r="N93">
        <f t="shared" si="13"/>
        <v>2315.8571428571431</v>
      </c>
      <c r="O93">
        <f t="shared" si="13"/>
        <v>2217.8714285714286</v>
      </c>
      <c r="P93">
        <f t="shared" si="13"/>
        <v>2310.5250000000001</v>
      </c>
      <c r="Q93">
        <f t="shared" si="13"/>
        <v>2504.6535714285715</v>
      </c>
      <c r="R93">
        <f t="shared" si="13"/>
        <v>2812.3107142857143</v>
      </c>
      <c r="S93">
        <f t="shared" si="13"/>
        <v>3026.1517857142858</v>
      </c>
      <c r="T93">
        <f t="shared" si="13"/>
        <v>2986.7267857142856</v>
      </c>
      <c r="U93">
        <f t="shared" si="13"/>
        <v>2970.9107142857147</v>
      </c>
      <c r="V93">
        <f t="shared" si="13"/>
        <v>2467.4178571428574</v>
      </c>
      <c r="W93">
        <f t="shared" si="13"/>
        <v>2383.3214285714289</v>
      </c>
      <c r="X93">
        <f t="shared" si="13"/>
        <v>2221.6714285714288</v>
      </c>
      <c r="Y93">
        <f t="shared" si="13"/>
        <v>2089.4678571428576</v>
      </c>
      <c r="Z93">
        <f t="shared" si="13"/>
        <v>1785.3500000000004</v>
      </c>
      <c r="AA93">
        <f t="shared" si="13"/>
        <v>1476.2125000000003</v>
      </c>
      <c r="AB93">
        <f t="shared" si="13"/>
        <v>1160.5589285714286</v>
      </c>
      <c r="AC93">
        <f t="shared" si="13"/>
        <v>1032.832142857143</v>
      </c>
      <c r="AD93">
        <f t="shared" si="13"/>
        <v>772.16964285714323</v>
      </c>
      <c r="AE93">
        <f t="shared" si="13"/>
        <v>606.15178571428589</v>
      </c>
      <c r="AF93">
        <f t="shared" si="13"/>
        <v>473.08928571428578</v>
      </c>
      <c r="AG93">
        <f t="shared" si="13"/>
        <v>0</v>
      </c>
      <c r="AH93">
        <f t="shared" si="13"/>
        <v>0</v>
      </c>
      <c r="AI93">
        <f t="shared" si="13"/>
        <v>0</v>
      </c>
      <c r="AJ93">
        <f t="shared" si="13"/>
        <v>0</v>
      </c>
      <c r="AK93">
        <f t="shared" si="13"/>
        <v>0</v>
      </c>
    </row>
    <row r="94" spans="1:37">
      <c r="C94" s="1"/>
      <c r="D94" s="1"/>
      <c r="E94" t="s">
        <v>236</v>
      </c>
      <c r="F94" t="s">
        <v>232</v>
      </c>
      <c r="H94">
        <f>H91*$G92</f>
        <v>600</v>
      </c>
      <c r="I94">
        <f t="shared" ref="I94:AK94" si="14">I91*$G92</f>
        <v>1875</v>
      </c>
      <c r="J94">
        <f t="shared" si="14"/>
        <v>3325</v>
      </c>
      <c r="K94">
        <f t="shared" si="14"/>
        <v>5001.4642857142862</v>
      </c>
      <c r="L94">
        <f t="shared" si="14"/>
        <v>6648.2892857142861</v>
      </c>
      <c r="M94">
        <f t="shared" si="14"/>
        <v>8703.8428571428576</v>
      </c>
      <c r="N94">
        <f t="shared" si="14"/>
        <v>11019.7</v>
      </c>
      <c r="O94">
        <f t="shared" si="14"/>
        <v>13237.571428571429</v>
      </c>
      <c r="P94">
        <f t="shared" si="14"/>
        <v>15548.096428571429</v>
      </c>
      <c r="Q94">
        <f t="shared" si="14"/>
        <v>18052.75</v>
      </c>
      <c r="R94">
        <f t="shared" si="14"/>
        <v>20865.060714285715</v>
      </c>
      <c r="S94">
        <f t="shared" si="14"/>
        <v>23891.212500000001</v>
      </c>
      <c r="T94">
        <f t="shared" si="14"/>
        <v>26877.939285714288</v>
      </c>
      <c r="U94">
        <f t="shared" si="14"/>
        <v>29848.850000000002</v>
      </c>
      <c r="V94">
        <f t="shared" si="14"/>
        <v>32316.267857142859</v>
      </c>
      <c r="W94">
        <f t="shared" si="14"/>
        <v>34699.58928571429</v>
      </c>
      <c r="X94">
        <f t="shared" si="14"/>
        <v>36921.260714285716</v>
      </c>
      <c r="Y94">
        <f t="shared" si="14"/>
        <v>39010.728571428575</v>
      </c>
      <c r="Z94">
        <f t="shared" si="14"/>
        <v>40796.078571428574</v>
      </c>
      <c r="AA94">
        <f t="shared" si="14"/>
        <v>42272.291071428575</v>
      </c>
      <c r="AB94">
        <f t="shared" si="14"/>
        <v>43432.850000000006</v>
      </c>
      <c r="AC94">
        <f t="shared" si="14"/>
        <v>44465.682142857149</v>
      </c>
      <c r="AD94">
        <f t="shared" si="14"/>
        <v>45237.851785714294</v>
      </c>
      <c r="AE94">
        <f t="shared" si="14"/>
        <v>45844.003571428577</v>
      </c>
      <c r="AF94">
        <f t="shared" si="14"/>
        <v>46317.092857142859</v>
      </c>
      <c r="AG94">
        <f t="shared" si="14"/>
        <v>46317.092857142859</v>
      </c>
      <c r="AH94">
        <f t="shared" si="14"/>
        <v>46317.092857142859</v>
      </c>
      <c r="AI94">
        <f t="shared" si="14"/>
        <v>46317.092857142859</v>
      </c>
      <c r="AJ94">
        <f t="shared" si="14"/>
        <v>46317.092857142859</v>
      </c>
      <c r="AK94">
        <f t="shared" si="14"/>
        <v>46317.092857142859</v>
      </c>
    </row>
    <row r="95" spans="1:37">
      <c r="A95" s="14">
        <f>'Notes &amp; Assumptions'!A30</f>
        <v>17</v>
      </c>
      <c r="C95" s="1"/>
      <c r="D95" s="1"/>
      <c r="E95" t="s">
        <v>237</v>
      </c>
      <c r="F95" t="s">
        <v>238</v>
      </c>
      <c r="H95" s="10">
        <f>'30 Year Water Model - Cardinia'!H95:H9575*0.75</f>
        <v>88.170779130508123</v>
      </c>
      <c r="I95" s="10">
        <f>'30 Year Water Model - Cardinia'!I95:I9575*0.75</f>
        <v>88.170779130508123</v>
      </c>
      <c r="J95" s="10">
        <f>'30 Year Water Model - Cardinia'!J95:J9575*0.75</f>
        <v>88.170779130508123</v>
      </c>
      <c r="K95" s="10">
        <f>'30 Year Water Model - Cardinia'!K95:K9575*0.75</f>
        <v>88.170779130508123</v>
      </c>
      <c r="L95" s="10">
        <f>'30 Year Water Model - Cardinia'!L95:L9575*0.75</f>
        <v>88.170779130508123</v>
      </c>
      <c r="M95" s="10">
        <f>'30 Year Water Model - Cardinia'!M95:M9575*0.75</f>
        <v>88.170779130508123</v>
      </c>
      <c r="N95" s="10">
        <f>'30 Year Water Model - Cardinia'!N95:N9575*0.75</f>
        <v>88.170779130508123</v>
      </c>
      <c r="O95" s="10">
        <f>'30 Year Water Model - Cardinia'!O95:O9575*0.75</f>
        <v>88.170779130508123</v>
      </c>
      <c r="P95" s="10">
        <f>'30 Year Water Model - Cardinia'!P95:P9575*0.75</f>
        <v>88.170779130508123</v>
      </c>
      <c r="Q95" s="10">
        <f>'30 Year Water Model - Cardinia'!Q95:Q9575*0.75</f>
        <v>88.170779130508123</v>
      </c>
      <c r="R95" s="10">
        <f>'30 Year Water Model - Cardinia'!R95:R9575*0.75</f>
        <v>88.170779130508123</v>
      </c>
      <c r="S95" s="10">
        <f>'30 Year Water Model - Cardinia'!S95:S9575*0.75</f>
        <v>88.170779130508123</v>
      </c>
      <c r="T95" s="10">
        <f>'30 Year Water Model - Cardinia'!T95:T9575*0.75</f>
        <v>88.170779130508123</v>
      </c>
      <c r="U95" s="10">
        <f>'30 Year Water Model - Cardinia'!U95:U9575*0.75</f>
        <v>88.170779130508123</v>
      </c>
      <c r="V95" s="10">
        <f>'30 Year Water Model - Cardinia'!V95:V9575*0.75</f>
        <v>88.170779130508123</v>
      </c>
      <c r="W95" s="10">
        <f>'30 Year Water Model - Cardinia'!W95:W9575*0.75</f>
        <v>88.170779130508123</v>
      </c>
      <c r="X95" s="10">
        <f>'30 Year Water Model - Cardinia'!X95:X9575*0.75</f>
        <v>88.170779130508123</v>
      </c>
      <c r="Y95" s="10">
        <f>'30 Year Water Model - Cardinia'!Y95:Y9575*0.75</f>
        <v>88.170779130508123</v>
      </c>
      <c r="Z95" s="10">
        <f>'30 Year Water Model - Cardinia'!Z95:Z9575*0.75</f>
        <v>88.170779130508123</v>
      </c>
      <c r="AA95" s="10">
        <f>'30 Year Water Model - Cardinia'!AA95:AA9575*0.75</f>
        <v>88.170779130508123</v>
      </c>
      <c r="AB95" s="10">
        <f>'30 Year Water Model - Cardinia'!AB95:AB9575*0.75</f>
        <v>88.170779130508123</v>
      </c>
      <c r="AC95" s="10">
        <f>'30 Year Water Model - Cardinia'!AC95:AC9575*0.75</f>
        <v>88.170779130508123</v>
      </c>
      <c r="AD95" s="10">
        <f>'30 Year Water Model - Cardinia'!AD95:AD9575*0.75</f>
        <v>88.170779130508123</v>
      </c>
      <c r="AE95" s="10">
        <f>'30 Year Water Model - Cardinia'!AE95:AE9575*0.75</f>
        <v>88.170779130508123</v>
      </c>
      <c r="AF95" s="10">
        <f>'30 Year Water Model - Cardinia'!AF95:AF9575*0.75</f>
        <v>88.170779130508123</v>
      </c>
      <c r="AG95" s="10">
        <f>'30 Year Water Model - Cardinia'!AG95:AG9575*0.75</f>
        <v>88.170779130508123</v>
      </c>
      <c r="AH95" s="10">
        <f>'30 Year Water Model - Cardinia'!AH95:AH9575*0.75</f>
        <v>88.170779130508123</v>
      </c>
      <c r="AI95" s="10">
        <f>'30 Year Water Model - Cardinia'!AI95:AI9575*0.75</f>
        <v>88.170779130508123</v>
      </c>
      <c r="AJ95" s="10">
        <f>'30 Year Water Model - Cardinia'!AJ95:AJ9575*0.75</f>
        <v>88.170779130508123</v>
      </c>
      <c r="AK95" s="10">
        <f>'30 Year Water Model - Cardinia'!AK95:AK9575*0.75</f>
        <v>88.170779130508123</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52902.467478304876</v>
      </c>
      <c r="I98" s="2">
        <f>I91*I95</f>
        <v>165320.21086970274</v>
      </c>
      <c r="J98" s="2">
        <f t="shared" ref="J98:AK98" si="15">J91*J95</f>
        <v>293167.84060893953</v>
      </c>
      <c r="K98" s="2">
        <f t="shared" si="15"/>
        <v>440983.00286483893</v>
      </c>
      <c r="L98" s="2">
        <f t="shared" si="15"/>
        <v>586184.84620643791</v>
      </c>
      <c r="M98" s="2">
        <f t="shared" si="15"/>
        <v>767424.60614379367</v>
      </c>
      <c r="N98" s="2">
        <f t="shared" si="15"/>
        <v>971615.53478446044</v>
      </c>
      <c r="O98" s="2">
        <f t="shared" si="15"/>
        <v>1167166.9866528963</v>
      </c>
      <c r="P98" s="2">
        <f t="shared" si="15"/>
        <v>1370887.7761034137</v>
      </c>
      <c r="Q98" s="2">
        <f t="shared" si="15"/>
        <v>1591725.0329482805</v>
      </c>
      <c r="R98" s="2">
        <f t="shared" si="15"/>
        <v>1839688.659783928</v>
      </c>
      <c r="S98" s="2">
        <f t="shared" si="15"/>
        <v>2106506.8204975347</v>
      </c>
      <c r="T98" s="2">
        <f t="shared" si="15"/>
        <v>2369848.848243922</v>
      </c>
      <c r="U98" s="2">
        <f t="shared" si="15"/>
        <v>2631796.3606496677</v>
      </c>
      <c r="V98" s="2">
        <f t="shared" si="15"/>
        <v>2849350.5155544821</v>
      </c>
      <c r="W98" s="2">
        <f t="shared" si="15"/>
        <v>3059489.822830061</v>
      </c>
      <c r="X98" s="2">
        <f t="shared" si="15"/>
        <v>3255376.3236591923</v>
      </c>
      <c r="Y98" s="2">
        <f t="shared" si="15"/>
        <v>3439606.3325916314</v>
      </c>
      <c r="Z98" s="2">
        <f t="shared" si="15"/>
        <v>3597022.0331122843</v>
      </c>
      <c r="AA98" s="2">
        <f t="shared" si="15"/>
        <v>3727180.8393994793</v>
      </c>
      <c r="AB98" s="2">
        <f t="shared" si="15"/>
        <v>3829508.2243584902</v>
      </c>
      <c r="AC98" s="2">
        <f t="shared" si="15"/>
        <v>3920573.8391052368</v>
      </c>
      <c r="AD98" s="2">
        <f t="shared" si="15"/>
        <v>3988656.6381368777</v>
      </c>
      <c r="AE98" s="2">
        <f t="shared" si="15"/>
        <v>4042101.5133546544</v>
      </c>
      <c r="AF98" s="2">
        <f t="shared" si="15"/>
        <v>4083814.1642743787</v>
      </c>
      <c r="AG98" s="2">
        <f t="shared" si="15"/>
        <v>4083814.1642743787</v>
      </c>
      <c r="AH98" s="2">
        <f t="shared" si="15"/>
        <v>4083814.1642743787</v>
      </c>
      <c r="AI98" s="2">
        <f t="shared" si="15"/>
        <v>4083814.1642743787</v>
      </c>
      <c r="AJ98" s="2">
        <f t="shared" si="15"/>
        <v>4083814.1642743787</v>
      </c>
      <c r="AK98" s="2">
        <f t="shared" si="15"/>
        <v>4083814.1642743787</v>
      </c>
    </row>
    <row r="99" spans="1:37">
      <c r="C99" s="1"/>
      <c r="D99" s="1"/>
      <c r="E99" t="s">
        <v>243</v>
      </c>
      <c r="F99" t="s">
        <v>242</v>
      </c>
      <c r="H99" s="2">
        <f>H91*H96</f>
        <v>0</v>
      </c>
      <c r="I99" s="2">
        <f t="shared" ref="I99:AK99" si="16">I91*I96</f>
        <v>0</v>
      </c>
      <c r="J99" s="2">
        <f t="shared" si="16"/>
        <v>0</v>
      </c>
      <c r="K99" s="2">
        <f t="shared" si="16"/>
        <v>0</v>
      </c>
      <c r="L99" s="2">
        <f t="shared" si="16"/>
        <v>0</v>
      </c>
      <c r="M99" s="2">
        <f t="shared" si="16"/>
        <v>0</v>
      </c>
      <c r="N99" s="2">
        <f t="shared" si="16"/>
        <v>0</v>
      </c>
      <c r="O99" s="2">
        <f t="shared" si="16"/>
        <v>0</v>
      </c>
      <c r="P99" s="2">
        <f t="shared" si="16"/>
        <v>0</v>
      </c>
      <c r="Q99" s="2">
        <f t="shared" si="16"/>
        <v>0</v>
      </c>
      <c r="R99" s="2">
        <f t="shared" si="16"/>
        <v>0</v>
      </c>
      <c r="S99" s="2">
        <f t="shared" si="16"/>
        <v>0</v>
      </c>
      <c r="T99" s="2">
        <f t="shared" si="16"/>
        <v>0</v>
      </c>
      <c r="U99" s="2">
        <f t="shared" si="16"/>
        <v>0</v>
      </c>
      <c r="V99" s="2">
        <f t="shared" si="16"/>
        <v>0</v>
      </c>
      <c r="W99" s="2">
        <f t="shared" si="16"/>
        <v>0</v>
      </c>
      <c r="X99" s="2">
        <f t="shared" si="16"/>
        <v>0</v>
      </c>
      <c r="Y99" s="2">
        <f t="shared" si="16"/>
        <v>0</v>
      </c>
      <c r="Z99" s="2">
        <f t="shared" si="16"/>
        <v>0</v>
      </c>
      <c r="AA99" s="2">
        <f t="shared" si="16"/>
        <v>0</v>
      </c>
      <c r="AB99" s="2">
        <f t="shared" si="16"/>
        <v>0</v>
      </c>
      <c r="AC99" s="2">
        <f t="shared" si="16"/>
        <v>0</v>
      </c>
      <c r="AD99" s="2">
        <f t="shared" si="16"/>
        <v>0</v>
      </c>
      <c r="AE99" s="2">
        <f t="shared" si="16"/>
        <v>0</v>
      </c>
      <c r="AF99" s="2">
        <f t="shared" si="16"/>
        <v>0</v>
      </c>
      <c r="AG99" s="2">
        <f t="shared" si="16"/>
        <v>0</v>
      </c>
      <c r="AH99" s="2">
        <f t="shared" si="16"/>
        <v>0</v>
      </c>
      <c r="AI99" s="2">
        <f t="shared" si="16"/>
        <v>0</v>
      </c>
      <c r="AJ99" s="2">
        <f t="shared" si="16"/>
        <v>0</v>
      </c>
      <c r="AK99" s="2">
        <f t="shared" si="16"/>
        <v>0</v>
      </c>
    </row>
    <row r="100" spans="1:37">
      <c r="C100" s="1"/>
      <c r="D100" s="1"/>
      <c r="E100" t="s">
        <v>244</v>
      </c>
      <c r="F100" t="s">
        <v>242</v>
      </c>
      <c r="H100" s="2">
        <f>H91*H97</f>
        <v>0</v>
      </c>
      <c r="I100" s="2">
        <f t="shared" ref="I100:AK100" si="17">I91*I97</f>
        <v>0</v>
      </c>
      <c r="J100" s="2">
        <f t="shared" si="17"/>
        <v>0</v>
      </c>
      <c r="K100" s="2">
        <f t="shared" si="17"/>
        <v>0</v>
      </c>
      <c r="L100" s="2">
        <f t="shared" si="17"/>
        <v>0</v>
      </c>
      <c r="M100" s="2">
        <f t="shared" si="17"/>
        <v>0</v>
      </c>
      <c r="N100" s="2">
        <f t="shared" si="17"/>
        <v>0</v>
      </c>
      <c r="O100" s="2">
        <f t="shared" si="17"/>
        <v>0</v>
      </c>
      <c r="P100" s="2">
        <f t="shared" si="17"/>
        <v>0</v>
      </c>
      <c r="Q100" s="2">
        <f t="shared" si="17"/>
        <v>0</v>
      </c>
      <c r="R100" s="2">
        <f t="shared" si="17"/>
        <v>0</v>
      </c>
      <c r="S100" s="2">
        <f t="shared" si="17"/>
        <v>0</v>
      </c>
      <c r="T100" s="2">
        <f t="shared" si="17"/>
        <v>0</v>
      </c>
      <c r="U100" s="2">
        <f t="shared" si="17"/>
        <v>0</v>
      </c>
      <c r="V100" s="2">
        <f t="shared" si="17"/>
        <v>0</v>
      </c>
      <c r="W100" s="2">
        <f t="shared" si="17"/>
        <v>0</v>
      </c>
      <c r="X100" s="2">
        <f t="shared" si="17"/>
        <v>0</v>
      </c>
      <c r="Y100" s="2">
        <f t="shared" si="17"/>
        <v>0</v>
      </c>
      <c r="Z100" s="2">
        <f t="shared" si="17"/>
        <v>0</v>
      </c>
      <c r="AA100" s="2">
        <f t="shared" si="17"/>
        <v>0</v>
      </c>
      <c r="AB100" s="2">
        <f t="shared" si="17"/>
        <v>0</v>
      </c>
      <c r="AC100" s="2">
        <f t="shared" si="17"/>
        <v>0</v>
      </c>
      <c r="AD100" s="2">
        <f t="shared" si="17"/>
        <v>0</v>
      </c>
      <c r="AE100" s="2">
        <f t="shared" si="17"/>
        <v>0</v>
      </c>
      <c r="AF100" s="2">
        <f t="shared" si="17"/>
        <v>0</v>
      </c>
      <c r="AG100" s="2">
        <f t="shared" si="17"/>
        <v>0</v>
      </c>
      <c r="AH100" s="2">
        <f t="shared" si="17"/>
        <v>0</v>
      </c>
      <c r="AI100" s="2">
        <f t="shared" si="17"/>
        <v>0</v>
      </c>
      <c r="AJ100" s="2">
        <f t="shared" si="17"/>
        <v>0</v>
      </c>
      <c r="AK100" s="2">
        <f t="shared" si="17"/>
        <v>0</v>
      </c>
    </row>
    <row r="101" spans="1:37">
      <c r="A101" s="14">
        <f>'Notes &amp; Assumptions'!A31</f>
        <v>18</v>
      </c>
      <c r="C101" s="1"/>
      <c r="D101" s="1"/>
      <c r="E101" t="s">
        <v>245</v>
      </c>
      <c r="F101" t="s">
        <v>209</v>
      </c>
      <c r="H101" s="11">
        <v>-0.05</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v>373</v>
      </c>
      <c r="H102" s="2">
        <f t="shared" ref="H102:AK102" si="18">G102*(1+$G$14)*(1+H101)</f>
        <v>361.79134999999997</v>
      </c>
      <c r="I102" s="2">
        <f t="shared" si="18"/>
        <v>369.38896834999991</v>
      </c>
      <c r="J102" s="2">
        <f t="shared" si="18"/>
        <v>377.14613668534986</v>
      </c>
      <c r="K102" s="2">
        <f t="shared" si="18"/>
        <v>385.06620555574216</v>
      </c>
      <c r="L102" s="2">
        <f t="shared" si="18"/>
        <v>393.15259587241269</v>
      </c>
      <c r="M102" s="2">
        <f t="shared" si="18"/>
        <v>401.40880038573334</v>
      </c>
      <c r="N102" s="2">
        <f t="shared" si="18"/>
        <v>409.83838519383369</v>
      </c>
      <c r="O102" s="2">
        <f t="shared" si="18"/>
        <v>418.44499128290414</v>
      </c>
      <c r="P102" s="2">
        <f t="shared" si="18"/>
        <v>427.2323360998451</v>
      </c>
      <c r="Q102" s="2">
        <f t="shared" si="18"/>
        <v>436.2042151579418</v>
      </c>
      <c r="R102" s="2">
        <f t="shared" si="18"/>
        <v>445.36450367625855</v>
      </c>
      <c r="S102" s="2">
        <f t="shared" si="18"/>
        <v>454.71715825345996</v>
      </c>
      <c r="T102" s="2">
        <f t="shared" si="18"/>
        <v>464.26621857678259</v>
      </c>
      <c r="U102" s="2">
        <f t="shared" si="18"/>
        <v>474.015809166895</v>
      </c>
      <c r="V102" s="2">
        <f t="shared" si="18"/>
        <v>483.97014115939976</v>
      </c>
      <c r="W102" s="2">
        <f t="shared" si="18"/>
        <v>494.13351412374709</v>
      </c>
      <c r="X102" s="2">
        <f t="shared" si="18"/>
        <v>504.51031792034576</v>
      </c>
      <c r="Y102" s="2">
        <f t="shared" si="18"/>
        <v>515.10503459667302</v>
      </c>
      <c r="Z102" s="2">
        <f t="shared" si="18"/>
        <v>525.92224032320314</v>
      </c>
      <c r="AA102" s="2">
        <f t="shared" si="18"/>
        <v>536.96660736999036</v>
      </c>
      <c r="AB102" s="2">
        <f t="shared" si="18"/>
        <v>548.24290612476011</v>
      </c>
      <c r="AC102" s="2">
        <f t="shared" si="18"/>
        <v>559.75600715337998</v>
      </c>
      <c r="AD102" s="2">
        <f t="shared" si="18"/>
        <v>571.51088330360096</v>
      </c>
      <c r="AE102" s="2">
        <f t="shared" si="18"/>
        <v>583.51261185297653</v>
      </c>
      <c r="AF102" s="2">
        <f t="shared" si="18"/>
        <v>595.76637670188893</v>
      </c>
      <c r="AG102" s="2">
        <f>AF102*(1+$G$14)*(1+AG101)</f>
        <v>608.27747061262858</v>
      </c>
      <c r="AH102" s="2">
        <f t="shared" si="18"/>
        <v>621.05129749549371</v>
      </c>
      <c r="AI102" s="2">
        <f t="shared" si="18"/>
        <v>634.09337474289907</v>
      </c>
      <c r="AJ102" s="2">
        <f t="shared" si="18"/>
        <v>647.40933561249994</v>
      </c>
      <c r="AK102" s="2">
        <f t="shared" si="18"/>
        <v>661.00493166036233</v>
      </c>
    </row>
    <row r="103" spans="1:37">
      <c r="C103" s="1"/>
      <c r="D103" s="1"/>
      <c r="E103" t="s">
        <v>248</v>
      </c>
      <c r="F103" t="s">
        <v>249</v>
      </c>
      <c r="G103" s="20">
        <v>1.82</v>
      </c>
      <c r="H103" s="21">
        <f t="shared" ref="H103:AK103" si="19">G103*(1+$G$14)*(1+H101)</f>
        <v>1.7653089999999998</v>
      </c>
      <c r="I103" s="21">
        <f t="shared" si="19"/>
        <v>1.8023804889999997</v>
      </c>
      <c r="J103" s="21">
        <f t="shared" si="19"/>
        <v>1.8402304792689996</v>
      </c>
      <c r="K103" s="21">
        <f t="shared" si="19"/>
        <v>1.8788753193336485</v>
      </c>
      <c r="L103" s="21">
        <f t="shared" si="19"/>
        <v>1.918331701039655</v>
      </c>
      <c r="M103" s="21">
        <f t="shared" si="19"/>
        <v>1.9586166667614875</v>
      </c>
      <c r="N103" s="21">
        <f t="shared" si="19"/>
        <v>1.9997476167634785</v>
      </c>
      <c r="O103" s="21">
        <f t="shared" si="19"/>
        <v>2.0417423167155113</v>
      </c>
      <c r="P103" s="21">
        <f t="shared" si="19"/>
        <v>2.0846189053665367</v>
      </c>
      <c r="Q103" s="21">
        <f t="shared" si="19"/>
        <v>2.1283959023792338</v>
      </c>
      <c r="R103" s="21">
        <f t="shared" si="19"/>
        <v>2.1730922163291977</v>
      </c>
      <c r="S103" s="21">
        <f t="shared" si="19"/>
        <v>2.2187271528721104</v>
      </c>
      <c r="T103" s="21">
        <f t="shared" si="19"/>
        <v>2.2653204230824247</v>
      </c>
      <c r="U103" s="21">
        <f t="shared" si="19"/>
        <v>2.3128921519671555</v>
      </c>
      <c r="V103" s="21">
        <f t="shared" si="19"/>
        <v>2.3614628871584653</v>
      </c>
      <c r="W103" s="21">
        <f t="shared" si="19"/>
        <v>2.411053607788793</v>
      </c>
      <c r="X103" s="21">
        <f t="shared" si="19"/>
        <v>2.4616857335523572</v>
      </c>
      <c r="Y103" s="21">
        <f t="shared" si="19"/>
        <v>2.5133811339569565</v>
      </c>
      <c r="Z103" s="21">
        <f t="shared" si="19"/>
        <v>2.5661621377700525</v>
      </c>
      <c r="AA103" s="21">
        <f t="shared" si="19"/>
        <v>2.6200515426632234</v>
      </c>
      <c r="AB103" s="21">
        <f t="shared" si="19"/>
        <v>2.6750726250591508</v>
      </c>
      <c r="AC103" s="21">
        <f t="shared" si="19"/>
        <v>2.7312491501853926</v>
      </c>
      <c r="AD103" s="21">
        <f t="shared" si="19"/>
        <v>2.7886053823392856</v>
      </c>
      <c r="AE103" s="21">
        <f t="shared" si="19"/>
        <v>2.8471660953684101</v>
      </c>
      <c r="AF103" s="21">
        <f t="shared" si="19"/>
        <v>2.9069565833711466</v>
      </c>
      <c r="AG103" s="21">
        <f>AF103*(1+$G$14)*(1+AG101)</f>
        <v>2.9680026716219405</v>
      </c>
      <c r="AH103" s="21">
        <f t="shared" si="19"/>
        <v>3.030330727726001</v>
      </c>
      <c r="AI103" s="21">
        <f t="shared" si="19"/>
        <v>3.0939676730082466</v>
      </c>
      <c r="AJ103" s="21">
        <f t="shared" si="19"/>
        <v>3.1589409941414197</v>
      </c>
      <c r="AK103" s="21">
        <f t="shared" si="19"/>
        <v>3.2252787550183895</v>
      </c>
    </row>
    <row r="104" spans="1:37">
      <c r="C104" s="1"/>
      <c r="D104" s="1"/>
      <c r="E104" t="s">
        <v>250</v>
      </c>
      <c r="F104" t="s">
        <v>249</v>
      </c>
      <c r="G104" s="20">
        <v>0</v>
      </c>
      <c r="H104" s="21">
        <f>G104*(1+$G$14)*(1+H101)</f>
        <v>0</v>
      </c>
      <c r="I104" s="21">
        <f t="shared" ref="I104:AK104" si="20">H104*(1+$G$14)*(1+I101)</f>
        <v>0</v>
      </c>
      <c r="J104" s="21">
        <f t="shared" si="20"/>
        <v>0</v>
      </c>
      <c r="K104" s="21">
        <f t="shared" si="20"/>
        <v>0</v>
      </c>
      <c r="L104" s="21">
        <f t="shared" si="20"/>
        <v>0</v>
      </c>
      <c r="M104" s="21">
        <f t="shared" si="20"/>
        <v>0</v>
      </c>
      <c r="N104" s="21">
        <f t="shared" si="20"/>
        <v>0</v>
      </c>
      <c r="O104" s="21">
        <f t="shared" si="20"/>
        <v>0</v>
      </c>
      <c r="P104" s="21">
        <f t="shared" si="20"/>
        <v>0</v>
      </c>
      <c r="Q104" s="21">
        <f t="shared" si="20"/>
        <v>0</v>
      </c>
      <c r="R104" s="21">
        <f t="shared" si="20"/>
        <v>0</v>
      </c>
      <c r="S104" s="21">
        <f t="shared" si="20"/>
        <v>0</v>
      </c>
      <c r="T104" s="21">
        <f t="shared" si="20"/>
        <v>0</v>
      </c>
      <c r="U104" s="21">
        <f t="shared" si="20"/>
        <v>0</v>
      </c>
      <c r="V104" s="21">
        <f t="shared" si="20"/>
        <v>0</v>
      </c>
      <c r="W104" s="21">
        <f t="shared" si="20"/>
        <v>0</v>
      </c>
      <c r="X104" s="21">
        <f t="shared" si="20"/>
        <v>0</v>
      </c>
      <c r="Y104" s="21">
        <f t="shared" si="20"/>
        <v>0</v>
      </c>
      <c r="Z104" s="21">
        <f t="shared" si="20"/>
        <v>0</v>
      </c>
      <c r="AA104" s="21">
        <f t="shared" si="20"/>
        <v>0</v>
      </c>
      <c r="AB104" s="21">
        <f t="shared" si="20"/>
        <v>0</v>
      </c>
      <c r="AC104" s="21">
        <f t="shared" si="20"/>
        <v>0</v>
      </c>
      <c r="AD104" s="21">
        <f t="shared" si="20"/>
        <v>0</v>
      </c>
      <c r="AE104" s="21">
        <f t="shared" si="20"/>
        <v>0</v>
      </c>
      <c r="AF104" s="21">
        <f t="shared" si="20"/>
        <v>0</v>
      </c>
      <c r="AG104" s="21">
        <f>AF104*(1+$G$14)*(1+AG101)</f>
        <v>0</v>
      </c>
      <c r="AH104" s="21">
        <f t="shared" si="20"/>
        <v>0</v>
      </c>
      <c r="AI104" s="21">
        <f t="shared" si="20"/>
        <v>0</v>
      </c>
      <c r="AJ104" s="21">
        <f t="shared" si="20"/>
        <v>0</v>
      </c>
      <c r="AK104" s="21">
        <f t="shared" si="20"/>
        <v>0</v>
      </c>
    </row>
    <row r="105" spans="1:37">
      <c r="C105" s="1"/>
      <c r="D105" s="1"/>
      <c r="E105" t="s">
        <v>251</v>
      </c>
      <c r="F105" t="s">
        <v>249</v>
      </c>
      <c r="G105" s="20">
        <v>0</v>
      </c>
      <c r="H105" s="21">
        <f>G105*(1+$G$14)*(1+H101)</f>
        <v>0</v>
      </c>
      <c r="I105" s="21">
        <f t="shared" ref="I105:AK105" si="21">H105*(1+$G$14)*(1+I101)</f>
        <v>0</v>
      </c>
      <c r="J105" s="21">
        <f t="shared" si="21"/>
        <v>0</v>
      </c>
      <c r="K105" s="21">
        <f t="shared" si="21"/>
        <v>0</v>
      </c>
      <c r="L105" s="21">
        <f t="shared" si="21"/>
        <v>0</v>
      </c>
      <c r="M105" s="21">
        <f t="shared" si="21"/>
        <v>0</v>
      </c>
      <c r="N105" s="21">
        <f t="shared" si="21"/>
        <v>0</v>
      </c>
      <c r="O105" s="21">
        <f t="shared" si="21"/>
        <v>0</v>
      </c>
      <c r="P105" s="21">
        <f t="shared" si="21"/>
        <v>0</v>
      </c>
      <c r="Q105" s="21">
        <f t="shared" si="21"/>
        <v>0</v>
      </c>
      <c r="R105" s="21">
        <f t="shared" si="21"/>
        <v>0</v>
      </c>
      <c r="S105" s="21">
        <f t="shared" si="21"/>
        <v>0</v>
      </c>
      <c r="T105" s="21">
        <f t="shared" si="21"/>
        <v>0</v>
      </c>
      <c r="U105" s="21">
        <f t="shared" si="21"/>
        <v>0</v>
      </c>
      <c r="V105" s="21">
        <f t="shared" si="21"/>
        <v>0</v>
      </c>
      <c r="W105" s="21">
        <f t="shared" si="21"/>
        <v>0</v>
      </c>
      <c r="X105" s="21">
        <f t="shared" si="21"/>
        <v>0</v>
      </c>
      <c r="Y105" s="21">
        <f t="shared" si="21"/>
        <v>0</v>
      </c>
      <c r="Z105" s="21">
        <f t="shared" si="21"/>
        <v>0</v>
      </c>
      <c r="AA105" s="21">
        <f t="shared" si="21"/>
        <v>0</v>
      </c>
      <c r="AB105" s="21">
        <f t="shared" si="21"/>
        <v>0</v>
      </c>
      <c r="AC105" s="21">
        <f t="shared" si="21"/>
        <v>0</v>
      </c>
      <c r="AD105" s="21">
        <f t="shared" si="21"/>
        <v>0</v>
      </c>
      <c r="AE105" s="21">
        <f t="shared" si="21"/>
        <v>0</v>
      </c>
      <c r="AF105" s="21">
        <f t="shared" si="21"/>
        <v>0</v>
      </c>
      <c r="AG105" s="21">
        <f>AF105*(1+$G$14)*(1+AG101)</f>
        <v>0</v>
      </c>
      <c r="AH105" s="21">
        <f t="shared" si="21"/>
        <v>0</v>
      </c>
      <c r="AI105" s="21">
        <f t="shared" si="21"/>
        <v>0</v>
      </c>
      <c r="AJ105" s="21">
        <f t="shared" si="21"/>
        <v>0</v>
      </c>
      <c r="AK105" s="21">
        <f t="shared" si="21"/>
        <v>0</v>
      </c>
    </row>
    <row r="106" spans="1:37">
      <c r="C106" s="1"/>
      <c r="D106" s="1"/>
    </row>
    <row r="107" spans="1:37">
      <c r="C107" s="1"/>
      <c r="D107" s="1"/>
      <c r="E107" t="s">
        <v>252</v>
      </c>
      <c r="F107" t="s">
        <v>253</v>
      </c>
      <c r="H107" s="2">
        <f>SUM(H98:H100)/1000</f>
        <v>52.902467478304878</v>
      </c>
      <c r="I107" s="2">
        <f t="shared" ref="I107:AK107" si="22">SUM(I98:I100)/1000</f>
        <v>165.32021086970275</v>
      </c>
      <c r="J107" s="2">
        <f t="shared" si="22"/>
        <v>293.16784060893951</v>
      </c>
      <c r="K107" s="2">
        <f t="shared" si="22"/>
        <v>440.98300286483891</v>
      </c>
      <c r="L107" s="2">
        <f t="shared" si="22"/>
        <v>586.1848462064379</v>
      </c>
      <c r="M107" s="2">
        <f t="shared" si="22"/>
        <v>767.42460614379365</v>
      </c>
      <c r="N107" s="2">
        <f t="shared" si="22"/>
        <v>971.61553478446046</v>
      </c>
      <c r="O107" s="2">
        <f t="shared" si="22"/>
        <v>1167.1669866528962</v>
      </c>
      <c r="P107" s="2">
        <f t="shared" si="22"/>
        <v>1370.8877761034137</v>
      </c>
      <c r="Q107" s="2">
        <f t="shared" si="22"/>
        <v>1591.7250329482804</v>
      </c>
      <c r="R107" s="2">
        <f t="shared" si="22"/>
        <v>1839.688659783928</v>
      </c>
      <c r="S107" s="2">
        <f t="shared" si="22"/>
        <v>2106.5068204975346</v>
      </c>
      <c r="T107" s="2">
        <f t="shared" si="22"/>
        <v>2369.848848243922</v>
      </c>
      <c r="U107" s="2">
        <f t="shared" si="22"/>
        <v>2631.7963606496678</v>
      </c>
      <c r="V107" s="2">
        <f t="shared" si="22"/>
        <v>2849.3505155544822</v>
      </c>
      <c r="W107" s="2">
        <f t="shared" si="22"/>
        <v>3059.4898228300608</v>
      </c>
      <c r="X107" s="2">
        <f t="shared" si="22"/>
        <v>3255.3763236591922</v>
      </c>
      <c r="Y107" s="2">
        <f t="shared" si="22"/>
        <v>3439.6063325916316</v>
      </c>
      <c r="Z107" s="2">
        <f t="shared" si="22"/>
        <v>3597.0220331122841</v>
      </c>
      <c r="AA107" s="2">
        <f t="shared" si="22"/>
        <v>3727.1808393994793</v>
      </c>
      <c r="AB107" s="2">
        <f t="shared" si="22"/>
        <v>3829.5082243584902</v>
      </c>
      <c r="AC107" s="2">
        <f t="shared" si="22"/>
        <v>3920.5738391052369</v>
      </c>
      <c r="AD107" s="2">
        <f t="shared" si="22"/>
        <v>3988.6566381368775</v>
      </c>
      <c r="AE107" s="2">
        <f t="shared" si="22"/>
        <v>4042.1015133546543</v>
      </c>
      <c r="AF107" s="2">
        <f t="shared" si="22"/>
        <v>4083.8141642743785</v>
      </c>
      <c r="AG107" s="2">
        <f t="shared" si="22"/>
        <v>4083.8141642743785</v>
      </c>
      <c r="AH107" s="2">
        <f t="shared" si="22"/>
        <v>4083.8141642743785</v>
      </c>
      <c r="AI107" s="2">
        <f t="shared" si="22"/>
        <v>4083.8141642743785</v>
      </c>
      <c r="AJ107" s="2">
        <f t="shared" si="22"/>
        <v>4083.8141642743785</v>
      </c>
      <c r="AK107" s="2">
        <f t="shared" si="22"/>
        <v>4083.8141642743785</v>
      </c>
    </row>
    <row r="108" spans="1:37">
      <c r="C108" s="1"/>
      <c r="D108" s="1"/>
      <c r="E108" t="s">
        <v>254</v>
      </c>
      <c r="F108" t="s">
        <v>215</v>
      </c>
      <c r="H108" s="2">
        <f>H91*H102+H98*H103+H99*H104+H100*H105</f>
        <v>310464.01196165883</v>
      </c>
      <c r="I108" s="2">
        <f>I91*I102+I98*I103+I99*I104+I100*I105</f>
        <v>990574.23816516786</v>
      </c>
      <c r="J108" s="2">
        <f>J91*J102+J98*J103+J99*J104+J100*J105</f>
        <v>1793507.3003088348</v>
      </c>
      <c r="K108" s="2">
        <f t="shared" ref="K108:AK108" si="23">K91*K102+K98*K103+K99*K104+K100*K105</f>
        <v>2754446.9550509457</v>
      </c>
      <c r="L108" s="2">
        <f t="shared" si="23"/>
        <v>3738289.1639361847</v>
      </c>
      <c r="M108" s="2">
        <f t="shared" si="23"/>
        <v>4996889.744107753</v>
      </c>
      <c r="N108" s="2">
        <f t="shared" si="23"/>
        <v>6459281.9034160869</v>
      </c>
      <c r="O108" s="2">
        <f t="shared" si="23"/>
        <v>7922249.688357939</v>
      </c>
      <c r="P108" s="2">
        <f t="shared" si="23"/>
        <v>9500428.1342852935</v>
      </c>
      <c r="Q108" s="2">
        <f t="shared" si="23"/>
        <v>11262506.683034105</v>
      </c>
      <c r="R108" s="2">
        <f t="shared" si="23"/>
        <v>13290370.516238406</v>
      </c>
      <c r="S108" s="2">
        <f t="shared" si="23"/>
        <v>15537508.13557772</v>
      </c>
      <c r="T108" s="2">
        <f t="shared" si="23"/>
        <v>17846986.230860241</v>
      </c>
      <c r="U108" s="2">
        <f t="shared" si="23"/>
        <v>20235887.933573611</v>
      </c>
      <c r="V108" s="2">
        <f t="shared" si="23"/>
        <v>22368744.211554151</v>
      </c>
      <c r="W108" s="2">
        <f t="shared" si="23"/>
        <v>24522823.967728239</v>
      </c>
      <c r="X108" s="2">
        <f t="shared" si="23"/>
        <v>26640870.434280213</v>
      </c>
      <c r="Y108" s="2">
        <f t="shared" si="23"/>
        <v>28739664.355001818</v>
      </c>
      <c r="Z108" s="2">
        <f t="shared" si="23"/>
        <v>30686106.788784534</v>
      </c>
      <c r="AA108" s="2">
        <f t="shared" si="23"/>
        <v>32464214.63043515</v>
      </c>
      <c r="AB108" s="2">
        <f t="shared" si="23"/>
        <v>34055964.523701064</v>
      </c>
      <c r="AC108" s="2">
        <f t="shared" si="23"/>
        <v>35597996.657932326</v>
      </c>
      <c r="AD108" s="2">
        <f t="shared" si="23"/>
        <v>36976714.002222776</v>
      </c>
      <c r="AE108" s="2">
        <f t="shared" si="23"/>
        <v>38259088.644622184</v>
      </c>
      <c r="AF108" s="2">
        <f t="shared" si="23"/>
        <v>39465637.060966685</v>
      </c>
      <c r="AG108" s="2">
        <f t="shared" si="23"/>
        <v>40294415.439246982</v>
      </c>
      <c r="AH108" s="2">
        <f t="shared" si="23"/>
        <v>41140598.163471162</v>
      </c>
      <c r="AI108" s="2">
        <f t="shared" si="23"/>
        <v>42004550.72490406</v>
      </c>
      <c r="AJ108" s="2">
        <f t="shared" si="23"/>
        <v>42886646.290127039</v>
      </c>
      <c r="AK108" s="2">
        <f t="shared" si="23"/>
        <v>43787265.862219706</v>
      </c>
    </row>
    <row r="109" spans="1:37">
      <c r="C109" s="1"/>
      <c r="D109" s="1"/>
    </row>
    <row r="110" spans="1:37">
      <c r="C110" s="1"/>
      <c r="D110" t="s">
        <v>255</v>
      </c>
    </row>
    <row r="111" spans="1:37">
      <c r="A111" s="14">
        <f>'Notes &amp; Assumptions'!A33</f>
        <v>20</v>
      </c>
      <c r="C111" s="1"/>
      <c r="D111" s="1"/>
      <c r="E111" t="s">
        <v>231</v>
      </c>
      <c r="F111" t="s">
        <v>232</v>
      </c>
      <c r="H111" s="10">
        <f t="shared" ref="H111:AK111" si="24">H90*0.0912</f>
        <v>54.72</v>
      </c>
      <c r="I111" s="10">
        <f t="shared" si="24"/>
        <v>116.28</v>
      </c>
      <c r="J111" s="10">
        <f t="shared" si="24"/>
        <v>132.24</v>
      </c>
      <c r="K111" s="10">
        <f t="shared" si="24"/>
        <v>152.89354285714288</v>
      </c>
      <c r="L111" s="10">
        <f t="shared" si="24"/>
        <v>150.19044000000002</v>
      </c>
      <c r="M111" s="10">
        <f t="shared" si="24"/>
        <v>187.46648571428574</v>
      </c>
      <c r="N111" s="10">
        <f t="shared" si="24"/>
        <v>211.20617142857145</v>
      </c>
      <c r="O111" s="10">
        <f t="shared" si="24"/>
        <v>202.26987428571431</v>
      </c>
      <c r="P111" s="10">
        <f t="shared" si="24"/>
        <v>210.71988000000002</v>
      </c>
      <c r="Q111" s="10">
        <f t="shared" si="24"/>
        <v>228.42440571428574</v>
      </c>
      <c r="R111" s="10">
        <f t="shared" si="24"/>
        <v>256.48273714285716</v>
      </c>
      <c r="S111" s="10">
        <f t="shared" si="24"/>
        <v>275.9850428571429</v>
      </c>
      <c r="T111" s="10">
        <f t="shared" si="24"/>
        <v>272.38948285714287</v>
      </c>
      <c r="U111" s="10">
        <f t="shared" si="24"/>
        <v>270.9470571428572</v>
      </c>
      <c r="V111" s="10">
        <f t="shared" si="24"/>
        <v>225.0285085714286</v>
      </c>
      <c r="W111" s="10">
        <f t="shared" si="24"/>
        <v>217.35891428571432</v>
      </c>
      <c r="X111" s="10">
        <f t="shared" si="24"/>
        <v>202.61643428571432</v>
      </c>
      <c r="Y111" s="10">
        <f t="shared" si="24"/>
        <v>190.55946857142862</v>
      </c>
      <c r="Z111" s="10">
        <f t="shared" si="24"/>
        <v>162.82392000000004</v>
      </c>
      <c r="AA111" s="10">
        <f t="shared" si="24"/>
        <v>134.63058000000004</v>
      </c>
      <c r="AB111" s="10">
        <f t="shared" si="24"/>
        <v>105.84297428571429</v>
      </c>
      <c r="AC111" s="10">
        <f t="shared" si="24"/>
        <v>94.194291428571447</v>
      </c>
      <c r="AD111" s="10">
        <f t="shared" si="24"/>
        <v>70.421871428571464</v>
      </c>
      <c r="AE111" s="10">
        <f t="shared" si="24"/>
        <v>55.281042857142879</v>
      </c>
      <c r="AF111" s="10">
        <f t="shared" si="24"/>
        <v>43.145742857142864</v>
      </c>
      <c r="AG111" s="10">
        <f t="shared" si="24"/>
        <v>0</v>
      </c>
      <c r="AH111" s="10">
        <f t="shared" si="24"/>
        <v>0</v>
      </c>
      <c r="AI111" s="10">
        <f t="shared" si="24"/>
        <v>0</v>
      </c>
      <c r="AJ111" s="10">
        <f t="shared" si="24"/>
        <v>0</v>
      </c>
      <c r="AK111" s="10">
        <f t="shared" si="24"/>
        <v>0</v>
      </c>
    </row>
    <row r="112" spans="1:37">
      <c r="C112" s="1"/>
      <c r="D112" s="1"/>
      <c r="E112" t="s">
        <v>233</v>
      </c>
      <c r="F112" t="s">
        <v>232</v>
      </c>
      <c r="H112" s="2">
        <f>G112+H111</f>
        <v>54.72</v>
      </c>
      <c r="I112" s="2">
        <f t="shared" ref="I112:AK112" si="25">H112+I111</f>
        <v>171</v>
      </c>
      <c r="J112" s="2">
        <f t="shared" si="25"/>
        <v>303.24</v>
      </c>
      <c r="K112" s="2">
        <f t="shared" si="25"/>
        <v>456.13354285714286</v>
      </c>
      <c r="L112" s="2">
        <f t="shared" si="25"/>
        <v>606.32398285714294</v>
      </c>
      <c r="M112" s="2">
        <f t="shared" si="25"/>
        <v>793.79046857142862</v>
      </c>
      <c r="N112" s="2">
        <f t="shared" si="25"/>
        <v>1004.9966400000001</v>
      </c>
      <c r="O112" s="2">
        <f t="shared" si="25"/>
        <v>1207.2665142857145</v>
      </c>
      <c r="P112" s="2">
        <f t="shared" si="25"/>
        <v>1417.9863942857146</v>
      </c>
      <c r="Q112" s="2">
        <f t="shared" si="25"/>
        <v>1646.4108000000003</v>
      </c>
      <c r="R112" s="2">
        <f t="shared" si="25"/>
        <v>1902.8935371428574</v>
      </c>
      <c r="S112" s="2">
        <f t="shared" si="25"/>
        <v>2178.8785800000005</v>
      </c>
      <c r="T112" s="2">
        <f t="shared" si="25"/>
        <v>2451.2680628571434</v>
      </c>
      <c r="U112" s="2">
        <f t="shared" si="25"/>
        <v>2722.2151200000008</v>
      </c>
      <c r="V112" s="2">
        <f t="shared" si="25"/>
        <v>2947.2436285714293</v>
      </c>
      <c r="W112" s="2">
        <f t="shared" si="25"/>
        <v>3164.6025428571438</v>
      </c>
      <c r="X112" s="2">
        <f t="shared" si="25"/>
        <v>3367.218977142858</v>
      </c>
      <c r="Y112" s="2">
        <f t="shared" si="25"/>
        <v>3557.7784457142866</v>
      </c>
      <c r="Z112" s="2">
        <f t="shared" si="25"/>
        <v>3720.6023657142869</v>
      </c>
      <c r="AA112" s="2">
        <f t="shared" si="25"/>
        <v>3855.2329457142869</v>
      </c>
      <c r="AB112" s="2">
        <f t="shared" si="25"/>
        <v>3961.0759200000011</v>
      </c>
      <c r="AC112" s="2">
        <f t="shared" si="25"/>
        <v>4055.2702114285726</v>
      </c>
      <c r="AD112" s="2">
        <f t="shared" si="25"/>
        <v>4125.6920828571438</v>
      </c>
      <c r="AE112" s="2">
        <f t="shared" si="25"/>
        <v>4180.9731257142867</v>
      </c>
      <c r="AF112" s="2">
        <f t="shared" si="25"/>
        <v>4224.1188685714296</v>
      </c>
      <c r="AG112" s="2">
        <f>AF112+AG111</f>
        <v>4224.1188685714296</v>
      </c>
      <c r="AH112" s="2">
        <f t="shared" si="25"/>
        <v>4224.1188685714296</v>
      </c>
      <c r="AI112" s="2">
        <f t="shared" si="25"/>
        <v>4224.1188685714296</v>
      </c>
      <c r="AJ112" s="2">
        <f t="shared" si="25"/>
        <v>4224.1188685714296</v>
      </c>
      <c r="AK112" s="2">
        <f t="shared" si="25"/>
        <v>4224.1188685714296</v>
      </c>
    </row>
    <row r="113" spans="1:37">
      <c r="A113" s="14">
        <f>'Notes &amp; Assumptions'!A34</f>
        <v>21</v>
      </c>
      <c r="C113" s="1"/>
      <c r="D113" s="1"/>
      <c r="E113" t="s">
        <v>234</v>
      </c>
      <c r="F113" t="s">
        <v>232</v>
      </c>
      <c r="G113" s="10">
        <v>1</v>
      </c>
    </row>
    <row r="114" spans="1:37">
      <c r="C114" s="1"/>
      <c r="D114" s="1"/>
      <c r="E114" t="s">
        <v>235</v>
      </c>
      <c r="F114" t="s">
        <v>232</v>
      </c>
      <c r="H114">
        <f>H111*$G113</f>
        <v>54.72</v>
      </c>
      <c r="I114">
        <f t="shared" ref="I114:AK114" si="26">I111*$G113</f>
        <v>116.28</v>
      </c>
      <c r="J114">
        <f t="shared" si="26"/>
        <v>132.24</v>
      </c>
      <c r="K114">
        <f t="shared" si="26"/>
        <v>152.89354285714288</v>
      </c>
      <c r="L114">
        <f t="shared" si="26"/>
        <v>150.19044000000002</v>
      </c>
      <c r="M114">
        <f t="shared" si="26"/>
        <v>187.46648571428574</v>
      </c>
      <c r="N114">
        <f t="shared" si="26"/>
        <v>211.20617142857145</v>
      </c>
      <c r="O114">
        <f t="shared" si="26"/>
        <v>202.26987428571431</v>
      </c>
      <c r="P114">
        <f t="shared" si="26"/>
        <v>210.71988000000002</v>
      </c>
      <c r="Q114">
        <f t="shared" si="26"/>
        <v>228.42440571428574</v>
      </c>
      <c r="R114">
        <f t="shared" si="26"/>
        <v>256.48273714285716</v>
      </c>
      <c r="S114">
        <f t="shared" si="26"/>
        <v>275.9850428571429</v>
      </c>
      <c r="T114">
        <f t="shared" si="26"/>
        <v>272.38948285714287</v>
      </c>
      <c r="U114">
        <f t="shared" si="26"/>
        <v>270.9470571428572</v>
      </c>
      <c r="V114">
        <f t="shared" si="26"/>
        <v>225.0285085714286</v>
      </c>
      <c r="W114">
        <f t="shared" si="26"/>
        <v>217.35891428571432</v>
      </c>
      <c r="X114">
        <f t="shared" si="26"/>
        <v>202.61643428571432</v>
      </c>
      <c r="Y114">
        <f t="shared" si="26"/>
        <v>190.55946857142862</v>
      </c>
      <c r="Z114">
        <f t="shared" si="26"/>
        <v>162.82392000000004</v>
      </c>
      <c r="AA114">
        <f t="shared" si="26"/>
        <v>134.63058000000004</v>
      </c>
      <c r="AB114">
        <f t="shared" si="26"/>
        <v>105.84297428571429</v>
      </c>
      <c r="AC114">
        <f t="shared" si="26"/>
        <v>94.194291428571447</v>
      </c>
      <c r="AD114">
        <f t="shared" si="26"/>
        <v>70.421871428571464</v>
      </c>
      <c r="AE114">
        <f t="shared" si="26"/>
        <v>55.281042857142879</v>
      </c>
      <c r="AF114">
        <f t="shared" si="26"/>
        <v>43.145742857142864</v>
      </c>
      <c r="AG114">
        <f t="shared" si="26"/>
        <v>0</v>
      </c>
      <c r="AH114">
        <f t="shared" si="26"/>
        <v>0</v>
      </c>
      <c r="AI114">
        <f t="shared" si="26"/>
        <v>0</v>
      </c>
      <c r="AJ114">
        <f t="shared" si="26"/>
        <v>0</v>
      </c>
      <c r="AK114">
        <f t="shared" si="26"/>
        <v>0</v>
      </c>
    </row>
    <row r="115" spans="1:37">
      <c r="C115" s="1"/>
      <c r="D115" s="1"/>
      <c r="E115" t="s">
        <v>236</v>
      </c>
      <c r="F115" t="s">
        <v>232</v>
      </c>
      <c r="H115">
        <f>H112*$G113</f>
        <v>54.72</v>
      </c>
      <c r="I115">
        <f t="shared" ref="I115:AK115" si="27">I112*$G113</f>
        <v>171</v>
      </c>
      <c r="J115">
        <f t="shared" si="27"/>
        <v>303.24</v>
      </c>
      <c r="K115">
        <f t="shared" si="27"/>
        <v>456.13354285714286</v>
      </c>
      <c r="L115">
        <f t="shared" si="27"/>
        <v>606.32398285714294</v>
      </c>
      <c r="M115">
        <f t="shared" si="27"/>
        <v>793.79046857142862</v>
      </c>
      <c r="N115">
        <f t="shared" si="27"/>
        <v>1004.9966400000001</v>
      </c>
      <c r="O115">
        <f t="shared" si="27"/>
        <v>1207.2665142857145</v>
      </c>
      <c r="P115">
        <f t="shared" si="27"/>
        <v>1417.9863942857146</v>
      </c>
      <c r="Q115">
        <f t="shared" si="27"/>
        <v>1646.4108000000003</v>
      </c>
      <c r="R115">
        <f t="shared" si="27"/>
        <v>1902.8935371428574</v>
      </c>
      <c r="S115">
        <f t="shared" si="27"/>
        <v>2178.8785800000005</v>
      </c>
      <c r="T115">
        <f t="shared" si="27"/>
        <v>2451.2680628571434</v>
      </c>
      <c r="U115">
        <f t="shared" si="27"/>
        <v>2722.2151200000008</v>
      </c>
      <c r="V115">
        <f t="shared" si="27"/>
        <v>2947.2436285714293</v>
      </c>
      <c r="W115">
        <f t="shared" si="27"/>
        <v>3164.6025428571438</v>
      </c>
      <c r="X115">
        <f t="shared" si="27"/>
        <v>3367.218977142858</v>
      </c>
      <c r="Y115">
        <f t="shared" si="27"/>
        <v>3557.7784457142866</v>
      </c>
      <c r="Z115">
        <f t="shared" si="27"/>
        <v>3720.6023657142869</v>
      </c>
      <c r="AA115">
        <f t="shared" si="27"/>
        <v>3855.2329457142869</v>
      </c>
      <c r="AB115">
        <f t="shared" si="27"/>
        <v>3961.0759200000011</v>
      </c>
      <c r="AC115">
        <f t="shared" si="27"/>
        <v>4055.2702114285726</v>
      </c>
      <c r="AD115">
        <f t="shared" si="27"/>
        <v>4125.6920828571438</v>
      </c>
      <c r="AE115">
        <f t="shared" si="27"/>
        <v>4180.9731257142867</v>
      </c>
      <c r="AF115">
        <f t="shared" si="27"/>
        <v>4224.1188685714296</v>
      </c>
      <c r="AG115">
        <f t="shared" si="27"/>
        <v>4224.1188685714296</v>
      </c>
      <c r="AH115">
        <f t="shared" si="27"/>
        <v>4224.1188685714296</v>
      </c>
      <c r="AI115">
        <f t="shared" si="27"/>
        <v>4224.1188685714296</v>
      </c>
      <c r="AJ115">
        <f t="shared" si="27"/>
        <v>4224.1188685714296</v>
      </c>
      <c r="AK115">
        <f t="shared" si="27"/>
        <v>4224.1188685714296</v>
      </c>
    </row>
    <row r="116" spans="1:37">
      <c r="A116" s="14">
        <f>'Notes &amp; Assumptions'!A35</f>
        <v>22</v>
      </c>
      <c r="C116" s="1"/>
      <c r="D116" s="1"/>
      <c r="E116" t="s">
        <v>256</v>
      </c>
      <c r="F116" t="s">
        <v>238</v>
      </c>
      <c r="H116" s="10">
        <f>'30 Year Water Model - Cardinia'!H116*0.52</f>
        <v>269.32446736857906</v>
      </c>
      <c r="I116" s="10">
        <f>'30 Year Water Model - Cardinia'!I116*0.52</f>
        <v>273.21896800452322</v>
      </c>
      <c r="J116" s="10">
        <f>'30 Year Water Model - Cardinia'!J116*0.52</f>
        <v>276.22199276960725</v>
      </c>
      <c r="K116" s="10">
        <f>'30 Year Water Model - Cardinia'!K116*0.52</f>
        <v>274.67253402233183</v>
      </c>
      <c r="L116" s="10">
        <f>'30 Year Water Model - Cardinia'!L116*0.52</f>
        <v>273.03007258038787</v>
      </c>
      <c r="M116" s="10">
        <f>'30 Year Water Model - Cardinia'!M116*0.52</f>
        <v>271.31150952536001</v>
      </c>
      <c r="N116" s="10">
        <f>'30 Year Water Model - Cardinia'!N116*0.52</f>
        <v>269.66648657727615</v>
      </c>
      <c r="O116" s="10">
        <f>'30 Year Water Model - Cardinia'!O116*0.52</f>
        <v>268.0044601918259</v>
      </c>
      <c r="P116" s="10">
        <f>'30 Year Water Model - Cardinia'!P116*0.52</f>
        <v>266.43192903161497</v>
      </c>
      <c r="Q116" s="10">
        <f>'30 Year Water Model - Cardinia'!Q116*0.52</f>
        <v>264.88413969518535</v>
      </c>
      <c r="R116" s="10">
        <f>'30 Year Water Model - Cardinia'!R116*0.52</f>
        <v>264.88413969518535</v>
      </c>
      <c r="S116" s="10">
        <f>'30 Year Water Model - Cardinia'!S116*0.52</f>
        <v>264.88413969518535</v>
      </c>
      <c r="T116" s="10">
        <f>'30 Year Water Model - Cardinia'!T116*0.52</f>
        <v>264.88413969518535</v>
      </c>
      <c r="U116" s="10">
        <f>'30 Year Water Model - Cardinia'!U116*0.52</f>
        <v>264.88413969518535</v>
      </c>
      <c r="V116" s="10">
        <f>'30 Year Water Model - Cardinia'!V116*0.52</f>
        <v>264.88413969518535</v>
      </c>
      <c r="W116" s="10">
        <f>'30 Year Water Model - Cardinia'!W116*0.52</f>
        <v>264.88413969518535</v>
      </c>
      <c r="X116" s="10">
        <f>'30 Year Water Model - Cardinia'!X116*0.52</f>
        <v>264.88413969518535</v>
      </c>
      <c r="Y116" s="10">
        <f>'30 Year Water Model - Cardinia'!Y116*0.52</f>
        <v>264.88413969518535</v>
      </c>
      <c r="Z116" s="10">
        <f>'30 Year Water Model - Cardinia'!Z116*0.52</f>
        <v>264.88413969518535</v>
      </c>
      <c r="AA116" s="10">
        <f>'30 Year Water Model - Cardinia'!AA116*0.52</f>
        <v>264.88413969518535</v>
      </c>
      <c r="AB116" s="10">
        <f>'30 Year Water Model - Cardinia'!AB116*0.52</f>
        <v>264.88413969518535</v>
      </c>
      <c r="AC116" s="10">
        <f>'30 Year Water Model - Cardinia'!AC116*0.52</f>
        <v>264.88413969518535</v>
      </c>
      <c r="AD116" s="10">
        <f>'30 Year Water Model - Cardinia'!AD116*0.52</f>
        <v>264.88413969518535</v>
      </c>
      <c r="AE116" s="10">
        <f>'30 Year Water Model - Cardinia'!AE116*0.52</f>
        <v>264.88413969518535</v>
      </c>
      <c r="AF116" s="10">
        <f>'30 Year Water Model - Cardinia'!AF116*0.52</f>
        <v>264.88413969518535</v>
      </c>
      <c r="AG116" s="10">
        <f>'30 Year Water Model - Cardinia'!AG116*0.52</f>
        <v>264.88413969518535</v>
      </c>
      <c r="AH116" s="10">
        <f>'30 Year Water Model - Cardinia'!AH116*0.52</f>
        <v>264.88413969518535</v>
      </c>
      <c r="AI116" s="10">
        <f>'30 Year Water Model - Cardinia'!AI116*0.52</f>
        <v>264.88413969518535</v>
      </c>
      <c r="AJ116" s="10">
        <f>'30 Year Water Model - Cardinia'!AJ116*0.52</f>
        <v>264.88413969518535</v>
      </c>
      <c r="AK116" s="10">
        <f>'30 Year Water Model - Cardinia'!AK116*0.52</f>
        <v>264.88413969518535</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14737.434854408646</v>
      </c>
      <c r="I119" s="2">
        <f t="shared" ref="I119:AK119" si="28">I112*I116</f>
        <v>46720.443528773474</v>
      </c>
      <c r="J119" s="2">
        <f t="shared" si="28"/>
        <v>83761.557087455702</v>
      </c>
      <c r="K119" s="2">
        <f t="shared" si="28"/>
        <v>125287.35606915533</v>
      </c>
      <c r="L119" s="2">
        <f t="shared" si="28"/>
        <v>165544.68104671559</v>
      </c>
      <c r="M119" s="2">
        <f t="shared" si="28"/>
        <v>215364.49027495715</v>
      </c>
      <c r="N119" s="2">
        <f t="shared" si="28"/>
        <v>271013.91293076763</v>
      </c>
      <c r="O119" s="2">
        <f t="shared" si="28"/>
        <v>323552.8104688102</v>
      </c>
      <c r="P119" s="2">
        <f t="shared" si="28"/>
        <v>377796.85037012713</v>
      </c>
      <c r="Q119" s="2">
        <f t="shared" si="28"/>
        <v>436108.10834286199</v>
      </c>
      <c r="R119" s="2">
        <f t="shared" si="28"/>
        <v>504046.31751761405</v>
      </c>
      <c r="S119" s="2">
        <f t="shared" si="28"/>
        <v>577150.37816356728</v>
      </c>
      <c r="T119" s="2">
        <f t="shared" si="28"/>
        <v>649302.03199219797</v>
      </c>
      <c r="U119" s="2">
        <f t="shared" si="28"/>
        <v>721071.61012642598</v>
      </c>
      <c r="V119" s="2">
        <f t="shared" si="28"/>
        <v>780678.09302625945</v>
      </c>
      <c r="W119" s="2">
        <f t="shared" si="28"/>
        <v>838253.02204191044</v>
      </c>
      <c r="X119" s="2">
        <f t="shared" si="28"/>
        <v>891922.90192578791</v>
      </c>
      <c r="Y119" s="2">
        <f t="shared" si="28"/>
        <v>942399.08281910256</v>
      </c>
      <c r="Z119" s="2">
        <f t="shared" si="28"/>
        <v>985528.55679010029</v>
      </c>
      <c r="AA119" s="2">
        <f t="shared" si="28"/>
        <v>1021190.062150064</v>
      </c>
      <c r="AB119" s="2">
        <f t="shared" si="28"/>
        <v>1049226.1873365152</v>
      </c>
      <c r="AC119" s="2">
        <f t="shared" si="28"/>
        <v>1074176.7611857699</v>
      </c>
      <c r="AD119" s="2">
        <f t="shared" si="28"/>
        <v>1092830.3980148518</v>
      </c>
      <c r="AE119" s="2">
        <f t="shared" si="28"/>
        <v>1107473.4694935188</v>
      </c>
      <c r="AF119" s="2">
        <f t="shared" si="28"/>
        <v>1118902.0924717428</v>
      </c>
      <c r="AG119" s="2">
        <f t="shared" si="28"/>
        <v>1118902.0924717428</v>
      </c>
      <c r="AH119" s="2">
        <f t="shared" si="28"/>
        <v>1118902.0924717428</v>
      </c>
      <c r="AI119" s="2">
        <f t="shared" si="28"/>
        <v>1118902.0924717428</v>
      </c>
      <c r="AJ119" s="2">
        <f t="shared" si="28"/>
        <v>1118902.0924717428</v>
      </c>
      <c r="AK119" s="2">
        <f t="shared" si="28"/>
        <v>1118902.0924717428</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G121">
        <v>396</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v>-0.05</v>
      </c>
      <c r="I122" s="11">
        <f>I101</f>
        <v>0</v>
      </c>
      <c r="J122" s="11">
        <f>J101</f>
        <v>0</v>
      </c>
      <c r="K122" s="11">
        <f>K101</f>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257</v>
      </c>
      <c r="F123" t="s">
        <v>247</v>
      </c>
      <c r="G123" s="10">
        <v>443</v>
      </c>
      <c r="H123" s="2">
        <f t="shared" ref="H123:AK123" si="31">G123*(1+$G$14)*(1+H122)</f>
        <v>429.68784999999991</v>
      </c>
      <c r="I123" s="2">
        <f t="shared" si="31"/>
        <v>438.71129484999989</v>
      </c>
      <c r="J123" s="2">
        <f>I123*(1+$G$14)*(1+J122)</f>
        <v>447.92423204184985</v>
      </c>
      <c r="K123" s="2">
        <f t="shared" si="31"/>
        <v>457.33064091472863</v>
      </c>
      <c r="L123" s="2">
        <f t="shared" si="31"/>
        <v>466.93458437393787</v>
      </c>
      <c r="M123" s="2">
        <f t="shared" si="31"/>
        <v>476.74021064579051</v>
      </c>
      <c r="N123" s="2">
        <f t="shared" si="31"/>
        <v>486.75175506935204</v>
      </c>
      <c r="O123" s="2">
        <f t="shared" si="31"/>
        <v>496.97354192580838</v>
      </c>
      <c r="P123" s="2">
        <f t="shared" si="31"/>
        <v>507.40998630625029</v>
      </c>
      <c r="Q123" s="2">
        <f t="shared" si="31"/>
        <v>518.0655960186815</v>
      </c>
      <c r="R123" s="2">
        <f t="shared" si="31"/>
        <v>528.94497353507381</v>
      </c>
      <c r="S123" s="2">
        <f t="shared" si="31"/>
        <v>540.05281797931036</v>
      </c>
      <c r="T123" s="2">
        <f t="shared" si="31"/>
        <v>551.39392715687586</v>
      </c>
      <c r="U123" s="2">
        <f t="shared" si="31"/>
        <v>562.97319962717017</v>
      </c>
      <c r="V123" s="2">
        <f t="shared" si="31"/>
        <v>574.79563681934064</v>
      </c>
      <c r="W123" s="2">
        <f t="shared" si="31"/>
        <v>586.86634519254676</v>
      </c>
      <c r="X123" s="2">
        <f t="shared" si="31"/>
        <v>599.19053844159021</v>
      </c>
      <c r="Y123" s="2">
        <f t="shared" si="31"/>
        <v>611.77353974886353</v>
      </c>
      <c r="Z123" s="2">
        <f t="shared" si="31"/>
        <v>624.62078408358957</v>
      </c>
      <c r="AA123" s="2">
        <f t="shared" si="31"/>
        <v>637.73782054934486</v>
      </c>
      <c r="AB123" s="2">
        <f t="shared" si="31"/>
        <v>651.13031478088101</v>
      </c>
      <c r="AC123" s="2">
        <f t="shared" si="31"/>
        <v>664.80405139127947</v>
      </c>
      <c r="AD123" s="2">
        <f t="shared" si="31"/>
        <v>678.76493647049631</v>
      </c>
      <c r="AE123" s="2">
        <f t="shared" si="31"/>
        <v>693.01900013637669</v>
      </c>
      <c r="AF123" s="2">
        <f t="shared" si="31"/>
        <v>707.57239913924059</v>
      </c>
      <c r="AG123" s="2">
        <f>AF123*(1+$G$14)*(1+AG122)</f>
        <v>722.43141952116457</v>
      </c>
      <c r="AH123" s="2">
        <f t="shared" si="31"/>
        <v>737.60247933110895</v>
      </c>
      <c r="AI123" s="2">
        <f t="shared" si="31"/>
        <v>753.09213139706219</v>
      </c>
      <c r="AJ123" s="2">
        <f t="shared" si="31"/>
        <v>768.90706615640045</v>
      </c>
      <c r="AK123" s="2">
        <f t="shared" si="31"/>
        <v>785.0541145456848</v>
      </c>
    </row>
    <row r="124" spans="1:37">
      <c r="C124" s="1"/>
      <c r="D124" s="1"/>
      <c r="E124" t="s">
        <v>258</v>
      </c>
      <c r="F124" t="s">
        <v>249</v>
      </c>
      <c r="G124" s="20">
        <v>1.82</v>
      </c>
      <c r="H124" s="21">
        <f>G124*(1+$G$14)*(1+H122)</f>
        <v>1.7653089999999998</v>
      </c>
      <c r="I124" s="21">
        <f>H124*(1+$G$14)*(1+I122)</f>
        <v>1.8023804889999997</v>
      </c>
      <c r="J124" s="21">
        <f t="shared" ref="J124:AK124" si="32">I124*(1+$G$14)*(1+J122)</f>
        <v>1.8402304792689996</v>
      </c>
      <c r="K124" s="21">
        <f t="shared" si="32"/>
        <v>1.8788753193336485</v>
      </c>
      <c r="L124" s="21">
        <f t="shared" si="32"/>
        <v>1.918331701039655</v>
      </c>
      <c r="M124" s="21">
        <f t="shared" si="32"/>
        <v>1.9586166667614875</v>
      </c>
      <c r="N124" s="21">
        <f t="shared" si="32"/>
        <v>1.9997476167634785</v>
      </c>
      <c r="O124" s="21">
        <f t="shared" si="32"/>
        <v>2.0417423167155113</v>
      </c>
      <c r="P124" s="21">
        <f t="shared" si="32"/>
        <v>2.0846189053665367</v>
      </c>
      <c r="Q124" s="21">
        <f t="shared" si="32"/>
        <v>2.1283959023792338</v>
      </c>
      <c r="R124" s="21">
        <f t="shared" si="32"/>
        <v>2.1730922163291977</v>
      </c>
      <c r="S124" s="21">
        <f t="shared" si="32"/>
        <v>2.2187271528721104</v>
      </c>
      <c r="T124" s="21">
        <f t="shared" si="32"/>
        <v>2.2653204230824247</v>
      </c>
      <c r="U124" s="21">
        <f t="shared" si="32"/>
        <v>2.3128921519671555</v>
      </c>
      <c r="V124" s="21">
        <f t="shared" si="32"/>
        <v>2.3614628871584653</v>
      </c>
      <c r="W124" s="21">
        <f t="shared" si="32"/>
        <v>2.411053607788793</v>
      </c>
      <c r="X124" s="21">
        <f t="shared" si="32"/>
        <v>2.4616857335523572</v>
      </c>
      <c r="Y124" s="21">
        <f t="shared" si="32"/>
        <v>2.5133811339569565</v>
      </c>
      <c r="Z124" s="21">
        <f t="shared" si="32"/>
        <v>2.5661621377700525</v>
      </c>
      <c r="AA124" s="21">
        <f t="shared" si="32"/>
        <v>2.6200515426632234</v>
      </c>
      <c r="AB124" s="21">
        <f t="shared" si="32"/>
        <v>2.6750726250591508</v>
      </c>
      <c r="AC124" s="21">
        <f t="shared" si="32"/>
        <v>2.7312491501853926</v>
      </c>
      <c r="AD124" s="21">
        <f t="shared" si="32"/>
        <v>2.7886053823392856</v>
      </c>
      <c r="AE124" s="21">
        <f t="shared" si="32"/>
        <v>2.8471660953684101</v>
      </c>
      <c r="AF124" s="21">
        <f t="shared" si="32"/>
        <v>2.9069565833711466</v>
      </c>
      <c r="AG124" s="21">
        <f>AF124*(1+$G$14)*(1+AG122)</f>
        <v>2.9680026716219405</v>
      </c>
      <c r="AH124" s="21">
        <f t="shared" si="32"/>
        <v>3.030330727726001</v>
      </c>
      <c r="AI124" s="21">
        <f t="shared" si="32"/>
        <v>3.0939676730082466</v>
      </c>
      <c r="AJ124" s="21">
        <f t="shared" si="32"/>
        <v>3.1589409941414197</v>
      </c>
      <c r="AK124" s="21">
        <f t="shared" si="32"/>
        <v>3.2252787550183895</v>
      </c>
    </row>
    <row r="125" spans="1:37">
      <c r="C125" s="1"/>
      <c r="D125" s="1"/>
      <c r="E125" t="s">
        <v>250</v>
      </c>
      <c r="F125" t="s">
        <v>249</v>
      </c>
      <c r="G125" s="20"/>
      <c r="H125" s="21">
        <f>G125*(1+$G$14)*(1+H122)</f>
        <v>0</v>
      </c>
      <c r="I125" s="21">
        <f t="shared" ref="I125:AK125" si="33">H125*(1+$G$14)*(1+I122)</f>
        <v>0</v>
      </c>
      <c r="J125" s="21">
        <f t="shared" si="33"/>
        <v>0</v>
      </c>
      <c r="K125" s="21">
        <f t="shared" si="33"/>
        <v>0</v>
      </c>
      <c r="L125" s="21">
        <f t="shared" si="33"/>
        <v>0</v>
      </c>
      <c r="M125" s="21">
        <f t="shared" si="33"/>
        <v>0</v>
      </c>
      <c r="N125" s="21">
        <f t="shared" si="33"/>
        <v>0</v>
      </c>
      <c r="O125" s="21">
        <f t="shared" si="33"/>
        <v>0</v>
      </c>
      <c r="P125" s="21">
        <f t="shared" si="33"/>
        <v>0</v>
      </c>
      <c r="Q125" s="21">
        <f t="shared" si="33"/>
        <v>0</v>
      </c>
      <c r="R125" s="21">
        <f t="shared" si="33"/>
        <v>0</v>
      </c>
      <c r="S125" s="21">
        <f t="shared" si="33"/>
        <v>0</v>
      </c>
      <c r="T125" s="21">
        <f t="shared" si="33"/>
        <v>0</v>
      </c>
      <c r="U125" s="21">
        <f t="shared" si="33"/>
        <v>0</v>
      </c>
      <c r="V125" s="21">
        <f t="shared" si="33"/>
        <v>0</v>
      </c>
      <c r="W125" s="21">
        <f t="shared" si="33"/>
        <v>0</v>
      </c>
      <c r="X125" s="21">
        <f t="shared" si="33"/>
        <v>0</v>
      </c>
      <c r="Y125" s="21">
        <f t="shared" si="33"/>
        <v>0</v>
      </c>
      <c r="Z125" s="21">
        <f t="shared" si="33"/>
        <v>0</v>
      </c>
      <c r="AA125" s="21">
        <f t="shared" si="33"/>
        <v>0</v>
      </c>
      <c r="AB125" s="21">
        <f t="shared" si="33"/>
        <v>0</v>
      </c>
      <c r="AC125" s="21">
        <f t="shared" si="33"/>
        <v>0</v>
      </c>
      <c r="AD125" s="21">
        <f t="shared" si="33"/>
        <v>0</v>
      </c>
      <c r="AE125" s="21">
        <f t="shared" si="33"/>
        <v>0</v>
      </c>
      <c r="AF125" s="21">
        <f t="shared" si="33"/>
        <v>0</v>
      </c>
      <c r="AG125" s="21">
        <f>AF125*(1+$G$14)*(1+AG122)</f>
        <v>0</v>
      </c>
      <c r="AH125" s="21">
        <f t="shared" si="33"/>
        <v>0</v>
      </c>
      <c r="AI125" s="21">
        <f t="shared" si="33"/>
        <v>0</v>
      </c>
      <c r="AJ125" s="21">
        <f t="shared" si="33"/>
        <v>0</v>
      </c>
      <c r="AK125" s="21">
        <f t="shared" si="33"/>
        <v>0</v>
      </c>
    </row>
    <row r="126" spans="1:37">
      <c r="C126" s="1"/>
      <c r="D126" s="1"/>
      <c r="E126" t="s">
        <v>251</v>
      </c>
      <c r="F126" t="s">
        <v>249</v>
      </c>
      <c r="G126" s="20"/>
      <c r="H126" s="21">
        <f>G126*(1+$G$14)*(1+H122)</f>
        <v>0</v>
      </c>
      <c r="I126" s="21">
        <f t="shared" ref="I126:AK126" si="34">H126*(1+$G$14)*(1+I122)</f>
        <v>0</v>
      </c>
      <c r="J126" s="21">
        <f t="shared" si="34"/>
        <v>0</v>
      </c>
      <c r="K126" s="21">
        <f t="shared" si="34"/>
        <v>0</v>
      </c>
      <c r="L126" s="21">
        <f t="shared" si="34"/>
        <v>0</v>
      </c>
      <c r="M126" s="21">
        <f t="shared" si="34"/>
        <v>0</v>
      </c>
      <c r="N126" s="21">
        <f t="shared" si="34"/>
        <v>0</v>
      </c>
      <c r="O126" s="21">
        <f t="shared" si="34"/>
        <v>0</v>
      </c>
      <c r="P126" s="21">
        <f t="shared" si="34"/>
        <v>0</v>
      </c>
      <c r="Q126" s="21">
        <f t="shared" si="34"/>
        <v>0</v>
      </c>
      <c r="R126" s="21">
        <f t="shared" si="34"/>
        <v>0</v>
      </c>
      <c r="S126" s="21">
        <f t="shared" si="34"/>
        <v>0</v>
      </c>
      <c r="T126" s="21">
        <f t="shared" si="34"/>
        <v>0</v>
      </c>
      <c r="U126" s="21">
        <f t="shared" si="34"/>
        <v>0</v>
      </c>
      <c r="V126" s="21">
        <f t="shared" si="34"/>
        <v>0</v>
      </c>
      <c r="W126" s="21">
        <f t="shared" si="34"/>
        <v>0</v>
      </c>
      <c r="X126" s="21">
        <f t="shared" si="34"/>
        <v>0</v>
      </c>
      <c r="Y126" s="21">
        <f t="shared" si="34"/>
        <v>0</v>
      </c>
      <c r="Z126" s="21">
        <f t="shared" si="34"/>
        <v>0</v>
      </c>
      <c r="AA126" s="21">
        <f t="shared" si="34"/>
        <v>0</v>
      </c>
      <c r="AB126" s="21">
        <f t="shared" si="34"/>
        <v>0</v>
      </c>
      <c r="AC126" s="21">
        <f t="shared" si="34"/>
        <v>0</v>
      </c>
      <c r="AD126" s="21">
        <f t="shared" si="34"/>
        <v>0</v>
      </c>
      <c r="AE126" s="21">
        <f t="shared" si="34"/>
        <v>0</v>
      </c>
      <c r="AF126" s="21">
        <f t="shared" si="34"/>
        <v>0</v>
      </c>
      <c r="AG126" s="21">
        <f>AF126*(1+$G$14)*(1+AG122)</f>
        <v>0</v>
      </c>
      <c r="AH126" s="21">
        <f t="shared" si="34"/>
        <v>0</v>
      </c>
      <c r="AI126" s="21">
        <f t="shared" si="34"/>
        <v>0</v>
      </c>
      <c r="AJ126" s="21">
        <f t="shared" si="34"/>
        <v>0</v>
      </c>
      <c r="AK126" s="21">
        <f t="shared" si="34"/>
        <v>0</v>
      </c>
    </row>
    <row r="127" spans="1:37">
      <c r="C127" s="1"/>
      <c r="D127" s="1"/>
    </row>
    <row r="128" spans="1:37">
      <c r="C128" s="1"/>
      <c r="D128" s="1"/>
      <c r="E128" t="s">
        <v>259</v>
      </c>
      <c r="F128" t="s">
        <v>253</v>
      </c>
      <c r="H128" s="2">
        <f>SUM(H119:H121)/1000</f>
        <v>14.737434854408646</v>
      </c>
      <c r="I128" s="2">
        <f t="shared" ref="I128:AK128" si="35">SUM(I119:I121)/1000</f>
        <v>46.720443528773473</v>
      </c>
      <c r="J128" s="2">
        <f t="shared" si="35"/>
        <v>83.761557087455699</v>
      </c>
      <c r="K128" s="2">
        <f t="shared" si="35"/>
        <v>125.28735606915532</v>
      </c>
      <c r="L128" s="2">
        <f t="shared" si="35"/>
        <v>165.5446810467156</v>
      </c>
      <c r="M128" s="2">
        <f t="shared" si="35"/>
        <v>215.36449027495715</v>
      </c>
      <c r="N128" s="2">
        <f t="shared" si="35"/>
        <v>271.01391293076762</v>
      </c>
      <c r="O128" s="2">
        <f t="shared" si="35"/>
        <v>323.55281046881021</v>
      </c>
      <c r="P128" s="2">
        <f t="shared" si="35"/>
        <v>377.79685037012712</v>
      </c>
      <c r="Q128" s="2">
        <f t="shared" si="35"/>
        <v>436.10810834286201</v>
      </c>
      <c r="R128" s="2">
        <f t="shared" si="35"/>
        <v>504.04631751761406</v>
      </c>
      <c r="S128" s="2">
        <f t="shared" si="35"/>
        <v>577.15037816356732</v>
      </c>
      <c r="T128" s="2">
        <f t="shared" si="35"/>
        <v>649.30203199219795</v>
      </c>
      <c r="U128" s="2">
        <f t="shared" si="35"/>
        <v>721.07161012642598</v>
      </c>
      <c r="V128" s="2">
        <f t="shared" si="35"/>
        <v>780.67809302625949</v>
      </c>
      <c r="W128" s="2">
        <f t="shared" si="35"/>
        <v>838.25302204191041</v>
      </c>
      <c r="X128" s="2">
        <f t="shared" si="35"/>
        <v>891.92290192578787</v>
      </c>
      <c r="Y128" s="2">
        <f t="shared" si="35"/>
        <v>942.39908281910255</v>
      </c>
      <c r="Z128" s="2">
        <f t="shared" si="35"/>
        <v>985.52855679010031</v>
      </c>
      <c r="AA128" s="2">
        <f t="shared" si="35"/>
        <v>1021.190062150064</v>
      </c>
      <c r="AB128" s="2">
        <f t="shared" si="35"/>
        <v>1049.2261873365151</v>
      </c>
      <c r="AC128" s="2">
        <f t="shared" si="35"/>
        <v>1074.1767611857699</v>
      </c>
      <c r="AD128" s="2">
        <f t="shared" si="35"/>
        <v>1092.8303980148519</v>
      </c>
      <c r="AE128" s="2">
        <f t="shared" si="35"/>
        <v>1107.4734694935189</v>
      </c>
      <c r="AF128" s="2">
        <f t="shared" si="35"/>
        <v>1118.9020924717427</v>
      </c>
      <c r="AG128" s="2">
        <f t="shared" si="35"/>
        <v>1118.9020924717427</v>
      </c>
      <c r="AH128" s="2">
        <f t="shared" si="35"/>
        <v>1118.9020924717427</v>
      </c>
      <c r="AI128" s="2">
        <f t="shared" si="35"/>
        <v>1118.9020924717427</v>
      </c>
      <c r="AJ128" s="2">
        <f t="shared" si="35"/>
        <v>1118.9020924717427</v>
      </c>
      <c r="AK128" s="2">
        <f t="shared" si="35"/>
        <v>1118.9020924717427</v>
      </c>
    </row>
    <row r="129" spans="1:37">
      <c r="C129" s="1"/>
      <c r="D129" s="1"/>
      <c r="E129" t="s">
        <v>260</v>
      </c>
      <c r="F129" t="s">
        <v>215</v>
      </c>
      <c r="H129" s="2">
        <f>H112*H123+H119*H124+H120*H125+H121*H126</f>
        <v>49528.645537401258</v>
      </c>
      <c r="I129" s="2">
        <f t="shared" ref="I129:AK129" si="36">I112*I123+I119*I124+I120*I125+I121*I126</f>
        <v>159227.64727303758</v>
      </c>
      <c r="J129" s="2">
        <f t="shared" si="36"/>
        <v>289969.1144677368</v>
      </c>
      <c r="K129" s="2">
        <f t="shared" si="36"/>
        <v>444003.16664046573</v>
      </c>
      <c r="L129" s="2">
        <f t="shared" si="36"/>
        <v>600683.24652176374</v>
      </c>
      <c r="M129" s="2">
        <f t="shared" si="36"/>
        <v>800248.31527648703</v>
      </c>
      <c r="N129" s="2">
        <f t="shared" si="36"/>
        <v>1031143.3048518492</v>
      </c>
      <c r="O129" s="2">
        <f t="shared" si="36"/>
        <v>1260590.9804793992</v>
      </c>
      <c r="P129" s="2">
        <f t="shared" si="36"/>
        <v>1507062.9135764632</v>
      </c>
      <c r="Q129" s="2">
        <f t="shared" si="36"/>
        <v>1781159.5031849009</v>
      </c>
      <c r="R129" s="2">
        <f t="shared" si="36"/>
        <v>2101865.1009110142</v>
      </c>
      <c r="S129" s="2">
        <f t="shared" si="36"/>
        <v>2457248.7324856715</v>
      </c>
      <c r="T129" s="2">
        <f t="shared" si="36"/>
        <v>2822491.4775138721</v>
      </c>
      <c r="U129" s="2">
        <f t="shared" si="36"/>
        <v>3200295.0242475923</v>
      </c>
      <c r="V129" s="2">
        <f t="shared" si="36"/>
        <v>3537605.1218456142</v>
      </c>
      <c r="W129" s="2">
        <f t="shared" si="36"/>
        <v>3878271.7013476184</v>
      </c>
      <c r="X129" s="2">
        <f t="shared" si="36"/>
        <v>4213239.6350643001</v>
      </c>
      <c r="Y129" s="2">
        <f t="shared" si="36"/>
        <v>4545162.7887927108</v>
      </c>
      <c r="Z129" s="2">
        <f t="shared" si="36"/>
        <v>4852991.6350616347</v>
      </c>
      <c r="AA129" s="2">
        <f t="shared" si="36"/>
        <v>5134198.454198489</v>
      </c>
      <c r="AB129" s="2">
        <f t="shared" si="36"/>
        <v>5385932.8618996646</v>
      </c>
      <c r="AC129" s="2">
        <f t="shared" si="36"/>
        <v>5629804.4321816172</v>
      </c>
      <c r="AD129" s="2">
        <f t="shared" si="36"/>
        <v>5847847.8544055577</v>
      </c>
      <c r="AE129" s="2">
        <f t="shared" si="36"/>
        <v>6050654.7290415447</v>
      </c>
      <c r="AF129" s="2">
        <f t="shared" si="36"/>
        <v>6241469.7259429051</v>
      </c>
      <c r="AG129" s="2">
        <f t="shared" si="36"/>
        <v>6372540.5901877061</v>
      </c>
      <c r="AH129" s="2">
        <f t="shared" si="36"/>
        <v>6506363.9425816461</v>
      </c>
      <c r="AI129" s="2">
        <f t="shared" si="36"/>
        <v>6642997.5853758603</v>
      </c>
      <c r="AJ129" s="2">
        <f t="shared" si="36"/>
        <v>6782500.5346687529</v>
      </c>
      <c r="AK129" s="2">
        <f t="shared" si="36"/>
        <v>6924933.0458967965</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654.72</v>
      </c>
      <c r="I174">
        <f t="shared" si="61"/>
        <v>1391.28</v>
      </c>
      <c r="J174">
        <f t="shared" si="61"/>
        <v>1582.24</v>
      </c>
      <c r="K174">
        <f t="shared" si="61"/>
        <v>1829.3578285714286</v>
      </c>
      <c r="L174">
        <f t="shared" si="61"/>
        <v>1797.0154400000001</v>
      </c>
      <c r="M174">
        <f t="shared" si="61"/>
        <v>2243.0200571428572</v>
      </c>
      <c r="N174">
        <f t="shared" si="61"/>
        <v>2527.0633142857146</v>
      </c>
      <c r="O174">
        <f t="shared" si="61"/>
        <v>2420.1413028571428</v>
      </c>
      <c r="P174">
        <f t="shared" si="61"/>
        <v>2521.2448800000002</v>
      </c>
      <c r="Q174">
        <f t="shared" si="61"/>
        <v>2733.077977142857</v>
      </c>
      <c r="R174">
        <f t="shared" si="61"/>
        <v>3068.7934514285716</v>
      </c>
      <c r="S174">
        <f t="shared" si="61"/>
        <v>3302.1368285714289</v>
      </c>
      <c r="T174">
        <f t="shared" si="61"/>
        <v>3259.1162685714285</v>
      </c>
      <c r="U174">
        <f t="shared" si="61"/>
        <v>3241.8577714285721</v>
      </c>
      <c r="V174">
        <f t="shared" si="61"/>
        <v>2692.446365714286</v>
      </c>
      <c r="W174">
        <f t="shared" si="61"/>
        <v>2600.6803428571434</v>
      </c>
      <c r="X174">
        <f t="shared" si="61"/>
        <v>2424.287862857143</v>
      </c>
      <c r="Y174">
        <f t="shared" si="61"/>
        <v>2280.0273257142862</v>
      </c>
      <c r="Z174">
        <f t="shared" si="61"/>
        <v>1948.1739200000004</v>
      </c>
      <c r="AA174">
        <f t="shared" si="61"/>
        <v>1610.8430800000003</v>
      </c>
      <c r="AB174">
        <f t="shared" si="61"/>
        <v>1266.4019028571429</v>
      </c>
      <c r="AC174">
        <f t="shared" si="61"/>
        <v>1127.0264342857145</v>
      </c>
      <c r="AD174">
        <f t="shared" si="61"/>
        <v>842.59151428571465</v>
      </c>
      <c r="AE174">
        <f t="shared" si="61"/>
        <v>661.43282857142879</v>
      </c>
      <c r="AF174">
        <f t="shared" si="61"/>
        <v>516.23502857142864</v>
      </c>
      <c r="AG174">
        <f t="shared" si="61"/>
        <v>0</v>
      </c>
      <c r="AH174">
        <f t="shared" si="61"/>
        <v>0</v>
      </c>
      <c r="AI174">
        <f t="shared" si="61"/>
        <v>0</v>
      </c>
      <c r="AJ174">
        <f t="shared" si="61"/>
        <v>0</v>
      </c>
      <c r="AK174">
        <f t="shared" si="61"/>
        <v>0</v>
      </c>
    </row>
    <row r="175" spans="1:37">
      <c r="C175" s="1"/>
      <c r="D175" s="1"/>
      <c r="E175" t="s">
        <v>270</v>
      </c>
      <c r="F175" t="s">
        <v>232</v>
      </c>
      <c r="H175">
        <f t="shared" si="61"/>
        <v>654.72</v>
      </c>
      <c r="I175">
        <f t="shared" si="61"/>
        <v>2046</v>
      </c>
      <c r="J175">
        <f t="shared" si="61"/>
        <v>3628.24</v>
      </c>
      <c r="K175">
        <f t="shared" si="61"/>
        <v>5457.5978285714291</v>
      </c>
      <c r="L175">
        <f t="shared" si="61"/>
        <v>7254.6132685714292</v>
      </c>
      <c r="M175">
        <f t="shared" si="61"/>
        <v>9497.6333257142869</v>
      </c>
      <c r="N175">
        <f t="shared" si="61"/>
        <v>12024.69664</v>
      </c>
      <c r="O175">
        <f t="shared" si="61"/>
        <v>14444.837942857144</v>
      </c>
      <c r="P175">
        <f t="shared" si="61"/>
        <v>16966.082822857144</v>
      </c>
      <c r="Q175">
        <f t="shared" si="61"/>
        <v>19699.160800000001</v>
      </c>
      <c r="R175">
        <f t="shared" si="61"/>
        <v>22767.954251428571</v>
      </c>
      <c r="S175">
        <f t="shared" si="61"/>
        <v>26070.091080000002</v>
      </c>
      <c r="T175">
        <f t="shared" si="61"/>
        <v>29329.207348571432</v>
      </c>
      <c r="U175">
        <f t="shared" si="61"/>
        <v>32571.065120000003</v>
      </c>
      <c r="V175">
        <f t="shared" si="61"/>
        <v>35263.511485714291</v>
      </c>
      <c r="W175">
        <f t="shared" si="61"/>
        <v>37864.191828571435</v>
      </c>
      <c r="X175">
        <f t="shared" si="61"/>
        <v>40288.479691428576</v>
      </c>
      <c r="Y175">
        <f t="shared" si="61"/>
        <v>42568.50701714286</v>
      </c>
      <c r="Z175">
        <f t="shared" si="61"/>
        <v>44516.680937142861</v>
      </c>
      <c r="AA175">
        <f t="shared" si="61"/>
        <v>46127.52401714286</v>
      </c>
      <c r="AB175">
        <f t="shared" si="61"/>
        <v>47393.925920000009</v>
      </c>
      <c r="AC175">
        <f t="shared" si="61"/>
        <v>48520.952354285721</v>
      </c>
      <c r="AD175">
        <f t="shared" si="61"/>
        <v>49363.54386857144</v>
      </c>
      <c r="AE175">
        <f t="shared" si="61"/>
        <v>50024.976697142862</v>
      </c>
      <c r="AF175">
        <f t="shared" si="61"/>
        <v>50541.211725714289</v>
      </c>
      <c r="AG175">
        <f t="shared" si="61"/>
        <v>50541.211725714289</v>
      </c>
      <c r="AH175">
        <f t="shared" si="61"/>
        <v>50541.211725714289</v>
      </c>
      <c r="AI175">
        <f t="shared" si="61"/>
        <v>50541.211725714289</v>
      </c>
      <c r="AJ175">
        <f t="shared" si="61"/>
        <v>50541.211725714289</v>
      </c>
      <c r="AK175">
        <f t="shared" si="61"/>
        <v>50541.211725714289</v>
      </c>
    </row>
    <row r="176" spans="1:37">
      <c r="C176" s="1"/>
      <c r="D176" s="1"/>
      <c r="E176" t="s">
        <v>271</v>
      </c>
      <c r="F176" t="s">
        <v>253</v>
      </c>
      <c r="H176" s="2">
        <f t="shared" ref="H176:AK177" si="62">SUM(H107,H128,H149,H170)</f>
        <v>67.639902332713518</v>
      </c>
      <c r="I176" s="2">
        <f t="shared" si="62"/>
        <v>212.04065439847622</v>
      </c>
      <c r="J176" s="2">
        <f t="shared" si="62"/>
        <v>376.9293976963952</v>
      </c>
      <c r="K176" s="2">
        <f t="shared" si="62"/>
        <v>566.2703589339942</v>
      </c>
      <c r="L176" s="2">
        <f t="shared" si="62"/>
        <v>751.72952725315349</v>
      </c>
      <c r="M176" s="2">
        <f t="shared" si="62"/>
        <v>982.78909641875077</v>
      </c>
      <c r="N176" s="2">
        <f t="shared" si="62"/>
        <v>1242.629447715228</v>
      </c>
      <c r="O176" s="2">
        <f t="shared" si="62"/>
        <v>1490.7197971217065</v>
      </c>
      <c r="P176" s="2">
        <f t="shared" si="62"/>
        <v>1748.6846264735409</v>
      </c>
      <c r="Q176" s="2">
        <f t="shared" si="62"/>
        <v>2027.8331412911425</v>
      </c>
      <c r="R176" s="2">
        <f t="shared" si="62"/>
        <v>2343.7349773015421</v>
      </c>
      <c r="S176" s="2">
        <f t="shared" si="62"/>
        <v>2683.657198661102</v>
      </c>
      <c r="T176" s="2">
        <f t="shared" si="62"/>
        <v>3019.15088023612</v>
      </c>
      <c r="U176" s="2">
        <f t="shared" si="62"/>
        <v>3352.8679707760939</v>
      </c>
      <c r="V176" s="2">
        <f t="shared" si="62"/>
        <v>3630.0286085807415</v>
      </c>
      <c r="W176" s="2">
        <f t="shared" si="62"/>
        <v>3897.7428448719711</v>
      </c>
      <c r="X176" s="2">
        <f t="shared" si="62"/>
        <v>4147.2992255849804</v>
      </c>
      <c r="Y176" s="2">
        <f t="shared" si="62"/>
        <v>4382.0054154107338</v>
      </c>
      <c r="Z176" s="2">
        <f t="shared" si="62"/>
        <v>4582.5505899023847</v>
      </c>
      <c r="AA176" s="2">
        <f t="shared" si="62"/>
        <v>4748.3709015495433</v>
      </c>
      <c r="AB176" s="2">
        <f t="shared" si="62"/>
        <v>4878.7344116950053</v>
      </c>
      <c r="AC176" s="2">
        <f t="shared" si="62"/>
        <v>4994.7506002910068</v>
      </c>
      <c r="AD176" s="2">
        <f t="shared" si="62"/>
        <v>5081.4870361517296</v>
      </c>
      <c r="AE176" s="2">
        <f t="shared" si="62"/>
        <v>5149.574982848173</v>
      </c>
      <c r="AF176" s="2">
        <f t="shared" si="62"/>
        <v>5202.716256746121</v>
      </c>
      <c r="AG176" s="2">
        <f t="shared" si="62"/>
        <v>5202.716256746121</v>
      </c>
      <c r="AH176" s="2">
        <f t="shared" si="62"/>
        <v>5202.716256746121</v>
      </c>
      <c r="AI176" s="2">
        <f t="shared" si="62"/>
        <v>5202.716256746121</v>
      </c>
      <c r="AJ176" s="2">
        <f t="shared" si="62"/>
        <v>5202.716256746121</v>
      </c>
      <c r="AK176" s="2">
        <f t="shared" si="62"/>
        <v>5202.716256746121</v>
      </c>
    </row>
    <row r="177" spans="1:37">
      <c r="C177" s="1"/>
      <c r="D177" s="1"/>
      <c r="E177" t="s">
        <v>272</v>
      </c>
      <c r="F177" t="s">
        <v>215</v>
      </c>
      <c r="H177" s="2">
        <f t="shared" si="62"/>
        <v>359992.65749906009</v>
      </c>
      <c r="I177" s="2">
        <f t="shared" si="62"/>
        <v>1149801.8854382054</v>
      </c>
      <c r="J177" s="2">
        <f>SUM(J108,J129,J150,J171)</f>
        <v>2083476.4147765716</v>
      </c>
      <c r="K177" s="2">
        <f t="shared" si="62"/>
        <v>3198450.1216914114</v>
      </c>
      <c r="L177" s="2">
        <f t="shared" si="62"/>
        <v>4338972.4104579482</v>
      </c>
      <c r="M177" s="2">
        <f t="shared" si="62"/>
        <v>5797138.0593842398</v>
      </c>
      <c r="N177" s="2">
        <f t="shared" si="62"/>
        <v>7490425.2082679365</v>
      </c>
      <c r="O177" s="2">
        <f t="shared" si="62"/>
        <v>9182840.6688373387</v>
      </c>
      <c r="P177" s="2">
        <f t="shared" si="62"/>
        <v>11007491.047861757</v>
      </c>
      <c r="Q177" s="2">
        <f t="shared" si="62"/>
        <v>13043666.186219007</v>
      </c>
      <c r="R177" s="2">
        <f t="shared" si="62"/>
        <v>15392235.61714942</v>
      </c>
      <c r="S177" s="2">
        <f t="shared" si="62"/>
        <v>17994756.86806339</v>
      </c>
      <c r="T177" s="2">
        <f t="shared" si="62"/>
        <v>20669477.708374113</v>
      </c>
      <c r="U177" s="2">
        <f t="shared" si="62"/>
        <v>23436182.957821205</v>
      </c>
      <c r="V177" s="2">
        <f t="shared" si="62"/>
        <v>25906349.333399765</v>
      </c>
      <c r="W177" s="2">
        <f t="shared" si="62"/>
        <v>28401095.669075858</v>
      </c>
      <c r="X177" s="2">
        <f t="shared" si="62"/>
        <v>30854110.069344513</v>
      </c>
      <c r="Y177" s="2">
        <f t="shared" si="62"/>
        <v>33284827.143794529</v>
      </c>
      <c r="Z177" s="2">
        <f t="shared" si="62"/>
        <v>35539098.42384617</v>
      </c>
      <c r="AA177" s="2">
        <f t="shared" si="62"/>
        <v>37598413.084633641</v>
      </c>
      <c r="AB177" s="2">
        <f t="shared" si="62"/>
        <v>39441897.385600731</v>
      </c>
      <c r="AC177" s="2">
        <f t="shared" si="62"/>
        <v>41227801.090113945</v>
      </c>
      <c r="AD177" s="2">
        <f t="shared" si="62"/>
        <v>42824561.856628336</v>
      </c>
      <c r="AE177" s="2">
        <f t="shared" si="62"/>
        <v>44309743.373663731</v>
      </c>
      <c r="AF177" s="2">
        <f t="shared" si="62"/>
        <v>45707106.786909588</v>
      </c>
      <c r="AG177" s="2">
        <f t="shared" si="62"/>
        <v>46666956.029434688</v>
      </c>
      <c r="AH177" s="2">
        <f t="shared" si="62"/>
        <v>47646962.106052808</v>
      </c>
      <c r="AI177" s="2">
        <f t="shared" si="62"/>
        <v>48647548.310279921</v>
      </c>
      <c r="AJ177" s="2">
        <f t="shared" si="62"/>
        <v>49669146.82479579</v>
      </c>
      <c r="AK177" s="2">
        <f t="shared" si="62"/>
        <v>50712198.908116505</v>
      </c>
    </row>
    <row r="178" spans="1:37">
      <c r="C178" s="1"/>
      <c r="D178" s="1"/>
    </row>
    <row r="179" spans="1:37">
      <c r="C179" s="1"/>
      <c r="D179" s="1"/>
      <c r="E179" s="3" t="s">
        <v>273</v>
      </c>
      <c r="F179" s="3" t="s">
        <v>274</v>
      </c>
      <c r="G179" s="3"/>
      <c r="H179" s="9">
        <f>H176*1000/H175</f>
        <v>103.31119002430584</v>
      </c>
      <c r="I179" s="9">
        <f t="shared" ref="I179:AK179" si="63">I176*1000/I175</f>
        <v>103.63668347921613</v>
      </c>
      <c r="J179" s="9">
        <f t="shared" si="63"/>
        <v>103.88766941999295</v>
      </c>
      <c r="K179" s="9">
        <f t="shared" si="63"/>
        <v>103.75816920211214</v>
      </c>
      <c r="L179" s="9">
        <f t="shared" si="63"/>
        <v>103.62089603174441</v>
      </c>
      <c r="M179" s="9">
        <f t="shared" si="63"/>
        <v>103.47726246262917</v>
      </c>
      <c r="N179" s="9">
        <f t="shared" si="63"/>
        <v>103.33977520743741</v>
      </c>
      <c r="O179" s="9">
        <f t="shared" si="63"/>
        <v>103.20086684384405</v>
      </c>
      <c r="P179" s="9">
        <f t="shared" si="63"/>
        <v>103.06943828646574</v>
      </c>
      <c r="Q179" s="9">
        <f t="shared" si="63"/>
        <v>102.94007759412483</v>
      </c>
      <c r="R179" s="9">
        <f t="shared" si="63"/>
        <v>102.94007759412486</v>
      </c>
      <c r="S179" s="9">
        <f t="shared" si="63"/>
        <v>102.94007759412484</v>
      </c>
      <c r="T179" s="9">
        <f t="shared" si="63"/>
        <v>102.94007759412484</v>
      </c>
      <c r="U179" s="9">
        <f t="shared" si="63"/>
        <v>102.94007759412486</v>
      </c>
      <c r="V179" s="9">
        <f t="shared" si="63"/>
        <v>102.94007759412484</v>
      </c>
      <c r="W179" s="9">
        <f t="shared" si="63"/>
        <v>102.94007759412484</v>
      </c>
      <c r="X179" s="9">
        <f t="shared" si="63"/>
        <v>102.94007759412484</v>
      </c>
      <c r="Y179" s="9">
        <f t="shared" si="63"/>
        <v>102.94007759412484</v>
      </c>
      <c r="Z179" s="9">
        <f t="shared" si="63"/>
        <v>102.94007759412484</v>
      </c>
      <c r="AA179" s="9">
        <f t="shared" si="63"/>
        <v>102.94007759412484</v>
      </c>
      <c r="AB179" s="9">
        <f t="shared" si="63"/>
        <v>102.94007759412484</v>
      </c>
      <c r="AC179" s="9">
        <f t="shared" si="63"/>
        <v>102.94007759412486</v>
      </c>
      <c r="AD179" s="9">
        <f t="shared" si="63"/>
        <v>102.94007759412484</v>
      </c>
      <c r="AE179" s="9">
        <f t="shared" si="63"/>
        <v>102.94007759412484</v>
      </c>
      <c r="AF179" s="9">
        <f t="shared" si="63"/>
        <v>102.94007759412483</v>
      </c>
      <c r="AG179" s="9">
        <f t="shared" si="63"/>
        <v>102.94007759412483</v>
      </c>
      <c r="AH179" s="9">
        <f t="shared" si="63"/>
        <v>102.94007759412483</v>
      </c>
      <c r="AI179" s="9">
        <f t="shared" si="63"/>
        <v>102.94007759412483</v>
      </c>
      <c r="AJ179" s="9">
        <f t="shared" si="63"/>
        <v>102.94007759412483</v>
      </c>
      <c r="AK179" s="9">
        <f t="shared" si="63"/>
        <v>102.94007759412483</v>
      </c>
    </row>
    <row r="180" spans="1:37">
      <c r="C180" s="1"/>
      <c r="D180" s="1"/>
      <c r="E180" s="3" t="s">
        <v>275</v>
      </c>
      <c r="F180" s="3" t="s">
        <v>276</v>
      </c>
      <c r="G180" s="3"/>
      <c r="H180" s="9">
        <f>H177/H175</f>
        <v>549.84215771484003</v>
      </c>
      <c r="I180" s="9">
        <f t="shared" ref="I180:AK180" si="64">I177/I175</f>
        <v>561.97550607927928</v>
      </c>
      <c r="J180" s="9">
        <f t="shared" si="64"/>
        <v>574.23886368502951</v>
      </c>
      <c r="K180" s="9">
        <f t="shared" si="64"/>
        <v>586.05456505919051</v>
      </c>
      <c r="L180" s="9">
        <f t="shared" si="64"/>
        <v>598.09837545101482</v>
      </c>
      <c r="M180" s="9">
        <f t="shared" si="64"/>
        <v>610.37711823311054</v>
      </c>
      <c r="N180" s="9">
        <f t="shared" si="64"/>
        <v>622.92009790510076</v>
      </c>
      <c r="O180" s="9">
        <f t="shared" si="64"/>
        <v>635.71780487701346</v>
      </c>
      <c r="P180" s="9">
        <f t="shared" si="64"/>
        <v>648.79390032401477</v>
      </c>
      <c r="Q180" s="9">
        <f t="shared" si="64"/>
        <v>662.14324146331171</v>
      </c>
      <c r="R180" s="9">
        <f t="shared" si="64"/>
        <v>676.04824953404136</v>
      </c>
      <c r="S180" s="9">
        <f t="shared" si="64"/>
        <v>690.24526277425605</v>
      </c>
      <c r="T180" s="9">
        <f t="shared" si="64"/>
        <v>704.74041329251543</v>
      </c>
      <c r="U180" s="9">
        <f t="shared" si="64"/>
        <v>719.53996197165816</v>
      </c>
      <c r="V180" s="9">
        <f t="shared" si="64"/>
        <v>734.65030117306287</v>
      </c>
      <c r="W180" s="9">
        <f t="shared" si="64"/>
        <v>750.07795749769718</v>
      </c>
      <c r="X180" s="9">
        <f t="shared" si="64"/>
        <v>765.82959460514871</v>
      </c>
      <c r="Y180" s="9">
        <f t="shared" si="64"/>
        <v>781.9120160918568</v>
      </c>
      <c r="Z180" s="9">
        <f t="shared" si="64"/>
        <v>798.33216842978584</v>
      </c>
      <c r="AA180" s="9">
        <f t="shared" si="64"/>
        <v>815.09714396681136</v>
      </c>
      <c r="AB180" s="9">
        <f t="shared" si="64"/>
        <v>832.21418399011418</v>
      </c>
      <c r="AC180" s="9">
        <f t="shared" si="64"/>
        <v>849.69068185390654</v>
      </c>
      <c r="AD180" s="9">
        <f t="shared" si="64"/>
        <v>867.53418617283853</v>
      </c>
      <c r="AE180" s="9">
        <f t="shared" si="64"/>
        <v>885.75240408246805</v>
      </c>
      <c r="AF180" s="9">
        <f t="shared" si="64"/>
        <v>904.35320456819966</v>
      </c>
      <c r="AG180" s="9">
        <f t="shared" si="64"/>
        <v>923.34462186413191</v>
      </c>
      <c r="AH180" s="9">
        <f t="shared" si="64"/>
        <v>942.73485892327847</v>
      </c>
      <c r="AI180" s="9">
        <f t="shared" si="64"/>
        <v>962.53229096066741</v>
      </c>
      <c r="AJ180" s="9">
        <f t="shared" si="64"/>
        <v>982.74546907084118</v>
      </c>
      <c r="AK180" s="9">
        <f t="shared" si="64"/>
        <v>1003.383123921329</v>
      </c>
    </row>
    <row r="181" spans="1:37">
      <c r="C181" s="1"/>
      <c r="D181" s="1"/>
      <c r="E181" s="3" t="s">
        <v>277</v>
      </c>
      <c r="F181" s="3" t="s">
        <v>278</v>
      </c>
      <c r="G181" s="3"/>
      <c r="H181" s="9">
        <f>H177/H176</f>
        <v>5322.1936325143452</v>
      </c>
      <c r="I181" s="9">
        <f t="shared" ref="I181:AK181" si="65">I177/I176</f>
        <v>5422.5539375927719</v>
      </c>
      <c r="J181" s="9">
        <f t="shared" si="65"/>
        <v>5527.4977953689522</v>
      </c>
      <c r="K181" s="9">
        <f t="shared" si="65"/>
        <v>5648.273958242321</v>
      </c>
      <c r="L181" s="9">
        <f t="shared" si="65"/>
        <v>5771.9861375044138</v>
      </c>
      <c r="M181" s="9">
        <f t="shared" si="65"/>
        <v>5898.6593161328392</v>
      </c>
      <c r="N181" s="9">
        <f t="shared" si="65"/>
        <v>6027.8832294215099</v>
      </c>
      <c r="O181" s="9">
        <f t="shared" si="65"/>
        <v>6160.0045069285588</v>
      </c>
      <c r="P181" s="9">
        <f t="shared" si="65"/>
        <v>6294.7262652270529</v>
      </c>
      <c r="Q181" s="9">
        <f t="shared" si="65"/>
        <v>6432.3172950580974</v>
      </c>
      <c r="R181" s="9">
        <f t="shared" si="65"/>
        <v>6567.3959582543166</v>
      </c>
      <c r="S181" s="9">
        <f t="shared" si="65"/>
        <v>6705.311273377657</v>
      </c>
      <c r="T181" s="9">
        <f t="shared" si="65"/>
        <v>6846.1228101185879</v>
      </c>
      <c r="U181" s="9">
        <f t="shared" si="65"/>
        <v>6989.8913891310767</v>
      </c>
      <c r="V181" s="9">
        <f t="shared" si="65"/>
        <v>7136.6791083028293</v>
      </c>
      <c r="W181" s="9">
        <f t="shared" si="65"/>
        <v>7286.5493695771884</v>
      </c>
      <c r="X181" s="9">
        <f t="shared" si="65"/>
        <v>7439.5669063383084</v>
      </c>
      <c r="Y181" s="9">
        <f t="shared" si="65"/>
        <v>7595.7978113714125</v>
      </c>
      <c r="Z181" s="9">
        <f t="shared" si="65"/>
        <v>7755.3095654102117</v>
      </c>
      <c r="AA181" s="9">
        <f t="shared" si="65"/>
        <v>7918.1710662838259</v>
      </c>
      <c r="AB181" s="9">
        <f t="shared" si="65"/>
        <v>8084.4526586757856</v>
      </c>
      <c r="AC181" s="9">
        <f t="shared" si="65"/>
        <v>8254.2261645079761</v>
      </c>
      <c r="AD181" s="9">
        <f t="shared" si="65"/>
        <v>8427.5649139626421</v>
      </c>
      <c r="AE181" s="9">
        <f t="shared" si="65"/>
        <v>8604.5437771558572</v>
      </c>
      <c r="AF181" s="9">
        <f t="shared" si="65"/>
        <v>8785.23919647613</v>
      </c>
      <c r="AG181" s="9">
        <f t="shared" si="65"/>
        <v>8969.7292196021281</v>
      </c>
      <c r="AH181" s="9">
        <f t="shared" si="65"/>
        <v>9158.0935332137706</v>
      </c>
      <c r="AI181" s="9">
        <f t="shared" si="65"/>
        <v>9350.4134974112603</v>
      </c>
      <c r="AJ181" s="9">
        <f t="shared" si="65"/>
        <v>9546.7721808568949</v>
      </c>
      <c r="AK181" s="9">
        <f t="shared" si="65"/>
        <v>9747.254396654891</v>
      </c>
    </row>
    <row r="182" spans="1:37">
      <c r="C182" s="1"/>
      <c r="D182" s="1"/>
    </row>
    <row r="183" spans="1:37">
      <c r="C183" s="1" t="str">
        <f>"Incremental "&amp;VLOOKUP(G4,E320:F322,2,FALSE)&amp;" Charges"</f>
        <v>Incremental Bulk Wastewater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v>0</v>
      </c>
      <c r="I184" s="30">
        <v>0</v>
      </c>
      <c r="J184" s="30">
        <v>0</v>
      </c>
      <c r="K184" s="30">
        <v>0</v>
      </c>
      <c r="L184" s="30">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588</v>
      </c>
      <c r="H185" s="2">
        <f>G185*(1+$G$14)*(1+H184)</f>
        <v>600.34799999999996</v>
      </c>
      <c r="I185" s="2">
        <f>H185*(1+$G$14)*(1+I184)</f>
        <v>612.95530799999995</v>
      </c>
      <c r="J185" s="2">
        <f t="shared" ref="J185:AK185" si="66">I185*(1+$G$14)*(1+J184)</f>
        <v>625.82736946799992</v>
      </c>
      <c r="K185" s="2">
        <f t="shared" si="66"/>
        <v>638.96974422682786</v>
      </c>
      <c r="L185" s="2">
        <f t="shared" si="66"/>
        <v>652.38810885559121</v>
      </c>
      <c r="M185" s="2">
        <f t="shared" si="66"/>
        <v>666.08825914155852</v>
      </c>
      <c r="N185" s="2">
        <f t="shared" si="66"/>
        <v>680.0761125835312</v>
      </c>
      <c r="O185" s="2">
        <f t="shared" si="66"/>
        <v>694.35771094778534</v>
      </c>
      <c r="P185" s="2">
        <f t="shared" si="66"/>
        <v>708.93922287768874</v>
      </c>
      <c r="Q185" s="2">
        <f t="shared" si="66"/>
        <v>723.82694655812008</v>
      </c>
      <c r="R185" s="2">
        <f t="shared" si="66"/>
        <v>739.02731243584049</v>
      </c>
      <c r="S185" s="2">
        <f t="shared" si="66"/>
        <v>754.54688599699307</v>
      </c>
      <c r="T185" s="2">
        <f t="shared" si="66"/>
        <v>770.39237060292987</v>
      </c>
      <c r="U185" s="2">
        <f t="shared" si="66"/>
        <v>786.57061038559129</v>
      </c>
      <c r="V185" s="2">
        <f t="shared" si="66"/>
        <v>803.08859320368867</v>
      </c>
      <c r="W185" s="2">
        <f t="shared" si="66"/>
        <v>819.95345366096603</v>
      </c>
      <c r="X185" s="2">
        <f t="shared" si="66"/>
        <v>837.1724761878462</v>
      </c>
      <c r="Y185" s="2">
        <f t="shared" si="66"/>
        <v>854.7530981877909</v>
      </c>
      <c r="Z185" s="2">
        <f t="shared" si="66"/>
        <v>872.70291324973448</v>
      </c>
      <c r="AA185" s="2">
        <f t="shared" si="66"/>
        <v>891.02967442797888</v>
      </c>
      <c r="AB185" s="2">
        <f t="shared" si="66"/>
        <v>909.74129759096638</v>
      </c>
      <c r="AC185" s="2">
        <f t="shared" si="66"/>
        <v>928.84586484037663</v>
      </c>
      <c r="AD185" s="2">
        <f t="shared" si="66"/>
        <v>948.35162800202443</v>
      </c>
      <c r="AE185" s="2">
        <f t="shared" si="66"/>
        <v>968.26701219006691</v>
      </c>
      <c r="AF185" s="2">
        <f t="shared" si="66"/>
        <v>988.6006194460582</v>
      </c>
      <c r="AG185" s="2">
        <f>AF185*(1+$G$14)*(1+AG184)</f>
        <v>1009.3612324544254</v>
      </c>
      <c r="AH185" s="2">
        <f t="shared" si="66"/>
        <v>1030.5578183359682</v>
      </c>
      <c r="AI185" s="2">
        <f t="shared" si="66"/>
        <v>1052.1995325210235</v>
      </c>
      <c r="AJ185" s="2">
        <f t="shared" si="66"/>
        <v>1074.2957227039649</v>
      </c>
      <c r="AK185" s="2">
        <f t="shared" si="66"/>
        <v>1096.855932880748</v>
      </c>
    </row>
    <row r="186" spans="1:37">
      <c r="A186" s="14">
        <f>'Notes &amp; Assumptions'!A52</f>
        <v>39</v>
      </c>
      <c r="E186" t="s">
        <v>281</v>
      </c>
      <c r="F186" t="s">
        <v>215</v>
      </c>
      <c r="G186" s="10">
        <f>(G189/658000)*G91</f>
        <v>0</v>
      </c>
      <c r="H186" s="10" t="e">
        <f>IF(#REF!="Y",((H189/658000)*H91),0)</f>
        <v>#REF!</v>
      </c>
      <c r="I186" s="10" t="e">
        <f>IF(#REF!="Y",((I189/658000)*I91),0)</f>
        <v>#REF!</v>
      </c>
      <c r="J186" s="10" t="e">
        <f>IF(#REF!="Y",((J189/658000)*J91),0)</f>
        <v>#REF!</v>
      </c>
      <c r="K186" s="10" t="e">
        <f>IF(#REF!="Y",((K189/658000)*K91),0)</f>
        <v>#REF!</v>
      </c>
      <c r="L186" s="10" t="e">
        <f>IF(#REF!="Y",((L189/658000)*L91),0)</f>
        <v>#REF!</v>
      </c>
      <c r="M186" s="10" t="e">
        <f>IF(#REF!="Y",((M189/658000)*M91),0)</f>
        <v>#REF!</v>
      </c>
      <c r="N186" s="10" t="e">
        <f>IF(#REF!="Y",((N189/658000)*N91),0)</f>
        <v>#REF!</v>
      </c>
      <c r="O186" s="10" t="e">
        <f>IF(#REF!="Y",((O189/658000)*O91),0)</f>
        <v>#REF!</v>
      </c>
      <c r="P186" s="10" t="e">
        <f>IF(#REF!="Y",((P189/658000)*P91),0)</f>
        <v>#REF!</v>
      </c>
      <c r="Q186" s="10" t="e">
        <f>IF(#REF!="Y",((Q189/658000)*Q91),0)</f>
        <v>#REF!</v>
      </c>
      <c r="R186" s="10" t="e">
        <f>IF(#REF!="Y",((R189/658000)*R91),0)</f>
        <v>#REF!</v>
      </c>
      <c r="S186" s="10" t="e">
        <f>IF(#REF!="Y",((S189/658000)*S91),0)</f>
        <v>#REF!</v>
      </c>
      <c r="T186" s="10" t="e">
        <f>IF(#REF!="Y",((T189/658000)*T91),0)</f>
        <v>#REF!</v>
      </c>
      <c r="U186" s="10" t="e">
        <f>IF(#REF!="Y",((U189/658000)*U91),0)</f>
        <v>#REF!</v>
      </c>
      <c r="V186" s="10" t="e">
        <f>IF(#REF!="Y",((V189/658000)*V91),0)</f>
        <v>#REF!</v>
      </c>
      <c r="W186" s="10" t="e">
        <f>IF(#REF!="Y",((W189/658000)*W91),0)</f>
        <v>#REF!</v>
      </c>
      <c r="X186" s="10" t="e">
        <f>IF(#REF!="Y",((X189/658000)*X91),0)</f>
        <v>#REF!</v>
      </c>
      <c r="Y186" s="10" t="e">
        <f>IF(#REF!="Y",((Y189/658000)*Y91),0)</f>
        <v>#REF!</v>
      </c>
      <c r="Z186" s="10" t="e">
        <f>IF(#REF!="Y",((Z189/658000)*Z91),0)</f>
        <v>#REF!</v>
      </c>
      <c r="AA186" s="10" t="e">
        <f>IF(#REF!="Y",((AA189/658000)*AA91),0)</f>
        <v>#REF!</v>
      </c>
      <c r="AB186" s="10" t="e">
        <f>IF(#REF!="Y",((AB189/658000)*AB91),0)</f>
        <v>#REF!</v>
      </c>
      <c r="AC186" s="10" t="e">
        <f>IF(#REF!="Y",((AC189/658000)*AC91),0)</f>
        <v>#REF!</v>
      </c>
      <c r="AD186" s="10" t="e">
        <f>IF(#REF!="Y",((AD189/658000)*AD91),0)</f>
        <v>#REF!</v>
      </c>
      <c r="AE186" s="10" t="e">
        <f>IF(#REF!="Y",((AE189/658000)*AE91),0)</f>
        <v>#REF!</v>
      </c>
      <c r="AF186" s="10" t="e">
        <f>IF(#REF!="Y",((AF189/658000)*AF91),0)</f>
        <v>#REF!</v>
      </c>
      <c r="AG186" s="10" t="e">
        <f>IF(#REF!="Y",((AG189/658000)*AG91),0)</f>
        <v>#REF!</v>
      </c>
      <c r="AH186" s="10" t="e">
        <f>IF(#REF!="Y",((AH189/658000)*AH91),0)</f>
        <v>#REF!</v>
      </c>
      <c r="AI186" s="10" t="e">
        <f>IF(#REF!="Y",((AI189/658000)*AI91),0)</f>
        <v>#REF!</v>
      </c>
      <c r="AJ186" s="10" t="e">
        <f>IF(#REF!="Y",((AJ189/658000)*AJ91),0)</f>
        <v>#REF!</v>
      </c>
      <c r="AK186" s="10" t="e">
        <f>IF(#REF!="Y",((AK189/658000)*AK91),0)</f>
        <v>#REF!</v>
      </c>
    </row>
    <row r="187" spans="1:37">
      <c r="E187" t="s">
        <v>282</v>
      </c>
      <c r="F187" t="s">
        <v>215</v>
      </c>
      <c r="H187" s="2" t="e">
        <f>H185*H176+H186</f>
        <v>#REF!</v>
      </c>
      <c r="I187" s="2" t="e">
        <f>I185*I176+I186</f>
        <v>#REF!</v>
      </c>
      <c r="J187" s="2" t="e">
        <f t="shared" ref="J187:AK187" si="67">J185*J176+J186</f>
        <v>#REF!</v>
      </c>
      <c r="K187" s="2" t="e">
        <f t="shared" si="67"/>
        <v>#REF!</v>
      </c>
      <c r="L187" s="2" t="e">
        <f t="shared" si="67"/>
        <v>#REF!</v>
      </c>
      <c r="M187" s="2" t="e">
        <f t="shared" si="67"/>
        <v>#REF!</v>
      </c>
      <c r="N187" s="2" t="e">
        <f t="shared" si="67"/>
        <v>#REF!</v>
      </c>
      <c r="O187" s="2" t="e">
        <f t="shared" si="67"/>
        <v>#REF!</v>
      </c>
      <c r="P187" s="2" t="e">
        <f t="shared" si="67"/>
        <v>#REF!</v>
      </c>
      <c r="Q187" s="2" t="e">
        <f t="shared" si="67"/>
        <v>#REF!</v>
      </c>
      <c r="R187" s="2" t="e">
        <f t="shared" si="67"/>
        <v>#REF!</v>
      </c>
      <c r="S187" s="2" t="e">
        <f t="shared" si="67"/>
        <v>#REF!</v>
      </c>
      <c r="T187" s="2" t="e">
        <f t="shared" si="67"/>
        <v>#REF!</v>
      </c>
      <c r="U187" s="2" t="e">
        <f t="shared" si="67"/>
        <v>#REF!</v>
      </c>
      <c r="V187" s="2" t="e">
        <f t="shared" si="67"/>
        <v>#REF!</v>
      </c>
      <c r="W187" s="2" t="e">
        <f t="shared" si="67"/>
        <v>#REF!</v>
      </c>
      <c r="X187" s="2" t="e">
        <f t="shared" si="67"/>
        <v>#REF!</v>
      </c>
      <c r="Y187" s="2" t="e">
        <f t="shared" si="67"/>
        <v>#REF!</v>
      </c>
      <c r="Z187" s="2" t="e">
        <f t="shared" si="67"/>
        <v>#REF!</v>
      </c>
      <c r="AA187" s="2" t="e">
        <f t="shared" si="67"/>
        <v>#REF!</v>
      </c>
      <c r="AB187" s="2" t="e">
        <f t="shared" si="67"/>
        <v>#REF!</v>
      </c>
      <c r="AC187" s="2" t="e">
        <f t="shared" si="67"/>
        <v>#REF!</v>
      </c>
      <c r="AD187" s="2" t="e">
        <f t="shared" si="67"/>
        <v>#REF!</v>
      </c>
      <c r="AE187" s="2" t="e">
        <f t="shared" si="67"/>
        <v>#REF!</v>
      </c>
      <c r="AF187" s="2" t="e">
        <f t="shared" si="67"/>
        <v>#REF!</v>
      </c>
      <c r="AG187" s="2" t="e">
        <f t="shared" si="67"/>
        <v>#REF!</v>
      </c>
      <c r="AH187" s="2" t="e">
        <f t="shared" si="67"/>
        <v>#REF!</v>
      </c>
      <c r="AI187" s="2" t="e">
        <f t="shared" si="67"/>
        <v>#REF!</v>
      </c>
      <c r="AJ187" s="2" t="e">
        <f t="shared" si="67"/>
        <v>#REF!</v>
      </c>
      <c r="AK187" s="2" t="e">
        <f t="shared" si="67"/>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f>(103307843.4*(1+H184))*(1+$G$14)</f>
        <v>105477308.11139999</v>
      </c>
      <c r="I189" s="34">
        <f>(H189*(1+I184))*(1+$G$14)</f>
        <v>107692331.58173938</v>
      </c>
      <c r="J189" s="34">
        <f t="shared" ref="J189:AK189" si="68">(I189*(1+J184))*(1+$G$14)</f>
        <v>109953870.54495589</v>
      </c>
      <c r="K189" s="34">
        <f t="shared" si="68"/>
        <v>112262901.82639995</v>
      </c>
      <c r="L189" s="34">
        <f t="shared" si="68"/>
        <v>114620422.76475434</v>
      </c>
      <c r="M189" s="34">
        <f t="shared" si="68"/>
        <v>117027451.64281417</v>
      </c>
      <c r="N189" s="34">
        <f t="shared" si="68"/>
        <v>119485028.12731326</v>
      </c>
      <c r="O189" s="34">
        <f t="shared" si="68"/>
        <v>121994213.71798682</v>
      </c>
      <c r="P189" s="34">
        <f t="shared" si="68"/>
        <v>124556092.20606454</v>
      </c>
      <c r="Q189" s="34">
        <f t="shared" si="68"/>
        <v>127171770.14239188</v>
      </c>
      <c r="R189" s="34">
        <f t="shared" si="68"/>
        <v>129842377.31538209</v>
      </c>
      <c r="S189" s="34">
        <f t="shared" si="68"/>
        <v>132569067.2390051</v>
      </c>
      <c r="T189" s="34">
        <f t="shared" si="68"/>
        <v>135353017.65102419</v>
      </c>
      <c r="U189" s="34">
        <f t="shared" si="68"/>
        <v>138195431.02169567</v>
      </c>
      <c r="V189" s="34">
        <f t="shared" si="68"/>
        <v>141097535.07315126</v>
      </c>
      <c r="W189" s="34">
        <f t="shared" si="68"/>
        <v>144060583.30968744</v>
      </c>
      <c r="X189" s="34">
        <f t="shared" si="68"/>
        <v>147085855.55919087</v>
      </c>
      <c r="Y189" s="34">
        <f t="shared" si="68"/>
        <v>150174658.52593386</v>
      </c>
      <c r="Z189" s="34">
        <f t="shared" si="68"/>
        <v>153328326.35497847</v>
      </c>
      <c r="AA189" s="34">
        <f t="shared" si="68"/>
        <v>156548221.208433</v>
      </c>
      <c r="AB189" s="34">
        <f t="shared" si="68"/>
        <v>159835733.85381007</v>
      </c>
      <c r="AC189" s="34">
        <f t="shared" si="68"/>
        <v>163192284.26474008</v>
      </c>
      <c r="AD189" s="34">
        <f t="shared" si="68"/>
        <v>166619322.2342996</v>
      </c>
      <c r="AE189" s="34">
        <f t="shared" si="68"/>
        <v>170118328.00121987</v>
      </c>
      <c r="AF189" s="34">
        <f t="shared" si="68"/>
        <v>173690812.88924548</v>
      </c>
      <c r="AG189" s="34">
        <f t="shared" si="68"/>
        <v>177338319.95991963</v>
      </c>
      <c r="AH189" s="34">
        <f t="shared" si="68"/>
        <v>181062424.67907792</v>
      </c>
      <c r="AI189" s="34">
        <f t="shared" si="68"/>
        <v>184864735.59733856</v>
      </c>
      <c r="AJ189" s="34">
        <f t="shared" si="68"/>
        <v>188746895.04488266</v>
      </c>
      <c r="AK189" s="34">
        <f t="shared" si="68"/>
        <v>192710579.84082517</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69">G192*(1+$G$14)*(1+H$191)</f>
        <v>#REF!</v>
      </c>
      <c r="I192" s="2" t="e">
        <f t="shared" si="69"/>
        <v>#REF!</v>
      </c>
      <c r="J192" s="2" t="e">
        <f t="shared" si="69"/>
        <v>#REF!</v>
      </c>
      <c r="K192" s="2" t="e">
        <f t="shared" si="69"/>
        <v>#REF!</v>
      </c>
      <c r="L192" s="2" t="e">
        <f t="shared" si="69"/>
        <v>#REF!</v>
      </c>
      <c r="M192" s="2" t="e">
        <f t="shared" si="69"/>
        <v>#REF!</v>
      </c>
      <c r="N192" s="2" t="e">
        <f t="shared" si="69"/>
        <v>#REF!</v>
      </c>
      <c r="O192" s="2" t="e">
        <f t="shared" si="69"/>
        <v>#REF!</v>
      </c>
      <c r="P192" s="2" t="e">
        <f t="shared" si="69"/>
        <v>#REF!</v>
      </c>
      <c r="Q192" s="2" t="e">
        <f t="shared" si="69"/>
        <v>#REF!</v>
      </c>
      <c r="R192" s="2" t="e">
        <f t="shared" si="69"/>
        <v>#REF!</v>
      </c>
      <c r="S192" s="2" t="e">
        <f t="shared" si="69"/>
        <v>#REF!</v>
      </c>
      <c r="T192" s="2" t="e">
        <f t="shared" si="69"/>
        <v>#REF!</v>
      </c>
      <c r="U192" s="2" t="e">
        <f t="shared" si="69"/>
        <v>#REF!</v>
      </c>
      <c r="V192" s="2" t="e">
        <f t="shared" si="69"/>
        <v>#REF!</v>
      </c>
      <c r="W192" s="2" t="e">
        <f t="shared" si="69"/>
        <v>#REF!</v>
      </c>
      <c r="X192" s="2" t="e">
        <f t="shared" ref="X192:AK193" si="70">W192*(1+$G$14)*(1+X$191)</f>
        <v>#REF!</v>
      </c>
      <c r="Y192" s="2" t="e">
        <f t="shared" si="70"/>
        <v>#REF!</v>
      </c>
      <c r="Z192" s="2" t="e">
        <f t="shared" si="70"/>
        <v>#REF!</v>
      </c>
      <c r="AA192" s="2" t="e">
        <f t="shared" si="70"/>
        <v>#REF!</v>
      </c>
      <c r="AB192" s="2" t="e">
        <f t="shared" si="70"/>
        <v>#REF!</v>
      </c>
      <c r="AC192" s="2" t="e">
        <f t="shared" si="70"/>
        <v>#REF!</v>
      </c>
      <c r="AD192" s="2" t="e">
        <f t="shared" si="70"/>
        <v>#REF!</v>
      </c>
      <c r="AE192" s="2" t="e">
        <f t="shared" si="70"/>
        <v>#REF!</v>
      </c>
      <c r="AF192" s="2" t="e">
        <f t="shared" si="70"/>
        <v>#REF!</v>
      </c>
      <c r="AG192" s="2" t="e">
        <f>AF192*(1+$G$14)*(1+AG$191)</f>
        <v>#REF!</v>
      </c>
      <c r="AH192" s="2" t="e">
        <f t="shared" si="70"/>
        <v>#REF!</v>
      </c>
      <c r="AI192" s="2" t="e">
        <f t="shared" si="70"/>
        <v>#REF!</v>
      </c>
      <c r="AJ192" s="2" t="e">
        <f t="shared" si="70"/>
        <v>#REF!</v>
      </c>
      <c r="AK192" s="2" t="e">
        <f t="shared" si="70"/>
        <v>#REF!</v>
      </c>
    </row>
    <row r="193" spans="1:39">
      <c r="A193" s="14">
        <f>'Notes &amp; Assumptions'!A55</f>
        <v>42</v>
      </c>
      <c r="E193" t="s">
        <v>287</v>
      </c>
      <c r="F193" t="s">
        <v>278</v>
      </c>
      <c r="G193" s="10"/>
      <c r="H193" s="2" t="e">
        <f t="shared" si="69"/>
        <v>#REF!</v>
      </c>
      <c r="I193" s="2" t="e">
        <f t="shared" si="69"/>
        <v>#REF!</v>
      </c>
      <c r="J193" s="2" t="e">
        <f t="shared" si="69"/>
        <v>#REF!</v>
      </c>
      <c r="K193" s="2" t="e">
        <f t="shared" si="69"/>
        <v>#REF!</v>
      </c>
      <c r="L193" s="2" t="e">
        <f t="shared" si="69"/>
        <v>#REF!</v>
      </c>
      <c r="M193" s="2" t="e">
        <f t="shared" si="69"/>
        <v>#REF!</v>
      </c>
      <c r="N193" s="2" t="e">
        <f t="shared" si="69"/>
        <v>#REF!</v>
      </c>
      <c r="O193" s="2" t="e">
        <f t="shared" si="69"/>
        <v>#REF!</v>
      </c>
      <c r="P193" s="2" t="e">
        <f t="shared" si="69"/>
        <v>#REF!</v>
      </c>
      <c r="Q193" s="2" t="e">
        <f t="shared" si="69"/>
        <v>#REF!</v>
      </c>
      <c r="R193" s="2" t="e">
        <f t="shared" si="69"/>
        <v>#REF!</v>
      </c>
      <c r="S193" s="2" t="e">
        <f t="shared" si="69"/>
        <v>#REF!</v>
      </c>
      <c r="T193" s="2" t="e">
        <f t="shared" si="69"/>
        <v>#REF!</v>
      </c>
      <c r="U193" s="2" t="e">
        <f t="shared" si="69"/>
        <v>#REF!</v>
      </c>
      <c r="V193" s="2" t="e">
        <f t="shared" si="69"/>
        <v>#REF!</v>
      </c>
      <c r="W193" s="2" t="e">
        <f t="shared" si="69"/>
        <v>#REF!</v>
      </c>
      <c r="X193" s="2" t="e">
        <f t="shared" si="70"/>
        <v>#REF!</v>
      </c>
      <c r="Y193" s="2" t="e">
        <f t="shared" si="70"/>
        <v>#REF!</v>
      </c>
      <c r="Z193" s="2" t="e">
        <f t="shared" si="70"/>
        <v>#REF!</v>
      </c>
      <c r="AA193" s="2" t="e">
        <f t="shared" si="70"/>
        <v>#REF!</v>
      </c>
      <c r="AB193" s="2" t="e">
        <f t="shared" si="70"/>
        <v>#REF!</v>
      </c>
      <c r="AC193" s="2" t="e">
        <f t="shared" si="70"/>
        <v>#REF!</v>
      </c>
      <c r="AD193" s="2" t="e">
        <f t="shared" si="70"/>
        <v>#REF!</v>
      </c>
      <c r="AE193" s="2" t="e">
        <f t="shared" si="70"/>
        <v>#REF!</v>
      </c>
      <c r="AF193" s="2" t="e">
        <f t="shared" si="70"/>
        <v>#REF!</v>
      </c>
      <c r="AG193" s="2" t="e">
        <f>AF193*(1+$G$14)*(1+AG$191)</f>
        <v>#REF!</v>
      </c>
      <c r="AH193" s="2" t="e">
        <f t="shared" si="70"/>
        <v>#REF!</v>
      </c>
      <c r="AI193" s="2" t="e">
        <f t="shared" si="70"/>
        <v>#REF!</v>
      </c>
      <c r="AJ193" s="2" t="e">
        <f t="shared" si="70"/>
        <v>#REF!</v>
      </c>
      <c r="AK193" s="2" t="e">
        <f t="shared" si="70"/>
        <v>#REF!</v>
      </c>
    </row>
    <row r="194" spans="1:39">
      <c r="A194" s="14">
        <f>'Notes &amp; Assumptions'!A56</f>
        <v>43</v>
      </c>
      <c r="E194" t="s">
        <v>288</v>
      </c>
      <c r="F194" t="s">
        <v>215</v>
      </c>
      <c r="G194" s="2"/>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I192*I175+(I193+I197)*I176+I194+I198</f>
        <v>#REF!</v>
      </c>
      <c r="J200" s="2" t="e">
        <f>J192*J175+(J193+J197)*J176+J194+J198</f>
        <v>#REF!</v>
      </c>
      <c r="K200" s="2" t="e">
        <f t="shared" ref="K200:AK200" si="71">K192*K175+(K193+K197)*K176+K194+K198</f>
        <v>#REF!</v>
      </c>
      <c r="L200" s="2" t="e">
        <f t="shared" si="71"/>
        <v>#REF!</v>
      </c>
      <c r="M200" s="2" t="e">
        <f t="shared" si="71"/>
        <v>#REF!</v>
      </c>
      <c r="N200" s="2" t="e">
        <f t="shared" si="71"/>
        <v>#REF!</v>
      </c>
      <c r="O200" s="2" t="e">
        <f t="shared" si="71"/>
        <v>#REF!</v>
      </c>
      <c r="P200" s="2" t="e">
        <f t="shared" si="71"/>
        <v>#REF!</v>
      </c>
      <c r="Q200" s="2" t="e">
        <f t="shared" si="71"/>
        <v>#REF!</v>
      </c>
      <c r="R200" s="2" t="e">
        <f t="shared" si="71"/>
        <v>#REF!</v>
      </c>
      <c r="S200" s="2" t="e">
        <f t="shared" si="71"/>
        <v>#REF!</v>
      </c>
      <c r="T200" s="2" t="e">
        <f t="shared" si="71"/>
        <v>#REF!</v>
      </c>
      <c r="U200" s="2" t="e">
        <f t="shared" si="71"/>
        <v>#REF!</v>
      </c>
      <c r="V200" s="2" t="e">
        <f t="shared" si="71"/>
        <v>#REF!</v>
      </c>
      <c r="W200" s="2" t="e">
        <f t="shared" si="71"/>
        <v>#REF!</v>
      </c>
      <c r="X200" s="2" t="e">
        <f t="shared" si="71"/>
        <v>#REF!</v>
      </c>
      <c r="Y200" s="2" t="e">
        <f t="shared" si="71"/>
        <v>#REF!</v>
      </c>
      <c r="Z200" s="2" t="e">
        <f t="shared" si="71"/>
        <v>#REF!</v>
      </c>
      <c r="AA200" s="2" t="e">
        <f t="shared" si="71"/>
        <v>#REF!</v>
      </c>
      <c r="AB200" s="2" t="e">
        <f t="shared" si="71"/>
        <v>#REF!</v>
      </c>
      <c r="AC200" s="2" t="e">
        <f t="shared" si="71"/>
        <v>#REF!</v>
      </c>
      <c r="AD200" s="2" t="e">
        <f t="shared" si="71"/>
        <v>#REF!</v>
      </c>
      <c r="AE200" s="2" t="e">
        <f t="shared" si="71"/>
        <v>#REF!</v>
      </c>
      <c r="AF200" s="2" t="e">
        <f t="shared" si="71"/>
        <v>#REF!</v>
      </c>
      <c r="AG200" s="2" t="e">
        <f t="shared" si="71"/>
        <v>#REF!</v>
      </c>
      <c r="AH200" s="2" t="e">
        <f t="shared" si="71"/>
        <v>#REF!</v>
      </c>
      <c r="AI200" s="2" t="e">
        <f t="shared" si="71"/>
        <v>#REF!</v>
      </c>
      <c r="AJ200" s="2" t="e">
        <f t="shared" si="71"/>
        <v>#REF!</v>
      </c>
      <c r="AK200" s="2" t="e">
        <f t="shared" si="71"/>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2">SUM(I203:I206)</f>
        <v>0</v>
      </c>
      <c r="J207" s="2">
        <f t="shared" si="72"/>
        <v>0</v>
      </c>
      <c r="K207" s="2">
        <f t="shared" si="72"/>
        <v>0</v>
      </c>
      <c r="L207" s="2">
        <f t="shared" si="72"/>
        <v>0</v>
      </c>
      <c r="M207" s="2">
        <f t="shared" si="72"/>
        <v>0</v>
      </c>
      <c r="N207" s="2">
        <f t="shared" si="72"/>
        <v>0</v>
      </c>
      <c r="O207" s="2">
        <f t="shared" si="72"/>
        <v>0</v>
      </c>
      <c r="P207" s="2">
        <f t="shared" si="72"/>
        <v>0</v>
      </c>
      <c r="Q207" s="2">
        <f t="shared" si="72"/>
        <v>0</v>
      </c>
      <c r="R207" s="2">
        <f t="shared" si="72"/>
        <v>0</v>
      </c>
      <c r="S207" s="2">
        <f t="shared" si="72"/>
        <v>0</v>
      </c>
      <c r="T207" s="2">
        <f t="shared" si="72"/>
        <v>0</v>
      </c>
      <c r="U207" s="2">
        <f t="shared" si="72"/>
        <v>0</v>
      </c>
      <c r="V207" s="2">
        <f t="shared" si="72"/>
        <v>0</v>
      </c>
      <c r="W207" s="2">
        <f t="shared" si="72"/>
        <v>0</v>
      </c>
      <c r="X207" s="2">
        <f t="shared" si="72"/>
        <v>0</v>
      </c>
      <c r="Y207" s="2">
        <f t="shared" si="72"/>
        <v>0</v>
      </c>
      <c r="Z207" s="2">
        <f t="shared" si="72"/>
        <v>0</v>
      </c>
      <c r="AA207" s="2">
        <f t="shared" si="72"/>
        <v>0</v>
      </c>
      <c r="AB207" s="2">
        <f t="shared" si="72"/>
        <v>0</v>
      </c>
      <c r="AC207" s="2">
        <f t="shared" si="72"/>
        <v>0</v>
      </c>
      <c r="AD207" s="2">
        <f t="shared" si="72"/>
        <v>0</v>
      </c>
      <c r="AE207" s="2">
        <f t="shared" si="72"/>
        <v>0</v>
      </c>
      <c r="AF207" s="2">
        <f t="shared" si="72"/>
        <v>0</v>
      </c>
      <c r="AG207" s="2">
        <f t="shared" si="72"/>
        <v>0</v>
      </c>
      <c r="AH207" s="2">
        <f t="shared" si="72"/>
        <v>0</v>
      </c>
      <c r="AI207" s="2">
        <f t="shared" si="72"/>
        <v>0</v>
      </c>
      <c r="AJ207" s="2">
        <f t="shared" si="72"/>
        <v>0</v>
      </c>
      <c r="AK207" s="2">
        <f t="shared" si="72"/>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3">SUM(I210:I213)</f>
        <v>0</v>
      </c>
      <c r="J214" s="2">
        <f t="shared" si="73"/>
        <v>0</v>
      </c>
      <c r="K214" s="2">
        <f t="shared" si="73"/>
        <v>0</v>
      </c>
      <c r="L214" s="2">
        <f t="shared" si="73"/>
        <v>0</v>
      </c>
      <c r="M214" s="2">
        <f t="shared" si="73"/>
        <v>0</v>
      </c>
      <c r="N214" s="2">
        <f t="shared" si="73"/>
        <v>0</v>
      </c>
      <c r="O214" s="2">
        <f t="shared" si="73"/>
        <v>0</v>
      </c>
      <c r="P214" s="2">
        <f t="shared" si="73"/>
        <v>0</v>
      </c>
      <c r="Q214" s="2">
        <f t="shared" si="73"/>
        <v>0</v>
      </c>
      <c r="R214" s="2">
        <f t="shared" si="73"/>
        <v>0</v>
      </c>
      <c r="S214" s="2">
        <f t="shared" si="73"/>
        <v>0</v>
      </c>
      <c r="T214" s="2">
        <f t="shared" si="73"/>
        <v>0</v>
      </c>
      <c r="U214" s="2">
        <f t="shared" si="73"/>
        <v>0</v>
      </c>
      <c r="V214" s="2">
        <f t="shared" si="73"/>
        <v>0</v>
      </c>
      <c r="W214" s="2">
        <f t="shared" si="73"/>
        <v>0</v>
      </c>
      <c r="X214" s="2">
        <f t="shared" si="73"/>
        <v>0</v>
      </c>
      <c r="Y214" s="2">
        <f t="shared" si="73"/>
        <v>0</v>
      </c>
      <c r="Z214" s="2">
        <f t="shared" si="73"/>
        <v>0</v>
      </c>
      <c r="AA214" s="2">
        <f t="shared" si="73"/>
        <v>0</v>
      </c>
      <c r="AB214" s="2">
        <f t="shared" si="73"/>
        <v>0</v>
      </c>
      <c r="AC214" s="2">
        <f t="shared" si="73"/>
        <v>0</v>
      </c>
      <c r="AD214" s="2">
        <f t="shared" si="73"/>
        <v>0</v>
      </c>
      <c r="AE214" s="2">
        <f t="shared" si="73"/>
        <v>0</v>
      </c>
      <c r="AF214" s="2">
        <f t="shared" si="73"/>
        <v>0</v>
      </c>
      <c r="AG214" s="2">
        <f t="shared" si="73"/>
        <v>0</v>
      </c>
      <c r="AH214" s="2">
        <f t="shared" si="73"/>
        <v>0</v>
      </c>
      <c r="AI214" s="2">
        <f t="shared" si="73"/>
        <v>0</v>
      </c>
      <c r="AJ214" s="2">
        <f t="shared" si="73"/>
        <v>0</v>
      </c>
      <c r="AK214" s="2">
        <f t="shared" si="73"/>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4">H174</f>
        <v>654.72</v>
      </c>
      <c r="I217" s="2">
        <f t="shared" si="74"/>
        <v>1391.28</v>
      </c>
      <c r="J217" s="2">
        <f t="shared" si="74"/>
        <v>1582.24</v>
      </c>
      <c r="K217" s="2">
        <f t="shared" si="74"/>
        <v>1829.3578285714286</v>
      </c>
      <c r="L217" s="2">
        <f t="shared" si="74"/>
        <v>1797.0154400000001</v>
      </c>
      <c r="M217" s="2">
        <f t="shared" si="74"/>
        <v>2243.0200571428572</v>
      </c>
      <c r="N217" s="2">
        <f t="shared" si="74"/>
        <v>2527.0633142857146</v>
      </c>
      <c r="O217" s="2">
        <f t="shared" si="74"/>
        <v>2420.1413028571428</v>
      </c>
      <c r="P217" s="2">
        <f t="shared" si="74"/>
        <v>2521.2448800000002</v>
      </c>
      <c r="Q217" s="2">
        <f t="shared" si="74"/>
        <v>2733.077977142857</v>
      </c>
      <c r="R217" s="2">
        <f t="shared" si="74"/>
        <v>3068.7934514285716</v>
      </c>
      <c r="S217" s="2">
        <f t="shared" si="74"/>
        <v>3302.1368285714289</v>
      </c>
      <c r="T217" s="2">
        <f t="shared" si="74"/>
        <v>3259.1162685714285</v>
      </c>
      <c r="U217" s="2">
        <f t="shared" si="74"/>
        <v>3241.8577714285721</v>
      </c>
      <c r="V217" s="2">
        <f t="shared" si="74"/>
        <v>2692.446365714286</v>
      </c>
      <c r="W217" s="2">
        <f t="shared" si="74"/>
        <v>2600.6803428571434</v>
      </c>
      <c r="X217" s="2">
        <f t="shared" si="74"/>
        <v>2424.287862857143</v>
      </c>
      <c r="Y217" s="2">
        <f t="shared" si="74"/>
        <v>2280.0273257142862</v>
      </c>
      <c r="Z217" s="2">
        <f t="shared" si="74"/>
        <v>1948.1739200000004</v>
      </c>
      <c r="AA217" s="2">
        <f t="shared" si="74"/>
        <v>1610.8430800000003</v>
      </c>
      <c r="AB217" s="2">
        <f t="shared" si="74"/>
        <v>1266.4019028571429</v>
      </c>
      <c r="AC217" s="2">
        <f t="shared" si="74"/>
        <v>1127.0264342857145</v>
      </c>
      <c r="AD217" s="2">
        <f t="shared" si="74"/>
        <v>842.59151428571465</v>
      </c>
      <c r="AE217" s="2">
        <f t="shared" si="74"/>
        <v>661.43282857142879</v>
      </c>
      <c r="AF217" s="2">
        <f t="shared" si="74"/>
        <v>516.23502857142864</v>
      </c>
      <c r="AG217" s="2">
        <f t="shared" si="74"/>
        <v>0</v>
      </c>
      <c r="AH217" s="2">
        <f t="shared" si="74"/>
        <v>0</v>
      </c>
      <c r="AI217" s="2">
        <f t="shared" si="74"/>
        <v>0</v>
      </c>
      <c r="AJ217" s="2">
        <f t="shared" si="74"/>
        <v>0</v>
      </c>
      <c r="AK217" s="2">
        <f t="shared" si="74"/>
        <v>0</v>
      </c>
    </row>
    <row r="218" spans="1:37">
      <c r="E218" t="s">
        <v>302</v>
      </c>
      <c r="F218" t="s">
        <v>276</v>
      </c>
      <c r="G218" s="8" t="e">
        <f>MAX(-30000,-G245/(NPV($G$15,H217:AK217)))</f>
        <v>#REF!</v>
      </c>
      <c r="H218" s="2" t="e">
        <f>G218*(1+$G$14)</f>
        <v>#REF!</v>
      </c>
      <c r="I218" s="2" t="e">
        <f t="shared" ref="I218:AK218" si="75">H218*(1+$G$14)</f>
        <v>#REF!</v>
      </c>
      <c r="J218" s="2" t="e">
        <f t="shared" si="75"/>
        <v>#REF!</v>
      </c>
      <c r="K218" s="2" t="e">
        <f t="shared" si="75"/>
        <v>#REF!</v>
      </c>
      <c r="L218" s="2" t="e">
        <f t="shared" si="75"/>
        <v>#REF!</v>
      </c>
      <c r="M218" s="2" t="e">
        <f t="shared" si="75"/>
        <v>#REF!</v>
      </c>
      <c r="N218" s="2" t="e">
        <f t="shared" si="75"/>
        <v>#REF!</v>
      </c>
      <c r="O218" s="2" t="e">
        <f t="shared" si="75"/>
        <v>#REF!</v>
      </c>
      <c r="P218" s="2" t="e">
        <f t="shared" si="75"/>
        <v>#REF!</v>
      </c>
      <c r="Q218" s="2" t="e">
        <f t="shared" si="75"/>
        <v>#REF!</v>
      </c>
      <c r="R218" s="2" t="e">
        <f t="shared" si="75"/>
        <v>#REF!</v>
      </c>
      <c r="S218" s="2" t="e">
        <f t="shared" si="75"/>
        <v>#REF!</v>
      </c>
      <c r="T218" s="2" t="e">
        <f t="shared" si="75"/>
        <v>#REF!</v>
      </c>
      <c r="U218" s="2" t="e">
        <f t="shared" si="75"/>
        <v>#REF!</v>
      </c>
      <c r="V218" s="2" t="e">
        <f t="shared" si="75"/>
        <v>#REF!</v>
      </c>
      <c r="W218" s="2" t="e">
        <f t="shared" si="75"/>
        <v>#REF!</v>
      </c>
      <c r="X218" s="2" t="e">
        <f t="shared" si="75"/>
        <v>#REF!</v>
      </c>
      <c r="Y218" s="2" t="e">
        <f t="shared" si="75"/>
        <v>#REF!</v>
      </c>
      <c r="Z218" s="2" t="e">
        <f t="shared" si="75"/>
        <v>#REF!</v>
      </c>
      <c r="AA218" s="2" t="e">
        <f t="shared" si="75"/>
        <v>#REF!</v>
      </c>
      <c r="AB218" s="2" t="e">
        <f t="shared" si="75"/>
        <v>#REF!</v>
      </c>
      <c r="AC218" s="2" t="e">
        <f t="shared" si="75"/>
        <v>#REF!</v>
      </c>
      <c r="AD218" s="2" t="e">
        <f t="shared" si="75"/>
        <v>#REF!</v>
      </c>
      <c r="AE218" s="2" t="e">
        <f t="shared" si="75"/>
        <v>#REF!</v>
      </c>
      <c r="AF218" s="2" t="e">
        <f t="shared" si="75"/>
        <v>#REF!</v>
      </c>
      <c r="AG218" s="2" t="e">
        <f>AF218*(1+$G$14)</f>
        <v>#REF!</v>
      </c>
      <c r="AH218" s="2" t="e">
        <f t="shared" si="75"/>
        <v>#REF!</v>
      </c>
      <c r="AI218" s="2" t="e">
        <f t="shared" si="75"/>
        <v>#REF!</v>
      </c>
      <c r="AJ218" s="2" t="e">
        <f t="shared" si="75"/>
        <v>#REF!</v>
      </c>
      <c r="AK218" s="2" t="e">
        <f t="shared" si="75"/>
        <v>#REF!</v>
      </c>
    </row>
    <row r="219" spans="1:37">
      <c r="E219" t="s">
        <v>303</v>
      </c>
      <c r="F219" t="s">
        <v>215</v>
      </c>
      <c r="H219" s="2" t="e">
        <f>H218*H217</f>
        <v>#REF!</v>
      </c>
      <c r="I219" s="2" t="e">
        <f t="shared" ref="I219:AK219" si="76">I218*I217</f>
        <v>#REF!</v>
      </c>
      <c r="J219" s="2" t="e">
        <f t="shared" si="76"/>
        <v>#REF!</v>
      </c>
      <c r="K219" s="2" t="e">
        <f t="shared" si="76"/>
        <v>#REF!</v>
      </c>
      <c r="L219" s="2" t="e">
        <f t="shared" si="76"/>
        <v>#REF!</v>
      </c>
      <c r="M219" s="2" t="e">
        <f t="shared" si="76"/>
        <v>#REF!</v>
      </c>
      <c r="N219" s="2" t="e">
        <f t="shared" si="76"/>
        <v>#REF!</v>
      </c>
      <c r="O219" s="2" t="e">
        <f t="shared" si="76"/>
        <v>#REF!</v>
      </c>
      <c r="P219" s="2" t="e">
        <f t="shared" si="76"/>
        <v>#REF!</v>
      </c>
      <c r="Q219" s="2" t="e">
        <f t="shared" si="76"/>
        <v>#REF!</v>
      </c>
      <c r="R219" s="2" t="e">
        <f t="shared" si="76"/>
        <v>#REF!</v>
      </c>
      <c r="S219" s="2" t="e">
        <f t="shared" si="76"/>
        <v>#REF!</v>
      </c>
      <c r="T219" s="2" t="e">
        <f t="shared" si="76"/>
        <v>#REF!</v>
      </c>
      <c r="U219" s="2" t="e">
        <f t="shared" si="76"/>
        <v>#REF!</v>
      </c>
      <c r="V219" s="2" t="e">
        <f t="shared" si="76"/>
        <v>#REF!</v>
      </c>
      <c r="W219" s="2" t="e">
        <f t="shared" si="76"/>
        <v>#REF!</v>
      </c>
      <c r="X219" s="2" t="e">
        <f t="shared" si="76"/>
        <v>#REF!</v>
      </c>
      <c r="Y219" s="2" t="e">
        <f t="shared" si="76"/>
        <v>#REF!</v>
      </c>
      <c r="Z219" s="2" t="e">
        <f t="shared" si="76"/>
        <v>#REF!</v>
      </c>
      <c r="AA219" s="2" t="e">
        <f t="shared" si="76"/>
        <v>#REF!</v>
      </c>
      <c r="AB219" s="2" t="e">
        <f t="shared" si="76"/>
        <v>#REF!</v>
      </c>
      <c r="AC219" s="2" t="e">
        <f t="shared" si="76"/>
        <v>#REF!</v>
      </c>
      <c r="AD219" s="2" t="e">
        <f t="shared" si="76"/>
        <v>#REF!</v>
      </c>
      <c r="AE219" s="2" t="e">
        <f t="shared" si="76"/>
        <v>#REF!</v>
      </c>
      <c r="AF219" s="2" t="e">
        <f t="shared" si="76"/>
        <v>#REF!</v>
      </c>
      <c r="AG219" s="2" t="e">
        <f t="shared" si="76"/>
        <v>#REF!</v>
      </c>
      <c r="AH219" s="2" t="e">
        <f t="shared" si="76"/>
        <v>#REF!</v>
      </c>
      <c r="AI219" s="2" t="e">
        <f t="shared" si="76"/>
        <v>#REF!</v>
      </c>
      <c r="AJ219" s="2" t="e">
        <f t="shared" si="76"/>
        <v>#REF!</v>
      </c>
      <c r="AK219" s="2" t="e">
        <f t="shared" si="76"/>
        <v>#REF!</v>
      </c>
    </row>
    <row r="221" spans="1:37">
      <c r="D221" t="s">
        <v>304</v>
      </c>
    </row>
    <row r="222" spans="1:37">
      <c r="E222" t="s">
        <v>219</v>
      </c>
      <c r="F222" t="s">
        <v>215</v>
      </c>
      <c r="G222" s="2">
        <f t="shared" ref="G222:AK222" si="77">G42</f>
        <v>0</v>
      </c>
      <c r="H222" s="2">
        <f t="shared" si="77"/>
        <v>1122789.0556968988</v>
      </c>
      <c r="I222" s="2">
        <f t="shared" si="77"/>
        <v>2041617.5654703882</v>
      </c>
      <c r="J222" s="2">
        <f t="shared" si="77"/>
        <v>2324151.3020387879</v>
      </c>
      <c r="K222" s="2">
        <f t="shared" si="77"/>
        <v>2682138.612658496</v>
      </c>
      <c r="L222" s="2">
        <f t="shared" si="77"/>
        <v>2694558.9020375502</v>
      </c>
      <c r="M222" s="2">
        <f t="shared" si="77"/>
        <v>3334388.3528108946</v>
      </c>
      <c r="N222" s="2">
        <f t="shared" si="77"/>
        <v>3782850.9634468667</v>
      </c>
      <c r="O222" s="2">
        <f t="shared" si="77"/>
        <v>3713435.6652291836</v>
      </c>
      <c r="P222" s="2">
        <f t="shared" si="77"/>
        <v>3930333.1478929245</v>
      </c>
      <c r="Q222" s="2">
        <f t="shared" si="77"/>
        <v>4312759.3901320519</v>
      </c>
      <c r="R222" s="2">
        <f t="shared" si="77"/>
        <v>4892475.7978151571</v>
      </c>
      <c r="S222" s="2">
        <f t="shared" si="77"/>
        <v>5342346.513887356</v>
      </c>
      <c r="T222" s="2">
        <f t="shared" si="77"/>
        <v>5389193.1209477978</v>
      </c>
      <c r="U222" s="2">
        <f t="shared" si="77"/>
        <v>5475602.2682373552</v>
      </c>
      <c r="V222" s="2">
        <f t="shared" si="77"/>
        <v>4720688.6344610387</v>
      </c>
      <c r="W222" s="2">
        <f t="shared" si="77"/>
        <v>4671475.6915919734</v>
      </c>
      <c r="X222" s="2">
        <f t="shared" si="77"/>
        <v>4478435.3589532562</v>
      </c>
      <c r="Y222" s="2">
        <f t="shared" si="77"/>
        <v>4329375.7216925863</v>
      </c>
      <c r="Z222" s="2">
        <f t="shared" si="77"/>
        <v>3849311.7564513697</v>
      </c>
      <c r="AA222" s="2">
        <f t="shared" si="77"/>
        <v>3337553.5656450512</v>
      </c>
      <c r="AB222" s="2">
        <f t="shared" si="77"/>
        <v>2789850.8496720251</v>
      </c>
      <c r="AC222" s="2">
        <f t="shared" si="77"/>
        <v>2593203.536603258</v>
      </c>
      <c r="AD222" s="2">
        <f t="shared" si="77"/>
        <v>2115845.1163377296</v>
      </c>
      <c r="AE222" s="2">
        <f t="shared" si="77"/>
        <v>1814447.4856345998</v>
      </c>
      <c r="AF222" s="2">
        <f t="shared" si="77"/>
        <v>1569548.7187935093</v>
      </c>
      <c r="AG222" s="2">
        <f t="shared" si="77"/>
        <v>0</v>
      </c>
      <c r="AH222" s="2">
        <f t="shared" si="77"/>
        <v>0</v>
      </c>
      <c r="AI222" s="2">
        <f t="shared" si="77"/>
        <v>0</v>
      </c>
      <c r="AJ222" s="2">
        <f t="shared" si="77"/>
        <v>0</v>
      </c>
      <c r="AK222" s="2">
        <f t="shared" si="77"/>
        <v>0</v>
      </c>
    </row>
    <row r="223" spans="1:37">
      <c r="E223" t="s">
        <v>305</v>
      </c>
      <c r="F223" t="s">
        <v>215</v>
      </c>
      <c r="G223" s="2">
        <f t="shared" ref="G223:AK223" si="78">G177</f>
        <v>0</v>
      </c>
      <c r="H223" s="2">
        <f t="shared" si="78"/>
        <v>359992.65749906009</v>
      </c>
      <c r="I223" s="2">
        <f t="shared" si="78"/>
        <v>1149801.8854382054</v>
      </c>
      <c r="J223" s="2">
        <f t="shared" si="78"/>
        <v>2083476.4147765716</v>
      </c>
      <c r="K223" s="2">
        <f t="shared" si="78"/>
        <v>3198450.1216914114</v>
      </c>
      <c r="L223" s="2">
        <f t="shared" si="78"/>
        <v>4338972.4104579482</v>
      </c>
      <c r="M223" s="2">
        <f t="shared" si="78"/>
        <v>5797138.0593842398</v>
      </c>
      <c r="N223" s="2">
        <f t="shared" si="78"/>
        <v>7490425.2082679365</v>
      </c>
      <c r="O223" s="2">
        <f t="shared" si="78"/>
        <v>9182840.6688373387</v>
      </c>
      <c r="P223" s="2">
        <f t="shared" si="78"/>
        <v>11007491.047861757</v>
      </c>
      <c r="Q223" s="2">
        <f t="shared" si="78"/>
        <v>13043666.186219007</v>
      </c>
      <c r="R223" s="2">
        <f t="shared" si="78"/>
        <v>15392235.61714942</v>
      </c>
      <c r="S223" s="2">
        <f t="shared" si="78"/>
        <v>17994756.86806339</v>
      </c>
      <c r="T223" s="2">
        <f t="shared" si="78"/>
        <v>20669477.708374113</v>
      </c>
      <c r="U223" s="2">
        <f t="shared" si="78"/>
        <v>23436182.957821205</v>
      </c>
      <c r="V223" s="2">
        <f t="shared" si="78"/>
        <v>25906349.333399765</v>
      </c>
      <c r="W223" s="2">
        <f t="shared" si="78"/>
        <v>28401095.669075858</v>
      </c>
      <c r="X223" s="2">
        <f t="shared" si="78"/>
        <v>30854110.069344513</v>
      </c>
      <c r="Y223" s="2">
        <f t="shared" si="78"/>
        <v>33284827.143794529</v>
      </c>
      <c r="Z223" s="2">
        <f t="shared" si="78"/>
        <v>35539098.42384617</v>
      </c>
      <c r="AA223" s="2">
        <f t="shared" si="78"/>
        <v>37598413.084633641</v>
      </c>
      <c r="AB223" s="2">
        <f t="shared" si="78"/>
        <v>39441897.385600731</v>
      </c>
      <c r="AC223" s="2">
        <f t="shared" si="78"/>
        <v>41227801.090113945</v>
      </c>
      <c r="AD223" s="2">
        <f t="shared" si="78"/>
        <v>42824561.856628336</v>
      </c>
      <c r="AE223" s="2">
        <f t="shared" si="78"/>
        <v>44309743.373663731</v>
      </c>
      <c r="AF223" s="2">
        <f t="shared" si="78"/>
        <v>45707106.786909588</v>
      </c>
      <c r="AG223" s="2">
        <f t="shared" si="78"/>
        <v>46666956.029434688</v>
      </c>
      <c r="AH223" s="2">
        <f t="shared" si="78"/>
        <v>47646962.106052808</v>
      </c>
      <c r="AI223" s="2">
        <f t="shared" si="78"/>
        <v>48647548.310279921</v>
      </c>
      <c r="AJ223" s="2">
        <f t="shared" si="78"/>
        <v>49669146.82479579</v>
      </c>
      <c r="AK223" s="2">
        <f t="shared" si="78"/>
        <v>50712198.908116505</v>
      </c>
    </row>
    <row r="224" spans="1:37">
      <c r="E224" t="s">
        <v>282</v>
      </c>
      <c r="F224" t="s">
        <v>215</v>
      </c>
      <c r="G224" s="2">
        <f t="shared" ref="G224:AK224" si="79">-G187</f>
        <v>0</v>
      </c>
      <c r="H224" s="2" t="e">
        <f t="shared" si="79"/>
        <v>#REF!</v>
      </c>
      <c r="I224" s="2" t="e">
        <f t="shared" si="79"/>
        <v>#REF!</v>
      </c>
      <c r="J224" s="2" t="e">
        <f t="shared" si="79"/>
        <v>#REF!</v>
      </c>
      <c r="K224" s="2" t="e">
        <f t="shared" si="79"/>
        <v>#REF!</v>
      </c>
      <c r="L224" s="2" t="e">
        <f t="shared" si="79"/>
        <v>#REF!</v>
      </c>
      <c r="M224" s="2" t="e">
        <f t="shared" si="79"/>
        <v>#REF!</v>
      </c>
      <c r="N224" s="2" t="e">
        <f t="shared" si="79"/>
        <v>#REF!</v>
      </c>
      <c r="O224" s="2" t="e">
        <f t="shared" si="79"/>
        <v>#REF!</v>
      </c>
      <c r="P224" s="2" t="e">
        <f t="shared" si="79"/>
        <v>#REF!</v>
      </c>
      <c r="Q224" s="2" t="e">
        <f t="shared" si="79"/>
        <v>#REF!</v>
      </c>
      <c r="R224" s="2" t="e">
        <f t="shared" si="79"/>
        <v>#REF!</v>
      </c>
      <c r="S224" s="2" t="e">
        <f t="shared" si="79"/>
        <v>#REF!</v>
      </c>
      <c r="T224" s="2" t="e">
        <f t="shared" si="79"/>
        <v>#REF!</v>
      </c>
      <c r="U224" s="2" t="e">
        <f t="shared" si="79"/>
        <v>#REF!</v>
      </c>
      <c r="V224" s="2" t="e">
        <f t="shared" si="79"/>
        <v>#REF!</v>
      </c>
      <c r="W224" s="2" t="e">
        <f t="shared" si="79"/>
        <v>#REF!</v>
      </c>
      <c r="X224" s="2" t="e">
        <f t="shared" si="79"/>
        <v>#REF!</v>
      </c>
      <c r="Y224" s="2" t="e">
        <f t="shared" si="79"/>
        <v>#REF!</v>
      </c>
      <c r="Z224" s="2" t="e">
        <f t="shared" si="79"/>
        <v>#REF!</v>
      </c>
      <c r="AA224" s="2" t="e">
        <f t="shared" si="79"/>
        <v>#REF!</v>
      </c>
      <c r="AB224" s="2" t="e">
        <f t="shared" si="79"/>
        <v>#REF!</v>
      </c>
      <c r="AC224" s="2" t="e">
        <f t="shared" si="79"/>
        <v>#REF!</v>
      </c>
      <c r="AD224" s="2" t="e">
        <f t="shared" si="79"/>
        <v>#REF!</v>
      </c>
      <c r="AE224" s="2" t="e">
        <f t="shared" si="79"/>
        <v>#REF!</v>
      </c>
      <c r="AF224" s="2" t="e">
        <f t="shared" si="79"/>
        <v>#REF!</v>
      </c>
      <c r="AG224" s="2" t="e">
        <f t="shared" si="79"/>
        <v>#REF!</v>
      </c>
      <c r="AH224" s="2" t="e">
        <f t="shared" si="79"/>
        <v>#REF!</v>
      </c>
      <c r="AI224" s="2" t="e">
        <f t="shared" si="79"/>
        <v>#REF!</v>
      </c>
      <c r="AJ224" s="2" t="e">
        <f t="shared" si="79"/>
        <v>#REF!</v>
      </c>
      <c r="AK224" s="2" t="e">
        <f t="shared" si="79"/>
        <v>#REF!</v>
      </c>
    </row>
    <row r="225" spans="4:40" customFormat="1">
      <c r="E225" t="s">
        <v>283</v>
      </c>
      <c r="F225" t="s">
        <v>215</v>
      </c>
      <c r="G225" s="2">
        <f t="shared" ref="G225:AK225" si="80">-G200</f>
        <v>0</v>
      </c>
      <c r="H225" s="2" t="e">
        <f t="shared" si="80"/>
        <v>#REF!</v>
      </c>
      <c r="I225" s="2" t="e">
        <f t="shared" si="80"/>
        <v>#REF!</v>
      </c>
      <c r="J225" s="2" t="e">
        <f t="shared" si="80"/>
        <v>#REF!</v>
      </c>
      <c r="K225" s="2" t="e">
        <f t="shared" si="80"/>
        <v>#REF!</v>
      </c>
      <c r="L225" s="2" t="e">
        <f t="shared" si="80"/>
        <v>#REF!</v>
      </c>
      <c r="M225" s="2" t="e">
        <f t="shared" si="80"/>
        <v>#REF!</v>
      </c>
      <c r="N225" s="2" t="e">
        <f t="shared" si="80"/>
        <v>#REF!</v>
      </c>
      <c r="O225" s="2" t="e">
        <f t="shared" si="80"/>
        <v>#REF!</v>
      </c>
      <c r="P225" s="2" t="e">
        <f t="shared" si="80"/>
        <v>#REF!</v>
      </c>
      <c r="Q225" s="2" t="e">
        <f t="shared" si="80"/>
        <v>#REF!</v>
      </c>
      <c r="R225" s="2" t="e">
        <f t="shared" si="80"/>
        <v>#REF!</v>
      </c>
      <c r="S225" s="2" t="e">
        <f t="shared" si="80"/>
        <v>#REF!</v>
      </c>
      <c r="T225" s="2" t="e">
        <f t="shared" si="80"/>
        <v>#REF!</v>
      </c>
      <c r="U225" s="2" t="e">
        <f t="shared" si="80"/>
        <v>#REF!</v>
      </c>
      <c r="V225" s="2" t="e">
        <f t="shared" si="80"/>
        <v>#REF!</v>
      </c>
      <c r="W225" s="2" t="e">
        <f t="shared" si="80"/>
        <v>#REF!</v>
      </c>
      <c r="X225" s="2" t="e">
        <f t="shared" si="80"/>
        <v>#REF!</v>
      </c>
      <c r="Y225" s="2" t="e">
        <f t="shared" si="80"/>
        <v>#REF!</v>
      </c>
      <c r="Z225" s="2" t="e">
        <f t="shared" si="80"/>
        <v>#REF!</v>
      </c>
      <c r="AA225" s="2" t="e">
        <f t="shared" si="80"/>
        <v>#REF!</v>
      </c>
      <c r="AB225" s="2" t="e">
        <f t="shared" si="80"/>
        <v>#REF!</v>
      </c>
      <c r="AC225" s="2" t="e">
        <f t="shared" si="80"/>
        <v>#REF!</v>
      </c>
      <c r="AD225" s="2" t="e">
        <f t="shared" si="80"/>
        <v>#REF!</v>
      </c>
      <c r="AE225" s="2" t="e">
        <f t="shared" si="80"/>
        <v>#REF!</v>
      </c>
      <c r="AF225" s="2" t="e">
        <f t="shared" si="80"/>
        <v>#REF!</v>
      </c>
      <c r="AG225" s="2" t="e">
        <f t="shared" si="80"/>
        <v>#REF!</v>
      </c>
      <c r="AH225" s="2" t="e">
        <f t="shared" si="80"/>
        <v>#REF!</v>
      </c>
      <c r="AI225" s="2" t="e">
        <f t="shared" si="80"/>
        <v>#REF!</v>
      </c>
      <c r="AJ225" s="2" t="e">
        <f t="shared" si="80"/>
        <v>#REF!</v>
      </c>
      <c r="AK225" s="2" t="e">
        <f t="shared" si="80"/>
        <v>#REF!</v>
      </c>
    </row>
    <row r="226" spans="4:40" customFormat="1">
      <c r="E226" t="s">
        <v>306</v>
      </c>
      <c r="F226" t="s">
        <v>215</v>
      </c>
      <c r="G226" s="2">
        <f t="shared" ref="G226:AK226" si="81">-G34-G50-G85</f>
        <v>0</v>
      </c>
      <c r="H226" s="2">
        <f t="shared" si="81"/>
        <v>-315785.64455933712</v>
      </c>
      <c r="I226" s="2">
        <f t="shared" si="81"/>
        <v>-351147.79929120134</v>
      </c>
      <c r="J226" s="2">
        <f t="shared" si="81"/>
        <v>-380199.69056668621</v>
      </c>
      <c r="K226" s="2">
        <f t="shared" si="81"/>
        <v>-550639.7188299892</v>
      </c>
      <c r="L226" s="2">
        <f t="shared" si="81"/>
        <v>-608123.83285650529</v>
      </c>
      <c r="M226" s="2">
        <f t="shared" si="81"/>
        <v>-654436.67728748545</v>
      </c>
      <c r="N226" s="2">
        <f t="shared" si="81"/>
        <v>-701722.31433057121</v>
      </c>
      <c r="O226" s="2">
        <f t="shared" si="81"/>
        <v>-1126086.0197846768</v>
      </c>
      <c r="P226" s="2">
        <f t="shared" si="81"/>
        <v>-1175215.1841333383</v>
      </c>
      <c r="Q226" s="2">
        <f t="shared" si="81"/>
        <v>-1273307.7095307494</v>
      </c>
      <c r="R226" s="2">
        <f t="shared" si="81"/>
        <v>-1334463.657003439</v>
      </c>
      <c r="S226" s="2">
        <f t="shared" si="81"/>
        <v>-1401242.9884270309</v>
      </c>
      <c r="T226" s="2">
        <f t="shared" si="81"/>
        <v>-1468607.9024388783</v>
      </c>
      <c r="U226" s="2">
        <f t="shared" si="81"/>
        <v>-1537052.9307918451</v>
      </c>
      <c r="V226" s="2">
        <f t="shared" si="81"/>
        <v>-1596061.5387226082</v>
      </c>
      <c r="W226" s="2">
        <f t="shared" si="81"/>
        <v>-4610903.7002462102</v>
      </c>
      <c r="X226" s="2">
        <f t="shared" si="81"/>
        <v>-4711425.9271188397</v>
      </c>
      <c r="Y226" s="2">
        <f t="shared" si="81"/>
        <v>-4798643.96427429</v>
      </c>
      <c r="Z226" s="2">
        <f t="shared" si="81"/>
        <v>-4958925.6988212299</v>
      </c>
      <c r="AA226" s="2" t="e">
        <f t="shared" si="81"/>
        <v>#REF!</v>
      </c>
      <c r="AB226" s="2" t="e">
        <f t="shared" si="81"/>
        <v>#REF!</v>
      </c>
      <c r="AC226" s="2" t="e">
        <f t="shared" si="81"/>
        <v>#REF!</v>
      </c>
      <c r="AD226" s="2" t="e">
        <f t="shared" si="81"/>
        <v>#REF!</v>
      </c>
      <c r="AE226" s="2" t="e">
        <f t="shared" si="81"/>
        <v>#REF!</v>
      </c>
      <c r="AF226" s="2" t="e">
        <f t="shared" si="81"/>
        <v>#REF!</v>
      </c>
      <c r="AG226" s="2" t="e">
        <f t="shared" si="81"/>
        <v>#REF!</v>
      </c>
      <c r="AH226" s="2" t="e">
        <f t="shared" si="81"/>
        <v>#REF!</v>
      </c>
      <c r="AI226" s="2" t="e">
        <f t="shared" si="81"/>
        <v>#REF!</v>
      </c>
      <c r="AJ226" s="2" t="e">
        <f t="shared" si="81"/>
        <v>#REF!</v>
      </c>
      <c r="AK226" s="2" t="e">
        <f t="shared" si="81"/>
        <v>#REF!</v>
      </c>
    </row>
    <row r="227" spans="4:40" customFormat="1">
      <c r="E227" t="s">
        <v>290</v>
      </c>
      <c r="F227" t="s">
        <v>215</v>
      </c>
      <c r="G227" s="2">
        <f t="shared" ref="G227:AK227" si="82">G207</f>
        <v>0</v>
      </c>
      <c r="H227" s="2">
        <f t="shared" si="82"/>
        <v>0</v>
      </c>
      <c r="I227" s="2">
        <f t="shared" si="82"/>
        <v>0</v>
      </c>
      <c r="J227" s="2">
        <f t="shared" si="82"/>
        <v>0</v>
      </c>
      <c r="K227" s="2">
        <f t="shared" si="82"/>
        <v>0</v>
      </c>
      <c r="L227" s="2">
        <f t="shared" si="82"/>
        <v>0</v>
      </c>
      <c r="M227" s="2">
        <f t="shared" si="82"/>
        <v>0</v>
      </c>
      <c r="N227" s="2">
        <f t="shared" si="82"/>
        <v>0</v>
      </c>
      <c r="O227" s="2">
        <f t="shared" si="82"/>
        <v>0</v>
      </c>
      <c r="P227" s="2">
        <f t="shared" si="82"/>
        <v>0</v>
      </c>
      <c r="Q227" s="2">
        <f t="shared" si="82"/>
        <v>0</v>
      </c>
      <c r="R227" s="2">
        <f t="shared" si="82"/>
        <v>0</v>
      </c>
      <c r="S227" s="2">
        <f t="shared" si="82"/>
        <v>0</v>
      </c>
      <c r="T227" s="2">
        <f t="shared" si="82"/>
        <v>0</v>
      </c>
      <c r="U227" s="2">
        <f t="shared" si="82"/>
        <v>0</v>
      </c>
      <c r="V227" s="2">
        <f t="shared" si="82"/>
        <v>0</v>
      </c>
      <c r="W227" s="2">
        <f t="shared" si="82"/>
        <v>0</v>
      </c>
      <c r="X227" s="2">
        <f t="shared" si="82"/>
        <v>0</v>
      </c>
      <c r="Y227" s="2">
        <f t="shared" si="82"/>
        <v>0</v>
      </c>
      <c r="Z227" s="2">
        <f t="shared" si="82"/>
        <v>0</v>
      </c>
      <c r="AA227" s="2">
        <f t="shared" si="82"/>
        <v>0</v>
      </c>
      <c r="AB227" s="2">
        <f t="shared" si="82"/>
        <v>0</v>
      </c>
      <c r="AC227" s="2">
        <f t="shared" si="82"/>
        <v>0</v>
      </c>
      <c r="AD227" s="2">
        <f t="shared" si="82"/>
        <v>0</v>
      </c>
      <c r="AE227" s="2">
        <f t="shared" si="82"/>
        <v>0</v>
      </c>
      <c r="AF227" s="2">
        <f t="shared" si="82"/>
        <v>0</v>
      </c>
      <c r="AG227" s="2">
        <f t="shared" si="82"/>
        <v>0</v>
      </c>
      <c r="AH227" s="2">
        <f t="shared" si="82"/>
        <v>0</v>
      </c>
      <c r="AI227" s="2">
        <f t="shared" si="82"/>
        <v>0</v>
      </c>
      <c r="AJ227" s="2">
        <f t="shared" si="82"/>
        <v>0</v>
      </c>
      <c r="AK227" s="2">
        <f t="shared" si="82"/>
        <v>0</v>
      </c>
    </row>
    <row r="228" spans="4:40" customFormat="1">
      <c r="E228" t="s">
        <v>307</v>
      </c>
      <c r="F228" t="s">
        <v>215</v>
      </c>
      <c r="H228" s="2" t="e">
        <f t="shared" ref="H228:AK228" si="83">H219</f>
        <v>#REF!</v>
      </c>
      <c r="I228" s="2" t="e">
        <f t="shared" si="83"/>
        <v>#REF!</v>
      </c>
      <c r="J228" s="2" t="e">
        <f t="shared" si="83"/>
        <v>#REF!</v>
      </c>
      <c r="K228" s="2" t="e">
        <f t="shared" si="83"/>
        <v>#REF!</v>
      </c>
      <c r="L228" s="2" t="e">
        <f t="shared" si="83"/>
        <v>#REF!</v>
      </c>
      <c r="M228" s="2" t="e">
        <f t="shared" si="83"/>
        <v>#REF!</v>
      </c>
      <c r="N228" s="2" t="e">
        <f t="shared" si="83"/>
        <v>#REF!</v>
      </c>
      <c r="O228" s="2" t="e">
        <f t="shared" si="83"/>
        <v>#REF!</v>
      </c>
      <c r="P228" s="2" t="e">
        <f t="shared" si="83"/>
        <v>#REF!</v>
      </c>
      <c r="Q228" s="2" t="e">
        <f t="shared" si="83"/>
        <v>#REF!</v>
      </c>
      <c r="R228" s="2" t="e">
        <f t="shared" si="83"/>
        <v>#REF!</v>
      </c>
      <c r="S228" s="2" t="e">
        <f t="shared" si="83"/>
        <v>#REF!</v>
      </c>
      <c r="T228" s="2" t="e">
        <f t="shared" si="83"/>
        <v>#REF!</v>
      </c>
      <c r="U228" s="2" t="e">
        <f t="shared" si="83"/>
        <v>#REF!</v>
      </c>
      <c r="V228" s="2" t="e">
        <f t="shared" si="83"/>
        <v>#REF!</v>
      </c>
      <c r="W228" s="2" t="e">
        <f t="shared" si="83"/>
        <v>#REF!</v>
      </c>
      <c r="X228" s="2" t="e">
        <f t="shared" si="83"/>
        <v>#REF!</v>
      </c>
      <c r="Y228" s="2" t="e">
        <f t="shared" si="83"/>
        <v>#REF!</v>
      </c>
      <c r="Z228" s="2" t="e">
        <f t="shared" si="83"/>
        <v>#REF!</v>
      </c>
      <c r="AA228" s="2" t="e">
        <f t="shared" si="83"/>
        <v>#REF!</v>
      </c>
      <c r="AB228" s="2" t="e">
        <f t="shared" si="83"/>
        <v>#REF!</v>
      </c>
      <c r="AC228" s="2" t="e">
        <f t="shared" si="83"/>
        <v>#REF!</v>
      </c>
      <c r="AD228" s="2" t="e">
        <f t="shared" si="83"/>
        <v>#REF!</v>
      </c>
      <c r="AE228" s="2" t="e">
        <f t="shared" si="83"/>
        <v>#REF!</v>
      </c>
      <c r="AF228" s="2" t="e">
        <f t="shared" si="83"/>
        <v>#REF!</v>
      </c>
      <c r="AG228" s="2" t="e">
        <f t="shared" si="83"/>
        <v>#REF!</v>
      </c>
      <c r="AH228" s="2" t="e">
        <f t="shared" si="83"/>
        <v>#REF!</v>
      </c>
      <c r="AI228" s="2" t="e">
        <f t="shared" si="83"/>
        <v>#REF!</v>
      </c>
      <c r="AJ228" s="2" t="e">
        <f t="shared" si="83"/>
        <v>#REF!</v>
      </c>
      <c r="AK228" s="2" t="e">
        <f t="shared" si="83"/>
        <v>#REF!</v>
      </c>
    </row>
    <row r="229" spans="4:40" customFormat="1"/>
    <row r="230" spans="4:40" customFormat="1">
      <c r="E230" t="s">
        <v>308</v>
      </c>
      <c r="F230" t="s">
        <v>215</v>
      </c>
      <c r="G230" s="2">
        <f t="shared" ref="G230:AK230" si="84">SUM(G222:G228)</f>
        <v>0</v>
      </c>
      <c r="H230" s="2" t="e">
        <f>SUM(H222:H228)</f>
        <v>#REF!</v>
      </c>
      <c r="I230" s="2" t="e">
        <f t="shared" si="84"/>
        <v>#REF!</v>
      </c>
      <c r="J230" s="2" t="e">
        <f t="shared" si="84"/>
        <v>#REF!</v>
      </c>
      <c r="K230" s="2" t="e">
        <f t="shared" si="84"/>
        <v>#REF!</v>
      </c>
      <c r="L230" s="2" t="e">
        <f t="shared" si="84"/>
        <v>#REF!</v>
      </c>
      <c r="M230" s="2" t="e">
        <f t="shared" si="84"/>
        <v>#REF!</v>
      </c>
      <c r="N230" s="2" t="e">
        <f t="shared" si="84"/>
        <v>#REF!</v>
      </c>
      <c r="O230" s="2" t="e">
        <f t="shared" si="84"/>
        <v>#REF!</v>
      </c>
      <c r="P230" s="2" t="e">
        <f t="shared" si="84"/>
        <v>#REF!</v>
      </c>
      <c r="Q230" s="2" t="e">
        <f t="shared" si="84"/>
        <v>#REF!</v>
      </c>
      <c r="R230" s="2" t="e">
        <f t="shared" si="84"/>
        <v>#REF!</v>
      </c>
      <c r="S230" s="2" t="e">
        <f t="shared" si="84"/>
        <v>#REF!</v>
      </c>
      <c r="T230" s="2" t="e">
        <f t="shared" si="84"/>
        <v>#REF!</v>
      </c>
      <c r="U230" s="2" t="e">
        <f t="shared" si="84"/>
        <v>#REF!</v>
      </c>
      <c r="V230" s="2" t="e">
        <f t="shared" si="84"/>
        <v>#REF!</v>
      </c>
      <c r="W230" s="2" t="e">
        <f t="shared" si="84"/>
        <v>#REF!</v>
      </c>
      <c r="X230" s="2" t="e">
        <f t="shared" si="84"/>
        <v>#REF!</v>
      </c>
      <c r="Y230" s="2" t="e">
        <f t="shared" si="84"/>
        <v>#REF!</v>
      </c>
      <c r="Z230" s="2" t="e">
        <f t="shared" si="84"/>
        <v>#REF!</v>
      </c>
      <c r="AA230" s="2" t="e">
        <f t="shared" si="84"/>
        <v>#REF!</v>
      </c>
      <c r="AB230" s="2" t="e">
        <f t="shared" si="84"/>
        <v>#REF!</v>
      </c>
      <c r="AC230" s="2" t="e">
        <f t="shared" si="84"/>
        <v>#REF!</v>
      </c>
      <c r="AD230" s="2" t="e">
        <f t="shared" si="84"/>
        <v>#REF!</v>
      </c>
      <c r="AE230" s="2" t="e">
        <f t="shared" si="84"/>
        <v>#REF!</v>
      </c>
      <c r="AF230" s="2" t="e">
        <f t="shared" si="84"/>
        <v>#REF!</v>
      </c>
      <c r="AG230" s="2" t="e">
        <f t="shared" si="84"/>
        <v>#REF!</v>
      </c>
      <c r="AH230" s="2" t="e">
        <f t="shared" si="84"/>
        <v>#REF!</v>
      </c>
      <c r="AI230" s="2" t="e">
        <f t="shared" si="84"/>
        <v>#REF!</v>
      </c>
      <c r="AJ230" s="2" t="e">
        <f t="shared" si="84"/>
        <v>#REF!</v>
      </c>
      <c r="AK230" s="2" t="e">
        <f t="shared" si="84"/>
        <v>#REF!</v>
      </c>
    </row>
    <row r="231" spans="4:40" customFormat="1">
      <c r="E231" t="s">
        <v>309</v>
      </c>
      <c r="F231" t="s">
        <v>215</v>
      </c>
      <c r="G231" s="2">
        <f>-G230*G$18</f>
        <v>0</v>
      </c>
      <c r="H231" s="2" t="e">
        <f t="shared" ref="H231:AK231" si="85">-H230*H$18</f>
        <v>#REF!</v>
      </c>
      <c r="I231" s="2" t="e">
        <f t="shared" si="85"/>
        <v>#REF!</v>
      </c>
      <c r="J231" s="2" t="e">
        <f t="shared" si="85"/>
        <v>#REF!</v>
      </c>
      <c r="K231" s="2" t="e">
        <f t="shared" si="85"/>
        <v>#REF!</v>
      </c>
      <c r="L231" s="2" t="e">
        <f t="shared" si="85"/>
        <v>#REF!</v>
      </c>
      <c r="M231" s="2" t="e">
        <f t="shared" si="85"/>
        <v>#REF!</v>
      </c>
      <c r="N231" s="2" t="e">
        <f t="shared" si="85"/>
        <v>#REF!</v>
      </c>
      <c r="O231" s="2" t="e">
        <f t="shared" si="85"/>
        <v>#REF!</v>
      </c>
      <c r="P231" s="2" t="e">
        <f t="shared" si="85"/>
        <v>#REF!</v>
      </c>
      <c r="Q231" s="2" t="e">
        <f t="shared" si="85"/>
        <v>#REF!</v>
      </c>
      <c r="R231" s="2" t="e">
        <f t="shared" si="85"/>
        <v>#REF!</v>
      </c>
      <c r="S231" s="2" t="e">
        <f t="shared" si="85"/>
        <v>#REF!</v>
      </c>
      <c r="T231" s="2" t="e">
        <f t="shared" si="85"/>
        <v>#REF!</v>
      </c>
      <c r="U231" s="2" t="e">
        <f t="shared" si="85"/>
        <v>#REF!</v>
      </c>
      <c r="V231" s="2" t="e">
        <f t="shared" si="85"/>
        <v>#REF!</v>
      </c>
      <c r="W231" s="2" t="e">
        <f t="shared" si="85"/>
        <v>#REF!</v>
      </c>
      <c r="X231" s="2" t="e">
        <f t="shared" si="85"/>
        <v>#REF!</v>
      </c>
      <c r="Y231" s="2" t="e">
        <f t="shared" si="85"/>
        <v>#REF!</v>
      </c>
      <c r="Z231" s="2" t="e">
        <f t="shared" si="85"/>
        <v>#REF!</v>
      </c>
      <c r="AA231" s="2" t="e">
        <f t="shared" si="85"/>
        <v>#REF!</v>
      </c>
      <c r="AB231" s="2" t="e">
        <f t="shared" si="85"/>
        <v>#REF!</v>
      </c>
      <c r="AC231" s="2" t="e">
        <f t="shared" si="85"/>
        <v>#REF!</v>
      </c>
      <c r="AD231" s="2" t="e">
        <f t="shared" si="85"/>
        <v>#REF!</v>
      </c>
      <c r="AE231" s="2" t="e">
        <f t="shared" si="85"/>
        <v>#REF!</v>
      </c>
      <c r="AF231" s="2" t="e">
        <f t="shared" si="85"/>
        <v>#REF!</v>
      </c>
      <c r="AG231" s="2" t="e">
        <f t="shared" si="85"/>
        <v>#REF!</v>
      </c>
      <c r="AH231" s="2" t="e">
        <f t="shared" si="85"/>
        <v>#REF!</v>
      </c>
      <c r="AI231" s="2" t="e">
        <f t="shared" si="85"/>
        <v>#REF!</v>
      </c>
      <c r="AJ231" s="2" t="e">
        <f t="shared" si="85"/>
        <v>#REF!</v>
      </c>
      <c r="AK231" s="2" t="e">
        <f t="shared" si="85"/>
        <v>#REF!</v>
      </c>
    </row>
    <row r="232" spans="4:40" customFormat="1"/>
    <row r="233" spans="4:40" customFormat="1">
      <c r="D233" t="s">
        <v>310</v>
      </c>
    </row>
    <row r="234" spans="4:40" customFormat="1">
      <c r="E234" t="s">
        <v>214</v>
      </c>
      <c r="F234" t="s">
        <v>215</v>
      </c>
      <c r="G234" s="2">
        <f t="shared" ref="G234:AK234" si="86">-G26</f>
        <v>0</v>
      </c>
      <c r="H234" s="2">
        <f t="shared" si="86"/>
        <v>-24140062.509050071</v>
      </c>
      <c r="I234" s="2">
        <f t="shared" si="86"/>
        <v>-787354.81307874992</v>
      </c>
      <c r="J234" s="2">
        <f t="shared" si="86"/>
        <v>0</v>
      </c>
      <c r="K234" s="2">
        <f t="shared" si="86"/>
        <v>-10953063.64840574</v>
      </c>
      <c r="L234" s="2">
        <f t="shared" si="86"/>
        <v>-1904170.2200837438</v>
      </c>
      <c r="M234" s="2">
        <f t="shared" si="86"/>
        <v>-370639.20166751306</v>
      </c>
      <c r="N234" s="2">
        <f t="shared" si="86"/>
        <v>0</v>
      </c>
      <c r="O234" s="2">
        <f t="shared" si="86"/>
        <v>-30235660.771099266</v>
      </c>
      <c r="P234" s="2">
        <f t="shared" si="86"/>
        <v>0</v>
      </c>
      <c r="Q234" s="2">
        <f t="shared" si="86"/>
        <v>-3534642.641660844</v>
      </c>
      <c r="R234" s="23">
        <f t="shared" si="86"/>
        <v>0</v>
      </c>
      <c r="S234" s="23">
        <f t="shared" si="86"/>
        <v>0</v>
      </c>
      <c r="T234" s="23">
        <f t="shared" si="86"/>
        <v>0</v>
      </c>
      <c r="U234" s="23">
        <f t="shared" si="86"/>
        <v>0</v>
      </c>
      <c r="V234" s="23">
        <f t="shared" si="86"/>
        <v>0</v>
      </c>
      <c r="W234" s="23">
        <f t="shared" si="86"/>
        <v>-236515897.23029619</v>
      </c>
      <c r="X234" s="23">
        <f t="shared" si="86"/>
        <v>-3563342.7908570571</v>
      </c>
      <c r="Y234" s="23">
        <f t="shared" si="86"/>
        <v>-2648067.2507434404</v>
      </c>
      <c r="Z234" s="23">
        <f t="shared" si="86"/>
        <v>-8973227.007303888</v>
      </c>
      <c r="AA234" s="23" t="e">
        <f t="shared" si="86"/>
        <v>#REF!</v>
      </c>
      <c r="AB234" s="23">
        <f t="shared" si="86"/>
        <v>0</v>
      </c>
      <c r="AC234" s="23">
        <f t="shared" si="86"/>
        <v>0</v>
      </c>
      <c r="AD234" s="23" t="e">
        <f t="shared" si="86"/>
        <v>#REF!</v>
      </c>
      <c r="AE234" s="23" t="e">
        <f t="shared" si="86"/>
        <v>#REF!</v>
      </c>
      <c r="AF234" s="23" t="e">
        <f t="shared" si="86"/>
        <v>#REF!</v>
      </c>
      <c r="AG234" s="23" t="e">
        <f t="shared" si="86"/>
        <v>#REF!</v>
      </c>
      <c r="AH234" s="23" t="e">
        <f t="shared" si="86"/>
        <v>#REF!</v>
      </c>
      <c r="AI234" s="23" t="e">
        <f t="shared" si="86"/>
        <v>#REF!</v>
      </c>
      <c r="AJ234" s="23" t="e">
        <f t="shared" si="86"/>
        <v>#REF!</v>
      </c>
      <c r="AK234" s="23" t="e">
        <f t="shared" si="86"/>
        <v>#REF!</v>
      </c>
    </row>
    <row r="235" spans="4:40" customFormat="1">
      <c r="E235" t="s">
        <v>311</v>
      </c>
      <c r="F235" t="s">
        <v>215</v>
      </c>
      <c r="G235" s="2">
        <f t="shared" ref="G235:AK235" si="87">G84</f>
        <v>0</v>
      </c>
      <c r="H235" s="2">
        <f t="shared" si="87"/>
        <v>0</v>
      </c>
      <c r="I235" s="2">
        <f t="shared" si="87"/>
        <v>0</v>
      </c>
      <c r="J235" s="2">
        <f t="shared" si="87"/>
        <v>0</v>
      </c>
      <c r="K235" s="2">
        <f t="shared" si="87"/>
        <v>0</v>
      </c>
      <c r="L235" s="2">
        <f t="shared" si="87"/>
        <v>0</v>
      </c>
      <c r="M235" s="2">
        <f t="shared" si="87"/>
        <v>0</v>
      </c>
      <c r="N235" s="2">
        <f t="shared" si="87"/>
        <v>0</v>
      </c>
      <c r="O235" s="2">
        <f t="shared" si="87"/>
        <v>0</v>
      </c>
      <c r="P235" s="2">
        <f t="shared" si="87"/>
        <v>0</v>
      </c>
      <c r="Q235" s="2">
        <f t="shared" si="87"/>
        <v>0</v>
      </c>
      <c r="R235" s="2">
        <f t="shared" si="87"/>
        <v>0</v>
      </c>
      <c r="S235" s="2">
        <f t="shared" si="87"/>
        <v>0</v>
      </c>
      <c r="T235" s="2">
        <f t="shared" si="87"/>
        <v>0</v>
      </c>
      <c r="U235" s="2">
        <f t="shared" si="87"/>
        <v>0</v>
      </c>
      <c r="V235" s="2">
        <f t="shared" si="87"/>
        <v>0</v>
      </c>
      <c r="W235" s="2">
        <f t="shared" si="87"/>
        <v>0</v>
      </c>
      <c r="X235" s="2">
        <f t="shared" si="87"/>
        <v>0</v>
      </c>
      <c r="Y235" s="2">
        <f t="shared" si="87"/>
        <v>0</v>
      </c>
      <c r="Z235" s="2">
        <f t="shared" si="87"/>
        <v>0</v>
      </c>
      <c r="AA235" s="2">
        <f t="shared" si="87"/>
        <v>0</v>
      </c>
      <c r="AB235" s="2">
        <f t="shared" si="87"/>
        <v>0</v>
      </c>
      <c r="AC235" s="2">
        <f t="shared" si="87"/>
        <v>0</v>
      </c>
      <c r="AD235" s="2">
        <f t="shared" si="87"/>
        <v>0</v>
      </c>
      <c r="AE235" s="2">
        <f t="shared" si="87"/>
        <v>0</v>
      </c>
      <c r="AF235" s="2">
        <f t="shared" si="87"/>
        <v>0</v>
      </c>
      <c r="AG235" s="2">
        <f t="shared" si="87"/>
        <v>0</v>
      </c>
      <c r="AH235" s="2">
        <f t="shared" si="87"/>
        <v>0</v>
      </c>
      <c r="AI235" s="2">
        <f t="shared" si="87"/>
        <v>0</v>
      </c>
      <c r="AJ235" s="2">
        <f t="shared" si="87"/>
        <v>0</v>
      </c>
      <c r="AK235" s="2">
        <f t="shared" si="87"/>
        <v>0</v>
      </c>
    </row>
    <row r="236" spans="4:40" customFormat="1">
      <c r="E236" t="s">
        <v>222</v>
      </c>
      <c r="F236" t="s">
        <v>215</v>
      </c>
      <c r="G236" s="2">
        <f t="shared" ref="G236:AK236" si="88">G53</f>
        <v>0</v>
      </c>
      <c r="H236" s="2">
        <f t="shared" si="88"/>
        <v>0</v>
      </c>
      <c r="I236" s="2">
        <f t="shared" si="88"/>
        <v>0</v>
      </c>
      <c r="J236" s="2">
        <f t="shared" si="88"/>
        <v>0</v>
      </c>
      <c r="K236" s="2">
        <f t="shared" si="88"/>
        <v>0</v>
      </c>
      <c r="L236" s="2">
        <f t="shared" si="88"/>
        <v>0</v>
      </c>
      <c r="M236" s="2">
        <f t="shared" si="88"/>
        <v>0</v>
      </c>
      <c r="N236" s="2">
        <f t="shared" si="88"/>
        <v>0</v>
      </c>
      <c r="O236" s="2">
        <f t="shared" si="88"/>
        <v>0</v>
      </c>
      <c r="P236" s="2">
        <f t="shared" si="88"/>
        <v>0</v>
      </c>
      <c r="Q236" s="2">
        <f t="shared" si="88"/>
        <v>0</v>
      </c>
      <c r="R236" s="2">
        <f t="shared" si="88"/>
        <v>0</v>
      </c>
      <c r="S236" s="2">
        <f t="shared" si="88"/>
        <v>0</v>
      </c>
      <c r="T236" s="2">
        <f t="shared" si="88"/>
        <v>0</v>
      </c>
      <c r="U236" s="2">
        <f t="shared" si="88"/>
        <v>0</v>
      </c>
      <c r="V236" s="2">
        <f t="shared" si="88"/>
        <v>0</v>
      </c>
      <c r="W236" s="2">
        <f t="shared" si="88"/>
        <v>0</v>
      </c>
      <c r="X236" s="2">
        <f t="shared" si="88"/>
        <v>0</v>
      </c>
      <c r="Y236" s="2">
        <f t="shared" si="88"/>
        <v>0</v>
      </c>
      <c r="Z236" s="2">
        <f t="shared" si="88"/>
        <v>0</v>
      </c>
      <c r="AA236" s="2">
        <f t="shared" si="88"/>
        <v>0</v>
      </c>
      <c r="AB236" s="2">
        <f t="shared" si="88"/>
        <v>0</v>
      </c>
      <c r="AC236" s="2">
        <f t="shared" si="88"/>
        <v>0</v>
      </c>
      <c r="AD236" s="2">
        <f t="shared" si="88"/>
        <v>0</v>
      </c>
      <c r="AE236" s="2">
        <f t="shared" si="88"/>
        <v>0</v>
      </c>
      <c r="AF236" s="2">
        <f t="shared" si="88"/>
        <v>0</v>
      </c>
      <c r="AG236" s="2">
        <f t="shared" si="88"/>
        <v>0</v>
      </c>
      <c r="AH236" s="2">
        <f t="shared" si="88"/>
        <v>0</v>
      </c>
      <c r="AI236" s="2">
        <f t="shared" si="88"/>
        <v>0</v>
      </c>
      <c r="AJ236" s="2">
        <f t="shared" si="88"/>
        <v>0</v>
      </c>
      <c r="AK236" s="2">
        <f t="shared" si="88"/>
        <v>0</v>
      </c>
    </row>
    <row r="237" spans="4:40" customFormat="1">
      <c r="E237" t="s">
        <v>305</v>
      </c>
      <c r="F237" t="s">
        <v>215</v>
      </c>
      <c r="G237" s="2">
        <f t="shared" ref="G237:AK237" si="89">G177</f>
        <v>0</v>
      </c>
      <c r="H237" s="2">
        <f t="shared" si="89"/>
        <v>359992.65749906009</v>
      </c>
      <c r="I237" s="2">
        <f t="shared" si="89"/>
        <v>1149801.8854382054</v>
      </c>
      <c r="J237" s="2">
        <f>J177</f>
        <v>2083476.4147765716</v>
      </c>
      <c r="K237" s="2">
        <f t="shared" si="89"/>
        <v>3198450.1216914114</v>
      </c>
      <c r="L237" s="2">
        <f t="shared" si="89"/>
        <v>4338972.4104579482</v>
      </c>
      <c r="M237" s="2">
        <f t="shared" si="89"/>
        <v>5797138.0593842398</v>
      </c>
      <c r="N237" s="2">
        <f t="shared" si="89"/>
        <v>7490425.2082679365</v>
      </c>
      <c r="O237" s="2">
        <f t="shared" si="89"/>
        <v>9182840.6688373387</v>
      </c>
      <c r="P237" s="2">
        <f t="shared" si="89"/>
        <v>11007491.047861757</v>
      </c>
      <c r="Q237" s="2">
        <f t="shared" si="89"/>
        <v>13043666.186219007</v>
      </c>
      <c r="R237" s="2">
        <f t="shared" si="89"/>
        <v>15392235.61714942</v>
      </c>
      <c r="S237" s="2">
        <f t="shared" si="89"/>
        <v>17994756.86806339</v>
      </c>
      <c r="T237" s="2">
        <f t="shared" si="89"/>
        <v>20669477.708374113</v>
      </c>
      <c r="U237" s="2">
        <f t="shared" si="89"/>
        <v>23436182.957821205</v>
      </c>
      <c r="V237" s="2">
        <f t="shared" si="89"/>
        <v>25906349.333399765</v>
      </c>
      <c r="W237" s="2">
        <f t="shared" si="89"/>
        <v>28401095.669075858</v>
      </c>
      <c r="X237" s="2">
        <f t="shared" si="89"/>
        <v>30854110.069344513</v>
      </c>
      <c r="Y237" s="2">
        <f t="shared" si="89"/>
        <v>33284827.143794529</v>
      </c>
      <c r="Z237" s="2">
        <f t="shared" si="89"/>
        <v>35539098.42384617</v>
      </c>
      <c r="AA237" s="2">
        <f t="shared" si="89"/>
        <v>37598413.084633641</v>
      </c>
      <c r="AB237" s="2">
        <f t="shared" si="89"/>
        <v>39441897.385600731</v>
      </c>
      <c r="AC237" s="2">
        <f t="shared" si="89"/>
        <v>41227801.090113945</v>
      </c>
      <c r="AD237" s="2">
        <f t="shared" si="89"/>
        <v>42824561.856628336</v>
      </c>
      <c r="AE237" s="2">
        <f t="shared" si="89"/>
        <v>44309743.373663731</v>
      </c>
      <c r="AF237" s="2">
        <f t="shared" si="89"/>
        <v>45707106.786909588</v>
      </c>
      <c r="AG237" s="2">
        <f t="shared" si="89"/>
        <v>46666956.029434688</v>
      </c>
      <c r="AH237" s="2">
        <f t="shared" si="89"/>
        <v>47646962.106052808</v>
      </c>
      <c r="AI237" s="2">
        <f t="shared" si="89"/>
        <v>48647548.310279921</v>
      </c>
      <c r="AJ237" s="2">
        <f t="shared" si="89"/>
        <v>49669146.82479579</v>
      </c>
      <c r="AK237" s="2">
        <f t="shared" si="89"/>
        <v>50712198.908116505</v>
      </c>
      <c r="AL237" s="2">
        <f t="shared" ref="AL237:AL243" si="90">IF(AF237=0,0,IF($G$15&gt;(AK237/AF237)^(1/5)-1+2%,AK237*(AK237/AF237)^(1/5)/($G$15-((AK237/AF237)^(1/5)-1)),AK237*(1+$G$14)/$G$16))</f>
        <v>1692063891.6727707</v>
      </c>
      <c r="AN237" s="2"/>
    </row>
    <row r="238" spans="4:40" customFormat="1">
      <c r="E238" t="s">
        <v>282</v>
      </c>
      <c r="F238" t="s">
        <v>215</v>
      </c>
      <c r="G238" s="2">
        <f t="shared" ref="G238:AK238" si="91">G224</f>
        <v>0</v>
      </c>
      <c r="H238" s="2" t="e">
        <f t="shared" si="91"/>
        <v>#REF!</v>
      </c>
      <c r="I238" s="2" t="e">
        <f t="shared" si="91"/>
        <v>#REF!</v>
      </c>
      <c r="J238" s="2" t="e">
        <f t="shared" si="91"/>
        <v>#REF!</v>
      </c>
      <c r="K238" s="2" t="e">
        <f t="shared" si="91"/>
        <v>#REF!</v>
      </c>
      <c r="L238" s="2" t="e">
        <f t="shared" si="91"/>
        <v>#REF!</v>
      </c>
      <c r="M238" s="2" t="e">
        <f t="shared" si="91"/>
        <v>#REF!</v>
      </c>
      <c r="N238" s="2" t="e">
        <f t="shared" si="91"/>
        <v>#REF!</v>
      </c>
      <c r="O238" s="2" t="e">
        <f t="shared" si="91"/>
        <v>#REF!</v>
      </c>
      <c r="P238" s="2" t="e">
        <f t="shared" si="91"/>
        <v>#REF!</v>
      </c>
      <c r="Q238" s="2" t="e">
        <f t="shared" si="91"/>
        <v>#REF!</v>
      </c>
      <c r="R238" s="2" t="e">
        <f t="shared" si="91"/>
        <v>#REF!</v>
      </c>
      <c r="S238" s="2" t="e">
        <f t="shared" si="91"/>
        <v>#REF!</v>
      </c>
      <c r="T238" s="2" t="e">
        <f t="shared" si="91"/>
        <v>#REF!</v>
      </c>
      <c r="U238" s="2" t="e">
        <f t="shared" si="91"/>
        <v>#REF!</v>
      </c>
      <c r="V238" s="2" t="e">
        <f t="shared" si="91"/>
        <v>#REF!</v>
      </c>
      <c r="W238" s="2" t="e">
        <f t="shared" si="91"/>
        <v>#REF!</v>
      </c>
      <c r="X238" s="2" t="e">
        <f t="shared" si="91"/>
        <v>#REF!</v>
      </c>
      <c r="Y238" s="2" t="e">
        <f t="shared" si="91"/>
        <v>#REF!</v>
      </c>
      <c r="Z238" s="2" t="e">
        <f t="shared" si="91"/>
        <v>#REF!</v>
      </c>
      <c r="AA238" s="2" t="e">
        <f t="shared" si="91"/>
        <v>#REF!</v>
      </c>
      <c r="AB238" s="2" t="e">
        <f t="shared" si="91"/>
        <v>#REF!</v>
      </c>
      <c r="AC238" s="2" t="e">
        <f t="shared" si="91"/>
        <v>#REF!</v>
      </c>
      <c r="AD238" s="2" t="e">
        <f t="shared" si="91"/>
        <v>#REF!</v>
      </c>
      <c r="AE238" s="2" t="e">
        <f t="shared" si="91"/>
        <v>#REF!</v>
      </c>
      <c r="AF238" s="2" t="e">
        <f t="shared" si="91"/>
        <v>#REF!</v>
      </c>
      <c r="AG238" s="2" t="e">
        <f t="shared" si="91"/>
        <v>#REF!</v>
      </c>
      <c r="AH238" s="2" t="e">
        <f t="shared" si="91"/>
        <v>#REF!</v>
      </c>
      <c r="AI238" s="2" t="e">
        <f t="shared" si="91"/>
        <v>#REF!</v>
      </c>
      <c r="AJ238" s="2" t="e">
        <f t="shared" si="91"/>
        <v>#REF!</v>
      </c>
      <c r="AK238" s="2" t="e">
        <f t="shared" si="91"/>
        <v>#REF!</v>
      </c>
      <c r="AL238" s="2" t="e">
        <f t="shared" si="90"/>
        <v>#REF!</v>
      </c>
      <c r="AN238" s="2"/>
    </row>
    <row r="239" spans="4:40" customFormat="1">
      <c r="E239" t="s">
        <v>283</v>
      </c>
      <c r="F239" t="s">
        <v>215</v>
      </c>
      <c r="G239" s="2">
        <f t="shared" ref="G239:AK239" si="92">-G200</f>
        <v>0</v>
      </c>
      <c r="H239" s="2" t="e">
        <f t="shared" si="92"/>
        <v>#REF!</v>
      </c>
      <c r="I239" s="2" t="e">
        <f t="shared" si="92"/>
        <v>#REF!</v>
      </c>
      <c r="J239" s="2" t="e">
        <f>-J200</f>
        <v>#REF!</v>
      </c>
      <c r="K239" s="2" t="e">
        <f t="shared" si="92"/>
        <v>#REF!</v>
      </c>
      <c r="L239" s="2" t="e">
        <f t="shared" si="92"/>
        <v>#REF!</v>
      </c>
      <c r="M239" s="2" t="e">
        <f t="shared" si="92"/>
        <v>#REF!</v>
      </c>
      <c r="N239" s="2" t="e">
        <f t="shared" si="92"/>
        <v>#REF!</v>
      </c>
      <c r="O239" s="2" t="e">
        <f t="shared" si="92"/>
        <v>#REF!</v>
      </c>
      <c r="P239" s="2" t="e">
        <f t="shared" si="92"/>
        <v>#REF!</v>
      </c>
      <c r="Q239" s="2" t="e">
        <f t="shared" si="92"/>
        <v>#REF!</v>
      </c>
      <c r="R239" s="2" t="e">
        <f t="shared" si="92"/>
        <v>#REF!</v>
      </c>
      <c r="S239" s="2" t="e">
        <f t="shared" si="92"/>
        <v>#REF!</v>
      </c>
      <c r="T239" s="2" t="e">
        <f t="shared" si="92"/>
        <v>#REF!</v>
      </c>
      <c r="U239" s="2" t="e">
        <f t="shared" si="92"/>
        <v>#REF!</v>
      </c>
      <c r="V239" s="2" t="e">
        <f t="shared" si="92"/>
        <v>#REF!</v>
      </c>
      <c r="W239" s="2" t="e">
        <f t="shared" si="92"/>
        <v>#REF!</v>
      </c>
      <c r="X239" s="2" t="e">
        <f t="shared" si="92"/>
        <v>#REF!</v>
      </c>
      <c r="Y239" s="2" t="e">
        <f t="shared" si="92"/>
        <v>#REF!</v>
      </c>
      <c r="Z239" s="2" t="e">
        <f t="shared" si="92"/>
        <v>#REF!</v>
      </c>
      <c r="AA239" s="2" t="e">
        <f t="shared" si="92"/>
        <v>#REF!</v>
      </c>
      <c r="AB239" s="2" t="e">
        <f t="shared" si="92"/>
        <v>#REF!</v>
      </c>
      <c r="AC239" s="2" t="e">
        <f t="shared" si="92"/>
        <v>#REF!</v>
      </c>
      <c r="AD239" s="2" t="e">
        <f t="shared" si="92"/>
        <v>#REF!</v>
      </c>
      <c r="AE239" s="2" t="e">
        <f t="shared" si="92"/>
        <v>#REF!</v>
      </c>
      <c r="AF239" s="2" t="e">
        <f t="shared" si="92"/>
        <v>#REF!</v>
      </c>
      <c r="AG239" s="2" t="e">
        <f t="shared" si="92"/>
        <v>#REF!</v>
      </c>
      <c r="AH239" s="2" t="e">
        <f t="shared" si="92"/>
        <v>#REF!</v>
      </c>
      <c r="AI239" s="2" t="e">
        <f t="shared" si="92"/>
        <v>#REF!</v>
      </c>
      <c r="AJ239" s="2" t="e">
        <f t="shared" si="92"/>
        <v>#REF!</v>
      </c>
      <c r="AK239" s="2" t="e">
        <f t="shared" si="92"/>
        <v>#REF!</v>
      </c>
      <c r="AL239" s="2" t="e">
        <f t="shared" si="90"/>
        <v>#REF!</v>
      </c>
      <c r="AN239" s="2"/>
    </row>
    <row r="240" spans="4:40" customFormat="1">
      <c r="E240" t="s">
        <v>290</v>
      </c>
      <c r="F240" t="s">
        <v>215</v>
      </c>
      <c r="G240" s="2">
        <f t="shared" ref="G240:AK240" si="93">G207</f>
        <v>0</v>
      </c>
      <c r="H240" s="2">
        <f t="shared" si="93"/>
        <v>0</v>
      </c>
      <c r="I240" s="2">
        <f t="shared" si="93"/>
        <v>0</v>
      </c>
      <c r="J240" s="2">
        <f t="shared" si="93"/>
        <v>0</v>
      </c>
      <c r="K240" s="2">
        <f t="shared" si="93"/>
        <v>0</v>
      </c>
      <c r="L240" s="2">
        <f t="shared" si="93"/>
        <v>0</v>
      </c>
      <c r="M240" s="2">
        <f t="shared" si="93"/>
        <v>0</v>
      </c>
      <c r="N240" s="2">
        <f t="shared" si="93"/>
        <v>0</v>
      </c>
      <c r="O240" s="2">
        <f t="shared" si="93"/>
        <v>0</v>
      </c>
      <c r="P240" s="2">
        <f t="shared" si="93"/>
        <v>0</v>
      </c>
      <c r="Q240" s="2">
        <f t="shared" si="93"/>
        <v>0</v>
      </c>
      <c r="R240" s="2">
        <f t="shared" si="93"/>
        <v>0</v>
      </c>
      <c r="S240" s="2">
        <f t="shared" si="93"/>
        <v>0</v>
      </c>
      <c r="T240" s="2">
        <f t="shared" si="93"/>
        <v>0</v>
      </c>
      <c r="U240" s="2">
        <f t="shared" si="93"/>
        <v>0</v>
      </c>
      <c r="V240" s="2">
        <f t="shared" si="93"/>
        <v>0</v>
      </c>
      <c r="W240" s="2">
        <f t="shared" si="93"/>
        <v>0</v>
      </c>
      <c r="X240" s="2">
        <f t="shared" si="93"/>
        <v>0</v>
      </c>
      <c r="Y240" s="2">
        <f t="shared" si="93"/>
        <v>0</v>
      </c>
      <c r="Z240" s="2">
        <f t="shared" si="93"/>
        <v>0</v>
      </c>
      <c r="AA240" s="2">
        <f t="shared" si="93"/>
        <v>0</v>
      </c>
      <c r="AB240" s="2">
        <f t="shared" si="93"/>
        <v>0</v>
      </c>
      <c r="AC240" s="2">
        <f t="shared" si="93"/>
        <v>0</v>
      </c>
      <c r="AD240" s="2">
        <f t="shared" si="93"/>
        <v>0</v>
      </c>
      <c r="AE240" s="2">
        <f t="shared" si="93"/>
        <v>0</v>
      </c>
      <c r="AF240" s="2">
        <f t="shared" si="93"/>
        <v>0</v>
      </c>
      <c r="AG240" s="2">
        <f t="shared" si="93"/>
        <v>0</v>
      </c>
      <c r="AH240" s="2">
        <f t="shared" si="93"/>
        <v>0</v>
      </c>
      <c r="AI240" s="2">
        <f t="shared" si="93"/>
        <v>0</v>
      </c>
      <c r="AJ240" s="2">
        <f t="shared" si="93"/>
        <v>0</v>
      </c>
      <c r="AK240" s="2">
        <f t="shared" si="93"/>
        <v>0</v>
      </c>
      <c r="AL240" s="2">
        <f t="shared" si="90"/>
        <v>0</v>
      </c>
      <c r="AN240" s="2"/>
    </row>
    <row r="241" spans="3:40" customFormat="1">
      <c r="E241" t="s">
        <v>295</v>
      </c>
      <c r="F241" t="s">
        <v>215</v>
      </c>
      <c r="G241" s="2">
        <f t="shared" ref="G241:AK241" si="94">G214</f>
        <v>0</v>
      </c>
      <c r="H241" s="2">
        <f t="shared" si="94"/>
        <v>0</v>
      </c>
      <c r="I241" s="2">
        <f t="shared" si="94"/>
        <v>0</v>
      </c>
      <c r="J241" s="2">
        <f t="shared" si="94"/>
        <v>0</v>
      </c>
      <c r="K241" s="2">
        <f t="shared" si="94"/>
        <v>0</v>
      </c>
      <c r="L241" s="2">
        <f t="shared" si="94"/>
        <v>0</v>
      </c>
      <c r="M241" s="2">
        <f t="shared" si="94"/>
        <v>0</v>
      </c>
      <c r="N241" s="2">
        <f t="shared" si="94"/>
        <v>0</v>
      </c>
      <c r="O241" s="2">
        <f t="shared" si="94"/>
        <v>0</v>
      </c>
      <c r="P241" s="2">
        <f t="shared" si="94"/>
        <v>0</v>
      </c>
      <c r="Q241" s="2">
        <f t="shared" si="94"/>
        <v>0</v>
      </c>
      <c r="R241" s="2">
        <f t="shared" si="94"/>
        <v>0</v>
      </c>
      <c r="S241" s="2">
        <f t="shared" si="94"/>
        <v>0</v>
      </c>
      <c r="T241" s="2">
        <f t="shared" si="94"/>
        <v>0</v>
      </c>
      <c r="U241" s="2">
        <f t="shared" si="94"/>
        <v>0</v>
      </c>
      <c r="V241" s="2">
        <f t="shared" si="94"/>
        <v>0</v>
      </c>
      <c r="W241" s="2">
        <f t="shared" si="94"/>
        <v>0</v>
      </c>
      <c r="X241" s="2">
        <f t="shared" si="94"/>
        <v>0</v>
      </c>
      <c r="Y241" s="2">
        <f t="shared" si="94"/>
        <v>0</v>
      </c>
      <c r="Z241" s="2">
        <f t="shared" si="94"/>
        <v>0</v>
      </c>
      <c r="AA241" s="2">
        <f t="shared" si="94"/>
        <v>0</v>
      </c>
      <c r="AB241" s="2">
        <f t="shared" si="94"/>
        <v>0</v>
      </c>
      <c r="AC241" s="2">
        <f t="shared" si="94"/>
        <v>0</v>
      </c>
      <c r="AD241" s="2">
        <f t="shared" si="94"/>
        <v>0</v>
      </c>
      <c r="AE241" s="2">
        <f t="shared" si="94"/>
        <v>0</v>
      </c>
      <c r="AF241" s="2">
        <f t="shared" si="94"/>
        <v>0</v>
      </c>
      <c r="AG241" s="2">
        <f t="shared" si="94"/>
        <v>0</v>
      </c>
      <c r="AH241" s="2">
        <f t="shared" si="94"/>
        <v>0</v>
      </c>
      <c r="AI241" s="2">
        <f t="shared" si="94"/>
        <v>0</v>
      </c>
      <c r="AJ241" s="2">
        <f t="shared" si="94"/>
        <v>0</v>
      </c>
      <c r="AK241" s="2">
        <f t="shared" si="94"/>
        <v>0</v>
      </c>
      <c r="AL241" s="2">
        <f t="shared" si="90"/>
        <v>0</v>
      </c>
      <c r="AN241" s="2"/>
    </row>
    <row r="242" spans="3:40" customFormat="1">
      <c r="E242" t="s">
        <v>312</v>
      </c>
      <c r="F242" t="s">
        <v>215</v>
      </c>
      <c r="G242" s="2">
        <f t="shared" ref="G242:AK242" si="95">G231</f>
        <v>0</v>
      </c>
      <c r="H242" s="2" t="e">
        <f>H231</f>
        <v>#REF!</v>
      </c>
      <c r="I242" s="2" t="e">
        <f t="shared" si="95"/>
        <v>#REF!</v>
      </c>
      <c r="J242" s="2" t="e">
        <f t="shared" si="95"/>
        <v>#REF!</v>
      </c>
      <c r="K242" s="2" t="e">
        <f t="shared" si="95"/>
        <v>#REF!</v>
      </c>
      <c r="L242" s="2" t="e">
        <f t="shared" si="95"/>
        <v>#REF!</v>
      </c>
      <c r="M242" s="2" t="e">
        <f t="shared" si="95"/>
        <v>#REF!</v>
      </c>
      <c r="N242" s="2" t="e">
        <f t="shared" si="95"/>
        <v>#REF!</v>
      </c>
      <c r="O242" s="2" t="e">
        <f t="shared" si="95"/>
        <v>#REF!</v>
      </c>
      <c r="P242" s="2" t="e">
        <f t="shared" si="95"/>
        <v>#REF!</v>
      </c>
      <c r="Q242" s="2" t="e">
        <f t="shared" si="95"/>
        <v>#REF!</v>
      </c>
      <c r="R242" s="2" t="e">
        <f t="shared" si="95"/>
        <v>#REF!</v>
      </c>
      <c r="S242" s="2" t="e">
        <f t="shared" si="95"/>
        <v>#REF!</v>
      </c>
      <c r="T242" s="2" t="e">
        <f t="shared" si="95"/>
        <v>#REF!</v>
      </c>
      <c r="U242" s="2" t="e">
        <f t="shared" si="95"/>
        <v>#REF!</v>
      </c>
      <c r="V242" s="2" t="e">
        <f t="shared" si="95"/>
        <v>#REF!</v>
      </c>
      <c r="W242" s="2" t="e">
        <f t="shared" si="95"/>
        <v>#REF!</v>
      </c>
      <c r="X242" s="2" t="e">
        <f t="shared" si="95"/>
        <v>#REF!</v>
      </c>
      <c r="Y242" s="2" t="e">
        <f t="shared" si="95"/>
        <v>#REF!</v>
      </c>
      <c r="Z242" s="2" t="e">
        <f t="shared" si="95"/>
        <v>#REF!</v>
      </c>
      <c r="AA242" s="2" t="e">
        <f t="shared" si="95"/>
        <v>#REF!</v>
      </c>
      <c r="AB242" s="2" t="e">
        <f t="shared" si="95"/>
        <v>#REF!</v>
      </c>
      <c r="AC242" s="2" t="e">
        <f t="shared" si="95"/>
        <v>#REF!</v>
      </c>
      <c r="AD242" s="2" t="e">
        <f t="shared" si="95"/>
        <v>#REF!</v>
      </c>
      <c r="AE242" s="2" t="e">
        <f t="shared" si="95"/>
        <v>#REF!</v>
      </c>
      <c r="AF242" s="2" t="e">
        <f t="shared" si="95"/>
        <v>#REF!</v>
      </c>
      <c r="AG242" s="2" t="e">
        <f t="shared" si="95"/>
        <v>#REF!</v>
      </c>
      <c r="AH242" s="2" t="e">
        <f t="shared" si="95"/>
        <v>#REF!</v>
      </c>
      <c r="AI242" s="2" t="e">
        <f t="shared" si="95"/>
        <v>#REF!</v>
      </c>
      <c r="AJ242" s="2" t="e">
        <f t="shared" si="95"/>
        <v>#REF!</v>
      </c>
      <c r="AK242" s="2" t="e">
        <f t="shared" si="95"/>
        <v>#REF!</v>
      </c>
      <c r="AL242" s="2" t="e">
        <f t="shared" si="90"/>
        <v>#REF!</v>
      </c>
      <c r="AN242" s="35"/>
    </row>
    <row r="243" spans="3:40" customFormat="1">
      <c r="E243" t="s">
        <v>313</v>
      </c>
      <c r="F243" t="s">
        <v>215</v>
      </c>
      <c r="G243" s="2">
        <f>-$G$17*G242</f>
        <v>0</v>
      </c>
      <c r="H243" s="2" t="e">
        <f>-$G$17*H242</f>
        <v>#REF!</v>
      </c>
      <c r="I243" s="2" t="e">
        <f t="shared" ref="I243:AK243" si="96">-$G$17*I242</f>
        <v>#REF!</v>
      </c>
      <c r="J243" s="2" t="e">
        <f t="shared" si="96"/>
        <v>#REF!</v>
      </c>
      <c r="K243" s="2" t="e">
        <f t="shared" si="96"/>
        <v>#REF!</v>
      </c>
      <c r="L243" s="2" t="e">
        <f t="shared" si="96"/>
        <v>#REF!</v>
      </c>
      <c r="M243" s="2" t="e">
        <f t="shared" si="96"/>
        <v>#REF!</v>
      </c>
      <c r="N243" s="2" t="e">
        <f t="shared" si="96"/>
        <v>#REF!</v>
      </c>
      <c r="O243" s="2" t="e">
        <f t="shared" si="96"/>
        <v>#REF!</v>
      </c>
      <c r="P243" s="2" t="e">
        <f t="shared" si="96"/>
        <v>#REF!</v>
      </c>
      <c r="Q243" s="2" t="e">
        <f t="shared" si="96"/>
        <v>#REF!</v>
      </c>
      <c r="R243" s="2" t="e">
        <f t="shared" si="96"/>
        <v>#REF!</v>
      </c>
      <c r="S243" s="2" t="e">
        <f t="shared" si="96"/>
        <v>#REF!</v>
      </c>
      <c r="T243" s="2" t="e">
        <f t="shared" si="96"/>
        <v>#REF!</v>
      </c>
      <c r="U243" s="2" t="e">
        <f t="shared" si="96"/>
        <v>#REF!</v>
      </c>
      <c r="V243" s="2" t="e">
        <f t="shared" si="96"/>
        <v>#REF!</v>
      </c>
      <c r="W243" s="2" t="e">
        <f t="shared" si="96"/>
        <v>#REF!</v>
      </c>
      <c r="X243" s="2" t="e">
        <f t="shared" si="96"/>
        <v>#REF!</v>
      </c>
      <c r="Y243" s="2" t="e">
        <f t="shared" si="96"/>
        <v>#REF!</v>
      </c>
      <c r="Z243" s="2" t="e">
        <f t="shared" si="96"/>
        <v>#REF!</v>
      </c>
      <c r="AA243" s="2" t="e">
        <f t="shared" si="96"/>
        <v>#REF!</v>
      </c>
      <c r="AB243" s="2" t="e">
        <f t="shared" si="96"/>
        <v>#REF!</v>
      </c>
      <c r="AC243" s="2" t="e">
        <f t="shared" si="96"/>
        <v>#REF!</v>
      </c>
      <c r="AD243" s="2" t="e">
        <f t="shared" si="96"/>
        <v>#REF!</v>
      </c>
      <c r="AE243" s="2" t="e">
        <f t="shared" si="96"/>
        <v>#REF!</v>
      </c>
      <c r="AF243" s="2" t="e">
        <f t="shared" si="96"/>
        <v>#REF!</v>
      </c>
      <c r="AG243" s="2" t="e">
        <f t="shared" si="96"/>
        <v>#REF!</v>
      </c>
      <c r="AH243" s="2" t="e">
        <f t="shared" si="96"/>
        <v>#REF!</v>
      </c>
      <c r="AI243" s="2" t="e">
        <f t="shared" si="96"/>
        <v>#REF!</v>
      </c>
      <c r="AJ243" s="2" t="e">
        <f t="shared" si="96"/>
        <v>#REF!</v>
      </c>
      <c r="AK243" s="2" t="e">
        <f t="shared" si="96"/>
        <v>#REF!</v>
      </c>
      <c r="AL243" s="2" t="e">
        <f t="shared" si="90"/>
        <v>#REF!</v>
      </c>
      <c r="AN243" s="2"/>
    </row>
    <row r="244" spans="3:40" customFormat="1">
      <c r="E244" t="s">
        <v>314</v>
      </c>
      <c r="F244" t="s">
        <v>215</v>
      </c>
      <c r="G244" s="2">
        <f>SUM(G234:G243)</f>
        <v>0</v>
      </c>
      <c r="H244" s="2" t="e">
        <f t="shared" ref="H244:AL244" si="97">SUM(H234:H243)</f>
        <v>#REF!</v>
      </c>
      <c r="I244" s="2" t="e">
        <f t="shared" si="97"/>
        <v>#REF!</v>
      </c>
      <c r="J244" s="2" t="e">
        <f t="shared" si="97"/>
        <v>#REF!</v>
      </c>
      <c r="K244" s="2" t="e">
        <f t="shared" si="97"/>
        <v>#REF!</v>
      </c>
      <c r="L244" s="2" t="e">
        <f t="shared" si="97"/>
        <v>#REF!</v>
      </c>
      <c r="M244" s="2" t="e">
        <f t="shared" si="97"/>
        <v>#REF!</v>
      </c>
      <c r="N244" s="2" t="e">
        <f t="shared" si="97"/>
        <v>#REF!</v>
      </c>
      <c r="O244" s="2" t="e">
        <f t="shared" si="97"/>
        <v>#REF!</v>
      </c>
      <c r="P244" s="2" t="e">
        <f t="shared" si="97"/>
        <v>#REF!</v>
      </c>
      <c r="Q244" s="2" t="e">
        <f t="shared" si="97"/>
        <v>#REF!</v>
      </c>
      <c r="R244" s="2" t="e">
        <f t="shared" si="97"/>
        <v>#REF!</v>
      </c>
      <c r="S244" s="2" t="e">
        <f t="shared" si="97"/>
        <v>#REF!</v>
      </c>
      <c r="T244" s="2" t="e">
        <f t="shared" si="97"/>
        <v>#REF!</v>
      </c>
      <c r="U244" s="2" t="e">
        <f t="shared" si="97"/>
        <v>#REF!</v>
      </c>
      <c r="V244" s="2" t="e">
        <f t="shared" si="97"/>
        <v>#REF!</v>
      </c>
      <c r="W244" s="2" t="e">
        <f t="shared" si="97"/>
        <v>#REF!</v>
      </c>
      <c r="X244" s="2" t="e">
        <f t="shared" si="97"/>
        <v>#REF!</v>
      </c>
      <c r="Y244" s="2" t="e">
        <f t="shared" si="97"/>
        <v>#REF!</v>
      </c>
      <c r="Z244" s="2" t="e">
        <f t="shared" si="97"/>
        <v>#REF!</v>
      </c>
      <c r="AA244" s="2" t="e">
        <f t="shared" si="97"/>
        <v>#REF!</v>
      </c>
      <c r="AB244" s="2" t="e">
        <f t="shared" si="97"/>
        <v>#REF!</v>
      </c>
      <c r="AC244" s="2" t="e">
        <f t="shared" si="97"/>
        <v>#REF!</v>
      </c>
      <c r="AD244" s="2" t="e">
        <f t="shared" si="97"/>
        <v>#REF!</v>
      </c>
      <c r="AE244" s="2" t="e">
        <f t="shared" si="97"/>
        <v>#REF!</v>
      </c>
      <c r="AF244" s="2" t="e">
        <f t="shared" si="97"/>
        <v>#REF!</v>
      </c>
      <c r="AG244" s="2" t="e">
        <f t="shared" si="97"/>
        <v>#REF!</v>
      </c>
      <c r="AH244" s="2" t="e">
        <f t="shared" si="97"/>
        <v>#REF!</v>
      </c>
      <c r="AI244" s="2" t="e">
        <f t="shared" si="97"/>
        <v>#REF!</v>
      </c>
      <c r="AJ244" s="2" t="e">
        <f t="shared" si="97"/>
        <v>#REF!</v>
      </c>
      <c r="AK244" s="2" t="e">
        <f t="shared" si="97"/>
        <v>#REF!</v>
      </c>
      <c r="AL244" s="2" t="e">
        <f t="shared" si="97"/>
        <v>#REF!</v>
      </c>
      <c r="AN244" s="2"/>
    </row>
    <row r="245" spans="3:40" customFormat="1">
      <c r="E245" t="s">
        <v>315</v>
      </c>
      <c r="F245" t="s">
        <v>215</v>
      </c>
      <c r="G245" s="2" t="e">
        <f>NPV($G$15,H244:AL244)+G244</f>
        <v>#REF!</v>
      </c>
    </row>
    <row r="247" spans="3:40" customFormat="1">
      <c r="E247" t="s">
        <v>307</v>
      </c>
      <c r="F247" t="s">
        <v>215</v>
      </c>
      <c r="H247" s="2" t="e">
        <f t="shared" ref="H247:AK247" si="98">H219</f>
        <v>#REF!</v>
      </c>
      <c r="I247" s="2" t="e">
        <f t="shared" si="98"/>
        <v>#REF!</v>
      </c>
      <c r="J247" s="2" t="e">
        <f t="shared" si="98"/>
        <v>#REF!</v>
      </c>
      <c r="K247" s="2" t="e">
        <f t="shared" si="98"/>
        <v>#REF!</v>
      </c>
      <c r="L247" s="2" t="e">
        <f t="shared" si="98"/>
        <v>#REF!</v>
      </c>
      <c r="M247" s="2" t="e">
        <f t="shared" si="98"/>
        <v>#REF!</v>
      </c>
      <c r="N247" s="2" t="e">
        <f t="shared" si="98"/>
        <v>#REF!</v>
      </c>
      <c r="O247" s="2" t="e">
        <f t="shared" si="98"/>
        <v>#REF!</v>
      </c>
      <c r="P247" s="2" t="e">
        <f t="shared" si="98"/>
        <v>#REF!</v>
      </c>
      <c r="Q247" s="2" t="e">
        <f t="shared" si="98"/>
        <v>#REF!</v>
      </c>
      <c r="R247" s="2" t="e">
        <f t="shared" si="98"/>
        <v>#REF!</v>
      </c>
      <c r="S247" s="2" t="e">
        <f t="shared" si="98"/>
        <v>#REF!</v>
      </c>
      <c r="T247" s="2" t="e">
        <f t="shared" si="98"/>
        <v>#REF!</v>
      </c>
      <c r="U247" s="2" t="e">
        <f t="shared" si="98"/>
        <v>#REF!</v>
      </c>
      <c r="V247" s="2" t="e">
        <f t="shared" si="98"/>
        <v>#REF!</v>
      </c>
      <c r="W247" s="2" t="e">
        <f t="shared" si="98"/>
        <v>#REF!</v>
      </c>
      <c r="X247" s="2" t="e">
        <f t="shared" si="98"/>
        <v>#REF!</v>
      </c>
      <c r="Y247" s="2" t="e">
        <f t="shared" si="98"/>
        <v>#REF!</v>
      </c>
      <c r="Z247" s="2" t="e">
        <f t="shared" si="98"/>
        <v>#REF!</v>
      </c>
      <c r="AA247" s="2" t="e">
        <f t="shared" si="98"/>
        <v>#REF!</v>
      </c>
      <c r="AB247" s="2" t="e">
        <f t="shared" si="98"/>
        <v>#REF!</v>
      </c>
      <c r="AC247" s="2" t="e">
        <f t="shared" si="98"/>
        <v>#REF!</v>
      </c>
      <c r="AD247" s="2" t="e">
        <f t="shared" si="98"/>
        <v>#REF!</v>
      </c>
      <c r="AE247" s="2" t="e">
        <f t="shared" si="98"/>
        <v>#REF!</v>
      </c>
      <c r="AF247" s="2" t="e">
        <f t="shared" si="98"/>
        <v>#REF!</v>
      </c>
      <c r="AG247" s="2" t="e">
        <f t="shared" si="98"/>
        <v>#REF!</v>
      </c>
      <c r="AH247" s="2" t="e">
        <f t="shared" si="98"/>
        <v>#REF!</v>
      </c>
      <c r="AI247" s="2" t="e">
        <f t="shared" si="98"/>
        <v>#REF!</v>
      </c>
      <c r="AJ247" s="2" t="e">
        <f t="shared" si="98"/>
        <v>#REF!</v>
      </c>
      <c r="AK247" s="2" t="e">
        <f t="shared" si="98"/>
        <v>#REF!</v>
      </c>
    </row>
    <row r="248" spans="3:40" customFormat="1">
      <c r="E248" t="s">
        <v>316</v>
      </c>
      <c r="F248" t="s">
        <v>215</v>
      </c>
      <c r="G248" s="23" t="e">
        <f>NPV($G$15,H247:AL247)+G247</f>
        <v>#REF!</v>
      </c>
    </row>
    <row r="249" spans="3:40" customFormat="1">
      <c r="E249" s="3" t="s">
        <v>317</v>
      </c>
      <c r="F249" s="3"/>
      <c r="G249" s="4" t="e">
        <f>IF(G245&gt;0,"N/A",IF(ABS(G245+G248)&gt;1,"Error","OK"))</f>
        <v>#REF!</v>
      </c>
    </row>
    <row r="251" spans="3:40" customFormat="1">
      <c r="C251" s="1" t="s">
        <v>318</v>
      </c>
      <c r="D251" s="1"/>
    </row>
    <row r="252" spans="3:40" customFormat="1">
      <c r="C252" s="1"/>
      <c r="D252" s="1"/>
    </row>
    <row r="253" spans="3:40" customFormat="1">
      <c r="C253" s="1"/>
      <c r="D253" t="s">
        <v>318</v>
      </c>
      <c r="F253" t="s">
        <v>215</v>
      </c>
      <c r="G253" s="8"/>
    </row>
    <row r="255" spans="3:40" customFormat="1">
      <c r="D255" t="s">
        <v>304</v>
      </c>
    </row>
    <row r="256" spans="3:40" customFormat="1">
      <c r="E256" t="s">
        <v>219</v>
      </c>
      <c r="F256" t="s">
        <v>215</v>
      </c>
      <c r="G256" s="2">
        <f t="shared" ref="G256:AK261" si="99">G222</f>
        <v>0</v>
      </c>
      <c r="H256" s="2">
        <f t="shared" si="99"/>
        <v>1122789.0556968988</v>
      </c>
      <c r="I256" s="2">
        <f t="shared" si="99"/>
        <v>2041617.5654703882</v>
      </c>
      <c r="J256" s="2">
        <f t="shared" si="99"/>
        <v>2324151.3020387879</v>
      </c>
      <c r="K256" s="2">
        <f t="shared" si="99"/>
        <v>2682138.612658496</v>
      </c>
      <c r="L256" s="2">
        <f t="shared" si="99"/>
        <v>2694558.9020375502</v>
      </c>
      <c r="M256" s="2">
        <f t="shared" si="99"/>
        <v>3334388.3528108946</v>
      </c>
      <c r="N256" s="2">
        <f t="shared" si="99"/>
        <v>3782850.9634468667</v>
      </c>
      <c r="O256" s="2">
        <f t="shared" si="99"/>
        <v>3713435.6652291836</v>
      </c>
      <c r="P256" s="2">
        <f t="shared" si="99"/>
        <v>3930333.1478929245</v>
      </c>
      <c r="Q256" s="2">
        <f t="shared" si="99"/>
        <v>4312759.3901320519</v>
      </c>
      <c r="R256" s="2">
        <f t="shared" si="99"/>
        <v>4892475.7978151571</v>
      </c>
      <c r="S256" s="2">
        <f t="shared" si="99"/>
        <v>5342346.513887356</v>
      </c>
      <c r="T256" s="2">
        <f t="shared" si="99"/>
        <v>5389193.1209477978</v>
      </c>
      <c r="U256" s="2">
        <f t="shared" si="99"/>
        <v>5475602.2682373552</v>
      </c>
      <c r="V256" s="2">
        <f t="shared" si="99"/>
        <v>4720688.6344610387</v>
      </c>
      <c r="W256" s="2">
        <f t="shared" si="99"/>
        <v>4671475.6915919734</v>
      </c>
      <c r="X256" s="2">
        <f t="shared" si="99"/>
        <v>4478435.3589532562</v>
      </c>
      <c r="Y256" s="2">
        <f t="shared" si="99"/>
        <v>4329375.7216925863</v>
      </c>
      <c r="Z256" s="2">
        <f t="shared" si="99"/>
        <v>3849311.7564513697</v>
      </c>
      <c r="AA256" s="2">
        <f t="shared" si="99"/>
        <v>3337553.5656450512</v>
      </c>
      <c r="AB256" s="2">
        <f t="shared" si="99"/>
        <v>2789850.8496720251</v>
      </c>
      <c r="AC256" s="2">
        <f t="shared" si="99"/>
        <v>2593203.536603258</v>
      </c>
      <c r="AD256" s="2">
        <f t="shared" si="99"/>
        <v>2115845.1163377296</v>
      </c>
      <c r="AE256" s="2">
        <f t="shared" si="99"/>
        <v>1814447.4856345998</v>
      </c>
      <c r="AF256" s="2">
        <f t="shared" si="99"/>
        <v>1569548.7187935093</v>
      </c>
      <c r="AG256" s="2">
        <f t="shared" si="99"/>
        <v>0</v>
      </c>
      <c r="AH256" s="2">
        <f t="shared" si="99"/>
        <v>0</v>
      </c>
      <c r="AI256" s="2">
        <f t="shared" si="99"/>
        <v>0</v>
      </c>
      <c r="AJ256" s="2">
        <f t="shared" si="99"/>
        <v>0</v>
      </c>
      <c r="AK256" s="2">
        <f t="shared" si="99"/>
        <v>0</v>
      </c>
    </row>
    <row r="257" spans="4:38" customFormat="1">
      <c r="E257" t="s">
        <v>305</v>
      </c>
      <c r="F257" t="s">
        <v>215</v>
      </c>
      <c r="G257" s="2">
        <f t="shared" si="99"/>
        <v>0</v>
      </c>
      <c r="H257" s="2">
        <f t="shared" si="99"/>
        <v>359992.65749906009</v>
      </c>
      <c r="I257" s="2">
        <f t="shared" si="99"/>
        <v>1149801.8854382054</v>
      </c>
      <c r="J257" s="2">
        <f t="shared" si="99"/>
        <v>2083476.4147765716</v>
      </c>
      <c r="K257" s="2">
        <f t="shared" si="99"/>
        <v>3198450.1216914114</v>
      </c>
      <c r="L257" s="2">
        <f t="shared" si="99"/>
        <v>4338972.4104579482</v>
      </c>
      <c r="M257" s="2">
        <f t="shared" si="99"/>
        <v>5797138.0593842398</v>
      </c>
      <c r="N257" s="2">
        <f t="shared" si="99"/>
        <v>7490425.2082679365</v>
      </c>
      <c r="O257" s="2">
        <f t="shared" si="99"/>
        <v>9182840.6688373387</v>
      </c>
      <c r="P257" s="2">
        <f t="shared" si="99"/>
        <v>11007491.047861757</v>
      </c>
      <c r="Q257" s="2">
        <f t="shared" si="99"/>
        <v>13043666.186219007</v>
      </c>
      <c r="R257" s="2">
        <f t="shared" si="99"/>
        <v>15392235.61714942</v>
      </c>
      <c r="S257" s="2">
        <f t="shared" si="99"/>
        <v>17994756.86806339</v>
      </c>
      <c r="T257" s="2">
        <f t="shared" si="99"/>
        <v>20669477.708374113</v>
      </c>
      <c r="U257" s="2">
        <f t="shared" si="99"/>
        <v>23436182.957821205</v>
      </c>
      <c r="V257" s="2">
        <f t="shared" si="99"/>
        <v>25906349.333399765</v>
      </c>
      <c r="W257" s="2">
        <f t="shared" si="99"/>
        <v>28401095.669075858</v>
      </c>
      <c r="X257" s="2">
        <f t="shared" si="99"/>
        <v>30854110.069344513</v>
      </c>
      <c r="Y257" s="2">
        <f t="shared" si="99"/>
        <v>33284827.143794529</v>
      </c>
      <c r="Z257" s="2">
        <f t="shared" si="99"/>
        <v>35539098.42384617</v>
      </c>
      <c r="AA257" s="2">
        <f t="shared" si="99"/>
        <v>37598413.084633641</v>
      </c>
      <c r="AB257" s="2">
        <f t="shared" si="99"/>
        <v>39441897.385600731</v>
      </c>
      <c r="AC257" s="2">
        <f t="shared" si="99"/>
        <v>41227801.090113945</v>
      </c>
      <c r="AD257" s="2">
        <f t="shared" si="99"/>
        <v>42824561.856628336</v>
      </c>
      <c r="AE257" s="2">
        <f t="shared" si="99"/>
        <v>44309743.373663731</v>
      </c>
      <c r="AF257" s="2">
        <f t="shared" si="99"/>
        <v>45707106.786909588</v>
      </c>
      <c r="AG257" s="2">
        <f t="shared" si="99"/>
        <v>46666956.029434688</v>
      </c>
      <c r="AH257" s="2">
        <f t="shared" si="99"/>
        <v>47646962.106052808</v>
      </c>
      <c r="AI257" s="2">
        <f t="shared" si="99"/>
        <v>48647548.310279921</v>
      </c>
      <c r="AJ257" s="2">
        <f t="shared" si="99"/>
        <v>49669146.82479579</v>
      </c>
      <c r="AK257" s="2">
        <f t="shared" si="99"/>
        <v>50712198.908116505</v>
      </c>
    </row>
    <row r="258" spans="4:38" customFormat="1">
      <c r="E258" t="s">
        <v>282</v>
      </c>
      <c r="F258" t="s">
        <v>215</v>
      </c>
      <c r="G258" s="2">
        <f t="shared" si="99"/>
        <v>0</v>
      </c>
      <c r="H258" s="2" t="e">
        <f t="shared" si="99"/>
        <v>#REF!</v>
      </c>
      <c r="I258" s="2" t="e">
        <f t="shared" si="99"/>
        <v>#REF!</v>
      </c>
      <c r="J258" s="2" t="e">
        <f t="shared" si="99"/>
        <v>#REF!</v>
      </c>
      <c r="K258" s="2" t="e">
        <f t="shared" si="99"/>
        <v>#REF!</v>
      </c>
      <c r="L258" s="2" t="e">
        <f t="shared" si="99"/>
        <v>#REF!</v>
      </c>
      <c r="M258" s="2" t="e">
        <f t="shared" si="99"/>
        <v>#REF!</v>
      </c>
      <c r="N258" s="2" t="e">
        <f t="shared" si="99"/>
        <v>#REF!</v>
      </c>
      <c r="O258" s="2" t="e">
        <f t="shared" si="99"/>
        <v>#REF!</v>
      </c>
      <c r="P258" s="2" t="e">
        <f t="shared" si="99"/>
        <v>#REF!</v>
      </c>
      <c r="Q258" s="2" t="e">
        <f t="shared" si="99"/>
        <v>#REF!</v>
      </c>
      <c r="R258" s="2" t="e">
        <f t="shared" si="99"/>
        <v>#REF!</v>
      </c>
      <c r="S258" s="2" t="e">
        <f t="shared" si="99"/>
        <v>#REF!</v>
      </c>
      <c r="T258" s="2" t="e">
        <f t="shared" si="99"/>
        <v>#REF!</v>
      </c>
      <c r="U258" s="2" t="e">
        <f t="shared" si="99"/>
        <v>#REF!</v>
      </c>
      <c r="V258" s="2" t="e">
        <f t="shared" si="99"/>
        <v>#REF!</v>
      </c>
      <c r="W258" s="2" t="e">
        <f t="shared" si="99"/>
        <v>#REF!</v>
      </c>
      <c r="X258" s="2" t="e">
        <f t="shared" si="99"/>
        <v>#REF!</v>
      </c>
      <c r="Y258" s="2" t="e">
        <f t="shared" si="99"/>
        <v>#REF!</v>
      </c>
      <c r="Z258" s="2" t="e">
        <f t="shared" si="99"/>
        <v>#REF!</v>
      </c>
      <c r="AA258" s="2" t="e">
        <f t="shared" si="99"/>
        <v>#REF!</v>
      </c>
      <c r="AB258" s="2" t="e">
        <f t="shared" si="99"/>
        <v>#REF!</v>
      </c>
      <c r="AC258" s="2" t="e">
        <f t="shared" si="99"/>
        <v>#REF!</v>
      </c>
      <c r="AD258" s="2" t="e">
        <f t="shared" si="99"/>
        <v>#REF!</v>
      </c>
      <c r="AE258" s="2" t="e">
        <f t="shared" si="99"/>
        <v>#REF!</v>
      </c>
      <c r="AF258" s="2" t="e">
        <f t="shared" si="99"/>
        <v>#REF!</v>
      </c>
      <c r="AG258" s="2" t="e">
        <f t="shared" si="99"/>
        <v>#REF!</v>
      </c>
      <c r="AH258" s="2" t="e">
        <f t="shared" si="99"/>
        <v>#REF!</v>
      </c>
      <c r="AI258" s="2" t="e">
        <f t="shared" si="99"/>
        <v>#REF!</v>
      </c>
      <c r="AJ258" s="2" t="e">
        <f t="shared" si="99"/>
        <v>#REF!</v>
      </c>
      <c r="AK258" s="2" t="e">
        <f t="shared" si="99"/>
        <v>#REF!</v>
      </c>
    </row>
    <row r="259" spans="4:38" customFormat="1">
      <c r="E259" t="s">
        <v>283</v>
      </c>
      <c r="F259" t="s">
        <v>215</v>
      </c>
      <c r="G259" s="2">
        <f t="shared" si="99"/>
        <v>0</v>
      </c>
      <c r="H259" s="2" t="e">
        <f t="shared" si="99"/>
        <v>#REF!</v>
      </c>
      <c r="I259" s="2" t="e">
        <f t="shared" si="99"/>
        <v>#REF!</v>
      </c>
      <c r="J259" s="2" t="e">
        <f t="shared" si="99"/>
        <v>#REF!</v>
      </c>
      <c r="K259" s="2" t="e">
        <f t="shared" si="99"/>
        <v>#REF!</v>
      </c>
      <c r="L259" s="2" t="e">
        <f t="shared" si="99"/>
        <v>#REF!</v>
      </c>
      <c r="M259" s="2" t="e">
        <f t="shared" si="99"/>
        <v>#REF!</v>
      </c>
      <c r="N259" s="2" t="e">
        <f t="shared" si="99"/>
        <v>#REF!</v>
      </c>
      <c r="O259" s="2" t="e">
        <f t="shared" si="99"/>
        <v>#REF!</v>
      </c>
      <c r="P259" s="2" t="e">
        <f t="shared" si="99"/>
        <v>#REF!</v>
      </c>
      <c r="Q259" s="2" t="e">
        <f t="shared" si="99"/>
        <v>#REF!</v>
      </c>
      <c r="R259" s="2" t="e">
        <f t="shared" si="99"/>
        <v>#REF!</v>
      </c>
      <c r="S259" s="2" t="e">
        <f t="shared" si="99"/>
        <v>#REF!</v>
      </c>
      <c r="T259" s="2" t="e">
        <f t="shared" si="99"/>
        <v>#REF!</v>
      </c>
      <c r="U259" s="2" t="e">
        <f t="shared" si="99"/>
        <v>#REF!</v>
      </c>
      <c r="V259" s="2" t="e">
        <f t="shared" si="99"/>
        <v>#REF!</v>
      </c>
      <c r="W259" s="2" t="e">
        <f t="shared" si="99"/>
        <v>#REF!</v>
      </c>
      <c r="X259" s="2" t="e">
        <f t="shared" si="99"/>
        <v>#REF!</v>
      </c>
      <c r="Y259" s="2" t="e">
        <f t="shared" si="99"/>
        <v>#REF!</v>
      </c>
      <c r="Z259" s="2" t="e">
        <f t="shared" si="99"/>
        <v>#REF!</v>
      </c>
      <c r="AA259" s="2" t="e">
        <f t="shared" si="99"/>
        <v>#REF!</v>
      </c>
      <c r="AB259" s="2" t="e">
        <f t="shared" si="99"/>
        <v>#REF!</v>
      </c>
      <c r="AC259" s="2" t="e">
        <f t="shared" si="99"/>
        <v>#REF!</v>
      </c>
      <c r="AD259" s="2" t="e">
        <f t="shared" si="99"/>
        <v>#REF!</v>
      </c>
      <c r="AE259" s="2" t="e">
        <f t="shared" si="99"/>
        <v>#REF!</v>
      </c>
      <c r="AF259" s="2" t="e">
        <f t="shared" si="99"/>
        <v>#REF!</v>
      </c>
      <c r="AG259" s="2" t="e">
        <f t="shared" si="99"/>
        <v>#REF!</v>
      </c>
      <c r="AH259" s="2" t="e">
        <f t="shared" si="99"/>
        <v>#REF!</v>
      </c>
      <c r="AI259" s="2" t="e">
        <f t="shared" si="99"/>
        <v>#REF!</v>
      </c>
      <c r="AJ259" s="2" t="e">
        <f t="shared" si="99"/>
        <v>#REF!</v>
      </c>
      <c r="AK259" s="2" t="e">
        <f t="shared" si="99"/>
        <v>#REF!</v>
      </c>
    </row>
    <row r="260" spans="4:38" customFormat="1">
      <c r="E260" t="s">
        <v>306</v>
      </c>
      <c r="F260" t="s">
        <v>215</v>
      </c>
      <c r="G260" s="2">
        <f t="shared" si="99"/>
        <v>0</v>
      </c>
      <c r="H260" s="2">
        <f t="shared" si="99"/>
        <v>-315785.64455933712</v>
      </c>
      <c r="I260" s="2">
        <f t="shared" si="99"/>
        <v>-351147.79929120134</v>
      </c>
      <c r="J260" s="2">
        <f t="shared" si="99"/>
        <v>-380199.69056668621</v>
      </c>
      <c r="K260" s="2">
        <f t="shared" si="99"/>
        <v>-550639.7188299892</v>
      </c>
      <c r="L260" s="2">
        <f t="shared" si="99"/>
        <v>-608123.83285650529</v>
      </c>
      <c r="M260" s="2">
        <f t="shared" si="99"/>
        <v>-654436.67728748545</v>
      </c>
      <c r="N260" s="2">
        <f t="shared" si="99"/>
        <v>-701722.31433057121</v>
      </c>
      <c r="O260" s="2">
        <f t="shared" si="99"/>
        <v>-1126086.0197846768</v>
      </c>
      <c r="P260" s="2">
        <f t="shared" si="99"/>
        <v>-1175215.1841333383</v>
      </c>
      <c r="Q260" s="2">
        <f t="shared" si="99"/>
        <v>-1273307.7095307494</v>
      </c>
      <c r="R260" s="2">
        <f t="shared" si="99"/>
        <v>-1334463.657003439</v>
      </c>
      <c r="S260" s="2">
        <f t="shared" si="99"/>
        <v>-1401242.9884270309</v>
      </c>
      <c r="T260" s="2">
        <f t="shared" si="99"/>
        <v>-1468607.9024388783</v>
      </c>
      <c r="U260" s="2">
        <f t="shared" si="99"/>
        <v>-1537052.9307918451</v>
      </c>
      <c r="V260" s="2">
        <f t="shared" si="99"/>
        <v>-1596061.5387226082</v>
      </c>
      <c r="W260" s="2">
        <f t="shared" si="99"/>
        <v>-4610903.7002462102</v>
      </c>
      <c r="X260" s="2">
        <f t="shared" si="99"/>
        <v>-4711425.9271188397</v>
      </c>
      <c r="Y260" s="2">
        <f t="shared" si="99"/>
        <v>-4798643.96427429</v>
      </c>
      <c r="Z260" s="2">
        <f t="shared" si="99"/>
        <v>-4958925.6988212299</v>
      </c>
      <c r="AA260" s="2" t="e">
        <f t="shared" si="99"/>
        <v>#REF!</v>
      </c>
      <c r="AB260" s="2" t="e">
        <f t="shared" si="99"/>
        <v>#REF!</v>
      </c>
      <c r="AC260" s="2" t="e">
        <f t="shared" si="99"/>
        <v>#REF!</v>
      </c>
      <c r="AD260" s="2" t="e">
        <f t="shared" si="99"/>
        <v>#REF!</v>
      </c>
      <c r="AE260" s="2" t="e">
        <f t="shared" si="99"/>
        <v>#REF!</v>
      </c>
      <c r="AF260" s="2" t="e">
        <f t="shared" si="99"/>
        <v>#REF!</v>
      </c>
      <c r="AG260" s="2" t="e">
        <f t="shared" si="99"/>
        <v>#REF!</v>
      </c>
      <c r="AH260" s="2" t="e">
        <f t="shared" si="99"/>
        <v>#REF!</v>
      </c>
      <c r="AI260" s="2" t="e">
        <f t="shared" si="99"/>
        <v>#REF!</v>
      </c>
      <c r="AJ260" s="2" t="e">
        <f t="shared" si="99"/>
        <v>#REF!</v>
      </c>
      <c r="AK260" s="2" t="e">
        <f t="shared" si="99"/>
        <v>#REF!</v>
      </c>
    </row>
    <row r="261" spans="4:38" customFormat="1">
      <c r="E261" t="s">
        <v>290</v>
      </c>
      <c r="F261" t="s">
        <v>215</v>
      </c>
      <c r="G261" s="2">
        <f t="shared" si="99"/>
        <v>0</v>
      </c>
      <c r="H261" s="2">
        <f t="shared" si="99"/>
        <v>0</v>
      </c>
      <c r="I261" s="2">
        <f t="shared" si="99"/>
        <v>0</v>
      </c>
      <c r="J261" s="2">
        <f t="shared" si="99"/>
        <v>0</v>
      </c>
      <c r="K261" s="2">
        <f t="shared" si="99"/>
        <v>0</v>
      </c>
      <c r="L261" s="2">
        <f t="shared" si="99"/>
        <v>0</v>
      </c>
      <c r="M261" s="2">
        <f t="shared" si="99"/>
        <v>0</v>
      </c>
      <c r="N261" s="2">
        <f t="shared" si="99"/>
        <v>0</v>
      </c>
      <c r="O261" s="2">
        <f t="shared" si="99"/>
        <v>0</v>
      </c>
      <c r="P261" s="2">
        <f t="shared" si="99"/>
        <v>0</v>
      </c>
      <c r="Q261" s="2">
        <f t="shared" si="99"/>
        <v>0</v>
      </c>
      <c r="R261" s="2">
        <f t="shared" si="99"/>
        <v>0</v>
      </c>
      <c r="S261" s="2">
        <f t="shared" si="99"/>
        <v>0</v>
      </c>
      <c r="T261" s="2">
        <f t="shared" si="99"/>
        <v>0</v>
      </c>
      <c r="U261" s="2">
        <f t="shared" si="99"/>
        <v>0</v>
      </c>
      <c r="V261" s="2">
        <f t="shared" si="99"/>
        <v>0</v>
      </c>
      <c r="W261" s="2">
        <f t="shared" si="99"/>
        <v>0</v>
      </c>
      <c r="X261" s="2">
        <f t="shared" si="99"/>
        <v>0</v>
      </c>
      <c r="Y261" s="2">
        <f t="shared" si="99"/>
        <v>0</v>
      </c>
      <c r="Z261" s="2">
        <f t="shared" si="99"/>
        <v>0</v>
      </c>
      <c r="AA261" s="2">
        <f t="shared" si="99"/>
        <v>0</v>
      </c>
      <c r="AB261" s="2">
        <f t="shared" si="99"/>
        <v>0</v>
      </c>
      <c r="AC261" s="2">
        <f t="shared" si="99"/>
        <v>0</v>
      </c>
      <c r="AD261" s="2">
        <f t="shared" si="99"/>
        <v>0</v>
      </c>
      <c r="AE261" s="2">
        <f t="shared" si="99"/>
        <v>0</v>
      </c>
      <c r="AF261" s="2">
        <f t="shared" si="99"/>
        <v>0</v>
      </c>
      <c r="AG261" s="2">
        <f t="shared" si="99"/>
        <v>0</v>
      </c>
      <c r="AH261" s="2">
        <f t="shared" si="99"/>
        <v>0</v>
      </c>
      <c r="AI261" s="2">
        <f t="shared" si="99"/>
        <v>0</v>
      </c>
      <c r="AJ261" s="2">
        <f t="shared" si="99"/>
        <v>0</v>
      </c>
      <c r="AK261" s="2">
        <f t="shared" si="99"/>
        <v>0</v>
      </c>
    </row>
    <row r="262" spans="4:38" customFormat="1">
      <c r="E262" t="s">
        <v>307</v>
      </c>
      <c r="F262" t="s">
        <v>215</v>
      </c>
      <c r="G262" s="2">
        <f>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4:38" customFormat="1"/>
    <row r="264" spans="4:38" customFormat="1">
      <c r="E264" t="s">
        <v>308</v>
      </c>
      <c r="F264" t="s">
        <v>215</v>
      </c>
      <c r="G264" s="2">
        <f t="shared" ref="G264:AK264" si="100">SUM(G256:G262)</f>
        <v>0</v>
      </c>
      <c r="H264" s="2" t="e">
        <f t="shared" si="100"/>
        <v>#REF!</v>
      </c>
      <c r="I264" s="2" t="e">
        <f t="shared" si="100"/>
        <v>#REF!</v>
      </c>
      <c r="J264" s="2" t="e">
        <f t="shared" si="100"/>
        <v>#REF!</v>
      </c>
      <c r="K264" s="2" t="e">
        <f t="shared" si="100"/>
        <v>#REF!</v>
      </c>
      <c r="L264" s="2" t="e">
        <f t="shared" si="100"/>
        <v>#REF!</v>
      </c>
      <c r="M264" s="2" t="e">
        <f t="shared" si="100"/>
        <v>#REF!</v>
      </c>
      <c r="N264" s="2" t="e">
        <f t="shared" si="100"/>
        <v>#REF!</v>
      </c>
      <c r="O264" s="2" t="e">
        <f t="shared" si="100"/>
        <v>#REF!</v>
      </c>
      <c r="P264" s="2" t="e">
        <f t="shared" si="100"/>
        <v>#REF!</v>
      </c>
      <c r="Q264" s="2" t="e">
        <f t="shared" si="100"/>
        <v>#REF!</v>
      </c>
      <c r="R264" s="2" t="e">
        <f t="shared" si="100"/>
        <v>#REF!</v>
      </c>
      <c r="S264" s="2" t="e">
        <f t="shared" si="100"/>
        <v>#REF!</v>
      </c>
      <c r="T264" s="2" t="e">
        <f t="shared" si="100"/>
        <v>#REF!</v>
      </c>
      <c r="U264" s="2" t="e">
        <f t="shared" si="100"/>
        <v>#REF!</v>
      </c>
      <c r="V264" s="2" t="e">
        <f t="shared" si="100"/>
        <v>#REF!</v>
      </c>
      <c r="W264" s="2" t="e">
        <f t="shared" si="100"/>
        <v>#REF!</v>
      </c>
      <c r="X264" s="2" t="e">
        <f t="shared" si="100"/>
        <v>#REF!</v>
      </c>
      <c r="Y264" s="2" t="e">
        <f t="shared" si="100"/>
        <v>#REF!</v>
      </c>
      <c r="Z264" s="2" t="e">
        <f t="shared" si="100"/>
        <v>#REF!</v>
      </c>
      <c r="AA264" s="2" t="e">
        <f t="shared" si="100"/>
        <v>#REF!</v>
      </c>
      <c r="AB264" s="2" t="e">
        <f t="shared" si="100"/>
        <v>#REF!</v>
      </c>
      <c r="AC264" s="2" t="e">
        <f t="shared" si="100"/>
        <v>#REF!</v>
      </c>
      <c r="AD264" s="2" t="e">
        <f t="shared" si="100"/>
        <v>#REF!</v>
      </c>
      <c r="AE264" s="2" t="e">
        <f t="shared" si="100"/>
        <v>#REF!</v>
      </c>
      <c r="AF264" s="2" t="e">
        <f t="shared" si="100"/>
        <v>#REF!</v>
      </c>
      <c r="AG264" s="2" t="e">
        <f t="shared" si="100"/>
        <v>#REF!</v>
      </c>
      <c r="AH264" s="2" t="e">
        <f t="shared" si="100"/>
        <v>#REF!</v>
      </c>
      <c r="AI264" s="2" t="e">
        <f t="shared" si="100"/>
        <v>#REF!</v>
      </c>
      <c r="AJ264" s="2" t="e">
        <f t="shared" si="100"/>
        <v>#REF!</v>
      </c>
      <c r="AK264" s="2" t="e">
        <f t="shared" si="100"/>
        <v>#REF!</v>
      </c>
    </row>
    <row r="265" spans="4:38" customFormat="1">
      <c r="E265" t="s">
        <v>309</v>
      </c>
      <c r="F265" t="s">
        <v>215</v>
      </c>
      <c r="G265" s="2">
        <f>-G264*G$18</f>
        <v>0</v>
      </c>
      <c r="H265" s="2" t="e">
        <f t="shared" ref="H265:AK265" si="101">-H264*H$18</f>
        <v>#REF!</v>
      </c>
      <c r="I265" s="2" t="e">
        <f t="shared" si="101"/>
        <v>#REF!</v>
      </c>
      <c r="J265" s="2" t="e">
        <f t="shared" si="101"/>
        <v>#REF!</v>
      </c>
      <c r="K265" s="2" t="e">
        <f t="shared" si="101"/>
        <v>#REF!</v>
      </c>
      <c r="L265" s="2" t="e">
        <f t="shared" si="101"/>
        <v>#REF!</v>
      </c>
      <c r="M265" s="2" t="e">
        <f t="shared" si="101"/>
        <v>#REF!</v>
      </c>
      <c r="N265" s="2" t="e">
        <f t="shared" si="101"/>
        <v>#REF!</v>
      </c>
      <c r="O265" s="2" t="e">
        <f t="shared" si="101"/>
        <v>#REF!</v>
      </c>
      <c r="P265" s="2" t="e">
        <f t="shared" si="101"/>
        <v>#REF!</v>
      </c>
      <c r="Q265" s="2" t="e">
        <f t="shared" si="101"/>
        <v>#REF!</v>
      </c>
      <c r="R265" s="2" t="e">
        <f t="shared" si="101"/>
        <v>#REF!</v>
      </c>
      <c r="S265" s="2" t="e">
        <f t="shared" si="101"/>
        <v>#REF!</v>
      </c>
      <c r="T265" s="2" t="e">
        <f t="shared" si="101"/>
        <v>#REF!</v>
      </c>
      <c r="U265" s="2" t="e">
        <f t="shared" si="101"/>
        <v>#REF!</v>
      </c>
      <c r="V265" s="2" t="e">
        <f t="shared" si="101"/>
        <v>#REF!</v>
      </c>
      <c r="W265" s="2" t="e">
        <f t="shared" si="101"/>
        <v>#REF!</v>
      </c>
      <c r="X265" s="2" t="e">
        <f t="shared" si="101"/>
        <v>#REF!</v>
      </c>
      <c r="Y265" s="2" t="e">
        <f t="shared" si="101"/>
        <v>#REF!</v>
      </c>
      <c r="Z265" s="2" t="e">
        <f t="shared" si="101"/>
        <v>#REF!</v>
      </c>
      <c r="AA265" s="2" t="e">
        <f t="shared" si="101"/>
        <v>#REF!</v>
      </c>
      <c r="AB265" s="2" t="e">
        <f t="shared" si="101"/>
        <v>#REF!</v>
      </c>
      <c r="AC265" s="2" t="e">
        <f t="shared" si="101"/>
        <v>#REF!</v>
      </c>
      <c r="AD265" s="2" t="e">
        <f t="shared" si="101"/>
        <v>#REF!</v>
      </c>
      <c r="AE265" s="2" t="e">
        <f t="shared" si="101"/>
        <v>#REF!</v>
      </c>
      <c r="AF265" s="2" t="e">
        <f t="shared" si="101"/>
        <v>#REF!</v>
      </c>
      <c r="AG265" s="2" t="e">
        <f t="shared" si="101"/>
        <v>#REF!</v>
      </c>
      <c r="AH265" s="2" t="e">
        <f t="shared" si="101"/>
        <v>#REF!</v>
      </c>
      <c r="AI265" s="2" t="e">
        <f t="shared" si="101"/>
        <v>#REF!</v>
      </c>
      <c r="AJ265" s="2" t="e">
        <f t="shared" si="101"/>
        <v>#REF!</v>
      </c>
      <c r="AK265" s="2" t="e">
        <f t="shared" si="101"/>
        <v>#REF!</v>
      </c>
    </row>
    <row r="266" spans="4:38" customFormat="1"/>
    <row r="267" spans="4:38" customFormat="1">
      <c r="D267" t="s">
        <v>310</v>
      </c>
    </row>
    <row r="268" spans="4:38" customFormat="1">
      <c r="E268" t="s">
        <v>214</v>
      </c>
      <c r="F268" t="s">
        <v>215</v>
      </c>
      <c r="G268" s="2">
        <f t="shared" ref="G268:AK275" si="102">G234</f>
        <v>0</v>
      </c>
      <c r="H268" s="2">
        <f t="shared" si="102"/>
        <v>-24140062.509050071</v>
      </c>
      <c r="I268" s="2">
        <f t="shared" si="102"/>
        <v>-787354.81307874992</v>
      </c>
      <c r="J268" s="2">
        <f t="shared" si="102"/>
        <v>0</v>
      </c>
      <c r="K268" s="2">
        <f t="shared" si="102"/>
        <v>-10953063.64840574</v>
      </c>
      <c r="L268" s="2">
        <f t="shared" si="102"/>
        <v>-1904170.2200837438</v>
      </c>
      <c r="M268" s="2">
        <f t="shared" si="102"/>
        <v>-370639.20166751306</v>
      </c>
      <c r="N268" s="2">
        <f t="shared" si="102"/>
        <v>0</v>
      </c>
      <c r="O268" s="2">
        <f t="shared" si="102"/>
        <v>-30235660.771099266</v>
      </c>
      <c r="P268" s="2">
        <f t="shared" si="102"/>
        <v>0</v>
      </c>
      <c r="Q268" s="2">
        <f t="shared" si="102"/>
        <v>-3534642.641660844</v>
      </c>
      <c r="R268" s="2">
        <f t="shared" si="102"/>
        <v>0</v>
      </c>
      <c r="S268" s="2">
        <f t="shared" si="102"/>
        <v>0</v>
      </c>
      <c r="T268" s="2">
        <f t="shared" si="102"/>
        <v>0</v>
      </c>
      <c r="U268" s="2">
        <f t="shared" si="102"/>
        <v>0</v>
      </c>
      <c r="V268" s="2">
        <f t="shared" si="102"/>
        <v>0</v>
      </c>
      <c r="W268" s="2">
        <f t="shared" si="102"/>
        <v>-236515897.23029619</v>
      </c>
      <c r="X268" s="2">
        <f t="shared" si="102"/>
        <v>-3563342.7908570571</v>
      </c>
      <c r="Y268" s="2">
        <f t="shared" si="102"/>
        <v>-2648067.2507434404</v>
      </c>
      <c r="Z268" s="2">
        <f t="shared" si="102"/>
        <v>-8973227.007303888</v>
      </c>
      <c r="AA268" s="2" t="e">
        <f t="shared" si="102"/>
        <v>#REF!</v>
      </c>
      <c r="AB268" s="2">
        <f t="shared" si="102"/>
        <v>0</v>
      </c>
      <c r="AC268" s="2">
        <f t="shared" si="102"/>
        <v>0</v>
      </c>
      <c r="AD268" s="2" t="e">
        <f t="shared" si="102"/>
        <v>#REF!</v>
      </c>
      <c r="AE268" s="2" t="e">
        <f t="shared" si="102"/>
        <v>#REF!</v>
      </c>
      <c r="AF268" s="2" t="e">
        <f t="shared" si="102"/>
        <v>#REF!</v>
      </c>
      <c r="AG268" s="2" t="e">
        <f t="shared" si="102"/>
        <v>#REF!</v>
      </c>
      <c r="AH268" s="2" t="e">
        <f t="shared" si="102"/>
        <v>#REF!</v>
      </c>
      <c r="AI268" s="2" t="e">
        <f t="shared" si="102"/>
        <v>#REF!</v>
      </c>
      <c r="AJ268" s="2" t="e">
        <f t="shared" si="102"/>
        <v>#REF!</v>
      </c>
      <c r="AK268" s="2" t="e">
        <f t="shared" si="102"/>
        <v>#REF!</v>
      </c>
    </row>
    <row r="269" spans="4:38" customFormat="1">
      <c r="E269" t="s">
        <v>311</v>
      </c>
      <c r="F269" t="s">
        <v>215</v>
      </c>
      <c r="G269" s="2">
        <f t="shared" si="102"/>
        <v>0</v>
      </c>
      <c r="H269" s="2">
        <f t="shared" si="102"/>
        <v>0</v>
      </c>
      <c r="I269" s="2">
        <f t="shared" si="102"/>
        <v>0</v>
      </c>
      <c r="J269" s="2">
        <f t="shared" si="102"/>
        <v>0</v>
      </c>
      <c r="K269" s="2">
        <f t="shared" si="102"/>
        <v>0</v>
      </c>
      <c r="L269" s="2">
        <f t="shared" si="102"/>
        <v>0</v>
      </c>
      <c r="M269" s="2">
        <f t="shared" si="102"/>
        <v>0</v>
      </c>
      <c r="N269" s="2">
        <f t="shared" si="102"/>
        <v>0</v>
      </c>
      <c r="O269" s="2">
        <f t="shared" si="102"/>
        <v>0</v>
      </c>
      <c r="P269" s="2">
        <f t="shared" si="102"/>
        <v>0</v>
      </c>
      <c r="Q269" s="2">
        <f t="shared" si="102"/>
        <v>0</v>
      </c>
      <c r="R269" s="2">
        <f t="shared" si="102"/>
        <v>0</v>
      </c>
      <c r="S269" s="2">
        <f t="shared" si="102"/>
        <v>0</v>
      </c>
      <c r="T269" s="2">
        <f t="shared" si="102"/>
        <v>0</v>
      </c>
      <c r="U269" s="2">
        <f t="shared" si="102"/>
        <v>0</v>
      </c>
      <c r="V269" s="2">
        <f t="shared" si="102"/>
        <v>0</v>
      </c>
      <c r="W269" s="2">
        <f t="shared" si="102"/>
        <v>0</v>
      </c>
      <c r="X269" s="2">
        <f t="shared" si="102"/>
        <v>0</v>
      </c>
      <c r="Y269" s="2">
        <f t="shared" si="102"/>
        <v>0</v>
      </c>
      <c r="Z269" s="2">
        <f t="shared" si="102"/>
        <v>0</v>
      </c>
      <c r="AA269" s="2">
        <f t="shared" si="102"/>
        <v>0</v>
      </c>
      <c r="AB269" s="2">
        <f t="shared" si="102"/>
        <v>0</v>
      </c>
      <c r="AC269" s="2">
        <f t="shared" si="102"/>
        <v>0</v>
      </c>
      <c r="AD269" s="2">
        <f t="shared" si="102"/>
        <v>0</v>
      </c>
      <c r="AE269" s="2">
        <f t="shared" si="102"/>
        <v>0</v>
      </c>
      <c r="AF269" s="2">
        <f t="shared" si="102"/>
        <v>0</v>
      </c>
      <c r="AG269" s="2">
        <f t="shared" si="102"/>
        <v>0</v>
      </c>
      <c r="AH269" s="2">
        <f t="shared" si="102"/>
        <v>0</v>
      </c>
      <c r="AI269" s="2">
        <f t="shared" si="102"/>
        <v>0</v>
      </c>
      <c r="AJ269" s="2">
        <f t="shared" si="102"/>
        <v>0</v>
      </c>
      <c r="AK269" s="2">
        <f t="shared" si="102"/>
        <v>0</v>
      </c>
    </row>
    <row r="270" spans="4:38" customFormat="1">
      <c r="E270" t="s">
        <v>222</v>
      </c>
      <c r="F270" t="s">
        <v>215</v>
      </c>
      <c r="G270" s="2">
        <f t="shared" si="102"/>
        <v>0</v>
      </c>
      <c r="H270" s="2">
        <f t="shared" si="102"/>
        <v>0</v>
      </c>
      <c r="I270" s="2">
        <f t="shared" si="102"/>
        <v>0</v>
      </c>
      <c r="J270" s="2">
        <f t="shared" si="102"/>
        <v>0</v>
      </c>
      <c r="K270" s="2">
        <f t="shared" si="102"/>
        <v>0</v>
      </c>
      <c r="L270" s="2">
        <f t="shared" si="102"/>
        <v>0</v>
      </c>
      <c r="M270" s="2">
        <f t="shared" si="102"/>
        <v>0</v>
      </c>
      <c r="N270" s="2">
        <f t="shared" si="102"/>
        <v>0</v>
      </c>
      <c r="O270" s="2">
        <f t="shared" si="102"/>
        <v>0</v>
      </c>
      <c r="P270" s="2">
        <f t="shared" si="102"/>
        <v>0</v>
      </c>
      <c r="Q270" s="2">
        <f t="shared" si="102"/>
        <v>0</v>
      </c>
      <c r="R270" s="2">
        <f t="shared" si="102"/>
        <v>0</v>
      </c>
      <c r="S270" s="2">
        <f t="shared" si="102"/>
        <v>0</v>
      </c>
      <c r="T270" s="2">
        <f t="shared" si="102"/>
        <v>0</v>
      </c>
      <c r="U270" s="2">
        <f t="shared" si="102"/>
        <v>0</v>
      </c>
      <c r="V270" s="2">
        <f t="shared" si="102"/>
        <v>0</v>
      </c>
      <c r="W270" s="2">
        <f t="shared" si="102"/>
        <v>0</v>
      </c>
      <c r="X270" s="2">
        <f t="shared" si="102"/>
        <v>0</v>
      </c>
      <c r="Y270" s="2">
        <f t="shared" si="102"/>
        <v>0</v>
      </c>
      <c r="Z270" s="2">
        <f t="shared" si="102"/>
        <v>0</v>
      </c>
      <c r="AA270" s="2">
        <f t="shared" si="102"/>
        <v>0</v>
      </c>
      <c r="AB270" s="2">
        <f t="shared" si="102"/>
        <v>0</v>
      </c>
      <c r="AC270" s="2">
        <f t="shared" si="102"/>
        <v>0</v>
      </c>
      <c r="AD270" s="2">
        <f t="shared" si="102"/>
        <v>0</v>
      </c>
      <c r="AE270" s="2">
        <f t="shared" si="102"/>
        <v>0</v>
      </c>
      <c r="AF270" s="2">
        <f t="shared" si="102"/>
        <v>0</v>
      </c>
      <c r="AG270" s="2">
        <f t="shared" si="102"/>
        <v>0</v>
      </c>
      <c r="AH270" s="2">
        <f t="shared" si="102"/>
        <v>0</v>
      </c>
      <c r="AI270" s="2">
        <f t="shared" si="102"/>
        <v>0</v>
      </c>
      <c r="AJ270" s="2">
        <f t="shared" si="102"/>
        <v>0</v>
      </c>
      <c r="AK270" s="2">
        <f t="shared" si="102"/>
        <v>0</v>
      </c>
    </row>
    <row r="271" spans="4:38" customFormat="1">
      <c r="E271" t="s">
        <v>305</v>
      </c>
      <c r="F271" t="s">
        <v>215</v>
      </c>
      <c r="G271" s="2">
        <f t="shared" si="102"/>
        <v>0</v>
      </c>
      <c r="H271" s="2">
        <f t="shared" si="102"/>
        <v>359992.65749906009</v>
      </c>
      <c r="I271" s="2">
        <f t="shared" si="102"/>
        <v>1149801.8854382054</v>
      </c>
      <c r="J271" s="2">
        <f t="shared" si="102"/>
        <v>2083476.4147765716</v>
      </c>
      <c r="K271" s="2">
        <f t="shared" si="102"/>
        <v>3198450.1216914114</v>
      </c>
      <c r="L271" s="2">
        <f t="shared" si="102"/>
        <v>4338972.4104579482</v>
      </c>
      <c r="M271" s="2">
        <f t="shared" si="102"/>
        <v>5797138.0593842398</v>
      </c>
      <c r="N271" s="2">
        <f t="shared" si="102"/>
        <v>7490425.2082679365</v>
      </c>
      <c r="O271" s="2">
        <f t="shared" si="102"/>
        <v>9182840.6688373387</v>
      </c>
      <c r="P271" s="2">
        <f t="shared" si="102"/>
        <v>11007491.047861757</v>
      </c>
      <c r="Q271" s="2">
        <f t="shared" si="102"/>
        <v>13043666.186219007</v>
      </c>
      <c r="R271" s="2">
        <f t="shared" si="102"/>
        <v>15392235.61714942</v>
      </c>
      <c r="S271" s="2">
        <f t="shared" si="102"/>
        <v>17994756.86806339</v>
      </c>
      <c r="T271" s="2">
        <f t="shared" si="102"/>
        <v>20669477.708374113</v>
      </c>
      <c r="U271" s="2">
        <f t="shared" si="102"/>
        <v>23436182.957821205</v>
      </c>
      <c r="V271" s="2">
        <f t="shared" si="102"/>
        <v>25906349.333399765</v>
      </c>
      <c r="W271" s="2">
        <f t="shared" si="102"/>
        <v>28401095.669075858</v>
      </c>
      <c r="X271" s="2">
        <f t="shared" si="102"/>
        <v>30854110.069344513</v>
      </c>
      <c r="Y271" s="2">
        <f t="shared" si="102"/>
        <v>33284827.143794529</v>
      </c>
      <c r="Z271" s="2">
        <f t="shared" si="102"/>
        <v>35539098.42384617</v>
      </c>
      <c r="AA271" s="2">
        <f t="shared" si="102"/>
        <v>37598413.084633641</v>
      </c>
      <c r="AB271" s="2">
        <f t="shared" si="102"/>
        <v>39441897.385600731</v>
      </c>
      <c r="AC271" s="2">
        <f t="shared" si="102"/>
        <v>41227801.090113945</v>
      </c>
      <c r="AD271" s="2">
        <f t="shared" si="102"/>
        <v>42824561.856628336</v>
      </c>
      <c r="AE271" s="2">
        <f t="shared" si="102"/>
        <v>44309743.373663731</v>
      </c>
      <c r="AF271" s="2">
        <f t="shared" si="102"/>
        <v>45707106.786909588</v>
      </c>
      <c r="AG271" s="2">
        <f t="shared" si="102"/>
        <v>46666956.029434688</v>
      </c>
      <c r="AH271" s="2">
        <f t="shared" si="102"/>
        <v>47646962.106052808</v>
      </c>
      <c r="AI271" s="2">
        <f t="shared" si="102"/>
        <v>48647548.310279921</v>
      </c>
      <c r="AJ271" s="2">
        <f t="shared" si="102"/>
        <v>49669146.82479579</v>
      </c>
      <c r="AK271" s="2">
        <f t="shared" si="102"/>
        <v>50712198.908116505</v>
      </c>
      <c r="AL271" s="2">
        <f t="shared" ref="AL271:AL277" si="103">IF(AF271=0,0,IF($G$15&gt;(AK271/AF271)^(1/5)-1+2%,AK271*(AK271/AF271)^(1/5)/($G$15-((AK271/AF271)^(1/5)-1)),AK271*(1+$G$14)/$G$16))</f>
        <v>1692063891.6727707</v>
      </c>
    </row>
    <row r="272" spans="4:38" customFormat="1">
      <c r="E272" t="s">
        <v>282</v>
      </c>
      <c r="F272" t="s">
        <v>215</v>
      </c>
      <c r="G272" s="2">
        <f t="shared" si="102"/>
        <v>0</v>
      </c>
      <c r="H272" s="2" t="e">
        <f t="shared" si="102"/>
        <v>#REF!</v>
      </c>
      <c r="I272" s="2" t="e">
        <f t="shared" si="102"/>
        <v>#REF!</v>
      </c>
      <c r="J272" s="2" t="e">
        <f t="shared" si="102"/>
        <v>#REF!</v>
      </c>
      <c r="K272" s="2" t="e">
        <f t="shared" si="102"/>
        <v>#REF!</v>
      </c>
      <c r="L272" s="2" t="e">
        <f t="shared" si="102"/>
        <v>#REF!</v>
      </c>
      <c r="M272" s="2" t="e">
        <f t="shared" si="102"/>
        <v>#REF!</v>
      </c>
      <c r="N272" s="2" t="e">
        <f t="shared" si="102"/>
        <v>#REF!</v>
      </c>
      <c r="O272" s="2" t="e">
        <f t="shared" si="102"/>
        <v>#REF!</v>
      </c>
      <c r="P272" s="2" t="e">
        <f t="shared" si="102"/>
        <v>#REF!</v>
      </c>
      <c r="Q272" s="2" t="e">
        <f t="shared" si="102"/>
        <v>#REF!</v>
      </c>
      <c r="R272" s="2" t="e">
        <f t="shared" si="102"/>
        <v>#REF!</v>
      </c>
      <c r="S272" s="2" t="e">
        <f t="shared" si="102"/>
        <v>#REF!</v>
      </c>
      <c r="T272" s="2" t="e">
        <f t="shared" si="102"/>
        <v>#REF!</v>
      </c>
      <c r="U272" s="2" t="e">
        <f t="shared" si="102"/>
        <v>#REF!</v>
      </c>
      <c r="V272" s="2" t="e">
        <f t="shared" si="102"/>
        <v>#REF!</v>
      </c>
      <c r="W272" s="2" t="e">
        <f t="shared" si="102"/>
        <v>#REF!</v>
      </c>
      <c r="X272" s="2" t="e">
        <f t="shared" si="102"/>
        <v>#REF!</v>
      </c>
      <c r="Y272" s="2" t="e">
        <f t="shared" si="102"/>
        <v>#REF!</v>
      </c>
      <c r="Z272" s="2" t="e">
        <f t="shared" si="102"/>
        <v>#REF!</v>
      </c>
      <c r="AA272" s="2" t="e">
        <f t="shared" si="102"/>
        <v>#REF!</v>
      </c>
      <c r="AB272" s="2" t="e">
        <f t="shared" si="102"/>
        <v>#REF!</v>
      </c>
      <c r="AC272" s="2" t="e">
        <f t="shared" si="102"/>
        <v>#REF!</v>
      </c>
      <c r="AD272" s="2" t="e">
        <f t="shared" si="102"/>
        <v>#REF!</v>
      </c>
      <c r="AE272" s="2" t="e">
        <f t="shared" si="102"/>
        <v>#REF!</v>
      </c>
      <c r="AF272" s="2" t="e">
        <f t="shared" si="102"/>
        <v>#REF!</v>
      </c>
      <c r="AG272" s="2" t="e">
        <f t="shared" si="102"/>
        <v>#REF!</v>
      </c>
      <c r="AH272" s="2" t="e">
        <f t="shared" si="102"/>
        <v>#REF!</v>
      </c>
      <c r="AI272" s="2" t="e">
        <f t="shared" si="102"/>
        <v>#REF!</v>
      </c>
      <c r="AJ272" s="2" t="e">
        <f t="shared" si="102"/>
        <v>#REF!</v>
      </c>
      <c r="AK272" s="2" t="e">
        <f t="shared" si="102"/>
        <v>#REF!</v>
      </c>
      <c r="AL272" s="2" t="e">
        <f t="shared" si="103"/>
        <v>#REF!</v>
      </c>
    </row>
    <row r="273" spans="1:38">
      <c r="E273" t="s">
        <v>283</v>
      </c>
      <c r="F273" t="s">
        <v>215</v>
      </c>
      <c r="G273" s="2">
        <f t="shared" si="102"/>
        <v>0</v>
      </c>
      <c r="H273" s="2" t="e">
        <f t="shared" si="102"/>
        <v>#REF!</v>
      </c>
      <c r="I273" s="2" t="e">
        <f t="shared" si="102"/>
        <v>#REF!</v>
      </c>
      <c r="J273" s="2" t="e">
        <f t="shared" si="102"/>
        <v>#REF!</v>
      </c>
      <c r="K273" s="2" t="e">
        <f t="shared" si="102"/>
        <v>#REF!</v>
      </c>
      <c r="L273" s="2" t="e">
        <f t="shared" si="102"/>
        <v>#REF!</v>
      </c>
      <c r="M273" s="2" t="e">
        <f t="shared" si="102"/>
        <v>#REF!</v>
      </c>
      <c r="N273" s="2" t="e">
        <f t="shared" si="102"/>
        <v>#REF!</v>
      </c>
      <c r="O273" s="2" t="e">
        <f t="shared" si="102"/>
        <v>#REF!</v>
      </c>
      <c r="P273" s="2" t="e">
        <f t="shared" si="102"/>
        <v>#REF!</v>
      </c>
      <c r="Q273" s="2" t="e">
        <f t="shared" si="102"/>
        <v>#REF!</v>
      </c>
      <c r="R273" s="2" t="e">
        <f t="shared" si="102"/>
        <v>#REF!</v>
      </c>
      <c r="S273" s="2" t="e">
        <f t="shared" si="102"/>
        <v>#REF!</v>
      </c>
      <c r="T273" s="2" t="e">
        <f t="shared" si="102"/>
        <v>#REF!</v>
      </c>
      <c r="U273" s="2" t="e">
        <f t="shared" si="102"/>
        <v>#REF!</v>
      </c>
      <c r="V273" s="2" t="e">
        <f t="shared" si="102"/>
        <v>#REF!</v>
      </c>
      <c r="W273" s="2" t="e">
        <f t="shared" si="102"/>
        <v>#REF!</v>
      </c>
      <c r="X273" s="2" t="e">
        <f t="shared" si="102"/>
        <v>#REF!</v>
      </c>
      <c r="Y273" s="2" t="e">
        <f t="shared" si="102"/>
        <v>#REF!</v>
      </c>
      <c r="Z273" s="2" t="e">
        <f t="shared" si="102"/>
        <v>#REF!</v>
      </c>
      <c r="AA273" s="2" t="e">
        <f t="shared" si="102"/>
        <v>#REF!</v>
      </c>
      <c r="AB273" s="2" t="e">
        <f t="shared" si="102"/>
        <v>#REF!</v>
      </c>
      <c r="AC273" s="2" t="e">
        <f t="shared" si="102"/>
        <v>#REF!</v>
      </c>
      <c r="AD273" s="2" t="e">
        <f t="shared" si="102"/>
        <v>#REF!</v>
      </c>
      <c r="AE273" s="2" t="e">
        <f t="shared" si="102"/>
        <v>#REF!</v>
      </c>
      <c r="AF273" s="2" t="e">
        <f t="shared" si="102"/>
        <v>#REF!</v>
      </c>
      <c r="AG273" s="2" t="e">
        <f t="shared" si="102"/>
        <v>#REF!</v>
      </c>
      <c r="AH273" s="2" t="e">
        <f t="shared" si="102"/>
        <v>#REF!</v>
      </c>
      <c r="AI273" s="2" t="e">
        <f t="shared" si="102"/>
        <v>#REF!</v>
      </c>
      <c r="AJ273" s="2" t="e">
        <f t="shared" si="102"/>
        <v>#REF!</v>
      </c>
      <c r="AK273" s="2" t="e">
        <f t="shared" si="102"/>
        <v>#REF!</v>
      </c>
      <c r="AL273" s="2" t="e">
        <f t="shared" si="103"/>
        <v>#REF!</v>
      </c>
    </row>
    <row r="274" spans="1:38">
      <c r="E274" t="s">
        <v>290</v>
      </c>
      <c r="F274" t="s">
        <v>215</v>
      </c>
      <c r="G274" s="2">
        <f t="shared" si="102"/>
        <v>0</v>
      </c>
      <c r="H274" s="2">
        <f t="shared" si="102"/>
        <v>0</v>
      </c>
      <c r="I274" s="2">
        <f t="shared" si="102"/>
        <v>0</v>
      </c>
      <c r="J274" s="2">
        <f t="shared" si="102"/>
        <v>0</v>
      </c>
      <c r="K274" s="2">
        <f t="shared" si="102"/>
        <v>0</v>
      </c>
      <c r="L274" s="2">
        <f t="shared" si="102"/>
        <v>0</v>
      </c>
      <c r="M274" s="2">
        <f t="shared" si="102"/>
        <v>0</v>
      </c>
      <c r="N274" s="2">
        <f t="shared" si="102"/>
        <v>0</v>
      </c>
      <c r="O274" s="2">
        <f t="shared" si="102"/>
        <v>0</v>
      </c>
      <c r="P274" s="2">
        <f t="shared" si="102"/>
        <v>0</v>
      </c>
      <c r="Q274" s="2">
        <f t="shared" si="102"/>
        <v>0</v>
      </c>
      <c r="R274" s="2">
        <f t="shared" si="102"/>
        <v>0</v>
      </c>
      <c r="S274" s="2">
        <f t="shared" si="102"/>
        <v>0</v>
      </c>
      <c r="T274" s="2">
        <f t="shared" si="102"/>
        <v>0</v>
      </c>
      <c r="U274" s="2">
        <f t="shared" si="102"/>
        <v>0</v>
      </c>
      <c r="V274" s="2">
        <f t="shared" si="102"/>
        <v>0</v>
      </c>
      <c r="W274" s="2">
        <f t="shared" si="102"/>
        <v>0</v>
      </c>
      <c r="X274" s="2">
        <f t="shared" si="102"/>
        <v>0</v>
      </c>
      <c r="Y274" s="2">
        <f t="shared" si="102"/>
        <v>0</v>
      </c>
      <c r="Z274" s="2">
        <f t="shared" si="102"/>
        <v>0</v>
      </c>
      <c r="AA274" s="2">
        <f t="shared" si="102"/>
        <v>0</v>
      </c>
      <c r="AB274" s="2">
        <f t="shared" si="102"/>
        <v>0</v>
      </c>
      <c r="AC274" s="2">
        <f t="shared" si="102"/>
        <v>0</v>
      </c>
      <c r="AD274" s="2">
        <f t="shared" si="102"/>
        <v>0</v>
      </c>
      <c r="AE274" s="2">
        <f t="shared" si="102"/>
        <v>0</v>
      </c>
      <c r="AF274" s="2">
        <f t="shared" si="102"/>
        <v>0</v>
      </c>
      <c r="AG274" s="2">
        <f t="shared" si="102"/>
        <v>0</v>
      </c>
      <c r="AH274" s="2">
        <f t="shared" si="102"/>
        <v>0</v>
      </c>
      <c r="AI274" s="2">
        <f t="shared" si="102"/>
        <v>0</v>
      </c>
      <c r="AJ274" s="2">
        <f t="shared" si="102"/>
        <v>0</v>
      </c>
      <c r="AK274" s="2">
        <f t="shared" si="102"/>
        <v>0</v>
      </c>
      <c r="AL274" s="2">
        <f t="shared" si="103"/>
        <v>0</v>
      </c>
    </row>
    <row r="275" spans="1:38">
      <c r="E275" t="s">
        <v>295</v>
      </c>
      <c r="F275" t="s">
        <v>215</v>
      </c>
      <c r="G275" s="2">
        <f t="shared" si="102"/>
        <v>0</v>
      </c>
      <c r="H275" s="2">
        <f t="shared" si="102"/>
        <v>0</v>
      </c>
      <c r="I275" s="2">
        <f t="shared" si="102"/>
        <v>0</v>
      </c>
      <c r="J275" s="2">
        <f t="shared" si="102"/>
        <v>0</v>
      </c>
      <c r="K275" s="2">
        <f t="shared" si="102"/>
        <v>0</v>
      </c>
      <c r="L275" s="2">
        <f t="shared" si="102"/>
        <v>0</v>
      </c>
      <c r="M275" s="2">
        <f t="shared" si="102"/>
        <v>0</v>
      </c>
      <c r="N275" s="2">
        <f t="shared" si="102"/>
        <v>0</v>
      </c>
      <c r="O275" s="2">
        <f t="shared" si="102"/>
        <v>0</v>
      </c>
      <c r="P275" s="2">
        <f t="shared" si="102"/>
        <v>0</v>
      </c>
      <c r="Q275" s="2">
        <f t="shared" si="102"/>
        <v>0</v>
      </c>
      <c r="R275" s="2">
        <f t="shared" si="102"/>
        <v>0</v>
      </c>
      <c r="S275" s="2">
        <f t="shared" si="102"/>
        <v>0</v>
      </c>
      <c r="T275" s="2">
        <f t="shared" si="102"/>
        <v>0</v>
      </c>
      <c r="U275" s="2">
        <f t="shared" si="102"/>
        <v>0</v>
      </c>
      <c r="V275" s="2">
        <f t="shared" si="102"/>
        <v>0</v>
      </c>
      <c r="W275" s="2">
        <f t="shared" si="102"/>
        <v>0</v>
      </c>
      <c r="X275" s="2">
        <f t="shared" si="102"/>
        <v>0</v>
      </c>
      <c r="Y275" s="2">
        <f t="shared" si="102"/>
        <v>0</v>
      </c>
      <c r="Z275" s="2">
        <f t="shared" si="102"/>
        <v>0</v>
      </c>
      <c r="AA275" s="2">
        <f t="shared" si="102"/>
        <v>0</v>
      </c>
      <c r="AB275" s="2">
        <f t="shared" si="102"/>
        <v>0</v>
      </c>
      <c r="AC275" s="2">
        <f t="shared" si="102"/>
        <v>0</v>
      </c>
      <c r="AD275" s="2">
        <f t="shared" si="102"/>
        <v>0</v>
      </c>
      <c r="AE275" s="2">
        <f t="shared" si="102"/>
        <v>0</v>
      </c>
      <c r="AF275" s="2">
        <f t="shared" si="102"/>
        <v>0</v>
      </c>
      <c r="AG275" s="2">
        <f t="shared" si="102"/>
        <v>0</v>
      </c>
      <c r="AH275" s="2">
        <f t="shared" si="102"/>
        <v>0</v>
      </c>
      <c r="AI275" s="2">
        <f t="shared" si="102"/>
        <v>0</v>
      </c>
      <c r="AJ275" s="2">
        <f t="shared" si="102"/>
        <v>0</v>
      </c>
      <c r="AK275" s="2">
        <f t="shared" si="102"/>
        <v>0</v>
      </c>
      <c r="AL275" s="2">
        <f t="shared" si="103"/>
        <v>0</v>
      </c>
    </row>
    <row r="276" spans="1:38">
      <c r="E276" t="s">
        <v>312</v>
      </c>
      <c r="F276" t="s">
        <v>215</v>
      </c>
      <c r="G276" s="2">
        <f t="shared" ref="G276:AK276" si="104">G265</f>
        <v>0</v>
      </c>
      <c r="H276" s="2" t="e">
        <f t="shared" si="104"/>
        <v>#REF!</v>
      </c>
      <c r="I276" s="2" t="e">
        <f t="shared" si="104"/>
        <v>#REF!</v>
      </c>
      <c r="J276" s="2" t="e">
        <f t="shared" si="104"/>
        <v>#REF!</v>
      </c>
      <c r="K276" s="2" t="e">
        <f t="shared" si="104"/>
        <v>#REF!</v>
      </c>
      <c r="L276" s="2" t="e">
        <f t="shared" si="104"/>
        <v>#REF!</v>
      </c>
      <c r="M276" s="2" t="e">
        <f t="shared" si="104"/>
        <v>#REF!</v>
      </c>
      <c r="N276" s="2" t="e">
        <f t="shared" si="104"/>
        <v>#REF!</v>
      </c>
      <c r="O276" s="2" t="e">
        <f t="shared" si="104"/>
        <v>#REF!</v>
      </c>
      <c r="P276" s="2" t="e">
        <f t="shared" si="104"/>
        <v>#REF!</v>
      </c>
      <c r="Q276" s="2" t="e">
        <f t="shared" si="104"/>
        <v>#REF!</v>
      </c>
      <c r="R276" s="2" t="e">
        <f t="shared" si="104"/>
        <v>#REF!</v>
      </c>
      <c r="S276" s="2" t="e">
        <f t="shared" si="104"/>
        <v>#REF!</v>
      </c>
      <c r="T276" s="2" t="e">
        <f t="shared" si="104"/>
        <v>#REF!</v>
      </c>
      <c r="U276" s="2" t="e">
        <f t="shared" si="104"/>
        <v>#REF!</v>
      </c>
      <c r="V276" s="2" t="e">
        <f t="shared" si="104"/>
        <v>#REF!</v>
      </c>
      <c r="W276" s="2" t="e">
        <f t="shared" si="104"/>
        <v>#REF!</v>
      </c>
      <c r="X276" s="2" t="e">
        <f t="shared" si="104"/>
        <v>#REF!</v>
      </c>
      <c r="Y276" s="2" t="e">
        <f t="shared" si="104"/>
        <v>#REF!</v>
      </c>
      <c r="Z276" s="2" t="e">
        <f t="shared" si="104"/>
        <v>#REF!</v>
      </c>
      <c r="AA276" s="2" t="e">
        <f t="shared" si="104"/>
        <v>#REF!</v>
      </c>
      <c r="AB276" s="2" t="e">
        <f t="shared" si="104"/>
        <v>#REF!</v>
      </c>
      <c r="AC276" s="2" t="e">
        <f t="shared" si="104"/>
        <v>#REF!</v>
      </c>
      <c r="AD276" s="2" t="e">
        <f t="shared" si="104"/>
        <v>#REF!</v>
      </c>
      <c r="AE276" s="2" t="e">
        <f t="shared" si="104"/>
        <v>#REF!</v>
      </c>
      <c r="AF276" s="2" t="e">
        <f t="shared" si="104"/>
        <v>#REF!</v>
      </c>
      <c r="AG276" s="2" t="e">
        <f t="shared" si="104"/>
        <v>#REF!</v>
      </c>
      <c r="AH276" s="2" t="e">
        <f t="shared" si="104"/>
        <v>#REF!</v>
      </c>
      <c r="AI276" s="2" t="e">
        <f t="shared" si="104"/>
        <v>#REF!</v>
      </c>
      <c r="AJ276" s="2" t="e">
        <f t="shared" si="104"/>
        <v>#REF!</v>
      </c>
      <c r="AK276" s="2" t="e">
        <f t="shared" si="104"/>
        <v>#REF!</v>
      </c>
      <c r="AL276" s="2" t="e">
        <f t="shared" si="103"/>
        <v>#REF!</v>
      </c>
    </row>
    <row r="277" spans="1:38">
      <c r="E277" t="s">
        <v>313</v>
      </c>
      <c r="F277" t="s">
        <v>215</v>
      </c>
      <c r="G277" s="2">
        <f>-$G$17*G276</f>
        <v>0</v>
      </c>
      <c r="H277" s="2" t="e">
        <f t="shared" ref="H277:AK277" si="105">-$G$17*H276</f>
        <v>#REF!</v>
      </c>
      <c r="I277" s="2" t="e">
        <f t="shared" si="105"/>
        <v>#REF!</v>
      </c>
      <c r="J277" s="2" t="e">
        <f t="shared" si="105"/>
        <v>#REF!</v>
      </c>
      <c r="K277" s="2" t="e">
        <f t="shared" si="105"/>
        <v>#REF!</v>
      </c>
      <c r="L277" s="2" t="e">
        <f t="shared" si="105"/>
        <v>#REF!</v>
      </c>
      <c r="M277" s="2" t="e">
        <f t="shared" si="105"/>
        <v>#REF!</v>
      </c>
      <c r="N277" s="2" t="e">
        <f t="shared" si="105"/>
        <v>#REF!</v>
      </c>
      <c r="O277" s="2" t="e">
        <f t="shared" si="105"/>
        <v>#REF!</v>
      </c>
      <c r="P277" s="2" t="e">
        <f t="shared" si="105"/>
        <v>#REF!</v>
      </c>
      <c r="Q277" s="2" t="e">
        <f t="shared" si="105"/>
        <v>#REF!</v>
      </c>
      <c r="R277" s="2" t="e">
        <f t="shared" si="105"/>
        <v>#REF!</v>
      </c>
      <c r="S277" s="2" t="e">
        <f t="shared" si="105"/>
        <v>#REF!</v>
      </c>
      <c r="T277" s="2" t="e">
        <f t="shared" si="105"/>
        <v>#REF!</v>
      </c>
      <c r="U277" s="2" t="e">
        <f t="shared" si="105"/>
        <v>#REF!</v>
      </c>
      <c r="V277" s="2" t="e">
        <f t="shared" si="105"/>
        <v>#REF!</v>
      </c>
      <c r="W277" s="2" t="e">
        <f t="shared" si="105"/>
        <v>#REF!</v>
      </c>
      <c r="X277" s="2" t="e">
        <f t="shared" si="105"/>
        <v>#REF!</v>
      </c>
      <c r="Y277" s="2" t="e">
        <f t="shared" si="105"/>
        <v>#REF!</v>
      </c>
      <c r="Z277" s="2" t="e">
        <f t="shared" si="105"/>
        <v>#REF!</v>
      </c>
      <c r="AA277" s="2" t="e">
        <f t="shared" si="105"/>
        <v>#REF!</v>
      </c>
      <c r="AB277" s="2" t="e">
        <f t="shared" si="105"/>
        <v>#REF!</v>
      </c>
      <c r="AC277" s="2" t="e">
        <f t="shared" si="105"/>
        <v>#REF!</v>
      </c>
      <c r="AD277" s="2" t="e">
        <f t="shared" si="105"/>
        <v>#REF!</v>
      </c>
      <c r="AE277" s="2" t="e">
        <f t="shared" si="105"/>
        <v>#REF!</v>
      </c>
      <c r="AF277" s="2" t="e">
        <f t="shared" si="105"/>
        <v>#REF!</v>
      </c>
      <c r="AG277" s="2" t="e">
        <f t="shared" si="105"/>
        <v>#REF!</v>
      </c>
      <c r="AH277" s="2" t="e">
        <f t="shared" si="105"/>
        <v>#REF!</v>
      </c>
      <c r="AI277" s="2" t="e">
        <f t="shared" si="105"/>
        <v>#REF!</v>
      </c>
      <c r="AJ277" s="2" t="e">
        <f t="shared" si="105"/>
        <v>#REF!</v>
      </c>
      <c r="AK277" s="2" t="e">
        <f t="shared" si="105"/>
        <v>#REF!</v>
      </c>
      <c r="AL277" s="2" t="e">
        <f t="shared" si="103"/>
        <v>#REF!</v>
      </c>
    </row>
    <row r="278" spans="1:38">
      <c r="E278" t="s">
        <v>314</v>
      </c>
      <c r="F278" t="s">
        <v>215</v>
      </c>
      <c r="G278" s="2">
        <f t="shared" ref="G278:AL278" si="106">SUM(G268:G277)</f>
        <v>0</v>
      </c>
      <c r="H278" s="2" t="e">
        <f t="shared" si="106"/>
        <v>#REF!</v>
      </c>
      <c r="I278" s="2" t="e">
        <f t="shared" si="106"/>
        <v>#REF!</v>
      </c>
      <c r="J278" s="2" t="e">
        <f t="shared" si="106"/>
        <v>#REF!</v>
      </c>
      <c r="K278" s="2" t="e">
        <f t="shared" si="106"/>
        <v>#REF!</v>
      </c>
      <c r="L278" s="2" t="e">
        <f t="shared" si="106"/>
        <v>#REF!</v>
      </c>
      <c r="M278" s="2" t="e">
        <f t="shared" si="106"/>
        <v>#REF!</v>
      </c>
      <c r="N278" s="2" t="e">
        <f t="shared" si="106"/>
        <v>#REF!</v>
      </c>
      <c r="O278" s="2" t="e">
        <f t="shared" si="106"/>
        <v>#REF!</v>
      </c>
      <c r="P278" s="2" t="e">
        <f t="shared" si="106"/>
        <v>#REF!</v>
      </c>
      <c r="Q278" s="2" t="e">
        <f t="shared" si="106"/>
        <v>#REF!</v>
      </c>
      <c r="R278" s="2" t="e">
        <f t="shared" si="106"/>
        <v>#REF!</v>
      </c>
      <c r="S278" s="2" t="e">
        <f t="shared" si="106"/>
        <v>#REF!</v>
      </c>
      <c r="T278" s="2" t="e">
        <f t="shared" si="106"/>
        <v>#REF!</v>
      </c>
      <c r="U278" s="2" t="e">
        <f t="shared" si="106"/>
        <v>#REF!</v>
      </c>
      <c r="V278" s="2" t="e">
        <f t="shared" si="106"/>
        <v>#REF!</v>
      </c>
      <c r="W278" s="2" t="e">
        <f t="shared" si="106"/>
        <v>#REF!</v>
      </c>
      <c r="X278" s="2" t="e">
        <f t="shared" si="106"/>
        <v>#REF!</v>
      </c>
      <c r="Y278" s="2" t="e">
        <f t="shared" si="106"/>
        <v>#REF!</v>
      </c>
      <c r="Z278" s="2" t="e">
        <f t="shared" si="106"/>
        <v>#REF!</v>
      </c>
      <c r="AA278" s="2" t="e">
        <f t="shared" si="106"/>
        <v>#REF!</v>
      </c>
      <c r="AB278" s="2" t="e">
        <f t="shared" si="106"/>
        <v>#REF!</v>
      </c>
      <c r="AC278" s="2" t="e">
        <f t="shared" si="106"/>
        <v>#REF!</v>
      </c>
      <c r="AD278" s="2" t="e">
        <f t="shared" si="106"/>
        <v>#REF!</v>
      </c>
      <c r="AE278" s="2" t="e">
        <f t="shared" si="106"/>
        <v>#REF!</v>
      </c>
      <c r="AF278" s="2" t="e">
        <f t="shared" si="106"/>
        <v>#REF!</v>
      </c>
      <c r="AG278" s="2" t="e">
        <f t="shared" si="106"/>
        <v>#REF!</v>
      </c>
      <c r="AH278" s="2" t="e">
        <f t="shared" si="106"/>
        <v>#REF!</v>
      </c>
      <c r="AI278" s="2" t="e">
        <f t="shared" si="106"/>
        <v>#REF!</v>
      </c>
      <c r="AJ278" s="2" t="e">
        <f t="shared" si="106"/>
        <v>#REF!</v>
      </c>
      <c r="AK278" s="2" t="e">
        <f t="shared" si="106"/>
        <v>#REF!</v>
      </c>
      <c r="AL278" s="2" t="e">
        <f t="shared" si="106"/>
        <v>#REF!</v>
      </c>
    </row>
    <row r="279" spans="1:38">
      <c r="E279" t="s">
        <v>315</v>
      </c>
      <c r="F279" t="s">
        <v>215</v>
      </c>
      <c r="G279" s="2" t="e">
        <f>NPV($G$15,H278:AL278)+G278</f>
        <v>#REF!</v>
      </c>
    </row>
    <row r="280" spans="1:38">
      <c r="E280" s="3" t="s">
        <v>317</v>
      </c>
      <c r="F280" s="3"/>
      <c r="G280" s="4" t="e">
        <f>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v>0</v>
      </c>
      <c r="H284" s="2">
        <f t="shared" ref="H284:AK284" si="107">G284*(1+$G$14)</f>
        <v>0</v>
      </c>
      <c r="I284" s="2">
        <f t="shared" si="107"/>
        <v>0</v>
      </c>
      <c r="J284" s="2">
        <f t="shared" si="107"/>
        <v>0</v>
      </c>
      <c r="K284" s="2">
        <f t="shared" si="107"/>
        <v>0</v>
      </c>
      <c r="L284" s="2">
        <f t="shared" si="107"/>
        <v>0</v>
      </c>
      <c r="M284" s="2">
        <f t="shared" si="107"/>
        <v>0</v>
      </c>
      <c r="N284" s="2">
        <f t="shared" si="107"/>
        <v>0</v>
      </c>
      <c r="O284" s="2">
        <f t="shared" si="107"/>
        <v>0</v>
      </c>
      <c r="P284" s="2">
        <f t="shared" si="107"/>
        <v>0</v>
      </c>
      <c r="Q284" s="2">
        <f t="shared" si="107"/>
        <v>0</v>
      </c>
      <c r="R284" s="2">
        <f t="shared" si="107"/>
        <v>0</v>
      </c>
      <c r="S284" s="2">
        <f t="shared" si="107"/>
        <v>0</v>
      </c>
      <c r="T284" s="2">
        <f t="shared" si="107"/>
        <v>0</v>
      </c>
      <c r="U284" s="2">
        <f t="shared" si="107"/>
        <v>0</v>
      </c>
      <c r="V284" s="2">
        <f t="shared" si="107"/>
        <v>0</v>
      </c>
      <c r="W284" s="2">
        <f t="shared" si="107"/>
        <v>0</v>
      </c>
      <c r="X284" s="2">
        <f t="shared" si="107"/>
        <v>0</v>
      </c>
      <c r="Y284" s="2">
        <f t="shared" si="107"/>
        <v>0</v>
      </c>
      <c r="Z284" s="2">
        <f t="shared" si="107"/>
        <v>0</v>
      </c>
      <c r="AA284" s="2">
        <f t="shared" si="107"/>
        <v>0</v>
      </c>
      <c r="AB284" s="2">
        <f t="shared" si="107"/>
        <v>0</v>
      </c>
      <c r="AC284" s="2">
        <f t="shared" si="107"/>
        <v>0</v>
      </c>
      <c r="AD284" s="2">
        <f t="shared" si="107"/>
        <v>0</v>
      </c>
      <c r="AE284" s="2">
        <f t="shared" si="107"/>
        <v>0</v>
      </c>
      <c r="AF284" s="2">
        <f t="shared" si="107"/>
        <v>0</v>
      </c>
      <c r="AG284" s="2">
        <f>AF284*(1+$G$14)</f>
        <v>0</v>
      </c>
      <c r="AH284" s="2">
        <f t="shared" si="107"/>
        <v>0</v>
      </c>
      <c r="AI284" s="2">
        <f t="shared" si="107"/>
        <v>0</v>
      </c>
      <c r="AJ284" s="2">
        <f t="shared" si="107"/>
        <v>0</v>
      </c>
      <c r="AK284" s="2">
        <f t="shared" si="107"/>
        <v>0</v>
      </c>
    </row>
    <row r="285" spans="1:38">
      <c r="E285" t="s">
        <v>303</v>
      </c>
      <c r="F285" t="s">
        <v>215</v>
      </c>
      <c r="G285" s="2">
        <f>G283*G284</f>
        <v>0</v>
      </c>
      <c r="H285" s="2">
        <f t="shared" ref="H285:AK285" si="108">H283*H284</f>
        <v>0</v>
      </c>
      <c r="I285" s="2">
        <f t="shared" si="108"/>
        <v>0</v>
      </c>
      <c r="J285" s="2">
        <f t="shared" si="108"/>
        <v>0</v>
      </c>
      <c r="K285" s="2">
        <f t="shared" si="108"/>
        <v>0</v>
      </c>
      <c r="L285" s="2">
        <f t="shared" si="108"/>
        <v>0</v>
      </c>
      <c r="M285" s="2">
        <f t="shared" si="108"/>
        <v>0</v>
      </c>
      <c r="N285" s="2">
        <f t="shared" si="108"/>
        <v>0</v>
      </c>
      <c r="O285" s="2">
        <f t="shared" si="108"/>
        <v>0</v>
      </c>
      <c r="P285" s="2">
        <f t="shared" si="108"/>
        <v>0</v>
      </c>
      <c r="Q285" s="2">
        <f t="shared" si="108"/>
        <v>0</v>
      </c>
      <c r="R285" s="2">
        <f t="shared" si="108"/>
        <v>0</v>
      </c>
      <c r="S285" s="2">
        <f t="shared" si="108"/>
        <v>0</v>
      </c>
      <c r="T285" s="2">
        <f t="shared" si="108"/>
        <v>0</v>
      </c>
      <c r="U285" s="2">
        <f t="shared" si="108"/>
        <v>0</v>
      </c>
      <c r="V285" s="2">
        <f t="shared" si="108"/>
        <v>0</v>
      </c>
      <c r="W285" s="2">
        <f t="shared" si="108"/>
        <v>0</v>
      </c>
      <c r="X285" s="2">
        <f t="shared" si="108"/>
        <v>0</v>
      </c>
      <c r="Y285" s="2">
        <f t="shared" si="108"/>
        <v>0</v>
      </c>
      <c r="Z285" s="2">
        <f t="shared" si="108"/>
        <v>0</v>
      </c>
      <c r="AA285" s="2">
        <f t="shared" si="108"/>
        <v>0</v>
      </c>
      <c r="AB285" s="2">
        <f t="shared" si="108"/>
        <v>0</v>
      </c>
      <c r="AC285" s="2">
        <f t="shared" si="108"/>
        <v>0</v>
      </c>
      <c r="AD285" s="2">
        <f t="shared" si="108"/>
        <v>0</v>
      </c>
      <c r="AE285" s="2">
        <f t="shared" si="108"/>
        <v>0</v>
      </c>
      <c r="AF285" s="2">
        <f t="shared" si="108"/>
        <v>0</v>
      </c>
      <c r="AG285" s="2">
        <f t="shared" si="108"/>
        <v>0</v>
      </c>
      <c r="AH285" s="2">
        <f t="shared" si="108"/>
        <v>0</v>
      </c>
      <c r="AI285" s="2">
        <f t="shared" si="108"/>
        <v>0</v>
      </c>
      <c r="AJ285" s="2">
        <f t="shared" si="108"/>
        <v>0</v>
      </c>
      <c r="AK285" s="2">
        <f t="shared" si="108"/>
        <v>0</v>
      </c>
    </row>
    <row r="287" spans="1:38">
      <c r="D287" t="s">
        <v>304</v>
      </c>
    </row>
    <row r="288" spans="1:38">
      <c r="E288" t="s">
        <v>219</v>
      </c>
      <c r="F288" t="s">
        <v>215</v>
      </c>
      <c r="G288" s="2">
        <f t="shared" ref="G288:AK293" si="109">G222</f>
        <v>0</v>
      </c>
      <c r="H288" s="2">
        <f t="shared" si="109"/>
        <v>1122789.0556968988</v>
      </c>
      <c r="I288" s="2">
        <f t="shared" si="109"/>
        <v>2041617.5654703882</v>
      </c>
      <c r="J288" s="2">
        <f t="shared" si="109"/>
        <v>2324151.3020387879</v>
      </c>
      <c r="K288" s="2">
        <f t="shared" si="109"/>
        <v>2682138.612658496</v>
      </c>
      <c r="L288" s="2">
        <f t="shared" si="109"/>
        <v>2694558.9020375502</v>
      </c>
      <c r="M288" s="2">
        <f t="shared" si="109"/>
        <v>3334388.3528108946</v>
      </c>
      <c r="N288" s="2">
        <f t="shared" si="109"/>
        <v>3782850.9634468667</v>
      </c>
      <c r="O288" s="2">
        <f t="shared" si="109"/>
        <v>3713435.6652291836</v>
      </c>
      <c r="P288" s="2">
        <f t="shared" si="109"/>
        <v>3930333.1478929245</v>
      </c>
      <c r="Q288" s="2">
        <f t="shared" si="109"/>
        <v>4312759.3901320519</v>
      </c>
      <c r="R288" s="2">
        <f t="shared" si="109"/>
        <v>4892475.7978151571</v>
      </c>
      <c r="S288" s="2">
        <f t="shared" si="109"/>
        <v>5342346.513887356</v>
      </c>
      <c r="T288" s="2">
        <f t="shared" si="109"/>
        <v>5389193.1209477978</v>
      </c>
      <c r="U288" s="2">
        <f t="shared" si="109"/>
        <v>5475602.2682373552</v>
      </c>
      <c r="V288" s="2">
        <f t="shared" si="109"/>
        <v>4720688.6344610387</v>
      </c>
      <c r="W288" s="2">
        <f t="shared" si="109"/>
        <v>4671475.6915919734</v>
      </c>
      <c r="X288" s="2">
        <f t="shared" si="109"/>
        <v>4478435.3589532562</v>
      </c>
      <c r="Y288" s="2">
        <f t="shared" si="109"/>
        <v>4329375.7216925863</v>
      </c>
      <c r="Z288" s="2">
        <f t="shared" si="109"/>
        <v>3849311.7564513697</v>
      </c>
      <c r="AA288" s="2">
        <f t="shared" si="109"/>
        <v>3337553.5656450512</v>
      </c>
      <c r="AB288" s="2">
        <f t="shared" si="109"/>
        <v>2789850.8496720251</v>
      </c>
      <c r="AC288" s="2">
        <f t="shared" si="109"/>
        <v>2593203.536603258</v>
      </c>
      <c r="AD288" s="2">
        <f t="shared" si="109"/>
        <v>2115845.1163377296</v>
      </c>
      <c r="AE288" s="2">
        <f t="shared" si="109"/>
        <v>1814447.4856345998</v>
      </c>
      <c r="AF288" s="2">
        <f t="shared" si="109"/>
        <v>1569548.7187935093</v>
      </c>
      <c r="AG288" s="2">
        <f t="shared" si="109"/>
        <v>0</v>
      </c>
      <c r="AH288" s="2">
        <f t="shared" si="109"/>
        <v>0</v>
      </c>
      <c r="AI288" s="2">
        <f t="shared" si="109"/>
        <v>0</v>
      </c>
      <c r="AJ288" s="2">
        <f t="shared" si="109"/>
        <v>0</v>
      </c>
      <c r="AK288" s="2">
        <f t="shared" si="109"/>
        <v>0</v>
      </c>
    </row>
    <row r="289" spans="4:38" customFormat="1">
      <c r="E289" t="s">
        <v>305</v>
      </c>
      <c r="F289" t="s">
        <v>215</v>
      </c>
      <c r="G289" s="2">
        <f t="shared" si="109"/>
        <v>0</v>
      </c>
      <c r="H289" s="2">
        <f t="shared" si="109"/>
        <v>359992.65749906009</v>
      </c>
      <c r="I289" s="2">
        <f t="shared" si="109"/>
        <v>1149801.8854382054</v>
      </c>
      <c r="J289" s="2">
        <f t="shared" si="109"/>
        <v>2083476.4147765716</v>
      </c>
      <c r="K289" s="2">
        <f t="shared" si="109"/>
        <v>3198450.1216914114</v>
      </c>
      <c r="L289" s="2">
        <f t="shared" si="109"/>
        <v>4338972.4104579482</v>
      </c>
      <c r="M289" s="2">
        <f t="shared" si="109"/>
        <v>5797138.0593842398</v>
      </c>
      <c r="N289" s="2">
        <f t="shared" si="109"/>
        <v>7490425.2082679365</v>
      </c>
      <c r="O289" s="2">
        <f t="shared" si="109"/>
        <v>9182840.6688373387</v>
      </c>
      <c r="P289" s="2">
        <f t="shared" si="109"/>
        <v>11007491.047861757</v>
      </c>
      <c r="Q289" s="2">
        <f t="shared" si="109"/>
        <v>13043666.186219007</v>
      </c>
      <c r="R289" s="2">
        <f t="shared" si="109"/>
        <v>15392235.61714942</v>
      </c>
      <c r="S289" s="2">
        <f t="shared" si="109"/>
        <v>17994756.86806339</v>
      </c>
      <c r="T289" s="2">
        <f t="shared" si="109"/>
        <v>20669477.708374113</v>
      </c>
      <c r="U289" s="2">
        <f t="shared" si="109"/>
        <v>23436182.957821205</v>
      </c>
      <c r="V289" s="2">
        <f t="shared" si="109"/>
        <v>25906349.333399765</v>
      </c>
      <c r="W289" s="2">
        <f t="shared" si="109"/>
        <v>28401095.669075858</v>
      </c>
      <c r="X289" s="2">
        <f t="shared" si="109"/>
        <v>30854110.069344513</v>
      </c>
      <c r="Y289" s="2">
        <f t="shared" si="109"/>
        <v>33284827.143794529</v>
      </c>
      <c r="Z289" s="2">
        <f t="shared" si="109"/>
        <v>35539098.42384617</v>
      </c>
      <c r="AA289" s="2">
        <f t="shared" si="109"/>
        <v>37598413.084633641</v>
      </c>
      <c r="AB289" s="2">
        <f t="shared" si="109"/>
        <v>39441897.385600731</v>
      </c>
      <c r="AC289" s="2">
        <f t="shared" si="109"/>
        <v>41227801.090113945</v>
      </c>
      <c r="AD289" s="2">
        <f t="shared" si="109"/>
        <v>42824561.856628336</v>
      </c>
      <c r="AE289" s="2">
        <f t="shared" si="109"/>
        <v>44309743.373663731</v>
      </c>
      <c r="AF289" s="2">
        <f t="shared" si="109"/>
        <v>45707106.786909588</v>
      </c>
      <c r="AG289" s="2">
        <f t="shared" si="109"/>
        <v>46666956.029434688</v>
      </c>
      <c r="AH289" s="2">
        <f t="shared" si="109"/>
        <v>47646962.106052808</v>
      </c>
      <c r="AI289" s="2">
        <f t="shared" si="109"/>
        <v>48647548.310279921</v>
      </c>
      <c r="AJ289" s="2">
        <f t="shared" si="109"/>
        <v>49669146.82479579</v>
      </c>
      <c r="AK289" s="2">
        <f t="shared" si="109"/>
        <v>50712198.908116505</v>
      </c>
    </row>
    <row r="290" spans="4:38" customFormat="1">
      <c r="E290" t="s">
        <v>282</v>
      </c>
      <c r="F290" t="s">
        <v>215</v>
      </c>
      <c r="G290" s="2">
        <f t="shared" si="109"/>
        <v>0</v>
      </c>
      <c r="H290" s="2" t="e">
        <f t="shared" si="109"/>
        <v>#REF!</v>
      </c>
      <c r="I290" s="2" t="e">
        <f t="shared" si="109"/>
        <v>#REF!</v>
      </c>
      <c r="J290" s="2" t="e">
        <f t="shared" si="109"/>
        <v>#REF!</v>
      </c>
      <c r="K290" s="2" t="e">
        <f t="shared" si="109"/>
        <v>#REF!</v>
      </c>
      <c r="L290" s="2" t="e">
        <f t="shared" si="109"/>
        <v>#REF!</v>
      </c>
      <c r="M290" s="2" t="e">
        <f t="shared" si="109"/>
        <v>#REF!</v>
      </c>
      <c r="N290" s="2" t="e">
        <f t="shared" si="109"/>
        <v>#REF!</v>
      </c>
      <c r="O290" s="2" t="e">
        <f t="shared" si="109"/>
        <v>#REF!</v>
      </c>
      <c r="P290" s="2" t="e">
        <f t="shared" si="109"/>
        <v>#REF!</v>
      </c>
      <c r="Q290" s="2" t="e">
        <f t="shared" si="109"/>
        <v>#REF!</v>
      </c>
      <c r="R290" s="2" t="e">
        <f t="shared" si="109"/>
        <v>#REF!</v>
      </c>
      <c r="S290" s="2" t="e">
        <f t="shared" si="109"/>
        <v>#REF!</v>
      </c>
      <c r="T290" s="2" t="e">
        <f t="shared" si="109"/>
        <v>#REF!</v>
      </c>
      <c r="U290" s="2" t="e">
        <f t="shared" si="109"/>
        <v>#REF!</v>
      </c>
      <c r="V290" s="2" t="e">
        <f t="shared" si="109"/>
        <v>#REF!</v>
      </c>
      <c r="W290" s="2" t="e">
        <f t="shared" si="109"/>
        <v>#REF!</v>
      </c>
      <c r="X290" s="2" t="e">
        <f t="shared" si="109"/>
        <v>#REF!</v>
      </c>
      <c r="Y290" s="2" t="e">
        <f t="shared" si="109"/>
        <v>#REF!</v>
      </c>
      <c r="Z290" s="2" t="e">
        <f t="shared" si="109"/>
        <v>#REF!</v>
      </c>
      <c r="AA290" s="2" t="e">
        <f t="shared" si="109"/>
        <v>#REF!</v>
      </c>
      <c r="AB290" s="2" t="e">
        <f t="shared" si="109"/>
        <v>#REF!</v>
      </c>
      <c r="AC290" s="2" t="e">
        <f t="shared" si="109"/>
        <v>#REF!</v>
      </c>
      <c r="AD290" s="2" t="e">
        <f t="shared" si="109"/>
        <v>#REF!</v>
      </c>
      <c r="AE290" s="2" t="e">
        <f t="shared" si="109"/>
        <v>#REF!</v>
      </c>
      <c r="AF290" s="2" t="e">
        <f t="shared" si="109"/>
        <v>#REF!</v>
      </c>
      <c r="AG290" s="2" t="e">
        <f t="shared" si="109"/>
        <v>#REF!</v>
      </c>
      <c r="AH290" s="2" t="e">
        <f t="shared" si="109"/>
        <v>#REF!</v>
      </c>
      <c r="AI290" s="2" t="e">
        <f t="shared" si="109"/>
        <v>#REF!</v>
      </c>
      <c r="AJ290" s="2" t="e">
        <f t="shared" si="109"/>
        <v>#REF!</v>
      </c>
      <c r="AK290" s="2" t="e">
        <f t="shared" si="109"/>
        <v>#REF!</v>
      </c>
    </row>
    <row r="291" spans="4:38" customFormat="1">
      <c r="E291" t="s">
        <v>283</v>
      </c>
      <c r="F291" t="s">
        <v>215</v>
      </c>
      <c r="G291" s="2">
        <f t="shared" si="109"/>
        <v>0</v>
      </c>
      <c r="H291" s="2" t="e">
        <f t="shared" si="109"/>
        <v>#REF!</v>
      </c>
      <c r="I291" s="2" t="e">
        <f t="shared" si="109"/>
        <v>#REF!</v>
      </c>
      <c r="J291" s="2" t="e">
        <f t="shared" si="109"/>
        <v>#REF!</v>
      </c>
      <c r="K291" s="2" t="e">
        <f t="shared" si="109"/>
        <v>#REF!</v>
      </c>
      <c r="L291" s="2" t="e">
        <f t="shared" si="109"/>
        <v>#REF!</v>
      </c>
      <c r="M291" s="2" t="e">
        <f t="shared" si="109"/>
        <v>#REF!</v>
      </c>
      <c r="N291" s="2" t="e">
        <f t="shared" si="109"/>
        <v>#REF!</v>
      </c>
      <c r="O291" s="2" t="e">
        <f t="shared" si="109"/>
        <v>#REF!</v>
      </c>
      <c r="P291" s="2" t="e">
        <f t="shared" si="109"/>
        <v>#REF!</v>
      </c>
      <c r="Q291" s="2" t="e">
        <f t="shared" si="109"/>
        <v>#REF!</v>
      </c>
      <c r="R291" s="2" t="e">
        <f t="shared" si="109"/>
        <v>#REF!</v>
      </c>
      <c r="S291" s="2" t="e">
        <f t="shared" si="109"/>
        <v>#REF!</v>
      </c>
      <c r="T291" s="2" t="e">
        <f t="shared" si="109"/>
        <v>#REF!</v>
      </c>
      <c r="U291" s="2" t="e">
        <f t="shared" si="109"/>
        <v>#REF!</v>
      </c>
      <c r="V291" s="2" t="e">
        <f t="shared" si="109"/>
        <v>#REF!</v>
      </c>
      <c r="W291" s="2" t="e">
        <f t="shared" si="109"/>
        <v>#REF!</v>
      </c>
      <c r="X291" s="2" t="e">
        <f t="shared" si="109"/>
        <v>#REF!</v>
      </c>
      <c r="Y291" s="2" t="e">
        <f t="shared" si="109"/>
        <v>#REF!</v>
      </c>
      <c r="Z291" s="2" t="e">
        <f t="shared" si="109"/>
        <v>#REF!</v>
      </c>
      <c r="AA291" s="2" t="e">
        <f t="shared" si="109"/>
        <v>#REF!</v>
      </c>
      <c r="AB291" s="2" t="e">
        <f t="shared" si="109"/>
        <v>#REF!</v>
      </c>
      <c r="AC291" s="2" t="e">
        <f t="shared" si="109"/>
        <v>#REF!</v>
      </c>
      <c r="AD291" s="2" t="e">
        <f t="shared" si="109"/>
        <v>#REF!</v>
      </c>
      <c r="AE291" s="2" t="e">
        <f t="shared" si="109"/>
        <v>#REF!</v>
      </c>
      <c r="AF291" s="2" t="e">
        <f t="shared" si="109"/>
        <v>#REF!</v>
      </c>
      <c r="AG291" s="2" t="e">
        <f t="shared" si="109"/>
        <v>#REF!</v>
      </c>
      <c r="AH291" s="2" t="e">
        <f t="shared" si="109"/>
        <v>#REF!</v>
      </c>
      <c r="AI291" s="2" t="e">
        <f t="shared" si="109"/>
        <v>#REF!</v>
      </c>
      <c r="AJ291" s="2" t="e">
        <f t="shared" si="109"/>
        <v>#REF!</v>
      </c>
      <c r="AK291" s="2" t="e">
        <f t="shared" si="109"/>
        <v>#REF!</v>
      </c>
    </row>
    <row r="292" spans="4:38" customFormat="1">
      <c r="E292" t="s">
        <v>306</v>
      </c>
      <c r="F292" t="s">
        <v>215</v>
      </c>
      <c r="G292" s="2">
        <f t="shared" si="109"/>
        <v>0</v>
      </c>
      <c r="H292" s="2">
        <f t="shared" si="109"/>
        <v>-315785.64455933712</v>
      </c>
      <c r="I292" s="2">
        <f t="shared" si="109"/>
        <v>-351147.79929120134</v>
      </c>
      <c r="J292" s="2">
        <f t="shared" si="109"/>
        <v>-380199.69056668621</v>
      </c>
      <c r="K292" s="2">
        <f t="shared" si="109"/>
        <v>-550639.7188299892</v>
      </c>
      <c r="L292" s="2">
        <f t="shared" si="109"/>
        <v>-608123.83285650529</v>
      </c>
      <c r="M292" s="2">
        <f t="shared" si="109"/>
        <v>-654436.67728748545</v>
      </c>
      <c r="N292" s="2">
        <f t="shared" si="109"/>
        <v>-701722.31433057121</v>
      </c>
      <c r="O292" s="2">
        <f t="shared" si="109"/>
        <v>-1126086.0197846768</v>
      </c>
      <c r="P292" s="2">
        <f t="shared" si="109"/>
        <v>-1175215.1841333383</v>
      </c>
      <c r="Q292" s="2">
        <f t="shared" si="109"/>
        <v>-1273307.7095307494</v>
      </c>
      <c r="R292" s="2">
        <f t="shared" si="109"/>
        <v>-1334463.657003439</v>
      </c>
      <c r="S292" s="2">
        <f t="shared" si="109"/>
        <v>-1401242.9884270309</v>
      </c>
      <c r="T292" s="2">
        <f t="shared" si="109"/>
        <v>-1468607.9024388783</v>
      </c>
      <c r="U292" s="2">
        <f t="shared" si="109"/>
        <v>-1537052.9307918451</v>
      </c>
      <c r="V292" s="2">
        <f t="shared" si="109"/>
        <v>-1596061.5387226082</v>
      </c>
      <c r="W292" s="2">
        <f t="shared" si="109"/>
        <v>-4610903.7002462102</v>
      </c>
      <c r="X292" s="2">
        <f t="shared" si="109"/>
        <v>-4711425.9271188397</v>
      </c>
      <c r="Y292" s="2">
        <f t="shared" si="109"/>
        <v>-4798643.96427429</v>
      </c>
      <c r="Z292" s="2">
        <f t="shared" si="109"/>
        <v>-4958925.6988212299</v>
      </c>
      <c r="AA292" s="2" t="e">
        <f t="shared" si="109"/>
        <v>#REF!</v>
      </c>
      <c r="AB292" s="2" t="e">
        <f t="shared" si="109"/>
        <v>#REF!</v>
      </c>
      <c r="AC292" s="2" t="e">
        <f t="shared" si="109"/>
        <v>#REF!</v>
      </c>
      <c r="AD292" s="2" t="e">
        <f t="shared" si="109"/>
        <v>#REF!</v>
      </c>
      <c r="AE292" s="2" t="e">
        <f t="shared" si="109"/>
        <v>#REF!</v>
      </c>
      <c r="AF292" s="2" t="e">
        <f t="shared" si="109"/>
        <v>#REF!</v>
      </c>
      <c r="AG292" s="2" t="e">
        <f t="shared" si="109"/>
        <v>#REF!</v>
      </c>
      <c r="AH292" s="2" t="e">
        <f t="shared" si="109"/>
        <v>#REF!</v>
      </c>
      <c r="AI292" s="2" t="e">
        <f t="shared" si="109"/>
        <v>#REF!</v>
      </c>
      <c r="AJ292" s="2" t="e">
        <f t="shared" si="109"/>
        <v>#REF!</v>
      </c>
      <c r="AK292" s="2" t="e">
        <f t="shared" si="109"/>
        <v>#REF!</v>
      </c>
    </row>
    <row r="293" spans="4:38" customFormat="1">
      <c r="E293" t="s">
        <v>290</v>
      </c>
      <c r="F293" t="s">
        <v>215</v>
      </c>
      <c r="G293" s="2">
        <f t="shared" si="109"/>
        <v>0</v>
      </c>
      <c r="H293" s="2">
        <f t="shared" si="109"/>
        <v>0</v>
      </c>
      <c r="I293" s="2">
        <f t="shared" si="109"/>
        <v>0</v>
      </c>
      <c r="J293" s="2">
        <f t="shared" si="109"/>
        <v>0</v>
      </c>
      <c r="K293" s="2">
        <f t="shared" si="109"/>
        <v>0</v>
      </c>
      <c r="L293" s="2">
        <f t="shared" si="109"/>
        <v>0</v>
      </c>
      <c r="M293" s="2">
        <f t="shared" si="109"/>
        <v>0</v>
      </c>
      <c r="N293" s="2">
        <f t="shared" si="109"/>
        <v>0</v>
      </c>
      <c r="O293" s="2">
        <f t="shared" si="109"/>
        <v>0</v>
      </c>
      <c r="P293" s="2">
        <f t="shared" si="109"/>
        <v>0</v>
      </c>
      <c r="Q293" s="2">
        <f t="shared" si="109"/>
        <v>0</v>
      </c>
      <c r="R293" s="2">
        <f t="shared" si="109"/>
        <v>0</v>
      </c>
      <c r="S293" s="2">
        <f t="shared" si="109"/>
        <v>0</v>
      </c>
      <c r="T293" s="2">
        <f t="shared" si="109"/>
        <v>0</v>
      </c>
      <c r="U293" s="2">
        <f t="shared" si="109"/>
        <v>0</v>
      </c>
      <c r="V293" s="2">
        <f t="shared" si="109"/>
        <v>0</v>
      </c>
      <c r="W293" s="2">
        <f t="shared" si="109"/>
        <v>0</v>
      </c>
      <c r="X293" s="2">
        <f t="shared" si="109"/>
        <v>0</v>
      </c>
      <c r="Y293" s="2">
        <f t="shared" si="109"/>
        <v>0</v>
      </c>
      <c r="Z293" s="2">
        <f t="shared" si="109"/>
        <v>0</v>
      </c>
      <c r="AA293" s="2">
        <f t="shared" si="109"/>
        <v>0</v>
      </c>
      <c r="AB293" s="2">
        <f t="shared" si="109"/>
        <v>0</v>
      </c>
      <c r="AC293" s="2">
        <f t="shared" si="109"/>
        <v>0</v>
      </c>
      <c r="AD293" s="2">
        <f t="shared" si="109"/>
        <v>0</v>
      </c>
      <c r="AE293" s="2">
        <f t="shared" si="109"/>
        <v>0</v>
      </c>
      <c r="AF293" s="2">
        <f t="shared" si="109"/>
        <v>0</v>
      </c>
      <c r="AG293" s="2">
        <f t="shared" si="109"/>
        <v>0</v>
      </c>
      <c r="AH293" s="2">
        <f t="shared" si="109"/>
        <v>0</v>
      </c>
      <c r="AI293" s="2">
        <f t="shared" si="109"/>
        <v>0</v>
      </c>
      <c r="AJ293" s="2">
        <f t="shared" si="109"/>
        <v>0</v>
      </c>
      <c r="AK293" s="2">
        <f t="shared" si="109"/>
        <v>0</v>
      </c>
    </row>
    <row r="294" spans="4:38" customFormat="1">
      <c r="E294" t="s">
        <v>307</v>
      </c>
      <c r="F294" t="s">
        <v>215</v>
      </c>
      <c r="G294" s="2">
        <f t="shared" ref="G294:AK294" si="110">G285</f>
        <v>0</v>
      </c>
      <c r="H294" s="2">
        <f t="shared" si="110"/>
        <v>0</v>
      </c>
      <c r="I294" s="2">
        <f t="shared" si="110"/>
        <v>0</v>
      </c>
      <c r="J294" s="2">
        <f t="shared" si="110"/>
        <v>0</v>
      </c>
      <c r="K294" s="2">
        <f t="shared" si="110"/>
        <v>0</v>
      </c>
      <c r="L294" s="2">
        <f t="shared" si="110"/>
        <v>0</v>
      </c>
      <c r="M294" s="2">
        <f t="shared" si="110"/>
        <v>0</v>
      </c>
      <c r="N294" s="2">
        <f t="shared" si="110"/>
        <v>0</v>
      </c>
      <c r="O294" s="2">
        <f t="shared" si="110"/>
        <v>0</v>
      </c>
      <c r="P294" s="2">
        <f t="shared" si="110"/>
        <v>0</v>
      </c>
      <c r="Q294" s="2">
        <f t="shared" si="110"/>
        <v>0</v>
      </c>
      <c r="R294" s="2">
        <f t="shared" si="110"/>
        <v>0</v>
      </c>
      <c r="S294" s="2">
        <f t="shared" si="110"/>
        <v>0</v>
      </c>
      <c r="T294" s="2">
        <f t="shared" si="110"/>
        <v>0</v>
      </c>
      <c r="U294" s="2">
        <f t="shared" si="110"/>
        <v>0</v>
      </c>
      <c r="V294" s="2">
        <f t="shared" si="110"/>
        <v>0</v>
      </c>
      <c r="W294" s="2">
        <f t="shared" si="110"/>
        <v>0</v>
      </c>
      <c r="X294" s="2">
        <f t="shared" si="110"/>
        <v>0</v>
      </c>
      <c r="Y294" s="2">
        <f t="shared" si="110"/>
        <v>0</v>
      </c>
      <c r="Z294" s="2">
        <f t="shared" si="110"/>
        <v>0</v>
      </c>
      <c r="AA294" s="2">
        <f t="shared" si="110"/>
        <v>0</v>
      </c>
      <c r="AB294" s="2">
        <f t="shared" si="110"/>
        <v>0</v>
      </c>
      <c r="AC294" s="2">
        <f t="shared" si="110"/>
        <v>0</v>
      </c>
      <c r="AD294" s="2">
        <f t="shared" si="110"/>
        <v>0</v>
      </c>
      <c r="AE294" s="2">
        <f t="shared" si="110"/>
        <v>0</v>
      </c>
      <c r="AF294" s="2">
        <f t="shared" si="110"/>
        <v>0</v>
      </c>
      <c r="AG294" s="2">
        <f t="shared" si="110"/>
        <v>0</v>
      </c>
      <c r="AH294" s="2">
        <f t="shared" si="110"/>
        <v>0</v>
      </c>
      <c r="AI294" s="2">
        <f t="shared" si="110"/>
        <v>0</v>
      </c>
      <c r="AJ294" s="2">
        <f t="shared" si="110"/>
        <v>0</v>
      </c>
      <c r="AK294" s="2">
        <f t="shared" si="110"/>
        <v>0</v>
      </c>
    </row>
    <row r="295" spans="4:38" customFormat="1"/>
    <row r="296" spans="4:38" customFormat="1">
      <c r="E296" t="s">
        <v>308</v>
      </c>
      <c r="F296" t="s">
        <v>215</v>
      </c>
      <c r="G296" s="2">
        <f t="shared" ref="G296:AK296" si="111">SUM(G288:G294)</f>
        <v>0</v>
      </c>
      <c r="H296" s="2" t="e">
        <f t="shared" si="111"/>
        <v>#REF!</v>
      </c>
      <c r="I296" s="2" t="e">
        <f t="shared" si="111"/>
        <v>#REF!</v>
      </c>
      <c r="J296" s="2" t="e">
        <f t="shared" si="111"/>
        <v>#REF!</v>
      </c>
      <c r="K296" s="2" t="e">
        <f t="shared" si="111"/>
        <v>#REF!</v>
      </c>
      <c r="L296" s="2" t="e">
        <f t="shared" si="111"/>
        <v>#REF!</v>
      </c>
      <c r="M296" s="2" t="e">
        <f t="shared" si="111"/>
        <v>#REF!</v>
      </c>
      <c r="N296" s="2" t="e">
        <f t="shared" si="111"/>
        <v>#REF!</v>
      </c>
      <c r="O296" s="2" t="e">
        <f t="shared" si="111"/>
        <v>#REF!</v>
      </c>
      <c r="P296" s="2" t="e">
        <f t="shared" si="111"/>
        <v>#REF!</v>
      </c>
      <c r="Q296" s="2" t="e">
        <f t="shared" si="111"/>
        <v>#REF!</v>
      </c>
      <c r="R296" s="2" t="e">
        <f t="shared" si="111"/>
        <v>#REF!</v>
      </c>
      <c r="S296" s="2" t="e">
        <f t="shared" si="111"/>
        <v>#REF!</v>
      </c>
      <c r="T296" s="2" t="e">
        <f t="shared" si="111"/>
        <v>#REF!</v>
      </c>
      <c r="U296" s="2" t="e">
        <f t="shared" si="111"/>
        <v>#REF!</v>
      </c>
      <c r="V296" s="2" t="e">
        <f t="shared" si="111"/>
        <v>#REF!</v>
      </c>
      <c r="W296" s="2" t="e">
        <f t="shared" si="111"/>
        <v>#REF!</v>
      </c>
      <c r="X296" s="2" t="e">
        <f t="shared" si="111"/>
        <v>#REF!</v>
      </c>
      <c r="Y296" s="2" t="e">
        <f t="shared" si="111"/>
        <v>#REF!</v>
      </c>
      <c r="Z296" s="2" t="e">
        <f t="shared" si="111"/>
        <v>#REF!</v>
      </c>
      <c r="AA296" s="2" t="e">
        <f t="shared" si="111"/>
        <v>#REF!</v>
      </c>
      <c r="AB296" s="2" t="e">
        <f t="shared" si="111"/>
        <v>#REF!</v>
      </c>
      <c r="AC296" s="2" t="e">
        <f t="shared" si="111"/>
        <v>#REF!</v>
      </c>
      <c r="AD296" s="2" t="e">
        <f t="shared" si="111"/>
        <v>#REF!</v>
      </c>
      <c r="AE296" s="2" t="e">
        <f t="shared" si="111"/>
        <v>#REF!</v>
      </c>
      <c r="AF296" s="2" t="e">
        <f t="shared" si="111"/>
        <v>#REF!</v>
      </c>
      <c r="AG296" s="2" t="e">
        <f t="shared" si="111"/>
        <v>#REF!</v>
      </c>
      <c r="AH296" s="2" t="e">
        <f t="shared" si="111"/>
        <v>#REF!</v>
      </c>
      <c r="AI296" s="2" t="e">
        <f t="shared" si="111"/>
        <v>#REF!</v>
      </c>
      <c r="AJ296" s="2" t="e">
        <f t="shared" si="111"/>
        <v>#REF!</v>
      </c>
      <c r="AK296" s="2" t="e">
        <f t="shared" si="111"/>
        <v>#REF!</v>
      </c>
    </row>
    <row r="297" spans="4:38" customFormat="1">
      <c r="E297" t="s">
        <v>309</v>
      </c>
      <c r="F297" t="s">
        <v>215</v>
      </c>
      <c r="G297" s="2">
        <f t="shared" ref="G297:AK297" si="112">-G296*G$18</f>
        <v>0</v>
      </c>
      <c r="H297" s="2" t="e">
        <f t="shared" si="112"/>
        <v>#REF!</v>
      </c>
      <c r="I297" s="2" t="e">
        <f t="shared" si="112"/>
        <v>#REF!</v>
      </c>
      <c r="J297" s="2" t="e">
        <f t="shared" si="112"/>
        <v>#REF!</v>
      </c>
      <c r="K297" s="2" t="e">
        <f t="shared" si="112"/>
        <v>#REF!</v>
      </c>
      <c r="L297" s="2" t="e">
        <f t="shared" si="112"/>
        <v>#REF!</v>
      </c>
      <c r="M297" s="2" t="e">
        <f t="shared" si="112"/>
        <v>#REF!</v>
      </c>
      <c r="N297" s="2" t="e">
        <f t="shared" si="112"/>
        <v>#REF!</v>
      </c>
      <c r="O297" s="2" t="e">
        <f t="shared" si="112"/>
        <v>#REF!</v>
      </c>
      <c r="P297" s="2" t="e">
        <f t="shared" si="112"/>
        <v>#REF!</v>
      </c>
      <c r="Q297" s="2" t="e">
        <f t="shared" si="112"/>
        <v>#REF!</v>
      </c>
      <c r="R297" s="2" t="e">
        <f t="shared" si="112"/>
        <v>#REF!</v>
      </c>
      <c r="S297" s="2" t="e">
        <f t="shared" si="112"/>
        <v>#REF!</v>
      </c>
      <c r="T297" s="2" t="e">
        <f t="shared" si="112"/>
        <v>#REF!</v>
      </c>
      <c r="U297" s="2" t="e">
        <f t="shared" si="112"/>
        <v>#REF!</v>
      </c>
      <c r="V297" s="2" t="e">
        <f t="shared" si="112"/>
        <v>#REF!</v>
      </c>
      <c r="W297" s="2" t="e">
        <f t="shared" si="112"/>
        <v>#REF!</v>
      </c>
      <c r="X297" s="2" t="e">
        <f t="shared" si="112"/>
        <v>#REF!</v>
      </c>
      <c r="Y297" s="2" t="e">
        <f t="shared" si="112"/>
        <v>#REF!</v>
      </c>
      <c r="Z297" s="2" t="e">
        <f t="shared" si="112"/>
        <v>#REF!</v>
      </c>
      <c r="AA297" s="2" t="e">
        <f t="shared" si="112"/>
        <v>#REF!</v>
      </c>
      <c r="AB297" s="2" t="e">
        <f t="shared" si="112"/>
        <v>#REF!</v>
      </c>
      <c r="AC297" s="2" t="e">
        <f t="shared" si="112"/>
        <v>#REF!</v>
      </c>
      <c r="AD297" s="2" t="e">
        <f t="shared" si="112"/>
        <v>#REF!</v>
      </c>
      <c r="AE297" s="2" t="e">
        <f t="shared" si="112"/>
        <v>#REF!</v>
      </c>
      <c r="AF297" s="2" t="e">
        <f t="shared" si="112"/>
        <v>#REF!</v>
      </c>
      <c r="AG297" s="2" t="e">
        <f t="shared" si="112"/>
        <v>#REF!</v>
      </c>
      <c r="AH297" s="2" t="e">
        <f t="shared" si="112"/>
        <v>#REF!</v>
      </c>
      <c r="AI297" s="2" t="e">
        <f t="shared" si="112"/>
        <v>#REF!</v>
      </c>
      <c r="AJ297" s="2" t="e">
        <f t="shared" si="112"/>
        <v>#REF!</v>
      </c>
      <c r="AK297" s="2" t="e">
        <f t="shared" si="112"/>
        <v>#REF!</v>
      </c>
    </row>
    <row r="298" spans="4:38" customFormat="1"/>
    <row r="299" spans="4:38" customFormat="1">
      <c r="D299" t="s">
        <v>310</v>
      </c>
    </row>
    <row r="300" spans="4:38" customFormat="1">
      <c r="E300" t="s">
        <v>214</v>
      </c>
      <c r="F300" t="s">
        <v>215</v>
      </c>
      <c r="G300" s="2">
        <f t="shared" ref="G300:AK307" si="113">G234</f>
        <v>0</v>
      </c>
      <c r="H300" s="2">
        <f t="shared" si="113"/>
        <v>-24140062.509050071</v>
      </c>
      <c r="I300" s="2">
        <f t="shared" si="113"/>
        <v>-787354.81307874992</v>
      </c>
      <c r="J300" s="2">
        <f t="shared" si="113"/>
        <v>0</v>
      </c>
      <c r="K300" s="2">
        <f t="shared" si="113"/>
        <v>-10953063.64840574</v>
      </c>
      <c r="L300" s="2">
        <f t="shared" si="113"/>
        <v>-1904170.2200837438</v>
      </c>
      <c r="M300" s="2">
        <f t="shared" si="113"/>
        <v>-370639.20166751306</v>
      </c>
      <c r="N300" s="2">
        <f t="shared" si="113"/>
        <v>0</v>
      </c>
      <c r="O300" s="2">
        <f t="shared" si="113"/>
        <v>-30235660.771099266</v>
      </c>
      <c r="P300" s="2">
        <f t="shared" si="113"/>
        <v>0</v>
      </c>
      <c r="Q300" s="2">
        <f t="shared" si="113"/>
        <v>-3534642.641660844</v>
      </c>
      <c r="R300" s="2">
        <f t="shared" si="113"/>
        <v>0</v>
      </c>
      <c r="S300" s="2">
        <f t="shared" si="113"/>
        <v>0</v>
      </c>
      <c r="T300" s="2">
        <f t="shared" si="113"/>
        <v>0</v>
      </c>
      <c r="U300" s="2">
        <f t="shared" si="113"/>
        <v>0</v>
      </c>
      <c r="V300" s="2">
        <f t="shared" si="113"/>
        <v>0</v>
      </c>
      <c r="W300" s="2">
        <f t="shared" si="113"/>
        <v>-236515897.23029619</v>
      </c>
      <c r="X300" s="2">
        <f t="shared" si="113"/>
        <v>-3563342.7908570571</v>
      </c>
      <c r="Y300" s="2">
        <f t="shared" si="113"/>
        <v>-2648067.2507434404</v>
      </c>
      <c r="Z300" s="2">
        <f t="shared" si="113"/>
        <v>-8973227.007303888</v>
      </c>
      <c r="AA300" s="2" t="e">
        <f t="shared" si="113"/>
        <v>#REF!</v>
      </c>
      <c r="AB300" s="2">
        <f t="shared" si="113"/>
        <v>0</v>
      </c>
      <c r="AC300" s="2">
        <f t="shared" si="113"/>
        <v>0</v>
      </c>
      <c r="AD300" s="2" t="e">
        <f t="shared" si="113"/>
        <v>#REF!</v>
      </c>
      <c r="AE300" s="2" t="e">
        <f t="shared" si="113"/>
        <v>#REF!</v>
      </c>
      <c r="AF300" s="2" t="e">
        <f t="shared" si="113"/>
        <v>#REF!</v>
      </c>
      <c r="AG300" s="2" t="e">
        <f t="shared" si="113"/>
        <v>#REF!</v>
      </c>
      <c r="AH300" s="2" t="e">
        <f t="shared" si="113"/>
        <v>#REF!</v>
      </c>
      <c r="AI300" s="2" t="e">
        <f t="shared" si="113"/>
        <v>#REF!</v>
      </c>
      <c r="AJ300" s="2" t="e">
        <f t="shared" si="113"/>
        <v>#REF!</v>
      </c>
      <c r="AK300" s="2" t="e">
        <f t="shared" si="113"/>
        <v>#REF!</v>
      </c>
    </row>
    <row r="301" spans="4:38" customFormat="1">
      <c r="E301" t="s">
        <v>311</v>
      </c>
      <c r="F301" t="s">
        <v>215</v>
      </c>
      <c r="G301" s="2">
        <f t="shared" si="113"/>
        <v>0</v>
      </c>
      <c r="H301" s="2">
        <f t="shared" si="113"/>
        <v>0</v>
      </c>
      <c r="I301" s="2">
        <f t="shared" si="113"/>
        <v>0</v>
      </c>
      <c r="J301" s="2">
        <f t="shared" si="113"/>
        <v>0</v>
      </c>
      <c r="K301" s="2">
        <f t="shared" si="113"/>
        <v>0</v>
      </c>
      <c r="L301" s="2">
        <f t="shared" si="113"/>
        <v>0</v>
      </c>
      <c r="M301" s="2">
        <f t="shared" si="113"/>
        <v>0</v>
      </c>
      <c r="N301" s="2">
        <f t="shared" si="113"/>
        <v>0</v>
      </c>
      <c r="O301" s="2">
        <f t="shared" si="113"/>
        <v>0</v>
      </c>
      <c r="P301" s="2">
        <f t="shared" si="113"/>
        <v>0</v>
      </c>
      <c r="Q301" s="2">
        <f t="shared" si="113"/>
        <v>0</v>
      </c>
      <c r="R301" s="2">
        <f t="shared" si="113"/>
        <v>0</v>
      </c>
      <c r="S301" s="2">
        <f t="shared" si="113"/>
        <v>0</v>
      </c>
      <c r="T301" s="2">
        <f t="shared" si="113"/>
        <v>0</v>
      </c>
      <c r="U301" s="2">
        <f t="shared" si="113"/>
        <v>0</v>
      </c>
      <c r="V301" s="2">
        <f t="shared" si="113"/>
        <v>0</v>
      </c>
      <c r="W301" s="2">
        <f t="shared" si="113"/>
        <v>0</v>
      </c>
      <c r="X301" s="2">
        <f t="shared" si="113"/>
        <v>0</v>
      </c>
      <c r="Y301" s="2">
        <f t="shared" si="113"/>
        <v>0</v>
      </c>
      <c r="Z301" s="2">
        <f t="shared" si="113"/>
        <v>0</v>
      </c>
      <c r="AA301" s="2">
        <f t="shared" si="113"/>
        <v>0</v>
      </c>
      <c r="AB301" s="2">
        <f t="shared" si="113"/>
        <v>0</v>
      </c>
      <c r="AC301" s="2">
        <f t="shared" si="113"/>
        <v>0</v>
      </c>
      <c r="AD301" s="2">
        <f t="shared" si="113"/>
        <v>0</v>
      </c>
      <c r="AE301" s="2">
        <f t="shared" si="113"/>
        <v>0</v>
      </c>
      <c r="AF301" s="2">
        <f t="shared" si="113"/>
        <v>0</v>
      </c>
      <c r="AG301" s="2">
        <f t="shared" si="113"/>
        <v>0</v>
      </c>
      <c r="AH301" s="2">
        <f t="shared" si="113"/>
        <v>0</v>
      </c>
      <c r="AI301" s="2">
        <f t="shared" si="113"/>
        <v>0</v>
      </c>
      <c r="AJ301" s="2">
        <f t="shared" si="113"/>
        <v>0</v>
      </c>
      <c r="AK301" s="2">
        <f t="shared" si="113"/>
        <v>0</v>
      </c>
    </row>
    <row r="302" spans="4:38" customFormat="1">
      <c r="E302" t="s">
        <v>222</v>
      </c>
      <c r="F302" t="s">
        <v>215</v>
      </c>
      <c r="G302" s="2">
        <f t="shared" si="113"/>
        <v>0</v>
      </c>
      <c r="H302" s="2">
        <f t="shared" si="113"/>
        <v>0</v>
      </c>
      <c r="I302" s="2">
        <f t="shared" si="113"/>
        <v>0</v>
      </c>
      <c r="J302" s="2">
        <f t="shared" si="113"/>
        <v>0</v>
      </c>
      <c r="K302" s="2">
        <f t="shared" si="113"/>
        <v>0</v>
      </c>
      <c r="L302" s="2">
        <f t="shared" si="113"/>
        <v>0</v>
      </c>
      <c r="M302" s="2">
        <f t="shared" si="113"/>
        <v>0</v>
      </c>
      <c r="N302" s="2">
        <f t="shared" si="113"/>
        <v>0</v>
      </c>
      <c r="O302" s="2">
        <f t="shared" si="113"/>
        <v>0</v>
      </c>
      <c r="P302" s="2">
        <f t="shared" si="113"/>
        <v>0</v>
      </c>
      <c r="Q302" s="2">
        <f t="shared" si="113"/>
        <v>0</v>
      </c>
      <c r="R302" s="2">
        <f t="shared" si="113"/>
        <v>0</v>
      </c>
      <c r="S302" s="2">
        <f t="shared" si="113"/>
        <v>0</v>
      </c>
      <c r="T302" s="2">
        <f t="shared" si="113"/>
        <v>0</v>
      </c>
      <c r="U302" s="2">
        <f t="shared" si="113"/>
        <v>0</v>
      </c>
      <c r="V302" s="2">
        <f t="shared" si="113"/>
        <v>0</v>
      </c>
      <c r="W302" s="2">
        <f t="shared" si="113"/>
        <v>0</v>
      </c>
      <c r="X302" s="2">
        <f t="shared" si="113"/>
        <v>0</v>
      </c>
      <c r="Y302" s="2">
        <f t="shared" si="113"/>
        <v>0</v>
      </c>
      <c r="Z302" s="2">
        <f t="shared" si="113"/>
        <v>0</v>
      </c>
      <c r="AA302" s="2">
        <f t="shared" si="113"/>
        <v>0</v>
      </c>
      <c r="AB302" s="2">
        <f t="shared" si="113"/>
        <v>0</v>
      </c>
      <c r="AC302" s="2">
        <f t="shared" si="113"/>
        <v>0</v>
      </c>
      <c r="AD302" s="2">
        <f t="shared" si="113"/>
        <v>0</v>
      </c>
      <c r="AE302" s="2">
        <f t="shared" si="113"/>
        <v>0</v>
      </c>
      <c r="AF302" s="2">
        <f t="shared" si="113"/>
        <v>0</v>
      </c>
      <c r="AG302" s="2">
        <f t="shared" si="113"/>
        <v>0</v>
      </c>
      <c r="AH302" s="2">
        <f t="shared" si="113"/>
        <v>0</v>
      </c>
      <c r="AI302" s="2">
        <f t="shared" si="113"/>
        <v>0</v>
      </c>
      <c r="AJ302" s="2">
        <f t="shared" si="113"/>
        <v>0</v>
      </c>
      <c r="AK302" s="2">
        <f t="shared" si="113"/>
        <v>0</v>
      </c>
    </row>
    <row r="303" spans="4:38" customFormat="1">
      <c r="E303" t="s">
        <v>305</v>
      </c>
      <c r="F303" t="s">
        <v>215</v>
      </c>
      <c r="G303" s="2">
        <f t="shared" si="113"/>
        <v>0</v>
      </c>
      <c r="H303" s="2">
        <f t="shared" si="113"/>
        <v>359992.65749906009</v>
      </c>
      <c r="I303" s="2">
        <f t="shared" si="113"/>
        <v>1149801.8854382054</v>
      </c>
      <c r="J303" s="2">
        <f t="shared" si="113"/>
        <v>2083476.4147765716</v>
      </c>
      <c r="K303" s="2">
        <f t="shared" si="113"/>
        <v>3198450.1216914114</v>
      </c>
      <c r="L303" s="2">
        <f t="shared" si="113"/>
        <v>4338972.4104579482</v>
      </c>
      <c r="M303" s="2">
        <f t="shared" si="113"/>
        <v>5797138.0593842398</v>
      </c>
      <c r="N303" s="2">
        <f t="shared" si="113"/>
        <v>7490425.2082679365</v>
      </c>
      <c r="O303" s="2">
        <f t="shared" si="113"/>
        <v>9182840.6688373387</v>
      </c>
      <c r="P303" s="2">
        <f t="shared" si="113"/>
        <v>11007491.047861757</v>
      </c>
      <c r="Q303" s="2">
        <f t="shared" si="113"/>
        <v>13043666.186219007</v>
      </c>
      <c r="R303" s="2">
        <f t="shared" si="113"/>
        <v>15392235.61714942</v>
      </c>
      <c r="S303" s="2">
        <f t="shared" si="113"/>
        <v>17994756.86806339</v>
      </c>
      <c r="T303" s="2">
        <f t="shared" si="113"/>
        <v>20669477.708374113</v>
      </c>
      <c r="U303" s="2">
        <f t="shared" si="113"/>
        <v>23436182.957821205</v>
      </c>
      <c r="V303" s="2">
        <f t="shared" si="113"/>
        <v>25906349.333399765</v>
      </c>
      <c r="W303" s="2">
        <f t="shared" si="113"/>
        <v>28401095.669075858</v>
      </c>
      <c r="X303" s="2">
        <f t="shared" si="113"/>
        <v>30854110.069344513</v>
      </c>
      <c r="Y303" s="2">
        <f t="shared" si="113"/>
        <v>33284827.143794529</v>
      </c>
      <c r="Z303" s="2">
        <f t="shared" si="113"/>
        <v>35539098.42384617</v>
      </c>
      <c r="AA303" s="2">
        <f t="shared" si="113"/>
        <v>37598413.084633641</v>
      </c>
      <c r="AB303" s="2">
        <f t="shared" si="113"/>
        <v>39441897.385600731</v>
      </c>
      <c r="AC303" s="2">
        <f t="shared" si="113"/>
        <v>41227801.090113945</v>
      </c>
      <c r="AD303" s="2">
        <f t="shared" si="113"/>
        <v>42824561.856628336</v>
      </c>
      <c r="AE303" s="2">
        <f t="shared" si="113"/>
        <v>44309743.373663731</v>
      </c>
      <c r="AF303" s="2">
        <f t="shared" si="113"/>
        <v>45707106.786909588</v>
      </c>
      <c r="AG303" s="2">
        <f t="shared" si="113"/>
        <v>46666956.029434688</v>
      </c>
      <c r="AH303" s="2">
        <f t="shared" si="113"/>
        <v>47646962.106052808</v>
      </c>
      <c r="AI303" s="2">
        <f t="shared" si="113"/>
        <v>48647548.310279921</v>
      </c>
      <c r="AJ303" s="2">
        <f t="shared" si="113"/>
        <v>49669146.82479579</v>
      </c>
      <c r="AK303" s="2">
        <f t="shared" si="113"/>
        <v>50712198.908116505</v>
      </c>
      <c r="AL303" s="2">
        <f t="shared" ref="AL303:AL309" si="114">IF(AF303=0,0,IF($G$15&gt;(AK303/AF303)^(1/5)-1+2%,AK303*(AK303/AF303)^(1/5)/($G$15-((AK303/AF303)^(1/5)-1)),AK303*(1+$G$14)/$G$16))</f>
        <v>1692063891.6727707</v>
      </c>
    </row>
    <row r="304" spans="4:38" customFormat="1">
      <c r="E304" t="s">
        <v>282</v>
      </c>
      <c r="F304" t="s">
        <v>215</v>
      </c>
      <c r="G304" s="2">
        <f t="shared" si="113"/>
        <v>0</v>
      </c>
      <c r="H304" s="2" t="e">
        <f t="shared" si="113"/>
        <v>#REF!</v>
      </c>
      <c r="I304" s="2" t="e">
        <f t="shared" si="113"/>
        <v>#REF!</v>
      </c>
      <c r="J304" s="2" t="e">
        <f t="shared" si="113"/>
        <v>#REF!</v>
      </c>
      <c r="K304" s="2" t="e">
        <f t="shared" si="113"/>
        <v>#REF!</v>
      </c>
      <c r="L304" s="2" t="e">
        <f t="shared" si="113"/>
        <v>#REF!</v>
      </c>
      <c r="M304" s="2" t="e">
        <f t="shared" si="113"/>
        <v>#REF!</v>
      </c>
      <c r="N304" s="2" t="e">
        <f t="shared" si="113"/>
        <v>#REF!</v>
      </c>
      <c r="O304" s="2" t="e">
        <f t="shared" si="113"/>
        <v>#REF!</v>
      </c>
      <c r="P304" s="2" t="e">
        <f t="shared" si="113"/>
        <v>#REF!</v>
      </c>
      <c r="Q304" s="2" t="e">
        <f t="shared" si="113"/>
        <v>#REF!</v>
      </c>
      <c r="R304" s="2" t="e">
        <f t="shared" si="113"/>
        <v>#REF!</v>
      </c>
      <c r="S304" s="2" t="e">
        <f t="shared" si="113"/>
        <v>#REF!</v>
      </c>
      <c r="T304" s="2" t="e">
        <f t="shared" si="113"/>
        <v>#REF!</v>
      </c>
      <c r="U304" s="2" t="e">
        <f t="shared" si="113"/>
        <v>#REF!</v>
      </c>
      <c r="V304" s="2" t="e">
        <f t="shared" si="113"/>
        <v>#REF!</v>
      </c>
      <c r="W304" s="2" t="e">
        <f t="shared" si="113"/>
        <v>#REF!</v>
      </c>
      <c r="X304" s="2" t="e">
        <f t="shared" si="113"/>
        <v>#REF!</v>
      </c>
      <c r="Y304" s="2" t="e">
        <f t="shared" si="113"/>
        <v>#REF!</v>
      </c>
      <c r="Z304" s="2" t="e">
        <f t="shared" si="113"/>
        <v>#REF!</v>
      </c>
      <c r="AA304" s="2" t="e">
        <f t="shared" si="113"/>
        <v>#REF!</v>
      </c>
      <c r="AB304" s="2" t="e">
        <f t="shared" si="113"/>
        <v>#REF!</v>
      </c>
      <c r="AC304" s="2" t="e">
        <f t="shared" si="113"/>
        <v>#REF!</v>
      </c>
      <c r="AD304" s="2" t="e">
        <f t="shared" si="113"/>
        <v>#REF!</v>
      </c>
      <c r="AE304" s="2" t="e">
        <f t="shared" si="113"/>
        <v>#REF!</v>
      </c>
      <c r="AF304" s="2" t="e">
        <f t="shared" si="113"/>
        <v>#REF!</v>
      </c>
      <c r="AG304" s="2" t="e">
        <f t="shared" si="113"/>
        <v>#REF!</v>
      </c>
      <c r="AH304" s="2" t="e">
        <f t="shared" si="113"/>
        <v>#REF!</v>
      </c>
      <c r="AI304" s="2" t="e">
        <f t="shared" si="113"/>
        <v>#REF!</v>
      </c>
      <c r="AJ304" s="2" t="e">
        <f t="shared" si="113"/>
        <v>#REF!</v>
      </c>
      <c r="AK304" s="2" t="e">
        <f t="shared" si="113"/>
        <v>#REF!</v>
      </c>
      <c r="AL304" s="2" t="e">
        <f t="shared" si="114"/>
        <v>#REF!</v>
      </c>
    </row>
    <row r="305" spans="1:38">
      <c r="E305" t="s">
        <v>283</v>
      </c>
      <c r="F305" t="s">
        <v>215</v>
      </c>
      <c r="G305" s="2">
        <f t="shared" si="113"/>
        <v>0</v>
      </c>
      <c r="H305" s="2" t="e">
        <f t="shared" si="113"/>
        <v>#REF!</v>
      </c>
      <c r="I305" s="2" t="e">
        <f t="shared" si="113"/>
        <v>#REF!</v>
      </c>
      <c r="J305" s="2" t="e">
        <f t="shared" si="113"/>
        <v>#REF!</v>
      </c>
      <c r="K305" s="2" t="e">
        <f t="shared" si="113"/>
        <v>#REF!</v>
      </c>
      <c r="L305" s="2" t="e">
        <f t="shared" si="113"/>
        <v>#REF!</v>
      </c>
      <c r="M305" s="2" t="e">
        <f t="shared" si="113"/>
        <v>#REF!</v>
      </c>
      <c r="N305" s="2" t="e">
        <f t="shared" si="113"/>
        <v>#REF!</v>
      </c>
      <c r="O305" s="2" t="e">
        <f t="shared" si="113"/>
        <v>#REF!</v>
      </c>
      <c r="P305" s="2" t="e">
        <f t="shared" si="113"/>
        <v>#REF!</v>
      </c>
      <c r="Q305" s="2" t="e">
        <f t="shared" si="113"/>
        <v>#REF!</v>
      </c>
      <c r="R305" s="2" t="e">
        <f t="shared" si="113"/>
        <v>#REF!</v>
      </c>
      <c r="S305" s="2" t="e">
        <f t="shared" si="113"/>
        <v>#REF!</v>
      </c>
      <c r="T305" s="2" t="e">
        <f t="shared" si="113"/>
        <v>#REF!</v>
      </c>
      <c r="U305" s="2" t="e">
        <f t="shared" si="113"/>
        <v>#REF!</v>
      </c>
      <c r="V305" s="2" t="e">
        <f t="shared" si="113"/>
        <v>#REF!</v>
      </c>
      <c r="W305" s="2" t="e">
        <f t="shared" si="113"/>
        <v>#REF!</v>
      </c>
      <c r="X305" s="2" t="e">
        <f t="shared" si="113"/>
        <v>#REF!</v>
      </c>
      <c r="Y305" s="2" t="e">
        <f t="shared" si="113"/>
        <v>#REF!</v>
      </c>
      <c r="Z305" s="2" t="e">
        <f t="shared" si="113"/>
        <v>#REF!</v>
      </c>
      <c r="AA305" s="2" t="e">
        <f t="shared" si="113"/>
        <v>#REF!</v>
      </c>
      <c r="AB305" s="2" t="e">
        <f t="shared" si="113"/>
        <v>#REF!</v>
      </c>
      <c r="AC305" s="2" t="e">
        <f t="shared" si="113"/>
        <v>#REF!</v>
      </c>
      <c r="AD305" s="2" t="e">
        <f t="shared" si="113"/>
        <v>#REF!</v>
      </c>
      <c r="AE305" s="2" t="e">
        <f t="shared" si="113"/>
        <v>#REF!</v>
      </c>
      <c r="AF305" s="2" t="e">
        <f t="shared" si="113"/>
        <v>#REF!</v>
      </c>
      <c r="AG305" s="2" t="e">
        <f t="shared" si="113"/>
        <v>#REF!</v>
      </c>
      <c r="AH305" s="2" t="e">
        <f t="shared" si="113"/>
        <v>#REF!</v>
      </c>
      <c r="AI305" s="2" t="e">
        <f t="shared" si="113"/>
        <v>#REF!</v>
      </c>
      <c r="AJ305" s="2" t="e">
        <f t="shared" si="113"/>
        <v>#REF!</v>
      </c>
      <c r="AK305" s="2" t="e">
        <f t="shared" si="113"/>
        <v>#REF!</v>
      </c>
      <c r="AL305" s="2" t="e">
        <f t="shared" si="114"/>
        <v>#REF!</v>
      </c>
    </row>
    <row r="306" spans="1:38">
      <c r="E306" t="s">
        <v>290</v>
      </c>
      <c r="F306" t="s">
        <v>215</v>
      </c>
      <c r="G306" s="2">
        <f t="shared" si="113"/>
        <v>0</v>
      </c>
      <c r="H306" s="2">
        <f t="shared" si="113"/>
        <v>0</v>
      </c>
      <c r="I306" s="2">
        <f t="shared" si="113"/>
        <v>0</v>
      </c>
      <c r="J306" s="2">
        <f t="shared" si="113"/>
        <v>0</v>
      </c>
      <c r="K306" s="2">
        <f t="shared" si="113"/>
        <v>0</v>
      </c>
      <c r="L306" s="2">
        <f t="shared" si="113"/>
        <v>0</v>
      </c>
      <c r="M306" s="2">
        <f t="shared" si="113"/>
        <v>0</v>
      </c>
      <c r="N306" s="2">
        <f t="shared" si="113"/>
        <v>0</v>
      </c>
      <c r="O306" s="2">
        <f t="shared" si="113"/>
        <v>0</v>
      </c>
      <c r="P306" s="2">
        <f t="shared" si="113"/>
        <v>0</v>
      </c>
      <c r="Q306" s="2">
        <f t="shared" si="113"/>
        <v>0</v>
      </c>
      <c r="R306" s="2">
        <f t="shared" si="113"/>
        <v>0</v>
      </c>
      <c r="S306" s="2">
        <f t="shared" si="113"/>
        <v>0</v>
      </c>
      <c r="T306" s="2">
        <f t="shared" si="113"/>
        <v>0</v>
      </c>
      <c r="U306" s="2">
        <f t="shared" si="113"/>
        <v>0</v>
      </c>
      <c r="V306" s="2">
        <f t="shared" si="113"/>
        <v>0</v>
      </c>
      <c r="W306" s="2">
        <f t="shared" si="113"/>
        <v>0</v>
      </c>
      <c r="X306" s="2">
        <f t="shared" si="113"/>
        <v>0</v>
      </c>
      <c r="Y306" s="2">
        <f t="shared" si="113"/>
        <v>0</v>
      </c>
      <c r="Z306" s="2">
        <f t="shared" si="113"/>
        <v>0</v>
      </c>
      <c r="AA306" s="2">
        <f t="shared" si="113"/>
        <v>0</v>
      </c>
      <c r="AB306" s="2">
        <f t="shared" si="113"/>
        <v>0</v>
      </c>
      <c r="AC306" s="2">
        <f t="shared" si="113"/>
        <v>0</v>
      </c>
      <c r="AD306" s="2">
        <f t="shared" si="113"/>
        <v>0</v>
      </c>
      <c r="AE306" s="2">
        <f t="shared" si="113"/>
        <v>0</v>
      </c>
      <c r="AF306" s="2">
        <f t="shared" si="113"/>
        <v>0</v>
      </c>
      <c r="AG306" s="2">
        <f t="shared" si="113"/>
        <v>0</v>
      </c>
      <c r="AH306" s="2">
        <f t="shared" si="113"/>
        <v>0</v>
      </c>
      <c r="AI306" s="2">
        <f t="shared" si="113"/>
        <v>0</v>
      </c>
      <c r="AJ306" s="2">
        <f t="shared" si="113"/>
        <v>0</v>
      </c>
      <c r="AK306" s="2">
        <f t="shared" si="113"/>
        <v>0</v>
      </c>
      <c r="AL306" s="2">
        <f t="shared" si="114"/>
        <v>0</v>
      </c>
    </row>
    <row r="307" spans="1:38">
      <c r="E307" t="s">
        <v>295</v>
      </c>
      <c r="F307" t="s">
        <v>215</v>
      </c>
      <c r="G307" s="2">
        <f t="shared" si="113"/>
        <v>0</v>
      </c>
      <c r="H307" s="2">
        <f t="shared" si="113"/>
        <v>0</v>
      </c>
      <c r="I307" s="2">
        <f t="shared" si="113"/>
        <v>0</v>
      </c>
      <c r="J307" s="2">
        <f t="shared" si="113"/>
        <v>0</v>
      </c>
      <c r="K307" s="2">
        <f t="shared" si="113"/>
        <v>0</v>
      </c>
      <c r="L307" s="2">
        <f t="shared" si="113"/>
        <v>0</v>
      </c>
      <c r="M307" s="2">
        <f t="shared" si="113"/>
        <v>0</v>
      </c>
      <c r="N307" s="2">
        <f t="shared" si="113"/>
        <v>0</v>
      </c>
      <c r="O307" s="2">
        <f t="shared" si="113"/>
        <v>0</v>
      </c>
      <c r="P307" s="2">
        <f t="shared" si="113"/>
        <v>0</v>
      </c>
      <c r="Q307" s="2">
        <f t="shared" si="113"/>
        <v>0</v>
      </c>
      <c r="R307" s="2">
        <f t="shared" si="113"/>
        <v>0</v>
      </c>
      <c r="S307" s="2">
        <f t="shared" si="113"/>
        <v>0</v>
      </c>
      <c r="T307" s="2">
        <f t="shared" si="113"/>
        <v>0</v>
      </c>
      <c r="U307" s="2">
        <f t="shared" si="113"/>
        <v>0</v>
      </c>
      <c r="V307" s="2">
        <f t="shared" si="113"/>
        <v>0</v>
      </c>
      <c r="W307" s="2">
        <f t="shared" si="113"/>
        <v>0</v>
      </c>
      <c r="X307" s="2">
        <f t="shared" si="113"/>
        <v>0</v>
      </c>
      <c r="Y307" s="2">
        <f t="shared" si="113"/>
        <v>0</v>
      </c>
      <c r="Z307" s="2">
        <f t="shared" si="113"/>
        <v>0</v>
      </c>
      <c r="AA307" s="2">
        <f t="shared" si="113"/>
        <v>0</v>
      </c>
      <c r="AB307" s="2">
        <f t="shared" si="113"/>
        <v>0</v>
      </c>
      <c r="AC307" s="2">
        <f t="shared" si="113"/>
        <v>0</v>
      </c>
      <c r="AD307" s="2">
        <f t="shared" si="113"/>
        <v>0</v>
      </c>
      <c r="AE307" s="2">
        <f t="shared" si="113"/>
        <v>0</v>
      </c>
      <c r="AF307" s="2">
        <f t="shared" si="113"/>
        <v>0</v>
      </c>
      <c r="AG307" s="2">
        <f t="shared" si="113"/>
        <v>0</v>
      </c>
      <c r="AH307" s="2">
        <f t="shared" si="113"/>
        <v>0</v>
      </c>
      <c r="AI307" s="2">
        <f t="shared" si="113"/>
        <v>0</v>
      </c>
      <c r="AJ307" s="2">
        <f t="shared" si="113"/>
        <v>0</v>
      </c>
      <c r="AK307" s="2">
        <f t="shared" si="113"/>
        <v>0</v>
      </c>
      <c r="AL307" s="2">
        <f t="shared" si="114"/>
        <v>0</v>
      </c>
    </row>
    <row r="308" spans="1:38">
      <c r="E308" t="s">
        <v>312</v>
      </c>
      <c r="F308" t="s">
        <v>215</v>
      </c>
      <c r="G308" s="2">
        <f t="shared" ref="G308:AK308" si="115">G297</f>
        <v>0</v>
      </c>
      <c r="H308" s="2" t="e">
        <f t="shared" si="115"/>
        <v>#REF!</v>
      </c>
      <c r="I308" s="2" t="e">
        <f t="shared" si="115"/>
        <v>#REF!</v>
      </c>
      <c r="J308" s="2" t="e">
        <f t="shared" si="115"/>
        <v>#REF!</v>
      </c>
      <c r="K308" s="2" t="e">
        <f t="shared" si="115"/>
        <v>#REF!</v>
      </c>
      <c r="L308" s="2" t="e">
        <f t="shared" si="115"/>
        <v>#REF!</v>
      </c>
      <c r="M308" s="2" t="e">
        <f t="shared" si="115"/>
        <v>#REF!</v>
      </c>
      <c r="N308" s="2" t="e">
        <f t="shared" si="115"/>
        <v>#REF!</v>
      </c>
      <c r="O308" s="2" t="e">
        <f t="shared" si="115"/>
        <v>#REF!</v>
      </c>
      <c r="P308" s="2" t="e">
        <f t="shared" si="115"/>
        <v>#REF!</v>
      </c>
      <c r="Q308" s="2" t="e">
        <f t="shared" si="115"/>
        <v>#REF!</v>
      </c>
      <c r="R308" s="2" t="e">
        <f t="shared" si="115"/>
        <v>#REF!</v>
      </c>
      <c r="S308" s="2" t="e">
        <f t="shared" si="115"/>
        <v>#REF!</v>
      </c>
      <c r="T308" s="2" t="e">
        <f t="shared" si="115"/>
        <v>#REF!</v>
      </c>
      <c r="U308" s="2" t="e">
        <f t="shared" si="115"/>
        <v>#REF!</v>
      </c>
      <c r="V308" s="2" t="e">
        <f t="shared" si="115"/>
        <v>#REF!</v>
      </c>
      <c r="W308" s="2" t="e">
        <f t="shared" si="115"/>
        <v>#REF!</v>
      </c>
      <c r="X308" s="2" t="e">
        <f t="shared" si="115"/>
        <v>#REF!</v>
      </c>
      <c r="Y308" s="2" t="e">
        <f t="shared" si="115"/>
        <v>#REF!</v>
      </c>
      <c r="Z308" s="2" t="e">
        <f t="shared" si="115"/>
        <v>#REF!</v>
      </c>
      <c r="AA308" s="2" t="e">
        <f t="shared" si="115"/>
        <v>#REF!</v>
      </c>
      <c r="AB308" s="2" t="e">
        <f t="shared" si="115"/>
        <v>#REF!</v>
      </c>
      <c r="AC308" s="2" t="e">
        <f t="shared" si="115"/>
        <v>#REF!</v>
      </c>
      <c r="AD308" s="2" t="e">
        <f t="shared" si="115"/>
        <v>#REF!</v>
      </c>
      <c r="AE308" s="2" t="e">
        <f t="shared" si="115"/>
        <v>#REF!</v>
      </c>
      <c r="AF308" s="2" t="e">
        <f t="shared" si="115"/>
        <v>#REF!</v>
      </c>
      <c r="AG308" s="2" t="e">
        <f t="shared" si="115"/>
        <v>#REF!</v>
      </c>
      <c r="AH308" s="2" t="e">
        <f t="shared" si="115"/>
        <v>#REF!</v>
      </c>
      <c r="AI308" s="2" t="e">
        <f t="shared" si="115"/>
        <v>#REF!</v>
      </c>
      <c r="AJ308" s="2" t="e">
        <f t="shared" si="115"/>
        <v>#REF!</v>
      </c>
      <c r="AK308" s="2" t="e">
        <f t="shared" si="115"/>
        <v>#REF!</v>
      </c>
      <c r="AL308" s="2" t="e">
        <f t="shared" si="114"/>
        <v>#REF!</v>
      </c>
    </row>
    <row r="309" spans="1:38">
      <c r="E309" t="s">
        <v>313</v>
      </c>
      <c r="F309" t="s">
        <v>215</v>
      </c>
      <c r="G309" s="2">
        <f>-$G$17*G308</f>
        <v>0</v>
      </c>
      <c r="H309" s="2" t="e">
        <f t="shared" ref="H309:AK309" si="116">-$G$17*H308</f>
        <v>#REF!</v>
      </c>
      <c r="I309" s="2" t="e">
        <f t="shared" si="116"/>
        <v>#REF!</v>
      </c>
      <c r="J309" s="2" t="e">
        <f t="shared" si="116"/>
        <v>#REF!</v>
      </c>
      <c r="K309" s="2" t="e">
        <f t="shared" si="116"/>
        <v>#REF!</v>
      </c>
      <c r="L309" s="2" t="e">
        <f t="shared" si="116"/>
        <v>#REF!</v>
      </c>
      <c r="M309" s="2" t="e">
        <f t="shared" si="116"/>
        <v>#REF!</v>
      </c>
      <c r="N309" s="2" t="e">
        <f t="shared" si="116"/>
        <v>#REF!</v>
      </c>
      <c r="O309" s="2" t="e">
        <f t="shared" si="116"/>
        <v>#REF!</v>
      </c>
      <c r="P309" s="2" t="e">
        <f t="shared" si="116"/>
        <v>#REF!</v>
      </c>
      <c r="Q309" s="2" t="e">
        <f t="shared" si="116"/>
        <v>#REF!</v>
      </c>
      <c r="R309" s="2" t="e">
        <f t="shared" si="116"/>
        <v>#REF!</v>
      </c>
      <c r="S309" s="2" t="e">
        <f t="shared" si="116"/>
        <v>#REF!</v>
      </c>
      <c r="T309" s="2" t="e">
        <f t="shared" si="116"/>
        <v>#REF!</v>
      </c>
      <c r="U309" s="2" t="e">
        <f t="shared" si="116"/>
        <v>#REF!</v>
      </c>
      <c r="V309" s="2" t="e">
        <f t="shared" si="116"/>
        <v>#REF!</v>
      </c>
      <c r="W309" s="2" t="e">
        <f t="shared" si="116"/>
        <v>#REF!</v>
      </c>
      <c r="X309" s="2" t="e">
        <f t="shared" si="116"/>
        <v>#REF!</v>
      </c>
      <c r="Y309" s="2" t="e">
        <f t="shared" si="116"/>
        <v>#REF!</v>
      </c>
      <c r="Z309" s="2" t="e">
        <f t="shared" si="116"/>
        <v>#REF!</v>
      </c>
      <c r="AA309" s="2" t="e">
        <f t="shared" si="116"/>
        <v>#REF!</v>
      </c>
      <c r="AB309" s="2" t="e">
        <f t="shared" si="116"/>
        <v>#REF!</v>
      </c>
      <c r="AC309" s="2" t="e">
        <f t="shared" si="116"/>
        <v>#REF!</v>
      </c>
      <c r="AD309" s="2" t="e">
        <f t="shared" si="116"/>
        <v>#REF!</v>
      </c>
      <c r="AE309" s="2" t="e">
        <f t="shared" si="116"/>
        <v>#REF!</v>
      </c>
      <c r="AF309" s="2" t="e">
        <f t="shared" si="116"/>
        <v>#REF!</v>
      </c>
      <c r="AG309" s="2" t="e">
        <f t="shared" si="116"/>
        <v>#REF!</v>
      </c>
      <c r="AH309" s="2" t="e">
        <f t="shared" si="116"/>
        <v>#REF!</v>
      </c>
      <c r="AI309" s="2" t="e">
        <f t="shared" si="116"/>
        <v>#REF!</v>
      </c>
      <c r="AJ309" s="2" t="e">
        <f t="shared" si="116"/>
        <v>#REF!</v>
      </c>
      <c r="AK309" s="2" t="e">
        <f t="shared" si="116"/>
        <v>#REF!</v>
      </c>
      <c r="AL309" s="2" t="e">
        <f t="shared" si="114"/>
        <v>#REF!</v>
      </c>
    </row>
    <row r="310" spans="1:38">
      <c r="E310" t="s">
        <v>314</v>
      </c>
      <c r="F310" t="s">
        <v>215</v>
      </c>
      <c r="G310" s="2">
        <f t="shared" ref="G310:AL310" si="117">SUM(G300:G309)</f>
        <v>0</v>
      </c>
      <c r="H310" s="2" t="e">
        <f t="shared" si="117"/>
        <v>#REF!</v>
      </c>
      <c r="I310" s="2" t="e">
        <f t="shared" si="117"/>
        <v>#REF!</v>
      </c>
      <c r="J310" s="2" t="e">
        <f t="shared" si="117"/>
        <v>#REF!</v>
      </c>
      <c r="K310" s="2" t="e">
        <f t="shared" si="117"/>
        <v>#REF!</v>
      </c>
      <c r="L310" s="2" t="e">
        <f t="shared" si="117"/>
        <v>#REF!</v>
      </c>
      <c r="M310" s="2" t="e">
        <f t="shared" si="117"/>
        <v>#REF!</v>
      </c>
      <c r="N310" s="2" t="e">
        <f t="shared" si="117"/>
        <v>#REF!</v>
      </c>
      <c r="O310" s="2" t="e">
        <f t="shared" si="117"/>
        <v>#REF!</v>
      </c>
      <c r="P310" s="2" t="e">
        <f t="shared" si="117"/>
        <v>#REF!</v>
      </c>
      <c r="Q310" s="2" t="e">
        <f t="shared" si="117"/>
        <v>#REF!</v>
      </c>
      <c r="R310" s="2" t="e">
        <f t="shared" si="117"/>
        <v>#REF!</v>
      </c>
      <c r="S310" s="2" t="e">
        <f t="shared" si="117"/>
        <v>#REF!</v>
      </c>
      <c r="T310" s="2" t="e">
        <f t="shared" si="117"/>
        <v>#REF!</v>
      </c>
      <c r="U310" s="2" t="e">
        <f t="shared" si="117"/>
        <v>#REF!</v>
      </c>
      <c r="V310" s="2" t="e">
        <f t="shared" si="117"/>
        <v>#REF!</v>
      </c>
      <c r="W310" s="2" t="e">
        <f t="shared" si="117"/>
        <v>#REF!</v>
      </c>
      <c r="X310" s="2" t="e">
        <f t="shared" si="117"/>
        <v>#REF!</v>
      </c>
      <c r="Y310" s="2" t="e">
        <f t="shared" si="117"/>
        <v>#REF!</v>
      </c>
      <c r="Z310" s="2" t="e">
        <f t="shared" si="117"/>
        <v>#REF!</v>
      </c>
      <c r="AA310" s="2" t="e">
        <f t="shared" si="117"/>
        <v>#REF!</v>
      </c>
      <c r="AB310" s="2" t="e">
        <f t="shared" si="117"/>
        <v>#REF!</v>
      </c>
      <c r="AC310" s="2" t="e">
        <f t="shared" si="117"/>
        <v>#REF!</v>
      </c>
      <c r="AD310" s="2" t="e">
        <f t="shared" si="117"/>
        <v>#REF!</v>
      </c>
      <c r="AE310" s="2" t="e">
        <f t="shared" si="117"/>
        <v>#REF!</v>
      </c>
      <c r="AF310" s="2" t="e">
        <f t="shared" si="117"/>
        <v>#REF!</v>
      </c>
      <c r="AG310" s="2" t="e">
        <f t="shared" si="117"/>
        <v>#REF!</v>
      </c>
      <c r="AH310" s="2" t="e">
        <f t="shared" si="117"/>
        <v>#REF!</v>
      </c>
      <c r="AI310" s="2" t="e">
        <f t="shared" si="117"/>
        <v>#REF!</v>
      </c>
      <c r="AJ310" s="2" t="e">
        <f t="shared" si="117"/>
        <v>#REF!</v>
      </c>
      <c r="AK310" s="2" t="e">
        <f t="shared" si="117"/>
        <v>#REF!</v>
      </c>
      <c r="AL310" s="2" t="e">
        <f t="shared" si="117"/>
        <v>#REF!</v>
      </c>
    </row>
    <row r="311" spans="1:38">
      <c r="E311" t="s">
        <v>315</v>
      </c>
      <c r="F311" t="s">
        <v>215</v>
      </c>
      <c r="G311" s="2" t="e">
        <f>NPV($G$15,H310:AL310)+G310</f>
        <v>#REF!</v>
      </c>
    </row>
    <row r="312" spans="1:38">
      <c r="E312" t="s">
        <v>323</v>
      </c>
      <c r="H312" s="2" t="e">
        <f>+H310</f>
        <v>#REF!</v>
      </c>
      <c r="I312" s="2" t="e">
        <f>+H312+I310</f>
        <v>#REF!</v>
      </c>
      <c r="J312" s="2" t="e">
        <f t="shared" ref="J312:AK312" si="118">+I312+J310</f>
        <v>#REF!</v>
      </c>
      <c r="K312" s="2" t="e">
        <f t="shared" si="118"/>
        <v>#REF!</v>
      </c>
      <c r="L312" s="2" t="e">
        <f t="shared" si="118"/>
        <v>#REF!</v>
      </c>
      <c r="M312" s="2" t="e">
        <f t="shared" si="118"/>
        <v>#REF!</v>
      </c>
      <c r="N312" s="2" t="e">
        <f t="shared" si="118"/>
        <v>#REF!</v>
      </c>
      <c r="O312" s="2" t="e">
        <f t="shared" si="118"/>
        <v>#REF!</v>
      </c>
      <c r="P312" s="2" t="e">
        <f t="shared" si="118"/>
        <v>#REF!</v>
      </c>
      <c r="Q312" s="2" t="e">
        <f t="shared" si="118"/>
        <v>#REF!</v>
      </c>
      <c r="R312" s="2" t="e">
        <f t="shared" si="118"/>
        <v>#REF!</v>
      </c>
      <c r="S312" s="2" t="e">
        <f t="shared" si="118"/>
        <v>#REF!</v>
      </c>
      <c r="T312" s="2" t="e">
        <f t="shared" si="118"/>
        <v>#REF!</v>
      </c>
      <c r="U312" s="2" t="e">
        <f t="shared" si="118"/>
        <v>#REF!</v>
      </c>
      <c r="V312" s="2" t="e">
        <f t="shared" si="118"/>
        <v>#REF!</v>
      </c>
      <c r="W312" s="2" t="e">
        <f t="shared" si="118"/>
        <v>#REF!</v>
      </c>
      <c r="X312" s="2" t="e">
        <f t="shared" si="118"/>
        <v>#REF!</v>
      </c>
      <c r="Y312" s="2" t="e">
        <f t="shared" si="118"/>
        <v>#REF!</v>
      </c>
      <c r="Z312" s="2" t="e">
        <f t="shared" si="118"/>
        <v>#REF!</v>
      </c>
      <c r="AA312" s="2" t="e">
        <f t="shared" si="118"/>
        <v>#REF!</v>
      </c>
      <c r="AB312" s="2" t="e">
        <f t="shared" si="118"/>
        <v>#REF!</v>
      </c>
      <c r="AC312" s="2" t="e">
        <f t="shared" si="118"/>
        <v>#REF!</v>
      </c>
      <c r="AD312" s="2" t="e">
        <f t="shared" si="118"/>
        <v>#REF!</v>
      </c>
      <c r="AE312" s="2" t="e">
        <f t="shared" si="118"/>
        <v>#REF!</v>
      </c>
      <c r="AF312" s="2" t="e">
        <f t="shared" si="118"/>
        <v>#REF!</v>
      </c>
      <c r="AG312" s="2" t="e">
        <f t="shared" si="118"/>
        <v>#REF!</v>
      </c>
      <c r="AH312" s="2" t="e">
        <f t="shared" si="118"/>
        <v>#REF!</v>
      </c>
      <c r="AI312" s="2" t="e">
        <f t="shared" si="118"/>
        <v>#REF!</v>
      </c>
      <c r="AJ312" s="2" t="e">
        <f t="shared" si="118"/>
        <v>#REF!</v>
      </c>
      <c r="AK312" s="2" t="e">
        <f t="shared" si="118"/>
        <v>#REF!</v>
      </c>
    </row>
    <row r="313" spans="1:38">
      <c r="E313" t="s">
        <v>307</v>
      </c>
      <c r="F313" t="s">
        <v>215</v>
      </c>
      <c r="G313" s="2">
        <f t="shared" ref="G313:AK313" si="119">G285</f>
        <v>0</v>
      </c>
      <c r="H313" s="2">
        <f t="shared" si="119"/>
        <v>0</v>
      </c>
      <c r="I313" s="2">
        <f t="shared" si="119"/>
        <v>0</v>
      </c>
      <c r="J313" s="2">
        <f t="shared" si="119"/>
        <v>0</v>
      </c>
      <c r="K313" s="2">
        <f t="shared" si="119"/>
        <v>0</v>
      </c>
      <c r="L313" s="2">
        <f t="shared" si="119"/>
        <v>0</v>
      </c>
      <c r="M313" s="2">
        <f t="shared" si="119"/>
        <v>0</v>
      </c>
      <c r="N313" s="2">
        <f t="shared" si="119"/>
        <v>0</v>
      </c>
      <c r="O313" s="2">
        <f t="shared" si="119"/>
        <v>0</v>
      </c>
      <c r="P313" s="2">
        <f t="shared" si="119"/>
        <v>0</v>
      </c>
      <c r="Q313" s="2">
        <f t="shared" si="119"/>
        <v>0</v>
      </c>
      <c r="R313" s="2">
        <f t="shared" si="119"/>
        <v>0</v>
      </c>
      <c r="S313" s="2">
        <f t="shared" si="119"/>
        <v>0</v>
      </c>
      <c r="T313" s="2">
        <f t="shared" si="119"/>
        <v>0</v>
      </c>
      <c r="U313" s="2">
        <f t="shared" si="119"/>
        <v>0</v>
      </c>
      <c r="V313" s="2">
        <f t="shared" si="119"/>
        <v>0</v>
      </c>
      <c r="W313" s="2">
        <f t="shared" si="119"/>
        <v>0</v>
      </c>
      <c r="X313" s="2">
        <f t="shared" si="119"/>
        <v>0</v>
      </c>
      <c r="Y313" s="2">
        <f t="shared" si="119"/>
        <v>0</v>
      </c>
      <c r="Z313" s="2">
        <f t="shared" si="119"/>
        <v>0</v>
      </c>
      <c r="AA313" s="2">
        <f t="shared" si="119"/>
        <v>0</v>
      </c>
      <c r="AB313" s="2">
        <f t="shared" si="119"/>
        <v>0</v>
      </c>
      <c r="AC313" s="2">
        <f t="shared" si="119"/>
        <v>0</v>
      </c>
      <c r="AD313" s="2">
        <f t="shared" si="119"/>
        <v>0</v>
      </c>
      <c r="AE313" s="2">
        <f t="shared" si="119"/>
        <v>0</v>
      </c>
      <c r="AF313" s="2">
        <f t="shared" si="119"/>
        <v>0</v>
      </c>
      <c r="AG313" s="2">
        <f t="shared" si="119"/>
        <v>0</v>
      </c>
      <c r="AH313" s="2">
        <f t="shared" si="119"/>
        <v>0</v>
      </c>
      <c r="AI313" s="2">
        <f t="shared" si="119"/>
        <v>0</v>
      </c>
      <c r="AJ313" s="2">
        <f t="shared" si="119"/>
        <v>0</v>
      </c>
      <c r="AK313" s="2">
        <f t="shared" si="119"/>
        <v>0</v>
      </c>
    </row>
    <row r="314" spans="1:38">
      <c r="E314" t="s">
        <v>316</v>
      </c>
      <c r="F314" t="s">
        <v>215</v>
      </c>
      <c r="G314" s="2">
        <f>NPV($G$15,H313:AK313)+G313</f>
        <v>0</v>
      </c>
    </row>
    <row r="315" spans="1:38">
      <c r="E315" s="3" t="s">
        <v>317</v>
      </c>
      <c r="F315" s="3"/>
      <c r="G315" s="4" t="e">
        <f>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ustomFormat="1">
      <c r="E321" s="19" t="s">
        <v>199</v>
      </c>
      <c r="F321" s="19" t="s">
        <v>329</v>
      </c>
    </row>
    <row r="322" spans="5:6" customFormat="1">
      <c r="E322" s="19" t="s">
        <v>330</v>
      </c>
      <c r="F322" s="19" t="s">
        <v>331</v>
      </c>
    </row>
  </sheetData>
  <mergeCells count="1">
    <mergeCell ref="G4:H4"/>
  </mergeCells>
  <dataValidations disablePrompts="1" count="1">
    <dataValidation type="list" showInputMessage="1" showErrorMessage="1" sqref="G4" xr:uid="{00000000-0002-0000-0300-000000000000}">
      <formula1>$E$320:$E$322</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22"/>
  <sheetViews>
    <sheetView topLeftCell="A82" workbookViewId="0">
      <selection activeCell="H312" sqref="H31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hidden="1" customWidth="1"/>
    <col min="7" max="7" width="17.25" hidden="1" customWidth="1"/>
    <col min="8" max="8" width="14.5" bestFit="1" customWidth="1"/>
    <col min="9" max="9" width="13.25" bestFit="1" customWidth="1"/>
    <col min="10" max="10" width="15.5" customWidth="1"/>
    <col min="38" max="38" width="20.125" customWidth="1"/>
  </cols>
  <sheetData>
    <row r="1" spans="1:37">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f>Z1+1</f>
        <v>2034</v>
      </c>
      <c r="AB1">
        <f t="shared" ref="AB1:AK1" si="0">AA1+1</f>
        <v>2035</v>
      </c>
      <c r="AC1">
        <f t="shared" si="0"/>
        <v>2036</v>
      </c>
      <c r="AD1">
        <f t="shared" si="0"/>
        <v>2037</v>
      </c>
      <c r="AE1">
        <f t="shared" si="0"/>
        <v>2038</v>
      </c>
      <c r="AF1">
        <f t="shared" si="0"/>
        <v>2039</v>
      </c>
      <c r="AG1">
        <f t="shared" si="0"/>
        <v>2040</v>
      </c>
      <c r="AH1">
        <f t="shared" si="0"/>
        <v>2041</v>
      </c>
      <c r="AI1">
        <f t="shared" si="0"/>
        <v>2042</v>
      </c>
      <c r="AJ1">
        <f t="shared" si="0"/>
        <v>2043</v>
      </c>
      <c r="AK1">
        <f t="shared" si="0"/>
        <v>2044</v>
      </c>
    </row>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199</v>
      </c>
      <c r="H4" s="206"/>
    </row>
    <row r="6" spans="1:37">
      <c r="C6" s="1" t="s">
        <v>200</v>
      </c>
      <c r="G6" t="s">
        <v>201</v>
      </c>
      <c r="H6" s="26">
        <v>1265</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1">I14*(1+$H$12)</f>
        <v>191.04764084949997</v>
      </c>
      <c r="K14" s="25">
        <f t="shared" si="1"/>
        <v>195.05964130733946</v>
      </c>
      <c r="L14" s="25">
        <f t="shared" si="1"/>
        <v>199.15589377479358</v>
      </c>
      <c r="M14" s="25">
        <f t="shared" si="1"/>
        <v>203.33816754406422</v>
      </c>
      <c r="N14" s="25">
        <f t="shared" si="1"/>
        <v>207.60826906248954</v>
      </c>
      <c r="O14" s="25">
        <f t="shared" si="1"/>
        <v>211.9680427128018</v>
      </c>
      <c r="P14" s="25">
        <f t="shared" si="1"/>
        <v>216.41937160977062</v>
      </c>
      <c r="Q14" s="25">
        <f t="shared" si="1"/>
        <v>220.96417841357578</v>
      </c>
      <c r="R14" s="25">
        <f t="shared" si="1"/>
        <v>225.60442616026086</v>
      </c>
      <c r="S14" s="25">
        <f t="shared" si="1"/>
        <v>230.34211910962631</v>
      </c>
      <c r="T14" s="25">
        <f t="shared" si="1"/>
        <v>235.17930361092843</v>
      </c>
      <c r="U14" s="25">
        <f t="shared" si="1"/>
        <v>240.11806898675789</v>
      </c>
      <c r="V14" s="25">
        <f t="shared" si="1"/>
        <v>245.1605484354798</v>
      </c>
      <c r="W14" s="25">
        <f t="shared" si="1"/>
        <v>250.30891995262485</v>
      </c>
      <c r="X14" s="25">
        <f t="shared" si="1"/>
        <v>255.56540727162994</v>
      </c>
      <c r="Y14" s="25">
        <f t="shared" si="1"/>
        <v>260.93228082433416</v>
      </c>
      <c r="Z14" s="25">
        <f t="shared" si="1"/>
        <v>266.41185872164516</v>
      </c>
      <c r="AA14" s="25">
        <f t="shared" si="1"/>
        <v>272.00650775479966</v>
      </c>
      <c r="AB14" s="25">
        <f t="shared" si="1"/>
        <v>277.71864441765041</v>
      </c>
      <c r="AC14" s="25">
        <f t="shared" si="1"/>
        <v>283.55073595042103</v>
      </c>
      <c r="AD14" s="25">
        <f t="shared" si="1"/>
        <v>289.50530140537984</v>
      </c>
      <c r="AE14" s="25">
        <f t="shared" si="1"/>
        <v>295.58491273489278</v>
      </c>
      <c r="AF14" s="25">
        <f t="shared" si="1"/>
        <v>301.79219590232549</v>
      </c>
      <c r="AG14" s="25">
        <f t="shared" si="1"/>
        <v>308.12983201627429</v>
      </c>
      <c r="AH14" s="25">
        <f t="shared" si="1"/>
        <v>314.600558488616</v>
      </c>
      <c r="AI14" s="25">
        <f t="shared" si="1"/>
        <v>321.20717021687693</v>
      </c>
      <c r="AJ14" s="25">
        <f t="shared" si="1"/>
        <v>327.95252079143131</v>
      </c>
      <c r="AK14" s="25">
        <f t="shared" si="1"/>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c r="G20" s="26"/>
    </row>
    <row r="21" spans="1:37">
      <c r="E21" s="2" t="str">
        <f>E7</f>
        <v>Pipes</v>
      </c>
      <c r="F21" t="s">
        <v>215</v>
      </c>
      <c r="G21" s="10">
        <v>0</v>
      </c>
      <c r="H21" s="10">
        <v>9835900</v>
      </c>
      <c r="I21" s="10">
        <v>0</v>
      </c>
      <c r="J21" s="10">
        <v>0</v>
      </c>
      <c r="K21" s="10">
        <v>3777247.7117187493</v>
      </c>
      <c r="L21" s="10">
        <v>0</v>
      </c>
      <c r="M21" s="10">
        <v>0</v>
      </c>
      <c r="N21" s="10">
        <v>0</v>
      </c>
      <c r="O21" s="10">
        <v>4824875.4741392722</v>
      </c>
      <c r="P21" s="10">
        <v>0</v>
      </c>
      <c r="Q21" s="10">
        <v>0</v>
      </c>
      <c r="R21" s="10">
        <v>0</v>
      </c>
      <c r="S21" s="10">
        <v>0</v>
      </c>
      <c r="T21" s="10">
        <v>0</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0</v>
      </c>
      <c r="H26" s="2">
        <f t="shared" ref="H26:AK26" si="2">SUM(H21:H25)</f>
        <v>9835900</v>
      </c>
      <c r="I26" s="2">
        <f t="shared" si="2"/>
        <v>0</v>
      </c>
      <c r="J26" s="2">
        <f t="shared" si="2"/>
        <v>0</v>
      </c>
      <c r="K26" s="2">
        <f t="shared" si="2"/>
        <v>3777247.7117187493</v>
      </c>
      <c r="L26" s="2">
        <f t="shared" si="2"/>
        <v>0</v>
      </c>
      <c r="M26" s="2">
        <f t="shared" si="2"/>
        <v>0</v>
      </c>
      <c r="N26" s="2">
        <f t="shared" si="2"/>
        <v>0</v>
      </c>
      <c r="O26" s="2">
        <f t="shared" si="2"/>
        <v>4824875.4741392722</v>
      </c>
      <c r="P26" s="2">
        <f t="shared" si="2"/>
        <v>0</v>
      </c>
      <c r="Q26" s="2">
        <f t="shared" si="2"/>
        <v>0</v>
      </c>
      <c r="R26" s="2">
        <f t="shared" si="2"/>
        <v>0</v>
      </c>
      <c r="S26" s="2">
        <f t="shared" si="2"/>
        <v>0</v>
      </c>
      <c r="T26" s="2">
        <f t="shared" si="2"/>
        <v>0</v>
      </c>
      <c r="U26" s="2">
        <f t="shared" si="2"/>
        <v>0</v>
      </c>
      <c r="V26" s="2">
        <f t="shared" si="2"/>
        <v>0</v>
      </c>
      <c r="W26" s="2">
        <f t="shared" si="2"/>
        <v>0</v>
      </c>
      <c r="X26" s="2">
        <f t="shared" si="2"/>
        <v>0</v>
      </c>
      <c r="Y26" s="2">
        <f t="shared" si="2"/>
        <v>0</v>
      </c>
      <c r="Z26" s="2">
        <f t="shared" si="2"/>
        <v>0</v>
      </c>
      <c r="AA26" s="2">
        <f t="shared" si="2"/>
        <v>0</v>
      </c>
      <c r="AB26" s="2">
        <f t="shared" si="2"/>
        <v>0</v>
      </c>
      <c r="AC26" s="2">
        <f t="shared" si="2"/>
        <v>0</v>
      </c>
      <c r="AD26" s="2">
        <f t="shared" si="2"/>
        <v>0</v>
      </c>
      <c r="AE26" s="2">
        <f t="shared" si="2"/>
        <v>0</v>
      </c>
      <c r="AF26" s="2">
        <f t="shared" si="2"/>
        <v>0</v>
      </c>
      <c r="AG26" s="2">
        <f t="shared" si="2"/>
        <v>0</v>
      </c>
      <c r="AH26" s="2">
        <f t="shared" si="2"/>
        <v>0</v>
      </c>
      <c r="AI26" s="2">
        <f t="shared" si="2"/>
        <v>0</v>
      </c>
      <c r="AJ26" s="2">
        <f t="shared" si="2"/>
        <v>0</v>
      </c>
      <c r="AK26" s="2">
        <f t="shared" si="2"/>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3">G21/$G7+IF((G$2-$G7+1)&gt;0,-INDEX($G21:$AK21,1,(G$2-$G7+1))/$G7,0)</f>
        <v>0</v>
      </c>
      <c r="H29" s="2">
        <f t="shared" si="3"/>
        <v>122948.75</v>
      </c>
      <c r="I29" s="2">
        <f t="shared" si="3"/>
        <v>0</v>
      </c>
      <c r="J29" s="2">
        <f t="shared" si="3"/>
        <v>0</v>
      </c>
      <c r="K29" s="2">
        <f t="shared" si="3"/>
        <v>47215.596396484369</v>
      </c>
      <c r="L29" s="2">
        <f t="shared" si="3"/>
        <v>0</v>
      </c>
      <c r="M29" s="2">
        <f t="shared" si="3"/>
        <v>0</v>
      </c>
      <c r="N29" s="2">
        <f t="shared" si="3"/>
        <v>0</v>
      </c>
      <c r="O29" s="2">
        <f t="shared" si="3"/>
        <v>60310.943426740901</v>
      </c>
      <c r="P29" s="2">
        <f t="shared" si="3"/>
        <v>0</v>
      </c>
      <c r="Q29" s="2">
        <f t="shared" si="3"/>
        <v>0</v>
      </c>
      <c r="R29" s="2">
        <f t="shared" si="3"/>
        <v>0</v>
      </c>
      <c r="S29" s="2">
        <f t="shared" si="3"/>
        <v>0</v>
      </c>
      <c r="T29" s="2">
        <f t="shared" si="3"/>
        <v>0</v>
      </c>
      <c r="U29" s="2">
        <f t="shared" si="3"/>
        <v>0</v>
      </c>
      <c r="V29" s="2">
        <f t="shared" si="3"/>
        <v>0</v>
      </c>
      <c r="W29" s="2">
        <f t="shared" si="3"/>
        <v>0</v>
      </c>
      <c r="X29" s="2">
        <f t="shared" si="3"/>
        <v>0</v>
      </c>
      <c r="Y29" s="2">
        <f t="shared" si="3"/>
        <v>0</v>
      </c>
      <c r="Z29" s="2">
        <f t="shared" si="3"/>
        <v>0</v>
      </c>
      <c r="AA29" s="2">
        <f t="shared" si="3"/>
        <v>0</v>
      </c>
      <c r="AB29" s="2">
        <f t="shared" si="3"/>
        <v>0</v>
      </c>
      <c r="AC29" s="2">
        <f t="shared" si="3"/>
        <v>0</v>
      </c>
      <c r="AD29" s="2">
        <f t="shared" si="3"/>
        <v>0</v>
      </c>
      <c r="AE29" s="2">
        <f t="shared" si="3"/>
        <v>0</v>
      </c>
      <c r="AF29" s="2">
        <f t="shared" si="3"/>
        <v>0</v>
      </c>
      <c r="AG29" s="2">
        <f t="shared" si="3"/>
        <v>0</v>
      </c>
      <c r="AH29" s="2">
        <f t="shared" si="3"/>
        <v>0</v>
      </c>
      <c r="AI29" s="2">
        <f t="shared" si="3"/>
        <v>0</v>
      </c>
      <c r="AJ29" s="2">
        <f t="shared" si="3"/>
        <v>0</v>
      </c>
      <c r="AK29" s="2">
        <f t="shared" si="3"/>
        <v>0</v>
      </c>
    </row>
    <row r="30" spans="1:37">
      <c r="E30" s="2" t="str">
        <f>E22</f>
        <v>Pumps</v>
      </c>
      <c r="F30" t="s">
        <v>215</v>
      </c>
      <c r="G30" s="2">
        <f t="shared" si="3"/>
        <v>0</v>
      </c>
      <c r="H30" s="2">
        <f t="shared" si="3"/>
        <v>0</v>
      </c>
      <c r="I30" s="2">
        <f t="shared" si="3"/>
        <v>0</v>
      </c>
      <c r="J30" s="2">
        <f t="shared" si="3"/>
        <v>0</v>
      </c>
      <c r="K30" s="2">
        <f t="shared" si="3"/>
        <v>0</v>
      </c>
      <c r="L30" s="2">
        <f t="shared" si="3"/>
        <v>0</v>
      </c>
      <c r="M30" s="2">
        <f t="shared" si="3"/>
        <v>0</v>
      </c>
      <c r="N30" s="2">
        <f t="shared" si="3"/>
        <v>0</v>
      </c>
      <c r="O30" s="2">
        <f t="shared" si="3"/>
        <v>0</v>
      </c>
      <c r="P30" s="2">
        <f t="shared" si="3"/>
        <v>0</v>
      </c>
      <c r="Q30" s="2">
        <f t="shared" si="3"/>
        <v>0</v>
      </c>
      <c r="R30" s="2">
        <f t="shared" si="3"/>
        <v>0</v>
      </c>
      <c r="S30" s="2">
        <f t="shared" si="3"/>
        <v>0</v>
      </c>
      <c r="T30" s="2">
        <f t="shared" si="3"/>
        <v>0</v>
      </c>
      <c r="U30" s="2">
        <f t="shared" si="3"/>
        <v>0</v>
      </c>
      <c r="V30" s="2">
        <f t="shared" si="3"/>
        <v>0</v>
      </c>
      <c r="W30" s="2">
        <f t="shared" si="3"/>
        <v>0</v>
      </c>
      <c r="X30" s="2">
        <f t="shared" si="3"/>
        <v>0</v>
      </c>
      <c r="Y30" s="2">
        <f t="shared" si="3"/>
        <v>0</v>
      </c>
      <c r="Z30" s="2">
        <f t="shared" si="3"/>
        <v>0</v>
      </c>
      <c r="AA30" s="2">
        <f t="shared" si="3"/>
        <v>0</v>
      </c>
      <c r="AB30" s="2">
        <f t="shared" si="3"/>
        <v>0</v>
      </c>
      <c r="AC30" s="2">
        <f t="shared" si="3"/>
        <v>0</v>
      </c>
      <c r="AD30" s="2">
        <f t="shared" si="3"/>
        <v>0</v>
      </c>
      <c r="AE30" s="2">
        <f t="shared" si="3"/>
        <v>0</v>
      </c>
      <c r="AF30" s="2">
        <f t="shared" si="3"/>
        <v>0</v>
      </c>
      <c r="AG30" s="2">
        <f t="shared" si="3"/>
        <v>0</v>
      </c>
      <c r="AH30" s="2">
        <f t="shared" si="3"/>
        <v>0</v>
      </c>
      <c r="AI30" s="2">
        <f t="shared" si="3"/>
        <v>0</v>
      </c>
      <c r="AJ30" s="2">
        <f t="shared" si="3"/>
        <v>0</v>
      </c>
      <c r="AK30" s="2">
        <f t="shared" si="3"/>
        <v>0</v>
      </c>
    </row>
    <row r="31" spans="1:37">
      <c r="E31" s="2" t="str">
        <f>E23</f>
        <v>Valves and Meters</v>
      </c>
      <c r="F31" t="s">
        <v>215</v>
      </c>
      <c r="G31" s="2">
        <f t="shared" si="3"/>
        <v>0</v>
      </c>
      <c r="H31" s="2">
        <f t="shared" si="3"/>
        <v>0</v>
      </c>
      <c r="I31" s="2">
        <f t="shared" si="3"/>
        <v>0</v>
      </c>
      <c r="J31" s="2">
        <f t="shared" si="3"/>
        <v>0</v>
      </c>
      <c r="K31" s="2">
        <f t="shared" si="3"/>
        <v>0</v>
      </c>
      <c r="L31" s="2">
        <f t="shared" si="3"/>
        <v>0</v>
      </c>
      <c r="M31" s="2">
        <f t="shared" si="3"/>
        <v>0</v>
      </c>
      <c r="N31" s="2">
        <f t="shared" si="3"/>
        <v>0</v>
      </c>
      <c r="O31" s="2">
        <f t="shared" si="3"/>
        <v>0</v>
      </c>
      <c r="P31" s="2">
        <f t="shared" si="3"/>
        <v>0</v>
      </c>
      <c r="Q31" s="2">
        <f t="shared" si="3"/>
        <v>0</v>
      </c>
      <c r="R31" s="2">
        <f t="shared" si="3"/>
        <v>0</v>
      </c>
      <c r="S31" s="2">
        <f t="shared" si="3"/>
        <v>0</v>
      </c>
      <c r="T31" s="2">
        <f t="shared" si="3"/>
        <v>0</v>
      </c>
      <c r="U31" s="2">
        <f t="shared" si="3"/>
        <v>0</v>
      </c>
      <c r="V31" s="2">
        <f t="shared" si="3"/>
        <v>0</v>
      </c>
      <c r="W31" s="2">
        <f t="shared" si="3"/>
        <v>0</v>
      </c>
      <c r="X31" s="2">
        <f t="shared" si="3"/>
        <v>0</v>
      </c>
      <c r="Y31" s="2">
        <f t="shared" si="3"/>
        <v>0</v>
      </c>
      <c r="Z31" s="2">
        <f t="shared" si="3"/>
        <v>0</v>
      </c>
      <c r="AA31" s="2">
        <f t="shared" si="3"/>
        <v>0</v>
      </c>
      <c r="AB31" s="2">
        <f t="shared" si="3"/>
        <v>0</v>
      </c>
      <c r="AC31" s="2">
        <f t="shared" si="3"/>
        <v>0</v>
      </c>
      <c r="AD31" s="2">
        <f t="shared" si="3"/>
        <v>0</v>
      </c>
      <c r="AE31" s="2">
        <f t="shared" si="3"/>
        <v>0</v>
      </c>
      <c r="AF31" s="2">
        <f t="shared" si="3"/>
        <v>0</v>
      </c>
      <c r="AG31" s="2">
        <f t="shared" si="3"/>
        <v>0</v>
      </c>
      <c r="AH31" s="2">
        <f t="shared" si="3"/>
        <v>0</v>
      </c>
      <c r="AI31" s="2">
        <f t="shared" si="3"/>
        <v>0</v>
      </c>
      <c r="AJ31" s="2">
        <f t="shared" si="3"/>
        <v>0</v>
      </c>
      <c r="AK31" s="2">
        <f t="shared" si="3"/>
        <v>0</v>
      </c>
    </row>
    <row r="32" spans="1:37">
      <c r="E32" s="2" t="str">
        <f>E24</f>
        <v>Temporary Assets</v>
      </c>
      <c r="F32" t="s">
        <v>215</v>
      </c>
      <c r="G32" s="2">
        <f t="shared" si="3"/>
        <v>0</v>
      </c>
      <c r="H32" s="2">
        <f t="shared" si="3"/>
        <v>0</v>
      </c>
      <c r="I32" s="2">
        <f t="shared" si="3"/>
        <v>0</v>
      </c>
      <c r="J32" s="2">
        <f t="shared" si="3"/>
        <v>0</v>
      </c>
      <c r="K32" s="2">
        <f t="shared" si="3"/>
        <v>0</v>
      </c>
      <c r="L32" s="2">
        <f t="shared" si="3"/>
        <v>0</v>
      </c>
      <c r="M32" s="2">
        <f t="shared" si="3"/>
        <v>0</v>
      </c>
      <c r="N32" s="2">
        <f t="shared" si="3"/>
        <v>0</v>
      </c>
      <c r="O32" s="2">
        <f t="shared" si="3"/>
        <v>0</v>
      </c>
      <c r="P32" s="2">
        <f t="shared" si="3"/>
        <v>0</v>
      </c>
      <c r="Q32" s="2">
        <f t="shared" si="3"/>
        <v>0</v>
      </c>
      <c r="R32" s="2">
        <f t="shared" si="3"/>
        <v>0</v>
      </c>
      <c r="S32" s="2">
        <f t="shared" si="3"/>
        <v>0</v>
      </c>
      <c r="T32" s="2">
        <f t="shared" si="3"/>
        <v>0</v>
      </c>
      <c r="U32" s="2">
        <f t="shared" si="3"/>
        <v>0</v>
      </c>
      <c r="V32" s="2">
        <f t="shared" si="3"/>
        <v>0</v>
      </c>
      <c r="W32" s="2">
        <f t="shared" si="3"/>
        <v>0</v>
      </c>
      <c r="X32" s="2">
        <f t="shared" si="3"/>
        <v>0</v>
      </c>
      <c r="Y32" s="2">
        <f t="shared" si="3"/>
        <v>0</v>
      </c>
      <c r="Z32" s="2">
        <f t="shared" si="3"/>
        <v>0</v>
      </c>
      <c r="AA32" s="2">
        <f t="shared" si="3"/>
        <v>0</v>
      </c>
      <c r="AB32" s="2">
        <f t="shared" si="3"/>
        <v>0</v>
      </c>
      <c r="AC32" s="2">
        <f t="shared" si="3"/>
        <v>0</v>
      </c>
      <c r="AD32" s="2">
        <f t="shared" si="3"/>
        <v>0</v>
      </c>
      <c r="AE32" s="2">
        <f t="shared" si="3"/>
        <v>0</v>
      </c>
      <c r="AF32" s="2">
        <f t="shared" si="3"/>
        <v>0</v>
      </c>
      <c r="AG32" s="2">
        <f t="shared" si="3"/>
        <v>0</v>
      </c>
      <c r="AH32" s="2">
        <f t="shared" si="3"/>
        <v>0</v>
      </c>
      <c r="AI32" s="2">
        <f t="shared" si="3"/>
        <v>0</v>
      </c>
      <c r="AJ32" s="2">
        <f t="shared" si="3"/>
        <v>0</v>
      </c>
      <c r="AK32" s="2">
        <f t="shared" si="3"/>
        <v>0</v>
      </c>
    </row>
    <row r="33" spans="1:37">
      <c r="G33" s="2"/>
      <c r="H33" s="2"/>
      <c r="I33" s="2"/>
      <c r="J33" s="2"/>
      <c r="K33" s="2"/>
      <c r="L33" s="2"/>
      <c r="M33" s="2"/>
      <c r="N33" s="2"/>
      <c r="O33" s="2"/>
      <c r="P33" s="2"/>
      <c r="Q33" s="2"/>
    </row>
    <row r="34" spans="1:37">
      <c r="D34" t="s">
        <v>218</v>
      </c>
      <c r="F34" t="s">
        <v>215</v>
      </c>
      <c r="G34" s="2">
        <f>SUM($G$29:G32)</f>
        <v>0</v>
      </c>
      <c r="H34" s="2">
        <f>SUM($G$29:H32)</f>
        <v>122948.75</v>
      </c>
      <c r="I34" s="2">
        <f>SUM($G$29:I32)</f>
        <v>122948.75</v>
      </c>
      <c r="J34" s="2">
        <f>SUM($G$29:J32)</f>
        <v>122948.75</v>
      </c>
      <c r="K34" s="2">
        <f>SUM($G$29:K32)</f>
        <v>170164.34639648435</v>
      </c>
      <c r="L34" s="2">
        <f>SUM($G$29:L32)</f>
        <v>170164.34639648435</v>
      </c>
      <c r="M34" s="2">
        <f>SUM($G$29:M32)</f>
        <v>170164.34639648435</v>
      </c>
      <c r="N34" s="2">
        <f>SUM($G$29:N32)</f>
        <v>170164.34639648435</v>
      </c>
      <c r="O34" s="2">
        <f>SUM($G$29:O32)</f>
        <v>230475.28982322526</v>
      </c>
      <c r="P34" s="2">
        <f>SUM($G$29:P32)</f>
        <v>230475.28982322526</v>
      </c>
      <c r="Q34" s="2">
        <f>SUM($G$29:Q32)</f>
        <v>230475.28982322526</v>
      </c>
      <c r="R34" s="2">
        <f>SUM($G$29:R32)</f>
        <v>230475.28982322526</v>
      </c>
      <c r="S34" s="2"/>
      <c r="T34" s="2"/>
      <c r="U34" s="2"/>
      <c r="V34" s="2"/>
      <c r="W34" s="2"/>
      <c r="X34" s="2"/>
      <c r="Y34" s="2"/>
      <c r="Z34" s="2"/>
      <c r="AA34" s="2"/>
      <c r="AB34" s="2"/>
      <c r="AC34" s="2"/>
      <c r="AD34" s="2"/>
      <c r="AE34" s="2"/>
      <c r="AF34" s="2"/>
      <c r="AG34" s="2"/>
      <c r="AH34" s="2"/>
      <c r="AI34" s="2"/>
      <c r="AJ34" s="2"/>
      <c r="AK34" s="2"/>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 t="shared" ref="H37:AF37" si="4">((H90+H116)*($H$6))*(H14/$G$13)</f>
        <v>1052114.6188968986</v>
      </c>
      <c r="I37" s="10">
        <f t="shared" si="4"/>
        <v>1888280.5405281882</v>
      </c>
      <c r="J37" s="10">
        <f t="shared" si="4"/>
        <v>2146105.9698225679</v>
      </c>
      <c r="K37" s="10">
        <f t="shared" si="4"/>
        <v>2471962.8470355319</v>
      </c>
      <c r="L37" s="10">
        <f t="shared" si="4"/>
        <v>2483763.3097645338</v>
      </c>
      <c r="M37" s="10">
        <f t="shared" si="4"/>
        <v>3065749.6287075439</v>
      </c>
      <c r="N37" s="10">
        <f t="shared" si="4"/>
        <v>3473837.5551071144</v>
      </c>
      <c r="O37" s="10">
        <f t="shared" si="4"/>
        <v>3411282.1391544435</v>
      </c>
      <c r="P37" s="10">
        <f t="shared" si="4"/>
        <v>3608946.5853339434</v>
      </c>
      <c r="Q37" s="10">
        <f t="shared" si="4"/>
        <v>3957053.9968735171</v>
      </c>
      <c r="R37" s="10">
        <f t="shared" si="4"/>
        <v>4484690.2517014742</v>
      </c>
      <c r="S37" s="10">
        <f t="shared" si="4"/>
        <v>0</v>
      </c>
      <c r="T37" s="10">
        <f t="shared" si="4"/>
        <v>0</v>
      </c>
      <c r="U37" s="10">
        <f t="shared" si="4"/>
        <v>0</v>
      </c>
      <c r="V37" s="10">
        <f t="shared" si="4"/>
        <v>0</v>
      </c>
      <c r="W37" s="10">
        <f t="shared" si="4"/>
        <v>0</v>
      </c>
      <c r="X37" s="10">
        <f t="shared" si="4"/>
        <v>0</v>
      </c>
      <c r="Y37" s="10">
        <f t="shared" si="4"/>
        <v>0</v>
      </c>
      <c r="Z37" s="10">
        <f t="shared" si="4"/>
        <v>0</v>
      </c>
      <c r="AA37" s="10">
        <f t="shared" si="4"/>
        <v>0</v>
      </c>
      <c r="AB37" s="10">
        <f t="shared" si="4"/>
        <v>0</v>
      </c>
      <c r="AC37" s="10">
        <f t="shared" si="4"/>
        <v>0</v>
      </c>
      <c r="AD37" s="10">
        <f t="shared" si="4"/>
        <v>0</v>
      </c>
      <c r="AE37" s="10">
        <f t="shared" si="4"/>
        <v>0</v>
      </c>
      <c r="AF37" s="10">
        <f t="shared" si="4"/>
        <v>0</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5">SUM(H37:H41)</f>
        <v>1052114.6188968986</v>
      </c>
      <c r="I42" s="2">
        <f t="shared" si="5"/>
        <v>1888280.5405281882</v>
      </c>
      <c r="J42" s="2">
        <f t="shared" si="5"/>
        <v>2146105.9698225679</v>
      </c>
      <c r="K42" s="2">
        <f t="shared" si="5"/>
        <v>2471962.8470355319</v>
      </c>
      <c r="L42" s="2">
        <f t="shared" si="5"/>
        <v>2483763.3097645338</v>
      </c>
      <c r="M42" s="2">
        <f t="shared" si="5"/>
        <v>3065749.6287075439</v>
      </c>
      <c r="N42" s="2">
        <f t="shared" si="5"/>
        <v>3473837.5551071144</v>
      </c>
      <c r="O42" s="2">
        <f t="shared" si="5"/>
        <v>3411282.1391544435</v>
      </c>
      <c r="P42" s="2">
        <f t="shared" si="5"/>
        <v>3608946.5853339434</v>
      </c>
      <c r="Q42" s="2">
        <f t="shared" si="5"/>
        <v>3957053.9968735171</v>
      </c>
      <c r="R42" s="2">
        <f t="shared" si="5"/>
        <v>4484690.2517014742</v>
      </c>
      <c r="S42" s="2">
        <f t="shared" si="5"/>
        <v>0</v>
      </c>
      <c r="T42" s="2">
        <f t="shared" si="5"/>
        <v>0</v>
      </c>
      <c r="U42" s="2">
        <f t="shared" si="5"/>
        <v>0</v>
      </c>
      <c r="V42" s="2">
        <f t="shared" si="5"/>
        <v>0</v>
      </c>
      <c r="W42" s="2">
        <f t="shared" si="5"/>
        <v>0</v>
      </c>
      <c r="X42" s="2">
        <f t="shared" si="5"/>
        <v>0</v>
      </c>
      <c r="Y42" s="2">
        <f t="shared" si="5"/>
        <v>0</v>
      </c>
      <c r="Z42" s="2">
        <f t="shared" si="5"/>
        <v>0</v>
      </c>
      <c r="AA42" s="2">
        <f t="shared" si="5"/>
        <v>0</v>
      </c>
      <c r="AB42" s="2">
        <f t="shared" si="5"/>
        <v>0</v>
      </c>
      <c r="AC42" s="2">
        <f t="shared" si="5"/>
        <v>0</v>
      </c>
      <c r="AD42" s="2">
        <f t="shared" si="5"/>
        <v>0</v>
      </c>
      <c r="AE42" s="2">
        <f t="shared" si="5"/>
        <v>0</v>
      </c>
      <c r="AF42" s="2">
        <f t="shared" si="5"/>
        <v>0</v>
      </c>
      <c r="AG42" s="2">
        <f t="shared" si="5"/>
        <v>0</v>
      </c>
      <c r="AH42" s="2">
        <f t="shared" si="5"/>
        <v>0</v>
      </c>
      <c r="AI42" s="2">
        <f t="shared" si="5"/>
        <v>0</v>
      </c>
      <c r="AJ42" s="2">
        <f t="shared" si="5"/>
        <v>0</v>
      </c>
      <c r="AK42" s="2">
        <f t="shared" si="5"/>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6">G37/$G7+IF((G$2-$G7+1)&gt;0,-INDEX($G37:$AK37,1,(G$2-$G7+1))/$G7,0)</f>
        <v>0</v>
      </c>
      <c r="H45" s="2">
        <f t="shared" si="6"/>
        <v>13151.432736211233</v>
      </c>
      <c r="I45" s="2">
        <f t="shared" si="6"/>
        <v>23603.506756602354</v>
      </c>
      <c r="J45" s="2">
        <f t="shared" si="6"/>
        <v>26826.3246227821</v>
      </c>
      <c r="K45" s="2">
        <f t="shared" si="6"/>
        <v>30899.535587944149</v>
      </c>
      <c r="L45" s="2">
        <f t="shared" si="6"/>
        <v>31047.041372056672</v>
      </c>
      <c r="M45" s="2">
        <f t="shared" si="6"/>
        <v>38321.870358844302</v>
      </c>
      <c r="N45" s="2">
        <f t="shared" si="6"/>
        <v>43422.969438838933</v>
      </c>
      <c r="O45" s="2">
        <f t="shared" si="6"/>
        <v>42641.026739430541</v>
      </c>
      <c r="P45" s="2">
        <f t="shared" si="6"/>
        <v>45111.832316674292</v>
      </c>
      <c r="Q45" s="2">
        <f t="shared" si="6"/>
        <v>49463.174960918965</v>
      </c>
      <c r="R45" s="2">
        <f t="shared" si="6"/>
        <v>56058.628146268427</v>
      </c>
      <c r="S45" s="2">
        <f t="shared" si="6"/>
        <v>0</v>
      </c>
      <c r="T45" s="2">
        <f t="shared" si="6"/>
        <v>0</v>
      </c>
      <c r="U45" s="2">
        <f t="shared" si="6"/>
        <v>0</v>
      </c>
      <c r="V45" s="2">
        <f t="shared" si="6"/>
        <v>0</v>
      </c>
      <c r="W45" s="2">
        <f t="shared" si="6"/>
        <v>0</v>
      </c>
      <c r="X45" s="2">
        <f t="shared" si="6"/>
        <v>0</v>
      </c>
      <c r="Y45" s="2">
        <f t="shared" si="6"/>
        <v>0</v>
      </c>
      <c r="Z45" s="2">
        <f t="shared" si="6"/>
        <v>0</v>
      </c>
      <c r="AA45" s="2">
        <f t="shared" si="6"/>
        <v>0</v>
      </c>
      <c r="AB45" s="2">
        <f t="shared" si="6"/>
        <v>0</v>
      </c>
      <c r="AC45" s="2">
        <f t="shared" si="6"/>
        <v>0</v>
      </c>
      <c r="AD45" s="2">
        <f t="shared" si="6"/>
        <v>0</v>
      </c>
      <c r="AE45" s="2">
        <f t="shared" si="6"/>
        <v>0</v>
      </c>
      <c r="AF45" s="2">
        <f t="shared" si="6"/>
        <v>0</v>
      </c>
      <c r="AG45" s="2">
        <f t="shared" si="6"/>
        <v>0</v>
      </c>
      <c r="AH45" s="2">
        <f t="shared" si="6"/>
        <v>0</v>
      </c>
      <c r="AI45" s="2">
        <f t="shared" si="6"/>
        <v>0</v>
      </c>
      <c r="AJ45" s="2">
        <f t="shared" si="6"/>
        <v>0</v>
      </c>
      <c r="AK45" s="2">
        <f t="shared" si="6"/>
        <v>0</v>
      </c>
    </row>
    <row r="46" spans="1:37">
      <c r="E46" s="2" t="str">
        <f>E38</f>
        <v>Pumps</v>
      </c>
      <c r="F46" t="s">
        <v>215</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c r="AB46" s="2">
        <f t="shared" si="6"/>
        <v>0</v>
      </c>
      <c r="AC46" s="2">
        <f t="shared" si="6"/>
        <v>0</v>
      </c>
      <c r="AD46" s="2">
        <f t="shared" si="6"/>
        <v>0</v>
      </c>
      <c r="AE46" s="2">
        <f t="shared" si="6"/>
        <v>0</v>
      </c>
      <c r="AF46" s="2">
        <f t="shared" si="6"/>
        <v>0</v>
      </c>
      <c r="AG46" s="2">
        <f t="shared" si="6"/>
        <v>0</v>
      </c>
      <c r="AH46" s="2">
        <f t="shared" si="6"/>
        <v>0</v>
      </c>
      <c r="AI46" s="2">
        <f t="shared" si="6"/>
        <v>0</v>
      </c>
      <c r="AJ46" s="2">
        <f t="shared" si="6"/>
        <v>0</v>
      </c>
      <c r="AK46" s="2">
        <f t="shared" si="6"/>
        <v>0</v>
      </c>
    </row>
    <row r="47" spans="1:37">
      <c r="E47" s="2" t="str">
        <f>E39</f>
        <v>Valves and Meters</v>
      </c>
      <c r="F47" t="s">
        <v>215</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c r="AB47" s="2">
        <f t="shared" si="6"/>
        <v>0</v>
      </c>
      <c r="AC47" s="2">
        <f t="shared" si="6"/>
        <v>0</v>
      </c>
      <c r="AD47" s="2">
        <f t="shared" si="6"/>
        <v>0</v>
      </c>
      <c r="AE47" s="2">
        <f t="shared" si="6"/>
        <v>0</v>
      </c>
      <c r="AF47" s="2">
        <f t="shared" si="6"/>
        <v>0</v>
      </c>
      <c r="AG47" s="2">
        <f t="shared" si="6"/>
        <v>0</v>
      </c>
      <c r="AH47" s="2">
        <f t="shared" si="6"/>
        <v>0</v>
      </c>
      <c r="AI47" s="2">
        <f t="shared" si="6"/>
        <v>0</v>
      </c>
      <c r="AJ47" s="2">
        <f t="shared" si="6"/>
        <v>0</v>
      </c>
      <c r="AK47" s="2">
        <f t="shared" si="6"/>
        <v>0</v>
      </c>
    </row>
    <row r="48" spans="1:37">
      <c r="E48" s="2" t="str">
        <f>E40</f>
        <v>Temporary Assets</v>
      </c>
      <c r="F48" t="s">
        <v>215</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c r="AB48" s="2">
        <f t="shared" si="6"/>
        <v>0</v>
      </c>
      <c r="AC48" s="2">
        <f t="shared" si="6"/>
        <v>0</v>
      </c>
      <c r="AD48" s="2">
        <f t="shared" si="6"/>
        <v>0</v>
      </c>
      <c r="AE48" s="2">
        <f t="shared" si="6"/>
        <v>0</v>
      </c>
      <c r="AF48" s="2">
        <f t="shared" si="6"/>
        <v>0</v>
      </c>
      <c r="AG48" s="2">
        <f t="shared" si="6"/>
        <v>0</v>
      </c>
      <c r="AH48" s="2">
        <f t="shared" si="6"/>
        <v>0</v>
      </c>
      <c r="AI48" s="2">
        <f t="shared" si="6"/>
        <v>0</v>
      </c>
      <c r="AJ48" s="2">
        <f t="shared" si="6"/>
        <v>0</v>
      </c>
      <c r="AK48" s="2">
        <f t="shared" si="6"/>
        <v>0</v>
      </c>
    </row>
    <row r="49" spans="1:37">
      <c r="G49" s="2"/>
      <c r="H49" s="2"/>
      <c r="I49" s="2"/>
      <c r="J49" s="2"/>
      <c r="K49" s="2"/>
      <c r="L49" s="2"/>
      <c r="M49" s="2"/>
      <c r="N49" s="2"/>
      <c r="O49" s="2"/>
      <c r="P49" s="2"/>
      <c r="Q49" s="2"/>
    </row>
    <row r="50" spans="1:37">
      <c r="D50" t="s">
        <v>221</v>
      </c>
      <c r="F50" t="s">
        <v>215</v>
      </c>
      <c r="G50" s="2">
        <f>SUM($G$45:G48)</f>
        <v>0</v>
      </c>
      <c r="H50" s="2">
        <f>SUM($G$45:H48)</f>
        <v>13151.432736211233</v>
      </c>
      <c r="I50" s="2">
        <f>SUM($G$45:I48)</f>
        <v>36754.939492813588</v>
      </c>
      <c r="J50" s="2">
        <f>SUM($G$45:J48)</f>
        <v>63581.264115595688</v>
      </c>
      <c r="K50" s="2">
        <f>SUM($G$45:K48)</f>
        <v>94480.799703539844</v>
      </c>
      <c r="L50" s="2">
        <f>SUM($G$45:L48)</f>
        <v>125527.84107559652</v>
      </c>
      <c r="M50" s="2">
        <f>SUM($G$45:M48)</f>
        <v>163849.7114344408</v>
      </c>
      <c r="N50" s="2">
        <f>SUM($G$45:N48)</f>
        <v>207272.68087327975</v>
      </c>
      <c r="O50" s="2">
        <f>SUM($G$45:O48)</f>
        <v>249913.70761271031</v>
      </c>
      <c r="P50" s="2">
        <f>SUM($G$45:P48)</f>
        <v>295025.5399293846</v>
      </c>
      <c r="Q50" s="2">
        <f>SUM($G$45:Q48)</f>
        <v>344488.71489030356</v>
      </c>
      <c r="R50" s="2">
        <f>SUM($G$45:R48)</f>
        <v>400547.34303657198</v>
      </c>
      <c r="S50" s="2"/>
      <c r="T50" s="2"/>
      <c r="U50" s="2"/>
      <c r="V50" s="2"/>
      <c r="W50" s="2"/>
      <c r="X50" s="2"/>
      <c r="Y50" s="2"/>
      <c r="Z50" s="2"/>
      <c r="AA50" s="2"/>
      <c r="AB50" s="2"/>
      <c r="AC50" s="2"/>
      <c r="AD50" s="2"/>
      <c r="AE50" s="2"/>
      <c r="AF50" s="2"/>
      <c r="AG50" s="2"/>
      <c r="AH50" s="2"/>
      <c r="AI50" s="2"/>
      <c r="AJ50" s="2"/>
      <c r="AK50" s="2"/>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c r="AB61" s="2">
        <f t="shared" si="7"/>
        <v>0</v>
      </c>
      <c r="AC61" s="2">
        <f t="shared" si="7"/>
        <v>0</v>
      </c>
      <c r="AD61" s="2">
        <f t="shared" si="7"/>
        <v>0</v>
      </c>
      <c r="AE61" s="2">
        <f t="shared" si="7"/>
        <v>0</v>
      </c>
      <c r="AF61" s="2">
        <f t="shared" si="7"/>
        <v>0</v>
      </c>
      <c r="AG61" s="2">
        <f t="shared" si="7"/>
        <v>0</v>
      </c>
      <c r="AH61" s="2">
        <f t="shared" si="7"/>
        <v>0</v>
      </c>
      <c r="AI61" s="2">
        <f t="shared" si="7"/>
        <v>0</v>
      </c>
      <c r="AJ61" s="2">
        <f t="shared" si="7"/>
        <v>0</v>
      </c>
      <c r="AK61" s="2">
        <f t="shared" si="7"/>
        <v>0</v>
      </c>
    </row>
    <row r="63" spans="1:37">
      <c r="D63" t="s">
        <v>225</v>
      </c>
      <c r="G63" s="2"/>
      <c r="H63" s="2"/>
      <c r="I63" s="2"/>
      <c r="J63" s="2"/>
      <c r="K63" s="2"/>
      <c r="L63" s="2"/>
      <c r="M63" s="2"/>
      <c r="N63" s="2"/>
      <c r="O63" s="2"/>
      <c r="P63" s="2"/>
      <c r="Q63" s="2"/>
    </row>
    <row r="64" spans="1:37">
      <c r="E64" s="2" t="str">
        <f>E57</f>
        <v>Pipes</v>
      </c>
      <c r="F64" t="s">
        <v>215</v>
      </c>
      <c r="G64" s="2">
        <f t="shared" ref="G64:AK66" si="8">G57/$G7+IF((G$2-$G7+1)&gt;0,-INDEX($G57:$AK57,1,(G$2-$G7+1))/$G7,0)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c r="AB64" s="2">
        <f t="shared" si="8"/>
        <v>0</v>
      </c>
      <c r="AC64" s="2">
        <f t="shared" si="8"/>
        <v>0</v>
      </c>
      <c r="AD64" s="2">
        <f t="shared" si="8"/>
        <v>0</v>
      </c>
      <c r="AE64" s="2">
        <f t="shared" si="8"/>
        <v>0</v>
      </c>
      <c r="AF64" s="2">
        <f t="shared" si="8"/>
        <v>0</v>
      </c>
      <c r="AG64" s="2">
        <f t="shared" si="8"/>
        <v>0</v>
      </c>
      <c r="AH64" s="2">
        <f t="shared" si="8"/>
        <v>0</v>
      </c>
      <c r="AI64" s="2">
        <f t="shared" si="8"/>
        <v>0</v>
      </c>
      <c r="AJ64" s="2">
        <f t="shared" si="8"/>
        <v>0</v>
      </c>
      <c r="AK64" s="2">
        <f t="shared" si="8"/>
        <v>0</v>
      </c>
    </row>
    <row r="65" spans="1:37">
      <c r="E65" s="2" t="str">
        <f>E58</f>
        <v>Pumps</v>
      </c>
      <c r="F65" t="s">
        <v>215</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c r="AB65" s="2">
        <f t="shared" si="8"/>
        <v>0</v>
      </c>
      <c r="AC65" s="2">
        <f t="shared" si="8"/>
        <v>0</v>
      </c>
      <c r="AD65" s="2">
        <f t="shared" si="8"/>
        <v>0</v>
      </c>
      <c r="AE65" s="2">
        <f t="shared" si="8"/>
        <v>0</v>
      </c>
      <c r="AF65" s="2">
        <f t="shared" si="8"/>
        <v>0</v>
      </c>
      <c r="AG65" s="2">
        <f t="shared" si="8"/>
        <v>0</v>
      </c>
      <c r="AH65" s="2">
        <f t="shared" si="8"/>
        <v>0</v>
      </c>
      <c r="AI65" s="2">
        <f t="shared" si="8"/>
        <v>0</v>
      </c>
      <c r="AJ65" s="2">
        <f t="shared" si="8"/>
        <v>0</v>
      </c>
      <c r="AK65" s="2">
        <f t="shared" si="8"/>
        <v>0</v>
      </c>
    </row>
    <row r="66" spans="1:37">
      <c r="E66" s="2" t="str">
        <f>E59</f>
        <v>Valves and Meters</v>
      </c>
      <c r="F66" t="s">
        <v>215</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c r="AB66" s="2">
        <f t="shared" si="8"/>
        <v>0</v>
      </c>
      <c r="AC66" s="2">
        <f t="shared" si="8"/>
        <v>0</v>
      </c>
      <c r="AD66" s="2">
        <f t="shared" si="8"/>
        <v>0</v>
      </c>
      <c r="AE66" s="2">
        <f t="shared" si="8"/>
        <v>0</v>
      </c>
      <c r="AF66" s="2">
        <f t="shared" si="8"/>
        <v>0</v>
      </c>
      <c r="AG66" s="2">
        <f t="shared" si="8"/>
        <v>0</v>
      </c>
      <c r="AH66" s="2">
        <f t="shared" si="8"/>
        <v>0</v>
      </c>
      <c r="AI66" s="2">
        <f t="shared" si="8"/>
        <v>0</v>
      </c>
      <c r="AJ66" s="2">
        <f t="shared" si="8"/>
        <v>0</v>
      </c>
      <c r="AK66" s="2">
        <f t="shared" si="8"/>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c r="AB75" s="2">
        <f t="shared" si="9"/>
        <v>0</v>
      </c>
      <c r="AC75" s="2">
        <f t="shared" si="9"/>
        <v>0</v>
      </c>
      <c r="AD75" s="2">
        <f t="shared" si="9"/>
        <v>0</v>
      </c>
      <c r="AE75" s="2">
        <f t="shared" si="9"/>
        <v>0</v>
      </c>
      <c r="AF75" s="2">
        <f t="shared" si="9"/>
        <v>0</v>
      </c>
      <c r="AG75" s="2">
        <f t="shared" si="9"/>
        <v>0</v>
      </c>
      <c r="AH75" s="2">
        <f t="shared" si="9"/>
        <v>0</v>
      </c>
      <c r="AI75" s="2">
        <f t="shared" si="9"/>
        <v>0</v>
      </c>
      <c r="AJ75" s="2">
        <f t="shared" si="9"/>
        <v>0</v>
      </c>
      <c r="AK75" s="2">
        <f t="shared" si="9"/>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10">G71/$G7+IF((G$2-$G7+1)&gt;0,-INDEX($G71:$AK71,1,(G$2-$G7+1))/$G7,0)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c r="AB78" s="2">
        <f t="shared" si="10"/>
        <v>0</v>
      </c>
      <c r="AC78" s="2">
        <f t="shared" si="10"/>
        <v>0</v>
      </c>
      <c r="AD78" s="2">
        <f t="shared" si="10"/>
        <v>0</v>
      </c>
      <c r="AE78" s="2">
        <f t="shared" si="10"/>
        <v>0</v>
      </c>
      <c r="AF78" s="2">
        <f t="shared" si="10"/>
        <v>0</v>
      </c>
      <c r="AG78" s="2">
        <f t="shared" si="10"/>
        <v>0</v>
      </c>
      <c r="AH78" s="2">
        <f t="shared" si="10"/>
        <v>0</v>
      </c>
      <c r="AI78" s="2">
        <f t="shared" si="10"/>
        <v>0</v>
      </c>
      <c r="AJ78" s="2">
        <f t="shared" si="10"/>
        <v>0</v>
      </c>
      <c r="AK78" s="2">
        <f t="shared" si="10"/>
        <v>0</v>
      </c>
    </row>
    <row r="79" spans="1:37">
      <c r="E79" s="2" t="str">
        <f>E72</f>
        <v>Pumps</v>
      </c>
      <c r="F79" t="s">
        <v>215</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c r="AB79" s="2">
        <f t="shared" si="10"/>
        <v>0</v>
      </c>
      <c r="AC79" s="2">
        <f t="shared" si="10"/>
        <v>0</v>
      </c>
      <c r="AD79" s="2">
        <f t="shared" si="10"/>
        <v>0</v>
      </c>
      <c r="AE79" s="2">
        <f t="shared" si="10"/>
        <v>0</v>
      </c>
      <c r="AF79" s="2">
        <f t="shared" si="10"/>
        <v>0</v>
      </c>
      <c r="AG79" s="2">
        <f t="shared" si="10"/>
        <v>0</v>
      </c>
      <c r="AH79" s="2">
        <f t="shared" si="10"/>
        <v>0</v>
      </c>
      <c r="AI79" s="2">
        <f t="shared" si="10"/>
        <v>0</v>
      </c>
      <c r="AJ79" s="2">
        <f t="shared" si="10"/>
        <v>0</v>
      </c>
      <c r="AK79" s="2">
        <f t="shared" si="10"/>
        <v>0</v>
      </c>
    </row>
    <row r="80" spans="1:37">
      <c r="E80" s="2" t="str">
        <f>E73</f>
        <v>Valves and Meters</v>
      </c>
      <c r="F80" t="s">
        <v>215</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c r="AB80" s="2">
        <f t="shared" si="10"/>
        <v>0</v>
      </c>
      <c r="AC80" s="2">
        <f t="shared" si="10"/>
        <v>0</v>
      </c>
      <c r="AD80" s="2">
        <f t="shared" si="10"/>
        <v>0</v>
      </c>
      <c r="AE80" s="2">
        <f t="shared" si="10"/>
        <v>0</v>
      </c>
      <c r="AF80" s="2">
        <f t="shared" si="10"/>
        <v>0</v>
      </c>
      <c r="AG80" s="2">
        <f t="shared" si="10"/>
        <v>0</v>
      </c>
      <c r="AH80" s="2">
        <f t="shared" si="10"/>
        <v>0</v>
      </c>
      <c r="AI80" s="2">
        <f t="shared" si="10"/>
        <v>0</v>
      </c>
      <c r="AJ80" s="2">
        <f t="shared" si="10"/>
        <v>0</v>
      </c>
      <c r="AK80" s="2">
        <f t="shared" si="10"/>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1">G61-G75</f>
        <v>0</v>
      </c>
      <c r="H84" s="2">
        <f t="shared" si="11"/>
        <v>0</v>
      </c>
      <c r="I84" s="2">
        <f t="shared" si="11"/>
        <v>0</v>
      </c>
      <c r="J84" s="2">
        <f t="shared" si="11"/>
        <v>0</v>
      </c>
      <c r="K84" s="2">
        <f t="shared" si="11"/>
        <v>0</v>
      </c>
      <c r="L84" s="2">
        <f t="shared" si="11"/>
        <v>0</v>
      </c>
      <c r="M84" s="2">
        <f t="shared" si="11"/>
        <v>0</v>
      </c>
      <c r="N84" s="2">
        <f t="shared" si="11"/>
        <v>0</v>
      </c>
      <c r="O84" s="2">
        <f t="shared" si="11"/>
        <v>0</v>
      </c>
      <c r="P84" s="2">
        <f t="shared" si="11"/>
        <v>0</v>
      </c>
      <c r="Q84" s="2">
        <f t="shared" si="11"/>
        <v>0</v>
      </c>
      <c r="R84" s="2">
        <f t="shared" si="11"/>
        <v>0</v>
      </c>
      <c r="S84" s="2">
        <f t="shared" si="11"/>
        <v>0</v>
      </c>
      <c r="T84" s="2">
        <f t="shared" si="11"/>
        <v>0</v>
      </c>
      <c r="U84" s="2">
        <f t="shared" si="11"/>
        <v>0</v>
      </c>
      <c r="V84" s="2">
        <f t="shared" si="11"/>
        <v>0</v>
      </c>
      <c r="W84" s="2">
        <f t="shared" si="11"/>
        <v>0</v>
      </c>
      <c r="X84" s="2">
        <f t="shared" si="11"/>
        <v>0</v>
      </c>
      <c r="Y84" s="2">
        <f t="shared" si="11"/>
        <v>0</v>
      </c>
      <c r="Z84" s="2">
        <f t="shared" si="11"/>
        <v>0</v>
      </c>
      <c r="AA84" s="2">
        <f t="shared" si="11"/>
        <v>0</v>
      </c>
      <c r="AB84" s="2">
        <f t="shared" si="11"/>
        <v>0</v>
      </c>
      <c r="AC84" s="2">
        <f t="shared" si="11"/>
        <v>0</v>
      </c>
      <c r="AD84" s="2">
        <f t="shared" si="11"/>
        <v>0</v>
      </c>
      <c r="AE84" s="2">
        <f t="shared" si="11"/>
        <v>0</v>
      </c>
      <c r="AF84" s="2">
        <f t="shared" si="11"/>
        <v>0</v>
      </c>
      <c r="AG84" s="2">
        <f t="shared" si="11"/>
        <v>0</v>
      </c>
      <c r="AH84" s="2">
        <f t="shared" si="11"/>
        <v>0</v>
      </c>
      <c r="AI84" s="2">
        <f t="shared" si="11"/>
        <v>0</v>
      </c>
      <c r="AJ84" s="2">
        <f t="shared" si="11"/>
        <v>0</v>
      </c>
      <c r="AK84" s="2">
        <f t="shared" si="11"/>
        <v>0</v>
      </c>
    </row>
    <row r="85" spans="1:37">
      <c r="D85" t="s">
        <v>229</v>
      </c>
      <c r="F85" t="s">
        <v>215</v>
      </c>
      <c r="G85" s="2">
        <f t="shared" ref="G85:AK85" si="12">-G68+G82</f>
        <v>0</v>
      </c>
      <c r="H85" s="2">
        <f t="shared" si="12"/>
        <v>0</v>
      </c>
      <c r="I85" s="2">
        <f t="shared" si="12"/>
        <v>0</v>
      </c>
      <c r="J85" s="2">
        <f t="shared" si="12"/>
        <v>0</v>
      </c>
      <c r="K85" s="2">
        <f t="shared" si="12"/>
        <v>0</v>
      </c>
      <c r="L85" s="2">
        <f t="shared" si="12"/>
        <v>0</v>
      </c>
      <c r="M85" s="2">
        <f t="shared" si="12"/>
        <v>0</v>
      </c>
      <c r="N85" s="2">
        <f t="shared" si="12"/>
        <v>0</v>
      </c>
      <c r="O85" s="2">
        <f t="shared" si="12"/>
        <v>0</v>
      </c>
      <c r="P85" s="2">
        <f t="shared" si="12"/>
        <v>0</v>
      </c>
      <c r="Q85" s="2">
        <f t="shared" si="12"/>
        <v>0</v>
      </c>
      <c r="R85" s="2">
        <f t="shared" si="12"/>
        <v>0</v>
      </c>
      <c r="S85" s="2">
        <f t="shared" si="12"/>
        <v>0</v>
      </c>
      <c r="T85" s="2">
        <f t="shared" si="12"/>
        <v>0</v>
      </c>
      <c r="U85" s="2">
        <f t="shared" si="12"/>
        <v>0</v>
      </c>
      <c r="V85" s="2">
        <f t="shared" si="12"/>
        <v>0</v>
      </c>
      <c r="W85" s="2">
        <f t="shared" si="12"/>
        <v>0</v>
      </c>
      <c r="X85" s="2">
        <f t="shared" si="12"/>
        <v>0</v>
      </c>
      <c r="Y85" s="2">
        <f t="shared" si="12"/>
        <v>0</v>
      </c>
      <c r="Z85" s="2">
        <f t="shared" si="12"/>
        <v>0</v>
      </c>
      <c r="AA85" s="2">
        <f t="shared" si="12"/>
        <v>0</v>
      </c>
      <c r="AB85" s="2">
        <f t="shared" si="12"/>
        <v>0</v>
      </c>
      <c r="AC85" s="2">
        <f t="shared" si="12"/>
        <v>0</v>
      </c>
      <c r="AD85" s="2">
        <f t="shared" si="12"/>
        <v>0</v>
      </c>
      <c r="AE85" s="2">
        <f t="shared" si="12"/>
        <v>0</v>
      </c>
      <c r="AF85" s="2">
        <f t="shared" si="12"/>
        <v>0</v>
      </c>
      <c r="AG85" s="2">
        <f t="shared" si="12"/>
        <v>0</v>
      </c>
      <c r="AH85" s="2">
        <f t="shared" si="12"/>
        <v>0</v>
      </c>
      <c r="AI85" s="2">
        <f t="shared" si="12"/>
        <v>0</v>
      </c>
      <c r="AJ85" s="2">
        <f t="shared" si="12"/>
        <v>0</v>
      </c>
      <c r="AK85" s="2">
        <f t="shared" si="12"/>
        <v>0</v>
      </c>
    </row>
    <row r="87" spans="1:37">
      <c r="C87" s="1" t="str">
        <f>"Incremental "&amp;G4&amp;" Service Revenue"</f>
        <v>Incremental Wastewater Service Revenue</v>
      </c>
      <c r="D87" s="1"/>
    </row>
    <row r="88" spans="1:37">
      <c r="C88" s="1"/>
      <c r="D88" s="1"/>
    </row>
    <row r="89" spans="1:37">
      <c r="C89" s="1"/>
      <c r="D89" t="s">
        <v>230</v>
      </c>
      <c r="H89" s="47">
        <v>600</v>
      </c>
      <c r="I89" s="47">
        <v>1275</v>
      </c>
      <c r="J89" s="47">
        <v>1450</v>
      </c>
      <c r="K89" s="47">
        <v>1676.4642857142858</v>
      </c>
      <c r="L89" s="47">
        <v>1646.825</v>
      </c>
      <c r="M89" s="47">
        <v>2055.5535714285716</v>
      </c>
      <c r="N89" s="47">
        <v>2315.8571428571431</v>
      </c>
      <c r="O89" s="47">
        <v>2217.8714285714286</v>
      </c>
      <c r="P89" s="47">
        <v>2310.5250000000001</v>
      </c>
      <c r="Q89" s="47">
        <v>2504.6535714285715</v>
      </c>
      <c r="R89" s="47">
        <v>2812.3107142857143</v>
      </c>
      <c r="S89" s="47"/>
      <c r="T89" s="47"/>
      <c r="U89" s="47"/>
      <c r="V89" s="47"/>
      <c r="W89" s="47"/>
      <c r="X89" s="47"/>
      <c r="Y89" s="47"/>
    </row>
    <row r="90" spans="1:37">
      <c r="A90" s="14">
        <f>'Notes &amp; Assumptions'!A28</f>
        <v>15</v>
      </c>
      <c r="C90" s="1"/>
      <c r="D90" s="1"/>
      <c r="E90" t="s">
        <v>231</v>
      </c>
      <c r="F90" t="s">
        <v>232</v>
      </c>
      <c r="H90" s="10">
        <f>H89-H111</f>
        <v>545.28</v>
      </c>
      <c r="I90" s="10">
        <f t="shared" ref="I90:Y90" si="13">I89-I111</f>
        <v>1158.72</v>
      </c>
      <c r="J90" s="10">
        <f t="shared" si="13"/>
        <v>1317.76</v>
      </c>
      <c r="K90" s="10">
        <f t="shared" ref="K90:Q90" si="14">K89-K111</f>
        <v>1523.5707428571429</v>
      </c>
      <c r="L90" s="10">
        <f t="shared" si="14"/>
        <v>1496.63456</v>
      </c>
      <c r="M90" s="10">
        <f t="shared" si="14"/>
        <v>1868.0870857142859</v>
      </c>
      <c r="N90" s="10">
        <f t="shared" si="14"/>
        <v>2104.6509714285717</v>
      </c>
      <c r="O90" s="10">
        <f t="shared" si="14"/>
        <v>2015.6015542857144</v>
      </c>
      <c r="P90" s="10">
        <f t="shared" si="14"/>
        <v>2099.80512</v>
      </c>
      <c r="Q90" s="10">
        <f t="shared" si="14"/>
        <v>2276.229165714286</v>
      </c>
      <c r="R90" s="10">
        <f t="shared" si="13"/>
        <v>2555.827977142857</v>
      </c>
      <c r="S90" s="10">
        <f t="shared" si="13"/>
        <v>0</v>
      </c>
      <c r="T90" s="10">
        <f t="shared" si="13"/>
        <v>0</v>
      </c>
      <c r="U90" s="10">
        <f t="shared" si="13"/>
        <v>0</v>
      </c>
      <c r="V90" s="10">
        <f t="shared" si="13"/>
        <v>0</v>
      </c>
      <c r="W90" s="10">
        <f t="shared" si="13"/>
        <v>0</v>
      </c>
      <c r="X90" s="10">
        <f t="shared" si="13"/>
        <v>0</v>
      </c>
      <c r="Y90" s="10">
        <f t="shared" si="13"/>
        <v>0</v>
      </c>
      <c r="Z90" s="10">
        <v>0</v>
      </c>
      <c r="AA90" s="10">
        <v>0</v>
      </c>
      <c r="AB90" s="10">
        <v>0</v>
      </c>
      <c r="AC90" s="10">
        <v>0</v>
      </c>
      <c r="AD90" s="10">
        <v>0</v>
      </c>
      <c r="AE90" s="10">
        <v>0</v>
      </c>
      <c r="AF90" s="10">
        <v>0</v>
      </c>
      <c r="AG90" s="10">
        <v>0</v>
      </c>
      <c r="AH90" s="10">
        <v>0</v>
      </c>
      <c r="AI90" s="10">
        <v>0</v>
      </c>
      <c r="AJ90" s="10">
        <v>0</v>
      </c>
      <c r="AK90" s="10">
        <v>0</v>
      </c>
    </row>
    <row r="91" spans="1:37">
      <c r="C91" s="1"/>
      <c r="D91" s="1"/>
      <c r="E91" t="s">
        <v>233</v>
      </c>
      <c r="F91" t="s">
        <v>232</v>
      </c>
      <c r="H91" s="2">
        <f t="shared" ref="H91:R91" si="15">G91+H90</f>
        <v>545.28</v>
      </c>
      <c r="I91" s="2">
        <f t="shared" si="15"/>
        <v>1704</v>
      </c>
      <c r="J91" s="2">
        <f t="shared" si="15"/>
        <v>3021.76</v>
      </c>
      <c r="K91" s="2">
        <f t="shared" si="15"/>
        <v>4545.3307428571434</v>
      </c>
      <c r="L91" s="2">
        <f t="shared" si="15"/>
        <v>6041.9653028571429</v>
      </c>
      <c r="M91" s="2">
        <f t="shared" si="15"/>
        <v>7910.0523885714283</v>
      </c>
      <c r="N91" s="2">
        <f t="shared" si="15"/>
        <v>10014.70336</v>
      </c>
      <c r="O91" s="2">
        <f t="shared" si="15"/>
        <v>12030.304914285714</v>
      </c>
      <c r="P91" s="2">
        <f t="shared" si="15"/>
        <v>14130.110034285713</v>
      </c>
      <c r="Q91" s="2">
        <f t="shared" si="15"/>
        <v>16406.339199999999</v>
      </c>
      <c r="R91" s="2">
        <f t="shared" si="15"/>
        <v>18962.167177142856</v>
      </c>
      <c r="S91" s="2"/>
      <c r="T91" s="2"/>
      <c r="U91" s="2"/>
      <c r="V91" s="2"/>
      <c r="W91" s="2"/>
      <c r="X91" s="2"/>
      <c r="Y91" s="2"/>
      <c r="Z91" s="2">
        <v>0</v>
      </c>
      <c r="AA91" s="2">
        <f t="shared" ref="AA91:AK91" si="16">Z91+AA90</f>
        <v>0</v>
      </c>
      <c r="AB91" s="2">
        <f t="shared" si="16"/>
        <v>0</v>
      </c>
      <c r="AC91" s="2">
        <f t="shared" si="16"/>
        <v>0</v>
      </c>
      <c r="AD91" s="2">
        <f t="shared" si="16"/>
        <v>0</v>
      </c>
      <c r="AE91" s="2">
        <f t="shared" si="16"/>
        <v>0</v>
      </c>
      <c r="AF91" s="2">
        <f t="shared" si="16"/>
        <v>0</v>
      </c>
      <c r="AG91" s="2">
        <f t="shared" si="16"/>
        <v>0</v>
      </c>
      <c r="AH91" s="2">
        <f t="shared" si="16"/>
        <v>0</v>
      </c>
      <c r="AI91" s="2">
        <f t="shared" si="16"/>
        <v>0</v>
      </c>
      <c r="AJ91" s="2">
        <f t="shared" si="16"/>
        <v>0</v>
      </c>
      <c r="AK91" s="2">
        <f t="shared" si="16"/>
        <v>0</v>
      </c>
    </row>
    <row r="92" spans="1:37">
      <c r="A92" s="14">
        <f>'Notes &amp; Assumptions'!A29</f>
        <v>16</v>
      </c>
      <c r="C92" s="1"/>
      <c r="D92" s="1"/>
      <c r="E92" t="s">
        <v>234</v>
      </c>
      <c r="F92" t="s">
        <v>232</v>
      </c>
      <c r="G92" s="10">
        <v>1</v>
      </c>
    </row>
    <row r="93" spans="1:37">
      <c r="C93" s="1"/>
      <c r="D93" s="1"/>
      <c r="E93" t="s">
        <v>235</v>
      </c>
      <c r="F93" t="s">
        <v>232</v>
      </c>
      <c r="H93">
        <f t="shared" ref="H93:AK93" si="17">H90*$G92</f>
        <v>545.28</v>
      </c>
      <c r="I93">
        <f t="shared" si="17"/>
        <v>1158.72</v>
      </c>
      <c r="J93">
        <f t="shared" si="17"/>
        <v>1317.76</v>
      </c>
      <c r="K93">
        <f t="shared" si="17"/>
        <v>1523.5707428571429</v>
      </c>
      <c r="L93">
        <f t="shared" si="17"/>
        <v>1496.63456</v>
      </c>
      <c r="M93">
        <f t="shared" si="17"/>
        <v>1868.0870857142859</v>
      </c>
      <c r="N93">
        <f t="shared" si="17"/>
        <v>2104.6509714285717</v>
      </c>
      <c r="O93">
        <f t="shared" si="17"/>
        <v>2015.6015542857144</v>
      </c>
      <c r="P93">
        <f t="shared" si="17"/>
        <v>2099.80512</v>
      </c>
      <c r="Q93">
        <f t="shared" si="17"/>
        <v>2276.229165714286</v>
      </c>
      <c r="R93">
        <f t="shared" si="17"/>
        <v>2555.827977142857</v>
      </c>
      <c r="S93">
        <f t="shared" si="17"/>
        <v>0</v>
      </c>
      <c r="T93">
        <f t="shared" si="17"/>
        <v>0</v>
      </c>
      <c r="U93">
        <f t="shared" si="17"/>
        <v>0</v>
      </c>
      <c r="V93">
        <f t="shared" si="17"/>
        <v>0</v>
      </c>
      <c r="W93">
        <f t="shared" si="17"/>
        <v>0</v>
      </c>
      <c r="X93">
        <f t="shared" si="17"/>
        <v>0</v>
      </c>
      <c r="Y93">
        <f t="shared" si="17"/>
        <v>0</v>
      </c>
      <c r="Z93">
        <f t="shared" si="17"/>
        <v>0</v>
      </c>
      <c r="AA93">
        <f t="shared" si="17"/>
        <v>0</v>
      </c>
      <c r="AB93">
        <f t="shared" si="17"/>
        <v>0</v>
      </c>
      <c r="AC93">
        <f t="shared" si="17"/>
        <v>0</v>
      </c>
      <c r="AD93">
        <f t="shared" si="17"/>
        <v>0</v>
      </c>
      <c r="AE93">
        <f t="shared" si="17"/>
        <v>0</v>
      </c>
      <c r="AF93">
        <f t="shared" si="17"/>
        <v>0</v>
      </c>
      <c r="AG93">
        <f t="shared" si="17"/>
        <v>0</v>
      </c>
      <c r="AH93">
        <f t="shared" si="17"/>
        <v>0</v>
      </c>
      <c r="AI93">
        <f t="shared" si="17"/>
        <v>0</v>
      </c>
      <c r="AJ93">
        <f t="shared" si="17"/>
        <v>0</v>
      </c>
      <c r="AK93">
        <f t="shared" si="17"/>
        <v>0</v>
      </c>
    </row>
    <row r="94" spans="1:37">
      <c r="C94" s="1"/>
      <c r="D94" s="1"/>
      <c r="E94" t="s">
        <v>236</v>
      </c>
      <c r="F94" t="s">
        <v>232</v>
      </c>
      <c r="H94">
        <f>H91*$G92</f>
        <v>545.28</v>
      </c>
      <c r="I94">
        <f t="shared" ref="I94:AK94" si="18">I91*$G92</f>
        <v>1704</v>
      </c>
      <c r="J94">
        <f t="shared" si="18"/>
        <v>3021.76</v>
      </c>
      <c r="K94">
        <f t="shared" si="18"/>
        <v>4545.3307428571434</v>
      </c>
      <c r="L94">
        <f t="shared" si="18"/>
        <v>6041.9653028571429</v>
      </c>
      <c r="M94">
        <f t="shared" si="18"/>
        <v>7910.0523885714283</v>
      </c>
      <c r="N94">
        <f t="shared" si="18"/>
        <v>10014.70336</v>
      </c>
      <c r="O94">
        <f t="shared" si="18"/>
        <v>12030.304914285714</v>
      </c>
      <c r="P94">
        <f t="shared" si="18"/>
        <v>14130.110034285713</v>
      </c>
      <c r="Q94">
        <f t="shared" si="18"/>
        <v>16406.339199999999</v>
      </c>
      <c r="R94">
        <f t="shared" si="18"/>
        <v>18962.167177142856</v>
      </c>
      <c r="S94">
        <f t="shared" si="18"/>
        <v>0</v>
      </c>
      <c r="T94">
        <f t="shared" si="18"/>
        <v>0</v>
      </c>
      <c r="U94">
        <f t="shared" si="18"/>
        <v>0</v>
      </c>
      <c r="V94">
        <f t="shared" si="18"/>
        <v>0</v>
      </c>
      <c r="W94">
        <f t="shared" si="18"/>
        <v>0</v>
      </c>
      <c r="X94">
        <f t="shared" si="18"/>
        <v>0</v>
      </c>
      <c r="Y94">
        <f t="shared" si="18"/>
        <v>0</v>
      </c>
      <c r="Z94">
        <f t="shared" si="18"/>
        <v>0</v>
      </c>
      <c r="AA94">
        <f t="shared" si="18"/>
        <v>0</v>
      </c>
      <c r="AB94">
        <f t="shared" si="18"/>
        <v>0</v>
      </c>
      <c r="AC94">
        <f t="shared" si="18"/>
        <v>0</v>
      </c>
      <c r="AD94">
        <f t="shared" si="18"/>
        <v>0</v>
      </c>
      <c r="AE94">
        <f t="shared" si="18"/>
        <v>0</v>
      </c>
      <c r="AF94">
        <f t="shared" si="18"/>
        <v>0</v>
      </c>
      <c r="AG94">
        <f t="shared" si="18"/>
        <v>0</v>
      </c>
      <c r="AH94">
        <f t="shared" si="18"/>
        <v>0</v>
      </c>
      <c r="AI94">
        <f t="shared" si="18"/>
        <v>0</v>
      </c>
      <c r="AJ94">
        <f t="shared" si="18"/>
        <v>0</v>
      </c>
      <c r="AK94">
        <f t="shared" si="18"/>
        <v>0</v>
      </c>
    </row>
    <row r="95" spans="1:37">
      <c r="A95" s="14">
        <f>'Notes &amp; Assumptions'!A30</f>
        <v>17</v>
      </c>
      <c r="C95" s="1"/>
      <c r="D95" s="1"/>
      <c r="E95" t="s">
        <v>237</v>
      </c>
      <c r="F95" t="s">
        <v>238</v>
      </c>
      <c r="H95" s="10">
        <f>'30 Year Water Model - Cardinia'!H95:H9575*0.75</f>
        <v>88.170779130508123</v>
      </c>
      <c r="I95" s="10">
        <f>'30 Year Water Model - Cardinia'!I95:I9575*0.75</f>
        <v>88.170779130508123</v>
      </c>
      <c r="J95" s="10">
        <f>'30 Year Water Model - Cardinia'!J95:J9575*0.75</f>
        <v>88.170779130508123</v>
      </c>
      <c r="K95" s="10">
        <f>'30 Year Water Model - Cardinia'!K95:K9575*0.75</f>
        <v>88.170779130508123</v>
      </c>
      <c r="L95" s="10">
        <f>'30 Year Water Model - Cardinia'!L95:L9575*0.75</f>
        <v>88.170779130508123</v>
      </c>
      <c r="M95" s="10">
        <f>'30 Year Water Model - Cardinia'!M95:M9575*0.75</f>
        <v>88.170779130508123</v>
      </c>
      <c r="N95" s="10">
        <f>'30 Year Water Model - Cardinia'!N95:N9575*0.75</f>
        <v>88.170779130508123</v>
      </c>
      <c r="O95" s="10">
        <f>'30 Year Water Model - Cardinia'!O95:O9575*0.75</f>
        <v>88.170779130508123</v>
      </c>
      <c r="P95" s="10">
        <f>'30 Year Water Model - Cardinia'!P95:P9575*0.75</f>
        <v>88.170779130508123</v>
      </c>
      <c r="Q95" s="10">
        <f>'30 Year Water Model - Cardinia'!Q95:Q9575*0.75</f>
        <v>88.170779130508123</v>
      </c>
      <c r="R95" s="10">
        <f>'30 Year Water Model - Cardinia'!R95:R9575*0.75</f>
        <v>88.170779130508123</v>
      </c>
      <c r="S95" s="10"/>
      <c r="T95" s="10"/>
      <c r="U95" s="10"/>
      <c r="V95" s="10"/>
      <c r="W95" s="10"/>
      <c r="X95" s="10"/>
      <c r="Y95" s="10"/>
      <c r="Z95" s="10"/>
      <c r="AA95" s="10"/>
      <c r="AB95" s="10"/>
      <c r="AC95" s="10"/>
      <c r="AD95" s="10"/>
      <c r="AE95" s="10"/>
      <c r="AF95" s="10"/>
      <c r="AG95" s="10"/>
      <c r="AH95" s="10"/>
      <c r="AI95" s="10"/>
      <c r="AJ95" s="10"/>
      <c r="AK95" s="10"/>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48077.762444283464</v>
      </c>
      <c r="I98" s="2">
        <f>I91*I95</f>
        <v>150243.00763838584</v>
      </c>
      <c r="J98" s="2">
        <f t="shared" ref="J98:AK98" si="19">J91*J95</f>
        <v>266430.93354540423</v>
      </c>
      <c r="K98" s="2">
        <f t="shared" si="19"/>
        <v>400765.35300356563</v>
      </c>
      <c r="L98" s="2">
        <f t="shared" si="19"/>
        <v>532724.78823241079</v>
      </c>
      <c r="M98" s="2">
        <f t="shared" si="19"/>
        <v>697435.48206347961</v>
      </c>
      <c r="N98" s="2">
        <f t="shared" si="19"/>
        <v>883004.19801211753</v>
      </c>
      <c r="O98" s="2">
        <f t="shared" si="19"/>
        <v>1060721.3574701522</v>
      </c>
      <c r="P98" s="2">
        <f t="shared" si="19"/>
        <v>1245862.8109227822</v>
      </c>
      <c r="Q98" s="2">
        <f t="shared" si="19"/>
        <v>1446559.7099433972</v>
      </c>
      <c r="R98" s="2">
        <f t="shared" si="19"/>
        <v>1671909.0540116334</v>
      </c>
      <c r="S98" s="2">
        <f t="shared" si="19"/>
        <v>0</v>
      </c>
      <c r="T98" s="2">
        <f t="shared" si="19"/>
        <v>0</v>
      </c>
      <c r="U98" s="2">
        <f t="shared" si="19"/>
        <v>0</v>
      </c>
      <c r="V98" s="2">
        <f t="shared" si="19"/>
        <v>0</v>
      </c>
      <c r="W98" s="2">
        <f t="shared" si="19"/>
        <v>0</v>
      </c>
      <c r="X98" s="2">
        <f t="shared" si="19"/>
        <v>0</v>
      </c>
      <c r="Y98" s="2">
        <f t="shared" si="19"/>
        <v>0</v>
      </c>
      <c r="Z98" s="2">
        <f t="shared" si="19"/>
        <v>0</v>
      </c>
      <c r="AA98" s="2">
        <f t="shared" si="19"/>
        <v>0</v>
      </c>
      <c r="AB98" s="2">
        <f t="shared" si="19"/>
        <v>0</v>
      </c>
      <c r="AC98" s="2">
        <f t="shared" si="19"/>
        <v>0</v>
      </c>
      <c r="AD98" s="2">
        <f t="shared" si="19"/>
        <v>0</v>
      </c>
      <c r="AE98" s="2">
        <f t="shared" si="19"/>
        <v>0</v>
      </c>
      <c r="AF98" s="2">
        <f t="shared" si="19"/>
        <v>0</v>
      </c>
      <c r="AG98" s="2">
        <f t="shared" si="19"/>
        <v>0</v>
      </c>
      <c r="AH98" s="2">
        <f t="shared" si="19"/>
        <v>0</v>
      </c>
      <c r="AI98" s="2">
        <f t="shared" si="19"/>
        <v>0</v>
      </c>
      <c r="AJ98" s="2">
        <f t="shared" si="19"/>
        <v>0</v>
      </c>
      <c r="AK98" s="2">
        <f t="shared" si="19"/>
        <v>0</v>
      </c>
    </row>
    <row r="99" spans="1:37">
      <c r="C99" s="1"/>
      <c r="D99" s="1"/>
      <c r="E99" t="s">
        <v>243</v>
      </c>
      <c r="F99" t="s">
        <v>242</v>
      </c>
      <c r="H99" s="2">
        <f>H91*H96</f>
        <v>0</v>
      </c>
      <c r="I99" s="2">
        <f t="shared" ref="I99:AK99" si="20">I91*I96</f>
        <v>0</v>
      </c>
      <c r="J99" s="2">
        <f t="shared" si="20"/>
        <v>0</v>
      </c>
      <c r="K99" s="2">
        <f t="shared" si="20"/>
        <v>0</v>
      </c>
      <c r="L99" s="2">
        <f t="shared" si="20"/>
        <v>0</v>
      </c>
      <c r="M99" s="2">
        <f t="shared" si="20"/>
        <v>0</v>
      </c>
      <c r="N99" s="2">
        <f t="shared" si="20"/>
        <v>0</v>
      </c>
      <c r="O99" s="2">
        <f t="shared" si="20"/>
        <v>0</v>
      </c>
      <c r="P99" s="2">
        <f t="shared" si="20"/>
        <v>0</v>
      </c>
      <c r="Q99" s="2">
        <f t="shared" si="20"/>
        <v>0</v>
      </c>
      <c r="R99" s="2">
        <f t="shared" si="20"/>
        <v>0</v>
      </c>
      <c r="S99" s="2">
        <f t="shared" si="20"/>
        <v>0</v>
      </c>
      <c r="T99" s="2">
        <f t="shared" si="20"/>
        <v>0</v>
      </c>
      <c r="U99" s="2">
        <f t="shared" si="20"/>
        <v>0</v>
      </c>
      <c r="V99" s="2">
        <f t="shared" si="20"/>
        <v>0</v>
      </c>
      <c r="W99" s="2">
        <f t="shared" si="20"/>
        <v>0</v>
      </c>
      <c r="X99" s="2">
        <f t="shared" si="20"/>
        <v>0</v>
      </c>
      <c r="Y99" s="2">
        <f t="shared" si="20"/>
        <v>0</v>
      </c>
      <c r="Z99" s="2">
        <f t="shared" si="20"/>
        <v>0</v>
      </c>
      <c r="AA99" s="2">
        <f t="shared" si="20"/>
        <v>0</v>
      </c>
      <c r="AB99" s="2">
        <f t="shared" si="20"/>
        <v>0</v>
      </c>
      <c r="AC99" s="2">
        <f t="shared" si="20"/>
        <v>0</v>
      </c>
      <c r="AD99" s="2">
        <f t="shared" si="20"/>
        <v>0</v>
      </c>
      <c r="AE99" s="2">
        <f t="shared" si="20"/>
        <v>0</v>
      </c>
      <c r="AF99" s="2">
        <f t="shared" si="20"/>
        <v>0</v>
      </c>
      <c r="AG99" s="2">
        <f t="shared" si="20"/>
        <v>0</v>
      </c>
      <c r="AH99" s="2">
        <f t="shared" si="20"/>
        <v>0</v>
      </c>
      <c r="AI99" s="2">
        <f t="shared" si="20"/>
        <v>0</v>
      </c>
      <c r="AJ99" s="2">
        <f t="shared" si="20"/>
        <v>0</v>
      </c>
      <c r="AK99" s="2">
        <f t="shared" si="20"/>
        <v>0</v>
      </c>
    </row>
    <row r="100" spans="1:37">
      <c r="C100" s="1"/>
      <c r="D100" s="1"/>
      <c r="E100" t="s">
        <v>244</v>
      </c>
      <c r="F100" t="s">
        <v>242</v>
      </c>
      <c r="H100" s="2">
        <f>H91*H97</f>
        <v>0</v>
      </c>
      <c r="I100" s="2">
        <f t="shared" ref="I100:AK100" si="21">I91*I97</f>
        <v>0</v>
      </c>
      <c r="J100" s="2">
        <f t="shared" si="21"/>
        <v>0</v>
      </c>
      <c r="K100" s="2">
        <f t="shared" si="21"/>
        <v>0</v>
      </c>
      <c r="L100" s="2">
        <f t="shared" si="21"/>
        <v>0</v>
      </c>
      <c r="M100" s="2">
        <f t="shared" si="21"/>
        <v>0</v>
      </c>
      <c r="N100" s="2">
        <f t="shared" si="21"/>
        <v>0</v>
      </c>
      <c r="O100" s="2">
        <f t="shared" si="21"/>
        <v>0</v>
      </c>
      <c r="P100" s="2">
        <f t="shared" si="21"/>
        <v>0</v>
      </c>
      <c r="Q100" s="2">
        <f t="shared" si="21"/>
        <v>0</v>
      </c>
      <c r="R100" s="2">
        <f t="shared" si="21"/>
        <v>0</v>
      </c>
      <c r="S100" s="2">
        <f t="shared" si="21"/>
        <v>0</v>
      </c>
      <c r="T100" s="2">
        <f t="shared" si="21"/>
        <v>0</v>
      </c>
      <c r="U100" s="2">
        <f t="shared" si="21"/>
        <v>0</v>
      </c>
      <c r="V100" s="2">
        <f t="shared" si="21"/>
        <v>0</v>
      </c>
      <c r="W100" s="2">
        <f t="shared" si="21"/>
        <v>0</v>
      </c>
      <c r="X100" s="2">
        <f t="shared" si="21"/>
        <v>0</v>
      </c>
      <c r="Y100" s="2">
        <f t="shared" si="21"/>
        <v>0</v>
      </c>
      <c r="Z100" s="2">
        <f t="shared" si="21"/>
        <v>0</v>
      </c>
      <c r="AA100" s="2">
        <f t="shared" si="21"/>
        <v>0</v>
      </c>
      <c r="AB100" s="2">
        <f t="shared" si="21"/>
        <v>0</v>
      </c>
      <c r="AC100" s="2">
        <f t="shared" si="21"/>
        <v>0</v>
      </c>
      <c r="AD100" s="2">
        <f t="shared" si="21"/>
        <v>0</v>
      </c>
      <c r="AE100" s="2">
        <f t="shared" si="21"/>
        <v>0</v>
      </c>
      <c r="AF100" s="2">
        <f t="shared" si="21"/>
        <v>0</v>
      </c>
      <c r="AG100" s="2">
        <f t="shared" si="21"/>
        <v>0</v>
      </c>
      <c r="AH100" s="2">
        <f t="shared" si="21"/>
        <v>0</v>
      </c>
      <c r="AI100" s="2">
        <f t="shared" si="21"/>
        <v>0</v>
      </c>
      <c r="AJ100" s="2">
        <f t="shared" si="21"/>
        <v>0</v>
      </c>
      <c r="AK100" s="2">
        <f t="shared" si="21"/>
        <v>0</v>
      </c>
    </row>
    <row r="101" spans="1:37">
      <c r="A101" s="14">
        <f>'Notes &amp; Assumptions'!A31</f>
        <v>18</v>
      </c>
      <c r="C101" s="1"/>
      <c r="D101" s="1"/>
      <c r="E101" t="s">
        <v>245</v>
      </c>
      <c r="F101" t="s">
        <v>209</v>
      </c>
      <c r="H101" s="11">
        <v>-0.05</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v>373</v>
      </c>
      <c r="H102" s="2">
        <f t="shared" ref="H102:AK102" si="22">G102*(1+$G$14)*(1+H101)</f>
        <v>361.79134999999997</v>
      </c>
      <c r="I102" s="2">
        <f t="shared" si="22"/>
        <v>369.38896834999991</v>
      </c>
      <c r="J102" s="2">
        <f t="shared" si="22"/>
        <v>377.14613668534986</v>
      </c>
      <c r="K102" s="2">
        <f t="shared" si="22"/>
        <v>385.06620555574216</v>
      </c>
      <c r="L102" s="2">
        <f t="shared" si="22"/>
        <v>393.15259587241269</v>
      </c>
      <c r="M102" s="2">
        <f t="shared" si="22"/>
        <v>401.40880038573334</v>
      </c>
      <c r="N102" s="2">
        <f t="shared" si="22"/>
        <v>409.83838519383369</v>
      </c>
      <c r="O102" s="2">
        <f t="shared" si="22"/>
        <v>418.44499128290414</v>
      </c>
      <c r="P102" s="2">
        <f t="shared" si="22"/>
        <v>427.2323360998451</v>
      </c>
      <c r="Q102" s="2">
        <f t="shared" si="22"/>
        <v>436.2042151579418</v>
      </c>
      <c r="R102" s="2">
        <f t="shared" si="22"/>
        <v>445.36450367625855</v>
      </c>
      <c r="S102" s="2">
        <f t="shared" si="22"/>
        <v>454.71715825345996</v>
      </c>
      <c r="T102" s="2">
        <f t="shared" si="22"/>
        <v>464.26621857678259</v>
      </c>
      <c r="U102" s="2">
        <f t="shared" si="22"/>
        <v>474.015809166895</v>
      </c>
      <c r="V102" s="2">
        <f t="shared" si="22"/>
        <v>483.97014115939976</v>
      </c>
      <c r="W102" s="2">
        <f t="shared" si="22"/>
        <v>494.13351412374709</v>
      </c>
      <c r="X102" s="2">
        <f t="shared" si="22"/>
        <v>504.51031792034576</v>
      </c>
      <c r="Y102" s="2">
        <f t="shared" si="22"/>
        <v>515.10503459667302</v>
      </c>
      <c r="Z102" s="2">
        <f t="shared" si="22"/>
        <v>525.92224032320314</v>
      </c>
      <c r="AA102" s="2">
        <f t="shared" si="22"/>
        <v>536.96660736999036</v>
      </c>
      <c r="AB102" s="2">
        <f t="shared" si="22"/>
        <v>548.24290612476011</v>
      </c>
      <c r="AC102" s="2">
        <f t="shared" si="22"/>
        <v>559.75600715337998</v>
      </c>
      <c r="AD102" s="2">
        <f t="shared" si="22"/>
        <v>571.51088330360096</v>
      </c>
      <c r="AE102" s="2">
        <f t="shared" si="22"/>
        <v>583.51261185297653</v>
      </c>
      <c r="AF102" s="2">
        <f t="shared" si="22"/>
        <v>595.76637670188893</v>
      </c>
      <c r="AG102" s="2">
        <f>AF102*(1+$G$14)*(1+AG101)</f>
        <v>608.27747061262858</v>
      </c>
      <c r="AH102" s="2">
        <f t="shared" si="22"/>
        <v>621.05129749549371</v>
      </c>
      <c r="AI102" s="2">
        <f t="shared" si="22"/>
        <v>634.09337474289907</v>
      </c>
      <c r="AJ102" s="2">
        <f t="shared" si="22"/>
        <v>647.40933561249994</v>
      </c>
      <c r="AK102" s="2">
        <f t="shared" si="22"/>
        <v>661.00493166036233</v>
      </c>
    </row>
    <row r="103" spans="1:37">
      <c r="C103" s="1"/>
      <c r="D103" s="1"/>
      <c r="E103" t="s">
        <v>248</v>
      </c>
      <c r="F103" t="s">
        <v>249</v>
      </c>
      <c r="G103" s="20">
        <v>1.82</v>
      </c>
      <c r="H103" s="21">
        <f t="shared" ref="H103:AK103" si="23">G103*(1+$G$14)*(1+H101)</f>
        <v>1.7653089999999998</v>
      </c>
      <c r="I103" s="21">
        <f t="shared" si="23"/>
        <v>1.8023804889999997</v>
      </c>
      <c r="J103" s="21">
        <f t="shared" si="23"/>
        <v>1.8402304792689996</v>
      </c>
      <c r="K103" s="21">
        <f t="shared" si="23"/>
        <v>1.8788753193336485</v>
      </c>
      <c r="L103" s="21">
        <f t="shared" si="23"/>
        <v>1.918331701039655</v>
      </c>
      <c r="M103" s="21">
        <f t="shared" si="23"/>
        <v>1.9586166667614875</v>
      </c>
      <c r="N103" s="21">
        <f t="shared" si="23"/>
        <v>1.9997476167634785</v>
      </c>
      <c r="O103" s="21">
        <f t="shared" si="23"/>
        <v>2.0417423167155113</v>
      </c>
      <c r="P103" s="21">
        <f t="shared" si="23"/>
        <v>2.0846189053665367</v>
      </c>
      <c r="Q103" s="21">
        <f t="shared" si="23"/>
        <v>2.1283959023792338</v>
      </c>
      <c r="R103" s="21">
        <f t="shared" si="23"/>
        <v>2.1730922163291977</v>
      </c>
      <c r="S103" s="21">
        <f t="shared" si="23"/>
        <v>2.2187271528721104</v>
      </c>
      <c r="T103" s="21">
        <f t="shared" si="23"/>
        <v>2.2653204230824247</v>
      </c>
      <c r="U103" s="21">
        <f t="shared" si="23"/>
        <v>2.3128921519671555</v>
      </c>
      <c r="V103" s="21">
        <f t="shared" si="23"/>
        <v>2.3614628871584653</v>
      </c>
      <c r="W103" s="21">
        <f t="shared" si="23"/>
        <v>2.411053607788793</v>
      </c>
      <c r="X103" s="21">
        <f t="shared" si="23"/>
        <v>2.4616857335523572</v>
      </c>
      <c r="Y103" s="21">
        <f t="shared" si="23"/>
        <v>2.5133811339569565</v>
      </c>
      <c r="Z103" s="21">
        <f t="shared" si="23"/>
        <v>2.5661621377700525</v>
      </c>
      <c r="AA103" s="21">
        <f t="shared" si="23"/>
        <v>2.6200515426632234</v>
      </c>
      <c r="AB103" s="21">
        <f t="shared" si="23"/>
        <v>2.6750726250591508</v>
      </c>
      <c r="AC103" s="21">
        <f t="shared" si="23"/>
        <v>2.7312491501853926</v>
      </c>
      <c r="AD103" s="21">
        <f t="shared" si="23"/>
        <v>2.7886053823392856</v>
      </c>
      <c r="AE103" s="21">
        <f t="shared" si="23"/>
        <v>2.8471660953684101</v>
      </c>
      <c r="AF103" s="21">
        <f t="shared" si="23"/>
        <v>2.9069565833711466</v>
      </c>
      <c r="AG103" s="21">
        <f>AF103*(1+$G$14)*(1+AG101)</f>
        <v>2.9680026716219405</v>
      </c>
      <c r="AH103" s="21">
        <f t="shared" si="23"/>
        <v>3.030330727726001</v>
      </c>
      <c r="AI103" s="21">
        <f t="shared" si="23"/>
        <v>3.0939676730082466</v>
      </c>
      <c r="AJ103" s="21">
        <f t="shared" si="23"/>
        <v>3.1589409941414197</v>
      </c>
      <c r="AK103" s="21">
        <f t="shared" si="23"/>
        <v>3.2252787550183895</v>
      </c>
    </row>
    <row r="104" spans="1:37">
      <c r="C104" s="1"/>
      <c r="D104" s="1"/>
      <c r="E104" t="s">
        <v>250</v>
      </c>
      <c r="F104" t="s">
        <v>249</v>
      </c>
      <c r="G104" s="20">
        <v>0</v>
      </c>
      <c r="H104" s="21">
        <f>G104*(1+$G$14)*(1+H101)</f>
        <v>0</v>
      </c>
      <c r="I104" s="21">
        <f t="shared" ref="I104:AK104" si="24">H104*(1+$G$14)*(1+I101)</f>
        <v>0</v>
      </c>
      <c r="J104" s="21">
        <f t="shared" si="24"/>
        <v>0</v>
      </c>
      <c r="K104" s="21">
        <f t="shared" si="24"/>
        <v>0</v>
      </c>
      <c r="L104" s="21">
        <f t="shared" si="24"/>
        <v>0</v>
      </c>
      <c r="M104" s="21">
        <f t="shared" si="24"/>
        <v>0</v>
      </c>
      <c r="N104" s="21">
        <f t="shared" si="24"/>
        <v>0</v>
      </c>
      <c r="O104" s="21">
        <f t="shared" si="24"/>
        <v>0</v>
      </c>
      <c r="P104" s="21">
        <f t="shared" si="24"/>
        <v>0</v>
      </c>
      <c r="Q104" s="21">
        <f t="shared" si="24"/>
        <v>0</v>
      </c>
      <c r="R104" s="21">
        <f t="shared" si="24"/>
        <v>0</v>
      </c>
      <c r="S104" s="21">
        <f t="shared" si="24"/>
        <v>0</v>
      </c>
      <c r="T104" s="21">
        <f t="shared" si="24"/>
        <v>0</v>
      </c>
      <c r="U104" s="21">
        <f t="shared" si="24"/>
        <v>0</v>
      </c>
      <c r="V104" s="21">
        <f t="shared" si="24"/>
        <v>0</v>
      </c>
      <c r="W104" s="21">
        <f t="shared" si="24"/>
        <v>0</v>
      </c>
      <c r="X104" s="21">
        <f t="shared" si="24"/>
        <v>0</v>
      </c>
      <c r="Y104" s="21">
        <f t="shared" si="24"/>
        <v>0</v>
      </c>
      <c r="Z104" s="21">
        <f t="shared" si="24"/>
        <v>0</v>
      </c>
      <c r="AA104" s="21">
        <f t="shared" si="24"/>
        <v>0</v>
      </c>
      <c r="AB104" s="21">
        <f t="shared" si="24"/>
        <v>0</v>
      </c>
      <c r="AC104" s="21">
        <f t="shared" si="24"/>
        <v>0</v>
      </c>
      <c r="AD104" s="21">
        <f t="shared" si="24"/>
        <v>0</v>
      </c>
      <c r="AE104" s="21">
        <f t="shared" si="24"/>
        <v>0</v>
      </c>
      <c r="AF104" s="21">
        <f t="shared" si="24"/>
        <v>0</v>
      </c>
      <c r="AG104" s="21">
        <f>AF104*(1+$G$14)*(1+AG101)</f>
        <v>0</v>
      </c>
      <c r="AH104" s="21">
        <f t="shared" si="24"/>
        <v>0</v>
      </c>
      <c r="AI104" s="21">
        <f t="shared" si="24"/>
        <v>0</v>
      </c>
      <c r="AJ104" s="21">
        <f t="shared" si="24"/>
        <v>0</v>
      </c>
      <c r="AK104" s="21">
        <f t="shared" si="24"/>
        <v>0</v>
      </c>
    </row>
    <row r="105" spans="1:37">
      <c r="C105" s="1"/>
      <c r="D105" s="1"/>
      <c r="E105" t="s">
        <v>251</v>
      </c>
      <c r="F105" t="s">
        <v>249</v>
      </c>
      <c r="G105" s="20">
        <v>0</v>
      </c>
      <c r="H105" s="21">
        <f>G105*(1+$G$14)*(1+H101)</f>
        <v>0</v>
      </c>
      <c r="I105" s="21">
        <f t="shared" ref="I105:AK105" si="25">H105*(1+$G$14)*(1+I101)</f>
        <v>0</v>
      </c>
      <c r="J105" s="21">
        <f t="shared" si="25"/>
        <v>0</v>
      </c>
      <c r="K105" s="21">
        <f t="shared" si="25"/>
        <v>0</v>
      </c>
      <c r="L105" s="21">
        <f t="shared" si="25"/>
        <v>0</v>
      </c>
      <c r="M105" s="21">
        <f t="shared" si="25"/>
        <v>0</v>
      </c>
      <c r="N105" s="21">
        <f t="shared" si="25"/>
        <v>0</v>
      </c>
      <c r="O105" s="21">
        <f t="shared" si="25"/>
        <v>0</v>
      </c>
      <c r="P105" s="21">
        <f t="shared" si="25"/>
        <v>0</v>
      </c>
      <c r="Q105" s="21">
        <f t="shared" si="25"/>
        <v>0</v>
      </c>
      <c r="R105" s="21">
        <f t="shared" si="25"/>
        <v>0</v>
      </c>
      <c r="S105" s="21">
        <f t="shared" si="25"/>
        <v>0</v>
      </c>
      <c r="T105" s="21">
        <f t="shared" si="25"/>
        <v>0</v>
      </c>
      <c r="U105" s="21">
        <f t="shared" si="25"/>
        <v>0</v>
      </c>
      <c r="V105" s="21">
        <f t="shared" si="25"/>
        <v>0</v>
      </c>
      <c r="W105" s="21">
        <f t="shared" si="25"/>
        <v>0</v>
      </c>
      <c r="X105" s="21">
        <f t="shared" si="25"/>
        <v>0</v>
      </c>
      <c r="Y105" s="21">
        <f t="shared" si="25"/>
        <v>0</v>
      </c>
      <c r="Z105" s="21">
        <f t="shared" si="25"/>
        <v>0</v>
      </c>
      <c r="AA105" s="21">
        <f t="shared" si="25"/>
        <v>0</v>
      </c>
      <c r="AB105" s="21">
        <f t="shared" si="25"/>
        <v>0</v>
      </c>
      <c r="AC105" s="21">
        <f t="shared" si="25"/>
        <v>0</v>
      </c>
      <c r="AD105" s="21">
        <f t="shared" si="25"/>
        <v>0</v>
      </c>
      <c r="AE105" s="21">
        <f t="shared" si="25"/>
        <v>0</v>
      </c>
      <c r="AF105" s="21">
        <f t="shared" si="25"/>
        <v>0</v>
      </c>
      <c r="AG105" s="21">
        <f>AF105*(1+$G$14)*(1+AG101)</f>
        <v>0</v>
      </c>
      <c r="AH105" s="21">
        <f t="shared" si="25"/>
        <v>0</v>
      </c>
      <c r="AI105" s="21">
        <f t="shared" si="25"/>
        <v>0</v>
      </c>
      <c r="AJ105" s="21">
        <f t="shared" si="25"/>
        <v>0</v>
      </c>
      <c r="AK105" s="21">
        <f t="shared" si="25"/>
        <v>0</v>
      </c>
    </row>
    <row r="106" spans="1:37">
      <c r="C106" s="1"/>
      <c r="D106" s="1"/>
    </row>
    <row r="107" spans="1:37">
      <c r="C107" s="1"/>
      <c r="D107" s="1"/>
      <c r="E107" t="s">
        <v>252</v>
      </c>
      <c r="F107" t="s">
        <v>253</v>
      </c>
      <c r="H107" s="2">
        <f>SUM(H98:H100)/1000</f>
        <v>48.077762444283465</v>
      </c>
      <c r="I107" s="2">
        <f t="shared" ref="I107:AK107" si="26">SUM(I98:I100)/1000</f>
        <v>150.24300763838585</v>
      </c>
      <c r="J107" s="2">
        <f t="shared" si="26"/>
        <v>266.43093354540423</v>
      </c>
      <c r="K107" s="2">
        <f t="shared" si="26"/>
        <v>400.76535300356562</v>
      </c>
      <c r="L107" s="2">
        <f t="shared" si="26"/>
        <v>532.72478823241079</v>
      </c>
      <c r="M107" s="2">
        <f t="shared" si="26"/>
        <v>697.43548206347964</v>
      </c>
      <c r="N107" s="2">
        <f t="shared" si="26"/>
        <v>883.00419801211751</v>
      </c>
      <c r="O107" s="2">
        <f t="shared" si="26"/>
        <v>1060.7213574701523</v>
      </c>
      <c r="P107" s="2">
        <f t="shared" si="26"/>
        <v>1245.8628109227823</v>
      </c>
      <c r="Q107" s="2">
        <f t="shared" si="26"/>
        <v>1446.5597099433971</v>
      </c>
      <c r="R107" s="2">
        <f t="shared" si="26"/>
        <v>1671.9090540116333</v>
      </c>
      <c r="S107" s="2">
        <f t="shared" si="26"/>
        <v>0</v>
      </c>
      <c r="T107" s="2">
        <f t="shared" si="26"/>
        <v>0</v>
      </c>
      <c r="U107" s="2">
        <f t="shared" si="26"/>
        <v>0</v>
      </c>
      <c r="V107" s="2">
        <f t="shared" si="26"/>
        <v>0</v>
      </c>
      <c r="W107" s="2">
        <f t="shared" si="26"/>
        <v>0</v>
      </c>
      <c r="X107" s="2">
        <f t="shared" si="26"/>
        <v>0</v>
      </c>
      <c r="Y107" s="2">
        <f t="shared" si="26"/>
        <v>0</v>
      </c>
      <c r="Z107" s="2">
        <f t="shared" si="26"/>
        <v>0</v>
      </c>
      <c r="AA107" s="2">
        <f t="shared" si="26"/>
        <v>0</v>
      </c>
      <c r="AB107" s="2">
        <f t="shared" si="26"/>
        <v>0</v>
      </c>
      <c r="AC107" s="2">
        <f t="shared" si="26"/>
        <v>0</v>
      </c>
      <c r="AD107" s="2">
        <f t="shared" si="26"/>
        <v>0</v>
      </c>
      <c r="AE107" s="2">
        <f t="shared" si="26"/>
        <v>0</v>
      </c>
      <c r="AF107" s="2">
        <f t="shared" si="26"/>
        <v>0</v>
      </c>
      <c r="AG107" s="2">
        <f t="shared" si="26"/>
        <v>0</v>
      </c>
      <c r="AH107" s="2">
        <f t="shared" si="26"/>
        <v>0</v>
      </c>
      <c r="AI107" s="2">
        <f t="shared" si="26"/>
        <v>0</v>
      </c>
      <c r="AJ107" s="2">
        <f t="shared" si="26"/>
        <v>0</v>
      </c>
      <c r="AK107" s="2">
        <f t="shared" si="26"/>
        <v>0</v>
      </c>
    </row>
    <row r="108" spans="1:37">
      <c r="C108" s="1"/>
      <c r="D108" s="1"/>
      <c r="E108" t="s">
        <v>254</v>
      </c>
      <c r="F108" t="s">
        <v>215</v>
      </c>
      <c r="H108" s="2">
        <f>H91*H102+H98*H103+H99*H104+H100*H105</f>
        <v>282149.69407075556</v>
      </c>
      <c r="I108" s="2">
        <f>I91*I102+I98*I103+I99*I104+I100*I105</f>
        <v>900233.86764450441</v>
      </c>
      <c r="J108" s="2">
        <f>J91*J102+J98*J103+J99*J104+J100*J105</f>
        <v>1629939.4345206693</v>
      </c>
      <c r="K108" s="2">
        <f t="shared" ref="K108:AK108" si="27">K91*K102+K98*K103+K99*K104+K100*K105</f>
        <v>2503241.3927502995</v>
      </c>
      <c r="L108" s="2">
        <f t="shared" si="27"/>
        <v>3397357.1921852045</v>
      </c>
      <c r="M108" s="2">
        <f t="shared" si="27"/>
        <v>4541173.3994451258</v>
      </c>
      <c r="N108" s="2">
        <f t="shared" si="27"/>
        <v>5870195.3938245391</v>
      </c>
      <c r="O108" s="2">
        <f t="shared" si="27"/>
        <v>7199740.5167796947</v>
      </c>
      <c r="P108" s="2">
        <f t="shared" si="27"/>
        <v>8633989.0884384736</v>
      </c>
      <c r="Q108" s="2">
        <f t="shared" si="27"/>
        <v>10235366.073541394</v>
      </c>
      <c r="R108" s="2">
        <f t="shared" si="27"/>
        <v>12078288.725157462</v>
      </c>
      <c r="S108" s="2">
        <f t="shared" si="27"/>
        <v>0</v>
      </c>
      <c r="T108" s="2">
        <f t="shared" si="27"/>
        <v>0</v>
      </c>
      <c r="U108" s="2">
        <f t="shared" si="27"/>
        <v>0</v>
      </c>
      <c r="V108" s="2">
        <f t="shared" si="27"/>
        <v>0</v>
      </c>
      <c r="W108" s="2">
        <f t="shared" si="27"/>
        <v>0</v>
      </c>
      <c r="X108" s="2">
        <f t="shared" si="27"/>
        <v>0</v>
      </c>
      <c r="Y108" s="2">
        <f t="shared" si="27"/>
        <v>0</v>
      </c>
      <c r="Z108" s="2">
        <f t="shared" si="27"/>
        <v>0</v>
      </c>
      <c r="AA108" s="2">
        <f t="shared" si="27"/>
        <v>0</v>
      </c>
      <c r="AB108" s="2">
        <f t="shared" si="27"/>
        <v>0</v>
      </c>
      <c r="AC108" s="2">
        <f t="shared" si="27"/>
        <v>0</v>
      </c>
      <c r="AD108" s="2">
        <f t="shared" si="27"/>
        <v>0</v>
      </c>
      <c r="AE108" s="2">
        <f t="shared" si="27"/>
        <v>0</v>
      </c>
      <c r="AF108" s="2">
        <f t="shared" si="27"/>
        <v>0</v>
      </c>
      <c r="AG108" s="2">
        <f t="shared" si="27"/>
        <v>0</v>
      </c>
      <c r="AH108" s="2">
        <f t="shared" si="27"/>
        <v>0</v>
      </c>
      <c r="AI108" s="2">
        <f t="shared" si="27"/>
        <v>0</v>
      </c>
      <c r="AJ108" s="2">
        <f t="shared" si="27"/>
        <v>0</v>
      </c>
      <c r="AK108" s="2">
        <f t="shared" si="27"/>
        <v>0</v>
      </c>
    </row>
    <row r="109" spans="1:37">
      <c r="C109" s="1"/>
      <c r="D109" s="1"/>
    </row>
    <row r="110" spans="1:37">
      <c r="C110" s="1"/>
      <c r="D110" t="s">
        <v>255</v>
      </c>
    </row>
    <row r="111" spans="1:37">
      <c r="A111" s="14">
        <f>'Notes &amp; Assumptions'!A33</f>
        <v>20</v>
      </c>
      <c r="C111" s="1"/>
      <c r="D111" s="1"/>
      <c r="E111" t="s">
        <v>231</v>
      </c>
      <c r="F111" t="s">
        <v>232</v>
      </c>
      <c r="H111" s="10">
        <f>H89*0.0912</f>
        <v>54.72</v>
      </c>
      <c r="I111" s="10">
        <f t="shared" ref="I111:Y111" si="28">I89*0.0912</f>
        <v>116.28</v>
      </c>
      <c r="J111" s="10">
        <f t="shared" si="28"/>
        <v>132.24</v>
      </c>
      <c r="K111" s="10">
        <f t="shared" si="28"/>
        <v>152.89354285714288</v>
      </c>
      <c r="L111" s="10">
        <f t="shared" si="28"/>
        <v>150.19044000000002</v>
      </c>
      <c r="M111" s="10">
        <f t="shared" si="28"/>
        <v>187.46648571428574</v>
      </c>
      <c r="N111" s="10">
        <f t="shared" si="28"/>
        <v>211.20617142857145</v>
      </c>
      <c r="O111" s="10">
        <f t="shared" si="28"/>
        <v>202.26987428571431</v>
      </c>
      <c r="P111" s="10">
        <f t="shared" si="28"/>
        <v>210.71988000000002</v>
      </c>
      <c r="Q111" s="10">
        <f t="shared" si="28"/>
        <v>228.42440571428574</v>
      </c>
      <c r="R111" s="10">
        <f t="shared" si="28"/>
        <v>256.48273714285716</v>
      </c>
      <c r="S111" s="10">
        <f t="shared" si="28"/>
        <v>0</v>
      </c>
      <c r="T111" s="10">
        <f t="shared" si="28"/>
        <v>0</v>
      </c>
      <c r="U111" s="10">
        <f t="shared" si="28"/>
        <v>0</v>
      </c>
      <c r="V111" s="10">
        <f t="shared" si="28"/>
        <v>0</v>
      </c>
      <c r="W111" s="10">
        <f t="shared" si="28"/>
        <v>0</v>
      </c>
      <c r="X111" s="10">
        <f t="shared" si="28"/>
        <v>0</v>
      </c>
      <c r="Y111" s="10">
        <f t="shared" si="28"/>
        <v>0</v>
      </c>
      <c r="Z111" s="10">
        <f t="shared" ref="Z111:AK111" si="29">Z90*0.0912</f>
        <v>0</v>
      </c>
      <c r="AA111" s="10">
        <f t="shared" si="29"/>
        <v>0</v>
      </c>
      <c r="AB111" s="10">
        <f t="shared" si="29"/>
        <v>0</v>
      </c>
      <c r="AC111" s="10">
        <f t="shared" si="29"/>
        <v>0</v>
      </c>
      <c r="AD111" s="10">
        <f t="shared" si="29"/>
        <v>0</v>
      </c>
      <c r="AE111" s="10">
        <f t="shared" si="29"/>
        <v>0</v>
      </c>
      <c r="AF111" s="10">
        <f t="shared" si="29"/>
        <v>0</v>
      </c>
      <c r="AG111" s="10">
        <f t="shared" si="29"/>
        <v>0</v>
      </c>
      <c r="AH111" s="10">
        <f t="shared" si="29"/>
        <v>0</v>
      </c>
      <c r="AI111" s="10">
        <f t="shared" si="29"/>
        <v>0</v>
      </c>
      <c r="AJ111" s="10">
        <f t="shared" si="29"/>
        <v>0</v>
      </c>
      <c r="AK111" s="10">
        <f t="shared" si="29"/>
        <v>0</v>
      </c>
    </row>
    <row r="112" spans="1:37">
      <c r="C112" s="1"/>
      <c r="D112" s="1"/>
      <c r="E112" t="s">
        <v>233</v>
      </c>
      <c r="F112" t="s">
        <v>232</v>
      </c>
      <c r="H112" s="2">
        <f>G112+H111</f>
        <v>54.72</v>
      </c>
      <c r="I112" s="2">
        <f t="shared" ref="I112:R112" si="30">H112+I111</f>
        <v>171</v>
      </c>
      <c r="J112" s="2">
        <f t="shared" si="30"/>
        <v>303.24</v>
      </c>
      <c r="K112" s="2">
        <f t="shared" si="30"/>
        <v>456.13354285714286</v>
      </c>
      <c r="L112" s="2">
        <f t="shared" si="30"/>
        <v>606.32398285714294</v>
      </c>
      <c r="M112" s="2">
        <f t="shared" si="30"/>
        <v>793.79046857142862</v>
      </c>
      <c r="N112" s="2">
        <f t="shared" si="30"/>
        <v>1004.9966400000001</v>
      </c>
      <c r="O112" s="2">
        <f t="shared" si="30"/>
        <v>1207.2665142857145</v>
      </c>
      <c r="P112" s="2">
        <f t="shared" si="30"/>
        <v>1417.9863942857146</v>
      </c>
      <c r="Q112" s="2">
        <f t="shared" si="30"/>
        <v>1646.4108000000003</v>
      </c>
      <c r="R112" s="2">
        <f t="shared" si="30"/>
        <v>1902.8935371428574</v>
      </c>
      <c r="S112" s="2"/>
      <c r="T112" s="2"/>
      <c r="U112" s="2"/>
      <c r="V112" s="2"/>
      <c r="W112" s="2"/>
      <c r="X112" s="2"/>
      <c r="Y112" s="2"/>
      <c r="Z112" s="2"/>
      <c r="AA112" s="2"/>
      <c r="AB112" s="2"/>
      <c r="AC112" s="2"/>
      <c r="AD112" s="2"/>
      <c r="AE112" s="2"/>
      <c r="AF112" s="2"/>
      <c r="AG112" s="2"/>
      <c r="AH112" s="2"/>
      <c r="AI112" s="2"/>
      <c r="AJ112" s="2"/>
      <c r="AK112" s="2"/>
    </row>
    <row r="113" spans="1:37">
      <c r="A113" s="14">
        <f>'Notes &amp; Assumptions'!A34</f>
        <v>21</v>
      </c>
      <c r="C113" s="1"/>
      <c r="D113" s="1"/>
      <c r="E113" t="s">
        <v>234</v>
      </c>
      <c r="F113" t="s">
        <v>232</v>
      </c>
      <c r="G113" s="10">
        <v>1</v>
      </c>
    </row>
    <row r="114" spans="1:37">
      <c r="C114" s="1"/>
      <c r="D114" s="1"/>
      <c r="E114" t="s">
        <v>235</v>
      </c>
      <c r="F114" t="s">
        <v>232</v>
      </c>
      <c r="H114">
        <f>H111*$G113</f>
        <v>54.72</v>
      </c>
      <c r="I114">
        <f t="shared" ref="I114:AK114" si="31">I111*$G113</f>
        <v>116.28</v>
      </c>
      <c r="J114">
        <f t="shared" si="31"/>
        <v>132.24</v>
      </c>
      <c r="K114">
        <f t="shared" si="31"/>
        <v>152.89354285714288</v>
      </c>
      <c r="L114">
        <f t="shared" si="31"/>
        <v>150.19044000000002</v>
      </c>
      <c r="M114">
        <f t="shared" si="31"/>
        <v>187.46648571428574</v>
      </c>
      <c r="N114">
        <f t="shared" si="31"/>
        <v>211.20617142857145</v>
      </c>
      <c r="O114">
        <f t="shared" si="31"/>
        <v>202.26987428571431</v>
      </c>
      <c r="P114">
        <f t="shared" si="31"/>
        <v>210.71988000000002</v>
      </c>
      <c r="Q114">
        <f t="shared" si="31"/>
        <v>228.42440571428574</v>
      </c>
      <c r="R114">
        <f t="shared" si="31"/>
        <v>256.48273714285716</v>
      </c>
      <c r="S114">
        <f t="shared" si="31"/>
        <v>0</v>
      </c>
      <c r="T114">
        <f t="shared" si="31"/>
        <v>0</v>
      </c>
      <c r="U114">
        <f t="shared" si="31"/>
        <v>0</v>
      </c>
      <c r="V114">
        <f t="shared" si="31"/>
        <v>0</v>
      </c>
      <c r="W114">
        <f t="shared" si="31"/>
        <v>0</v>
      </c>
      <c r="X114">
        <f t="shared" si="31"/>
        <v>0</v>
      </c>
      <c r="Y114">
        <f t="shared" si="31"/>
        <v>0</v>
      </c>
      <c r="Z114">
        <f t="shared" si="31"/>
        <v>0</v>
      </c>
      <c r="AA114">
        <f t="shared" si="31"/>
        <v>0</v>
      </c>
      <c r="AB114">
        <f t="shared" si="31"/>
        <v>0</v>
      </c>
      <c r="AC114">
        <f t="shared" si="31"/>
        <v>0</v>
      </c>
      <c r="AD114">
        <f t="shared" si="31"/>
        <v>0</v>
      </c>
      <c r="AE114">
        <f t="shared" si="31"/>
        <v>0</v>
      </c>
      <c r="AF114">
        <f t="shared" si="31"/>
        <v>0</v>
      </c>
      <c r="AG114">
        <f t="shared" si="31"/>
        <v>0</v>
      </c>
      <c r="AH114">
        <f t="shared" si="31"/>
        <v>0</v>
      </c>
      <c r="AI114">
        <f t="shared" si="31"/>
        <v>0</v>
      </c>
      <c r="AJ114">
        <f t="shared" si="31"/>
        <v>0</v>
      </c>
      <c r="AK114">
        <f t="shared" si="31"/>
        <v>0</v>
      </c>
    </row>
    <row r="115" spans="1:37">
      <c r="C115" s="1"/>
      <c r="D115" s="1"/>
      <c r="E115" t="s">
        <v>236</v>
      </c>
      <c r="F115" t="s">
        <v>232</v>
      </c>
      <c r="H115">
        <f>H112*$G113</f>
        <v>54.72</v>
      </c>
      <c r="I115">
        <f t="shared" ref="I115:AK115" si="32">I112*$G113</f>
        <v>171</v>
      </c>
      <c r="J115">
        <f t="shared" si="32"/>
        <v>303.24</v>
      </c>
      <c r="K115">
        <f t="shared" si="32"/>
        <v>456.13354285714286</v>
      </c>
      <c r="L115">
        <f t="shared" si="32"/>
        <v>606.32398285714294</v>
      </c>
      <c r="M115">
        <f t="shared" si="32"/>
        <v>793.79046857142862</v>
      </c>
      <c r="N115">
        <f t="shared" si="32"/>
        <v>1004.9966400000001</v>
      </c>
      <c r="O115">
        <f t="shared" si="32"/>
        <v>1207.2665142857145</v>
      </c>
      <c r="P115">
        <f t="shared" si="32"/>
        <v>1417.9863942857146</v>
      </c>
      <c r="Q115">
        <f t="shared" si="32"/>
        <v>1646.4108000000003</v>
      </c>
      <c r="R115">
        <f t="shared" si="32"/>
        <v>1902.8935371428574</v>
      </c>
      <c r="S115">
        <f t="shared" si="32"/>
        <v>0</v>
      </c>
      <c r="T115">
        <f t="shared" si="32"/>
        <v>0</v>
      </c>
      <c r="U115">
        <f t="shared" si="32"/>
        <v>0</v>
      </c>
      <c r="V115">
        <f t="shared" si="32"/>
        <v>0</v>
      </c>
      <c r="W115">
        <f t="shared" si="32"/>
        <v>0</v>
      </c>
      <c r="X115">
        <f t="shared" si="32"/>
        <v>0</v>
      </c>
      <c r="Y115">
        <f t="shared" si="32"/>
        <v>0</v>
      </c>
      <c r="Z115">
        <f t="shared" si="32"/>
        <v>0</v>
      </c>
      <c r="AA115">
        <f t="shared" si="32"/>
        <v>0</v>
      </c>
      <c r="AB115">
        <f t="shared" si="32"/>
        <v>0</v>
      </c>
      <c r="AC115">
        <f t="shared" si="32"/>
        <v>0</v>
      </c>
      <c r="AD115">
        <f t="shared" si="32"/>
        <v>0</v>
      </c>
      <c r="AE115">
        <f t="shared" si="32"/>
        <v>0</v>
      </c>
      <c r="AF115">
        <f t="shared" si="32"/>
        <v>0</v>
      </c>
      <c r="AG115">
        <f t="shared" si="32"/>
        <v>0</v>
      </c>
      <c r="AH115">
        <f t="shared" si="32"/>
        <v>0</v>
      </c>
      <c r="AI115">
        <f t="shared" si="32"/>
        <v>0</v>
      </c>
      <c r="AJ115">
        <f t="shared" si="32"/>
        <v>0</v>
      </c>
      <c r="AK115">
        <f t="shared" si="32"/>
        <v>0</v>
      </c>
    </row>
    <row r="116" spans="1:37">
      <c r="A116" s="14">
        <f>'Notes &amp; Assumptions'!A35</f>
        <v>22</v>
      </c>
      <c r="C116" s="1"/>
      <c r="D116" s="1"/>
      <c r="E116" t="s">
        <v>256</v>
      </c>
      <c r="F116" t="s">
        <v>238</v>
      </c>
      <c r="H116" s="10">
        <f>'30 Year Water Model - Cardinia'!H116*0.52</f>
        <v>269.32446736857906</v>
      </c>
      <c r="I116" s="10">
        <f>'30 Year Water Model - Cardinia'!I116*0.52</f>
        <v>273.21896800452322</v>
      </c>
      <c r="J116" s="10">
        <f>'30 Year Water Model - Cardinia'!J116*0.52</f>
        <v>276.22199276960725</v>
      </c>
      <c r="K116" s="10">
        <f>'30 Year Water Model - Cardinia'!K116*0.52</f>
        <v>274.67253402233183</v>
      </c>
      <c r="L116" s="10">
        <f>'30 Year Water Model - Cardinia'!L116*0.52</f>
        <v>273.03007258038787</v>
      </c>
      <c r="M116" s="10">
        <f>'30 Year Water Model - Cardinia'!M116*0.52</f>
        <v>271.31150952536001</v>
      </c>
      <c r="N116" s="10">
        <f>'30 Year Water Model - Cardinia'!N116*0.52</f>
        <v>269.66648657727615</v>
      </c>
      <c r="O116" s="10">
        <f>'30 Year Water Model - Cardinia'!O116*0.52</f>
        <v>268.0044601918259</v>
      </c>
      <c r="P116" s="10">
        <f>'30 Year Water Model - Cardinia'!P116*0.52</f>
        <v>266.43192903161497</v>
      </c>
      <c r="Q116" s="10">
        <f>'30 Year Water Model - Cardinia'!Q116*0.52</f>
        <v>264.88413969518535</v>
      </c>
      <c r="R116" s="10">
        <f>'30 Year Water Model - Cardinia'!R116*0.52</f>
        <v>264.88413969518535</v>
      </c>
      <c r="S116" s="10"/>
      <c r="T116" s="10"/>
      <c r="U116" s="10"/>
      <c r="V116" s="10"/>
      <c r="W116" s="10"/>
      <c r="X116" s="10"/>
      <c r="Y116" s="10"/>
      <c r="Z116" s="10"/>
      <c r="AA116" s="10"/>
      <c r="AB116" s="10"/>
      <c r="AC116" s="10"/>
      <c r="AD116" s="10"/>
      <c r="AE116" s="10"/>
      <c r="AF116" s="10"/>
      <c r="AG116" s="10"/>
      <c r="AH116" s="10"/>
      <c r="AI116" s="10"/>
      <c r="AJ116" s="10"/>
      <c r="AK116" s="10"/>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14737.434854408646</v>
      </c>
      <c r="I119" s="2">
        <f t="shared" ref="I119:AK119" si="33">I112*I116</f>
        <v>46720.443528773474</v>
      </c>
      <c r="J119" s="2">
        <f t="shared" si="33"/>
        <v>83761.557087455702</v>
      </c>
      <c r="K119" s="2">
        <f t="shared" si="33"/>
        <v>125287.35606915533</v>
      </c>
      <c r="L119" s="2">
        <f t="shared" si="33"/>
        <v>165544.68104671559</v>
      </c>
      <c r="M119" s="2">
        <f t="shared" si="33"/>
        <v>215364.49027495715</v>
      </c>
      <c r="N119" s="2">
        <f t="shared" si="33"/>
        <v>271013.91293076763</v>
      </c>
      <c r="O119" s="2">
        <f t="shared" si="33"/>
        <v>323552.8104688102</v>
      </c>
      <c r="P119" s="2">
        <f t="shared" si="33"/>
        <v>377796.85037012713</v>
      </c>
      <c r="Q119" s="2">
        <f t="shared" si="33"/>
        <v>436108.10834286199</v>
      </c>
      <c r="R119" s="2">
        <f t="shared" si="33"/>
        <v>504046.31751761405</v>
      </c>
      <c r="S119" s="2">
        <f t="shared" si="33"/>
        <v>0</v>
      </c>
      <c r="T119" s="2">
        <f t="shared" si="33"/>
        <v>0</v>
      </c>
      <c r="U119" s="2">
        <f t="shared" si="33"/>
        <v>0</v>
      </c>
      <c r="V119" s="2">
        <f t="shared" si="33"/>
        <v>0</v>
      </c>
      <c r="W119" s="2">
        <f t="shared" si="33"/>
        <v>0</v>
      </c>
      <c r="X119" s="2">
        <f t="shared" si="33"/>
        <v>0</v>
      </c>
      <c r="Y119" s="2">
        <f t="shared" si="33"/>
        <v>0</v>
      </c>
      <c r="Z119" s="2">
        <f t="shared" si="33"/>
        <v>0</v>
      </c>
      <c r="AA119" s="2">
        <f t="shared" si="33"/>
        <v>0</v>
      </c>
      <c r="AB119" s="2">
        <f t="shared" si="33"/>
        <v>0</v>
      </c>
      <c r="AC119" s="2">
        <f t="shared" si="33"/>
        <v>0</v>
      </c>
      <c r="AD119" s="2">
        <f t="shared" si="33"/>
        <v>0</v>
      </c>
      <c r="AE119" s="2">
        <f t="shared" si="33"/>
        <v>0</v>
      </c>
      <c r="AF119" s="2">
        <f t="shared" si="33"/>
        <v>0</v>
      </c>
      <c r="AG119" s="2">
        <f t="shared" si="33"/>
        <v>0</v>
      </c>
      <c r="AH119" s="2">
        <f t="shared" si="33"/>
        <v>0</v>
      </c>
      <c r="AI119" s="2">
        <f t="shared" si="33"/>
        <v>0</v>
      </c>
      <c r="AJ119" s="2">
        <f t="shared" si="33"/>
        <v>0</v>
      </c>
      <c r="AK119" s="2">
        <f t="shared" si="33"/>
        <v>0</v>
      </c>
    </row>
    <row r="120" spans="1:37">
      <c r="C120" s="1"/>
      <c r="D120" s="1"/>
      <c r="E120" t="s">
        <v>243</v>
      </c>
      <c r="F120" t="s">
        <v>242</v>
      </c>
      <c r="H120" s="2">
        <f>H112*H117</f>
        <v>0</v>
      </c>
      <c r="I120" s="2">
        <f t="shared" ref="I120:AK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c r="AB120" s="2">
        <f t="shared" si="34"/>
        <v>0</v>
      </c>
      <c r="AC120" s="2">
        <f t="shared" si="34"/>
        <v>0</v>
      </c>
      <c r="AD120" s="2">
        <f t="shared" si="34"/>
        <v>0</v>
      </c>
      <c r="AE120" s="2">
        <f t="shared" si="34"/>
        <v>0</v>
      </c>
      <c r="AF120" s="2">
        <f t="shared" si="34"/>
        <v>0</v>
      </c>
      <c r="AG120" s="2">
        <f t="shared" si="34"/>
        <v>0</v>
      </c>
      <c r="AH120" s="2">
        <f t="shared" si="34"/>
        <v>0</v>
      </c>
      <c r="AI120" s="2">
        <f t="shared" si="34"/>
        <v>0</v>
      </c>
      <c r="AJ120" s="2">
        <f t="shared" si="34"/>
        <v>0</v>
      </c>
      <c r="AK120" s="2">
        <f t="shared" si="34"/>
        <v>0</v>
      </c>
    </row>
    <row r="121" spans="1:37">
      <c r="C121" s="1"/>
      <c r="D121" s="1"/>
      <c r="E121" t="s">
        <v>244</v>
      </c>
      <c r="F121" t="s">
        <v>242</v>
      </c>
      <c r="G121">
        <v>396</v>
      </c>
      <c r="H121" s="2">
        <f>H112*H118</f>
        <v>0</v>
      </c>
      <c r="I121" s="2">
        <f t="shared" ref="I121:AK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c r="AB121" s="2">
        <f t="shared" si="35"/>
        <v>0</v>
      </c>
      <c r="AC121" s="2">
        <f t="shared" si="35"/>
        <v>0</v>
      </c>
      <c r="AD121" s="2">
        <f t="shared" si="35"/>
        <v>0</v>
      </c>
      <c r="AE121" s="2">
        <f t="shared" si="35"/>
        <v>0</v>
      </c>
      <c r="AF121" s="2">
        <f t="shared" si="35"/>
        <v>0</v>
      </c>
      <c r="AG121" s="2">
        <f t="shared" si="35"/>
        <v>0</v>
      </c>
      <c r="AH121" s="2">
        <f t="shared" si="35"/>
        <v>0</v>
      </c>
      <c r="AI121" s="2">
        <f t="shared" si="35"/>
        <v>0</v>
      </c>
      <c r="AJ121" s="2">
        <f t="shared" si="35"/>
        <v>0</v>
      </c>
      <c r="AK121" s="2">
        <f t="shared" si="35"/>
        <v>0</v>
      </c>
    </row>
    <row r="122" spans="1:37">
      <c r="A122" s="14">
        <f>'Notes &amp; Assumptions'!A36</f>
        <v>23</v>
      </c>
      <c r="C122" s="1"/>
      <c r="D122" s="1"/>
      <c r="E122" t="s">
        <v>245</v>
      </c>
      <c r="F122" t="s">
        <v>209</v>
      </c>
      <c r="H122" s="11">
        <v>-0.05</v>
      </c>
      <c r="I122" s="11">
        <f>I101</f>
        <v>0</v>
      </c>
      <c r="J122" s="11">
        <f>J101</f>
        <v>0</v>
      </c>
      <c r="K122" s="11">
        <f>K101</f>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257</v>
      </c>
      <c r="F123" t="s">
        <v>247</v>
      </c>
      <c r="G123" s="10">
        <v>443</v>
      </c>
      <c r="H123" s="2">
        <f t="shared" ref="H123:AK123" si="36">G123*(1+$G$14)*(1+H122)</f>
        <v>429.68784999999991</v>
      </c>
      <c r="I123" s="2">
        <f t="shared" si="36"/>
        <v>438.71129484999989</v>
      </c>
      <c r="J123" s="2">
        <f>I123*(1+$G$14)*(1+J122)</f>
        <v>447.92423204184985</v>
      </c>
      <c r="K123" s="2">
        <f t="shared" si="36"/>
        <v>457.33064091472863</v>
      </c>
      <c r="L123" s="2">
        <f t="shared" si="36"/>
        <v>466.93458437393787</v>
      </c>
      <c r="M123" s="2">
        <f t="shared" si="36"/>
        <v>476.74021064579051</v>
      </c>
      <c r="N123" s="2">
        <f t="shared" si="36"/>
        <v>486.75175506935204</v>
      </c>
      <c r="O123" s="2">
        <f t="shared" si="36"/>
        <v>496.97354192580838</v>
      </c>
      <c r="P123" s="2">
        <f t="shared" si="36"/>
        <v>507.40998630625029</v>
      </c>
      <c r="Q123" s="2">
        <f t="shared" si="36"/>
        <v>518.0655960186815</v>
      </c>
      <c r="R123" s="2">
        <f t="shared" si="36"/>
        <v>528.94497353507381</v>
      </c>
      <c r="S123" s="2">
        <f t="shared" si="36"/>
        <v>540.05281797931036</v>
      </c>
      <c r="T123" s="2">
        <f t="shared" si="36"/>
        <v>551.39392715687586</v>
      </c>
      <c r="U123" s="2">
        <f t="shared" si="36"/>
        <v>562.97319962717017</v>
      </c>
      <c r="V123" s="2">
        <f t="shared" si="36"/>
        <v>574.79563681934064</v>
      </c>
      <c r="W123" s="2">
        <f t="shared" si="36"/>
        <v>586.86634519254676</v>
      </c>
      <c r="X123" s="2">
        <f t="shared" si="36"/>
        <v>599.19053844159021</v>
      </c>
      <c r="Y123" s="2">
        <f t="shared" si="36"/>
        <v>611.77353974886353</v>
      </c>
      <c r="Z123" s="2">
        <f t="shared" si="36"/>
        <v>624.62078408358957</v>
      </c>
      <c r="AA123" s="2">
        <f t="shared" si="36"/>
        <v>637.73782054934486</v>
      </c>
      <c r="AB123" s="2">
        <f t="shared" si="36"/>
        <v>651.13031478088101</v>
      </c>
      <c r="AC123" s="2">
        <f t="shared" si="36"/>
        <v>664.80405139127947</v>
      </c>
      <c r="AD123" s="2">
        <f t="shared" si="36"/>
        <v>678.76493647049631</v>
      </c>
      <c r="AE123" s="2">
        <f t="shared" si="36"/>
        <v>693.01900013637669</v>
      </c>
      <c r="AF123" s="2">
        <f t="shared" si="36"/>
        <v>707.57239913924059</v>
      </c>
      <c r="AG123" s="2">
        <f>AF123*(1+$G$14)*(1+AG122)</f>
        <v>722.43141952116457</v>
      </c>
      <c r="AH123" s="2">
        <f t="shared" si="36"/>
        <v>737.60247933110895</v>
      </c>
      <c r="AI123" s="2">
        <f t="shared" si="36"/>
        <v>753.09213139706219</v>
      </c>
      <c r="AJ123" s="2">
        <f t="shared" si="36"/>
        <v>768.90706615640045</v>
      </c>
      <c r="AK123" s="2">
        <f t="shared" si="36"/>
        <v>785.0541145456848</v>
      </c>
    </row>
    <row r="124" spans="1:37">
      <c r="C124" s="1"/>
      <c r="D124" s="1"/>
      <c r="E124" t="s">
        <v>258</v>
      </c>
      <c r="F124" t="s">
        <v>249</v>
      </c>
      <c r="G124" s="20">
        <v>1.82</v>
      </c>
      <c r="H124" s="21">
        <f>G124*(1+$G$14)*(1+H122)</f>
        <v>1.7653089999999998</v>
      </c>
      <c r="I124" s="21">
        <f>H124*(1+$G$14)*(1+I122)</f>
        <v>1.8023804889999997</v>
      </c>
      <c r="J124" s="21">
        <f t="shared" ref="J124:AK124" si="37">I124*(1+$G$14)*(1+J122)</f>
        <v>1.8402304792689996</v>
      </c>
      <c r="K124" s="21">
        <f t="shared" si="37"/>
        <v>1.8788753193336485</v>
      </c>
      <c r="L124" s="21">
        <f t="shared" si="37"/>
        <v>1.918331701039655</v>
      </c>
      <c r="M124" s="21">
        <f t="shared" si="37"/>
        <v>1.9586166667614875</v>
      </c>
      <c r="N124" s="21">
        <f t="shared" si="37"/>
        <v>1.9997476167634785</v>
      </c>
      <c r="O124" s="21">
        <f t="shared" si="37"/>
        <v>2.0417423167155113</v>
      </c>
      <c r="P124" s="21">
        <f t="shared" si="37"/>
        <v>2.0846189053665367</v>
      </c>
      <c r="Q124" s="21">
        <f t="shared" si="37"/>
        <v>2.1283959023792338</v>
      </c>
      <c r="R124" s="21">
        <f t="shared" si="37"/>
        <v>2.1730922163291977</v>
      </c>
      <c r="S124" s="21">
        <f t="shared" si="37"/>
        <v>2.2187271528721104</v>
      </c>
      <c r="T124" s="21">
        <f t="shared" si="37"/>
        <v>2.2653204230824247</v>
      </c>
      <c r="U124" s="21">
        <f t="shared" si="37"/>
        <v>2.3128921519671555</v>
      </c>
      <c r="V124" s="21">
        <f t="shared" si="37"/>
        <v>2.3614628871584653</v>
      </c>
      <c r="W124" s="21">
        <f t="shared" si="37"/>
        <v>2.411053607788793</v>
      </c>
      <c r="X124" s="21">
        <f t="shared" si="37"/>
        <v>2.4616857335523572</v>
      </c>
      <c r="Y124" s="21">
        <f t="shared" si="37"/>
        <v>2.5133811339569565</v>
      </c>
      <c r="Z124" s="21">
        <f t="shared" si="37"/>
        <v>2.5661621377700525</v>
      </c>
      <c r="AA124" s="21">
        <f t="shared" si="37"/>
        <v>2.6200515426632234</v>
      </c>
      <c r="AB124" s="21">
        <f t="shared" si="37"/>
        <v>2.6750726250591508</v>
      </c>
      <c r="AC124" s="21">
        <f t="shared" si="37"/>
        <v>2.7312491501853926</v>
      </c>
      <c r="AD124" s="21">
        <f t="shared" si="37"/>
        <v>2.7886053823392856</v>
      </c>
      <c r="AE124" s="21">
        <f t="shared" si="37"/>
        <v>2.8471660953684101</v>
      </c>
      <c r="AF124" s="21">
        <f t="shared" si="37"/>
        <v>2.9069565833711466</v>
      </c>
      <c r="AG124" s="21">
        <f>AF124*(1+$G$14)*(1+AG122)</f>
        <v>2.9680026716219405</v>
      </c>
      <c r="AH124" s="21">
        <f t="shared" si="37"/>
        <v>3.030330727726001</v>
      </c>
      <c r="AI124" s="21">
        <f t="shared" si="37"/>
        <v>3.0939676730082466</v>
      </c>
      <c r="AJ124" s="21">
        <f t="shared" si="37"/>
        <v>3.1589409941414197</v>
      </c>
      <c r="AK124" s="21">
        <f t="shared" si="37"/>
        <v>3.2252787550183895</v>
      </c>
    </row>
    <row r="125" spans="1:37">
      <c r="C125" s="1"/>
      <c r="D125" s="1"/>
      <c r="E125" t="s">
        <v>250</v>
      </c>
      <c r="F125" t="s">
        <v>249</v>
      </c>
      <c r="G125" s="20"/>
      <c r="H125" s="21">
        <f>G125*(1+$G$14)*(1+H122)</f>
        <v>0</v>
      </c>
      <c r="I125" s="21">
        <f t="shared" ref="I125:AK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c r="AB125" s="21">
        <f t="shared" si="38"/>
        <v>0</v>
      </c>
      <c r="AC125" s="21">
        <f t="shared" si="38"/>
        <v>0</v>
      </c>
      <c r="AD125" s="21">
        <f t="shared" si="38"/>
        <v>0</v>
      </c>
      <c r="AE125" s="21">
        <f t="shared" si="38"/>
        <v>0</v>
      </c>
      <c r="AF125" s="21">
        <f t="shared" si="38"/>
        <v>0</v>
      </c>
      <c r="AG125" s="21">
        <f>AF125*(1+$G$14)*(1+AG122)</f>
        <v>0</v>
      </c>
      <c r="AH125" s="21">
        <f t="shared" si="38"/>
        <v>0</v>
      </c>
      <c r="AI125" s="21">
        <f t="shared" si="38"/>
        <v>0</v>
      </c>
      <c r="AJ125" s="21">
        <f t="shared" si="38"/>
        <v>0</v>
      </c>
      <c r="AK125" s="21">
        <f t="shared" si="38"/>
        <v>0</v>
      </c>
    </row>
    <row r="126" spans="1:37">
      <c r="C126" s="1"/>
      <c r="D126" s="1"/>
      <c r="E126" t="s">
        <v>251</v>
      </c>
      <c r="F126" t="s">
        <v>249</v>
      </c>
      <c r="G126" s="20"/>
      <c r="H126" s="21">
        <f>G126*(1+$G$14)*(1+H122)</f>
        <v>0</v>
      </c>
      <c r="I126" s="21">
        <f t="shared" ref="I126:AK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c r="AB126" s="21">
        <f t="shared" si="39"/>
        <v>0</v>
      </c>
      <c r="AC126" s="21">
        <f t="shared" si="39"/>
        <v>0</v>
      </c>
      <c r="AD126" s="21">
        <f t="shared" si="39"/>
        <v>0</v>
      </c>
      <c r="AE126" s="21">
        <f t="shared" si="39"/>
        <v>0</v>
      </c>
      <c r="AF126" s="21">
        <f t="shared" si="39"/>
        <v>0</v>
      </c>
      <c r="AG126" s="21">
        <f>AF126*(1+$G$14)*(1+AG122)</f>
        <v>0</v>
      </c>
      <c r="AH126" s="21">
        <f t="shared" si="39"/>
        <v>0</v>
      </c>
      <c r="AI126" s="21">
        <f t="shared" si="39"/>
        <v>0</v>
      </c>
      <c r="AJ126" s="21">
        <f t="shared" si="39"/>
        <v>0</v>
      </c>
      <c r="AK126" s="21">
        <f t="shared" si="39"/>
        <v>0</v>
      </c>
    </row>
    <row r="127" spans="1:37">
      <c r="C127" s="1"/>
      <c r="D127" s="1"/>
    </row>
    <row r="128" spans="1:37">
      <c r="C128" s="1"/>
      <c r="D128" s="1"/>
      <c r="E128" t="s">
        <v>259</v>
      </c>
      <c r="F128" t="s">
        <v>253</v>
      </c>
      <c r="H128" s="2">
        <f>SUM(H119:H121)/1000</f>
        <v>14.737434854408646</v>
      </c>
      <c r="I128" s="2">
        <f t="shared" ref="I128:AK128" si="40">SUM(I119:I121)/1000</f>
        <v>46.720443528773473</v>
      </c>
      <c r="J128" s="2">
        <f t="shared" si="40"/>
        <v>83.761557087455699</v>
      </c>
      <c r="K128" s="2">
        <f t="shared" si="40"/>
        <v>125.28735606915532</v>
      </c>
      <c r="L128" s="2">
        <f t="shared" si="40"/>
        <v>165.5446810467156</v>
      </c>
      <c r="M128" s="2">
        <f t="shared" si="40"/>
        <v>215.36449027495715</v>
      </c>
      <c r="N128" s="2">
        <f t="shared" si="40"/>
        <v>271.01391293076762</v>
      </c>
      <c r="O128" s="2">
        <f t="shared" si="40"/>
        <v>323.55281046881021</v>
      </c>
      <c r="P128" s="2">
        <f t="shared" si="40"/>
        <v>377.79685037012712</v>
      </c>
      <c r="Q128" s="2">
        <f t="shared" si="40"/>
        <v>436.10810834286201</v>
      </c>
      <c r="R128" s="2">
        <f t="shared" si="40"/>
        <v>504.04631751761406</v>
      </c>
      <c r="S128" s="2">
        <f t="shared" si="40"/>
        <v>0</v>
      </c>
      <c r="T128" s="2">
        <f t="shared" si="40"/>
        <v>0</v>
      </c>
      <c r="U128" s="2">
        <f t="shared" si="40"/>
        <v>0</v>
      </c>
      <c r="V128" s="2">
        <f t="shared" si="40"/>
        <v>0</v>
      </c>
      <c r="W128" s="2">
        <f t="shared" si="40"/>
        <v>0</v>
      </c>
      <c r="X128" s="2">
        <f t="shared" si="40"/>
        <v>0</v>
      </c>
      <c r="Y128" s="2">
        <f t="shared" si="40"/>
        <v>0</v>
      </c>
      <c r="Z128" s="2">
        <f t="shared" si="40"/>
        <v>0</v>
      </c>
      <c r="AA128" s="2">
        <f t="shared" si="40"/>
        <v>0</v>
      </c>
      <c r="AB128" s="2">
        <f t="shared" si="40"/>
        <v>0</v>
      </c>
      <c r="AC128" s="2">
        <f t="shared" si="40"/>
        <v>0</v>
      </c>
      <c r="AD128" s="2">
        <f t="shared" si="40"/>
        <v>0</v>
      </c>
      <c r="AE128" s="2">
        <f t="shared" si="40"/>
        <v>0</v>
      </c>
      <c r="AF128" s="2">
        <f t="shared" si="40"/>
        <v>0</v>
      </c>
      <c r="AG128" s="2">
        <f t="shared" si="40"/>
        <v>0</v>
      </c>
      <c r="AH128" s="2">
        <f t="shared" si="40"/>
        <v>0</v>
      </c>
      <c r="AI128" s="2">
        <f t="shared" si="40"/>
        <v>0</v>
      </c>
      <c r="AJ128" s="2">
        <f t="shared" si="40"/>
        <v>0</v>
      </c>
      <c r="AK128" s="2">
        <f t="shared" si="40"/>
        <v>0</v>
      </c>
    </row>
    <row r="129" spans="1:37">
      <c r="C129" s="1"/>
      <c r="D129" s="1"/>
      <c r="E129" t="s">
        <v>260</v>
      </c>
      <c r="F129" t="s">
        <v>215</v>
      </c>
      <c r="H129" s="2">
        <f>H112*H123+H119*H124+H120*H125+H121*H126</f>
        <v>49528.645537401258</v>
      </c>
      <c r="I129" s="2">
        <f t="shared" ref="I129:AK129" si="41">I112*I123+I119*I124+I120*I125+I121*I126</f>
        <v>159227.64727303758</v>
      </c>
      <c r="J129" s="2">
        <f t="shared" si="41"/>
        <v>289969.1144677368</v>
      </c>
      <c r="K129" s="2">
        <f t="shared" si="41"/>
        <v>444003.16664046573</v>
      </c>
      <c r="L129" s="2">
        <f t="shared" si="41"/>
        <v>600683.24652176374</v>
      </c>
      <c r="M129" s="2">
        <f t="shared" si="41"/>
        <v>800248.31527648703</v>
      </c>
      <c r="N129" s="2">
        <f t="shared" si="41"/>
        <v>1031143.3048518492</v>
      </c>
      <c r="O129" s="2">
        <f t="shared" si="41"/>
        <v>1260590.9804793992</v>
      </c>
      <c r="P129" s="2">
        <f t="shared" si="41"/>
        <v>1507062.9135764632</v>
      </c>
      <c r="Q129" s="2">
        <f t="shared" si="41"/>
        <v>1781159.5031849009</v>
      </c>
      <c r="R129" s="2">
        <f t="shared" si="41"/>
        <v>2101865.1009110142</v>
      </c>
      <c r="S129" s="2">
        <f t="shared" si="41"/>
        <v>0</v>
      </c>
      <c r="T129" s="2">
        <f t="shared" si="41"/>
        <v>0</v>
      </c>
      <c r="U129" s="2">
        <f t="shared" si="41"/>
        <v>0</v>
      </c>
      <c r="V129" s="2">
        <f t="shared" si="41"/>
        <v>0</v>
      </c>
      <c r="W129" s="2">
        <f t="shared" si="41"/>
        <v>0</v>
      </c>
      <c r="X129" s="2">
        <f t="shared" si="41"/>
        <v>0</v>
      </c>
      <c r="Y129" s="2">
        <f t="shared" si="41"/>
        <v>0</v>
      </c>
      <c r="Z129" s="2">
        <f t="shared" si="41"/>
        <v>0</v>
      </c>
      <c r="AA129" s="2">
        <f t="shared" si="41"/>
        <v>0</v>
      </c>
      <c r="AB129" s="2">
        <f t="shared" si="41"/>
        <v>0</v>
      </c>
      <c r="AC129" s="2">
        <f t="shared" si="41"/>
        <v>0</v>
      </c>
      <c r="AD129" s="2">
        <f t="shared" si="41"/>
        <v>0</v>
      </c>
      <c r="AE129" s="2">
        <f t="shared" si="41"/>
        <v>0</v>
      </c>
      <c r="AF129" s="2">
        <f t="shared" si="41"/>
        <v>0</v>
      </c>
      <c r="AG129" s="2">
        <f t="shared" si="41"/>
        <v>0</v>
      </c>
      <c r="AH129" s="2">
        <f t="shared" si="41"/>
        <v>0</v>
      </c>
      <c r="AI129" s="2">
        <f t="shared" si="41"/>
        <v>0</v>
      </c>
      <c r="AJ129" s="2">
        <f t="shared" si="41"/>
        <v>0</v>
      </c>
      <c r="AK129" s="2">
        <f t="shared" si="41"/>
        <v>0</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42">H133+I132</f>
        <v>0</v>
      </c>
      <c r="J133" s="2">
        <f t="shared" si="42"/>
        <v>0</v>
      </c>
      <c r="K133" s="2">
        <f t="shared" si="42"/>
        <v>0</v>
      </c>
      <c r="L133" s="2">
        <f t="shared" si="42"/>
        <v>0</v>
      </c>
      <c r="M133" s="2">
        <f t="shared" si="42"/>
        <v>0</v>
      </c>
      <c r="N133" s="2">
        <f t="shared" si="42"/>
        <v>0</v>
      </c>
      <c r="O133" s="2">
        <f t="shared" si="42"/>
        <v>0</v>
      </c>
      <c r="P133" s="2">
        <f t="shared" si="42"/>
        <v>0</v>
      </c>
      <c r="Q133" s="2">
        <f t="shared" si="42"/>
        <v>0</v>
      </c>
      <c r="R133" s="2">
        <f t="shared" si="42"/>
        <v>0</v>
      </c>
      <c r="S133" s="2">
        <f t="shared" si="42"/>
        <v>0</v>
      </c>
      <c r="T133" s="2">
        <f t="shared" si="42"/>
        <v>0</v>
      </c>
      <c r="U133" s="2">
        <f t="shared" si="42"/>
        <v>0</v>
      </c>
      <c r="V133" s="2">
        <f t="shared" si="42"/>
        <v>0</v>
      </c>
      <c r="W133" s="2">
        <f t="shared" si="42"/>
        <v>0</v>
      </c>
      <c r="X133" s="2">
        <f t="shared" si="42"/>
        <v>0</v>
      </c>
      <c r="Y133" s="2">
        <f t="shared" si="42"/>
        <v>0</v>
      </c>
      <c r="Z133" s="2">
        <f t="shared" si="42"/>
        <v>0</v>
      </c>
      <c r="AA133" s="2">
        <f t="shared" si="42"/>
        <v>0</v>
      </c>
      <c r="AB133" s="2">
        <f t="shared" si="42"/>
        <v>0</v>
      </c>
      <c r="AC133" s="2">
        <f t="shared" si="42"/>
        <v>0</v>
      </c>
      <c r="AD133" s="2">
        <f t="shared" si="42"/>
        <v>0</v>
      </c>
      <c r="AE133" s="2">
        <f t="shared" si="42"/>
        <v>0</v>
      </c>
      <c r="AF133" s="2">
        <f t="shared" si="42"/>
        <v>0</v>
      </c>
      <c r="AG133" s="2">
        <f>AF133+AG132</f>
        <v>0</v>
      </c>
      <c r="AH133" s="2">
        <f t="shared" si="42"/>
        <v>0</v>
      </c>
      <c r="AI133" s="2">
        <f t="shared" si="42"/>
        <v>0</v>
      </c>
      <c r="AJ133" s="2">
        <f t="shared" si="42"/>
        <v>0</v>
      </c>
      <c r="AK133" s="2">
        <f t="shared" si="42"/>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43">I132*$G134</f>
        <v>0</v>
      </c>
      <c r="J135">
        <f t="shared" si="43"/>
        <v>0</v>
      </c>
      <c r="K135">
        <f t="shared" si="43"/>
        <v>0</v>
      </c>
      <c r="L135">
        <f t="shared" si="43"/>
        <v>0</v>
      </c>
      <c r="M135">
        <f t="shared" si="43"/>
        <v>0</v>
      </c>
      <c r="N135">
        <f t="shared" si="43"/>
        <v>0</v>
      </c>
      <c r="O135">
        <f t="shared" si="43"/>
        <v>0</v>
      </c>
      <c r="P135">
        <f t="shared" si="43"/>
        <v>0</v>
      </c>
      <c r="Q135">
        <f t="shared" si="43"/>
        <v>0</v>
      </c>
      <c r="R135">
        <f t="shared" si="43"/>
        <v>0</v>
      </c>
      <c r="S135">
        <f t="shared" si="43"/>
        <v>0</v>
      </c>
      <c r="T135">
        <f t="shared" si="43"/>
        <v>0</v>
      </c>
      <c r="U135">
        <f t="shared" si="43"/>
        <v>0</v>
      </c>
      <c r="V135">
        <f t="shared" si="43"/>
        <v>0</v>
      </c>
      <c r="W135">
        <f t="shared" si="43"/>
        <v>0</v>
      </c>
      <c r="X135">
        <f t="shared" si="43"/>
        <v>0</v>
      </c>
      <c r="Y135">
        <f t="shared" si="43"/>
        <v>0</v>
      </c>
      <c r="Z135">
        <f t="shared" si="43"/>
        <v>0</v>
      </c>
      <c r="AA135">
        <f t="shared" si="43"/>
        <v>0</v>
      </c>
      <c r="AB135">
        <f t="shared" si="43"/>
        <v>0</v>
      </c>
      <c r="AC135">
        <f t="shared" si="43"/>
        <v>0</v>
      </c>
      <c r="AD135">
        <f t="shared" si="43"/>
        <v>0</v>
      </c>
      <c r="AE135">
        <f t="shared" si="43"/>
        <v>0</v>
      </c>
      <c r="AF135">
        <f t="shared" si="43"/>
        <v>0</v>
      </c>
      <c r="AG135">
        <f t="shared" si="43"/>
        <v>0</v>
      </c>
      <c r="AH135">
        <f t="shared" si="43"/>
        <v>0</v>
      </c>
      <c r="AI135">
        <f t="shared" si="43"/>
        <v>0</v>
      </c>
      <c r="AJ135">
        <f t="shared" si="43"/>
        <v>0</v>
      </c>
      <c r="AK135">
        <f t="shared" si="43"/>
        <v>0</v>
      </c>
    </row>
    <row r="136" spans="1:37">
      <c r="C136" s="1"/>
      <c r="D136" s="1"/>
      <c r="E136" t="s">
        <v>236</v>
      </c>
      <c r="F136" t="s">
        <v>232</v>
      </c>
      <c r="H136">
        <f>H133*$G134</f>
        <v>0</v>
      </c>
      <c r="I136">
        <f t="shared" ref="I136:AK136" si="44">I133*$G134</f>
        <v>0</v>
      </c>
      <c r="J136">
        <f t="shared" si="44"/>
        <v>0</v>
      </c>
      <c r="K136">
        <f t="shared" si="44"/>
        <v>0</v>
      </c>
      <c r="L136">
        <f t="shared" si="44"/>
        <v>0</v>
      </c>
      <c r="M136">
        <f t="shared" si="44"/>
        <v>0</v>
      </c>
      <c r="N136">
        <f t="shared" si="44"/>
        <v>0</v>
      </c>
      <c r="O136">
        <f t="shared" si="44"/>
        <v>0</v>
      </c>
      <c r="P136">
        <f t="shared" si="44"/>
        <v>0</v>
      </c>
      <c r="Q136">
        <f t="shared" si="44"/>
        <v>0</v>
      </c>
      <c r="R136">
        <f t="shared" si="44"/>
        <v>0</v>
      </c>
      <c r="S136">
        <f t="shared" si="44"/>
        <v>0</v>
      </c>
      <c r="T136">
        <f t="shared" si="44"/>
        <v>0</v>
      </c>
      <c r="U136">
        <f t="shared" si="44"/>
        <v>0</v>
      </c>
      <c r="V136">
        <f t="shared" si="44"/>
        <v>0</v>
      </c>
      <c r="W136">
        <f t="shared" si="44"/>
        <v>0</v>
      </c>
      <c r="X136">
        <f t="shared" si="44"/>
        <v>0</v>
      </c>
      <c r="Y136">
        <f t="shared" si="44"/>
        <v>0</v>
      </c>
      <c r="Z136">
        <f t="shared" si="44"/>
        <v>0</v>
      </c>
      <c r="AA136">
        <f t="shared" si="44"/>
        <v>0</v>
      </c>
      <c r="AB136">
        <f t="shared" si="44"/>
        <v>0</v>
      </c>
      <c r="AC136">
        <f t="shared" si="44"/>
        <v>0</v>
      </c>
      <c r="AD136">
        <f t="shared" si="44"/>
        <v>0</v>
      </c>
      <c r="AE136">
        <f t="shared" si="44"/>
        <v>0</v>
      </c>
      <c r="AF136">
        <f t="shared" si="44"/>
        <v>0</v>
      </c>
      <c r="AG136">
        <f t="shared" si="44"/>
        <v>0</v>
      </c>
      <c r="AH136">
        <f t="shared" si="44"/>
        <v>0</v>
      </c>
      <c r="AI136">
        <f t="shared" si="44"/>
        <v>0</v>
      </c>
      <c r="AJ136">
        <f t="shared" si="44"/>
        <v>0</v>
      </c>
      <c r="AK136">
        <f t="shared" si="44"/>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5">I133*I137</f>
        <v>0</v>
      </c>
      <c r="J140" s="2">
        <f t="shared" si="45"/>
        <v>0</v>
      </c>
      <c r="K140" s="2">
        <f t="shared" si="45"/>
        <v>0</v>
      </c>
      <c r="L140" s="2">
        <f t="shared" si="45"/>
        <v>0</v>
      </c>
      <c r="M140" s="2">
        <f t="shared" si="45"/>
        <v>0</v>
      </c>
      <c r="N140" s="2">
        <f t="shared" si="45"/>
        <v>0</v>
      </c>
      <c r="O140" s="2">
        <f t="shared" si="45"/>
        <v>0</v>
      </c>
      <c r="P140" s="2">
        <f t="shared" si="45"/>
        <v>0</v>
      </c>
      <c r="Q140" s="2">
        <f t="shared" si="45"/>
        <v>0</v>
      </c>
      <c r="R140" s="2">
        <f t="shared" si="45"/>
        <v>0</v>
      </c>
      <c r="S140" s="2">
        <f t="shared" si="45"/>
        <v>0</v>
      </c>
      <c r="T140" s="2">
        <f t="shared" si="45"/>
        <v>0</v>
      </c>
      <c r="U140" s="2">
        <f t="shared" si="45"/>
        <v>0</v>
      </c>
      <c r="V140" s="2">
        <f t="shared" si="45"/>
        <v>0</v>
      </c>
      <c r="W140" s="2">
        <f t="shared" si="45"/>
        <v>0</v>
      </c>
      <c r="X140" s="2">
        <f t="shared" si="45"/>
        <v>0</v>
      </c>
      <c r="Y140" s="2">
        <f t="shared" si="45"/>
        <v>0</v>
      </c>
      <c r="Z140" s="2">
        <f t="shared" si="45"/>
        <v>0</v>
      </c>
      <c r="AA140" s="2">
        <f t="shared" si="45"/>
        <v>0</v>
      </c>
      <c r="AB140" s="2">
        <f t="shared" si="45"/>
        <v>0</v>
      </c>
      <c r="AC140" s="2">
        <f t="shared" si="45"/>
        <v>0</v>
      </c>
      <c r="AD140" s="2">
        <f t="shared" si="45"/>
        <v>0</v>
      </c>
      <c r="AE140" s="2">
        <f t="shared" si="45"/>
        <v>0</v>
      </c>
      <c r="AF140" s="2">
        <f t="shared" si="45"/>
        <v>0</v>
      </c>
      <c r="AG140" s="2">
        <f t="shared" si="45"/>
        <v>0</v>
      </c>
      <c r="AH140" s="2">
        <f t="shared" si="45"/>
        <v>0</v>
      </c>
      <c r="AI140" s="2">
        <f t="shared" si="45"/>
        <v>0</v>
      </c>
      <c r="AJ140" s="2">
        <f t="shared" si="45"/>
        <v>0</v>
      </c>
      <c r="AK140" s="2">
        <f t="shared" si="45"/>
        <v>0</v>
      </c>
    </row>
    <row r="141" spans="1:37">
      <c r="C141" s="1"/>
      <c r="D141" s="1"/>
      <c r="E141" t="s">
        <v>243</v>
      </c>
      <c r="F141" t="s">
        <v>242</v>
      </c>
      <c r="H141" s="2">
        <f>H133*H138</f>
        <v>0</v>
      </c>
      <c r="I141" s="2">
        <f t="shared" ref="I141:AK141" si="46">I133*I138</f>
        <v>0</v>
      </c>
      <c r="J141" s="2">
        <f t="shared" si="46"/>
        <v>0</v>
      </c>
      <c r="K141" s="2">
        <f t="shared" si="46"/>
        <v>0</v>
      </c>
      <c r="L141" s="2">
        <f t="shared" si="46"/>
        <v>0</v>
      </c>
      <c r="M141" s="2">
        <f t="shared" si="46"/>
        <v>0</v>
      </c>
      <c r="N141" s="2">
        <f t="shared" si="46"/>
        <v>0</v>
      </c>
      <c r="O141" s="2">
        <f t="shared" si="46"/>
        <v>0</v>
      </c>
      <c r="P141" s="2">
        <f t="shared" si="46"/>
        <v>0</v>
      </c>
      <c r="Q141" s="2">
        <f t="shared" si="46"/>
        <v>0</v>
      </c>
      <c r="R141" s="2">
        <f t="shared" si="46"/>
        <v>0</v>
      </c>
      <c r="S141" s="2">
        <f t="shared" si="46"/>
        <v>0</v>
      </c>
      <c r="T141" s="2">
        <f t="shared" si="46"/>
        <v>0</v>
      </c>
      <c r="U141" s="2">
        <f t="shared" si="46"/>
        <v>0</v>
      </c>
      <c r="V141" s="2">
        <f t="shared" si="46"/>
        <v>0</v>
      </c>
      <c r="W141" s="2">
        <f t="shared" si="46"/>
        <v>0</v>
      </c>
      <c r="X141" s="2">
        <f t="shared" si="46"/>
        <v>0</v>
      </c>
      <c r="Y141" s="2">
        <f t="shared" si="46"/>
        <v>0</v>
      </c>
      <c r="Z141" s="2">
        <f t="shared" si="46"/>
        <v>0</v>
      </c>
      <c r="AA141" s="2">
        <f t="shared" si="46"/>
        <v>0</v>
      </c>
      <c r="AB141" s="2">
        <f t="shared" si="46"/>
        <v>0</v>
      </c>
      <c r="AC141" s="2">
        <f t="shared" si="46"/>
        <v>0</v>
      </c>
      <c r="AD141" s="2">
        <f t="shared" si="46"/>
        <v>0</v>
      </c>
      <c r="AE141" s="2">
        <f t="shared" si="46"/>
        <v>0</v>
      </c>
      <c r="AF141" s="2">
        <f t="shared" si="46"/>
        <v>0</v>
      </c>
      <c r="AG141" s="2">
        <f t="shared" si="46"/>
        <v>0</v>
      </c>
      <c r="AH141" s="2">
        <f t="shared" si="46"/>
        <v>0</v>
      </c>
      <c r="AI141" s="2">
        <f t="shared" si="46"/>
        <v>0</v>
      </c>
      <c r="AJ141" s="2">
        <f t="shared" si="46"/>
        <v>0</v>
      </c>
      <c r="AK141" s="2">
        <f t="shared" si="46"/>
        <v>0</v>
      </c>
    </row>
    <row r="142" spans="1:37">
      <c r="C142" s="1"/>
      <c r="D142" s="1"/>
      <c r="E142" t="s">
        <v>244</v>
      </c>
      <c r="F142" t="s">
        <v>242</v>
      </c>
      <c r="H142" s="2">
        <f>H133*H139</f>
        <v>0</v>
      </c>
      <c r="I142" s="2">
        <f t="shared" ref="I142:AK142" si="47">I133*I139</f>
        <v>0</v>
      </c>
      <c r="J142" s="2">
        <f t="shared" si="47"/>
        <v>0</v>
      </c>
      <c r="K142" s="2">
        <f t="shared" si="47"/>
        <v>0</v>
      </c>
      <c r="L142" s="2">
        <f t="shared" si="47"/>
        <v>0</v>
      </c>
      <c r="M142" s="2">
        <f t="shared" si="47"/>
        <v>0</v>
      </c>
      <c r="N142" s="2">
        <f t="shared" si="47"/>
        <v>0</v>
      </c>
      <c r="O142" s="2">
        <f t="shared" si="47"/>
        <v>0</v>
      </c>
      <c r="P142" s="2">
        <f t="shared" si="47"/>
        <v>0</v>
      </c>
      <c r="Q142" s="2">
        <f t="shared" si="47"/>
        <v>0</v>
      </c>
      <c r="R142" s="2">
        <f t="shared" si="47"/>
        <v>0</v>
      </c>
      <c r="S142" s="2">
        <f t="shared" si="47"/>
        <v>0</v>
      </c>
      <c r="T142" s="2">
        <f t="shared" si="47"/>
        <v>0</v>
      </c>
      <c r="U142" s="2">
        <f t="shared" si="47"/>
        <v>0</v>
      </c>
      <c r="V142" s="2">
        <f t="shared" si="47"/>
        <v>0</v>
      </c>
      <c r="W142" s="2">
        <f t="shared" si="47"/>
        <v>0</v>
      </c>
      <c r="X142" s="2">
        <f t="shared" si="47"/>
        <v>0</v>
      </c>
      <c r="Y142" s="2">
        <f t="shared" si="47"/>
        <v>0</v>
      </c>
      <c r="Z142" s="2">
        <f t="shared" si="47"/>
        <v>0</v>
      </c>
      <c r="AA142" s="2">
        <f t="shared" si="47"/>
        <v>0</v>
      </c>
      <c r="AB142" s="2">
        <f t="shared" si="47"/>
        <v>0</v>
      </c>
      <c r="AC142" s="2">
        <f t="shared" si="47"/>
        <v>0</v>
      </c>
      <c r="AD142" s="2">
        <f t="shared" si="47"/>
        <v>0</v>
      </c>
      <c r="AE142" s="2">
        <f t="shared" si="47"/>
        <v>0</v>
      </c>
      <c r="AF142" s="2">
        <f t="shared" si="47"/>
        <v>0</v>
      </c>
      <c r="AG142" s="2">
        <f t="shared" si="47"/>
        <v>0</v>
      </c>
      <c r="AH142" s="2">
        <f t="shared" si="47"/>
        <v>0</v>
      </c>
      <c r="AI142" s="2">
        <f t="shared" si="47"/>
        <v>0</v>
      </c>
      <c r="AJ142" s="2">
        <f t="shared" si="47"/>
        <v>0</v>
      </c>
      <c r="AK142" s="2">
        <f t="shared" si="47"/>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8">H144*(1+$G$14)*(1+I143)</f>
        <v>0</v>
      </c>
      <c r="J144" s="2">
        <f t="shared" si="48"/>
        <v>0</v>
      </c>
      <c r="K144" s="2">
        <f t="shared" si="48"/>
        <v>0</v>
      </c>
      <c r="L144" s="2">
        <f t="shared" si="48"/>
        <v>0</v>
      </c>
      <c r="M144" s="2">
        <f t="shared" si="48"/>
        <v>0</v>
      </c>
      <c r="N144" s="2">
        <f t="shared" si="48"/>
        <v>0</v>
      </c>
      <c r="O144" s="2">
        <f t="shared" si="48"/>
        <v>0</v>
      </c>
      <c r="P144" s="2">
        <f t="shared" si="48"/>
        <v>0</v>
      </c>
      <c r="Q144" s="2">
        <f t="shared" si="48"/>
        <v>0</v>
      </c>
      <c r="R144" s="2">
        <f t="shared" si="48"/>
        <v>0</v>
      </c>
      <c r="S144" s="2">
        <f t="shared" si="48"/>
        <v>0</v>
      </c>
      <c r="T144" s="2">
        <f t="shared" si="48"/>
        <v>0</v>
      </c>
      <c r="U144" s="2">
        <f t="shared" si="48"/>
        <v>0</v>
      </c>
      <c r="V144" s="2">
        <f t="shared" si="48"/>
        <v>0</v>
      </c>
      <c r="W144" s="2">
        <f t="shared" si="48"/>
        <v>0</v>
      </c>
      <c r="X144" s="2">
        <f t="shared" si="48"/>
        <v>0</v>
      </c>
      <c r="Y144" s="2">
        <f t="shared" si="48"/>
        <v>0</v>
      </c>
      <c r="Z144" s="2">
        <f t="shared" si="48"/>
        <v>0</v>
      </c>
      <c r="AA144" s="2">
        <f t="shared" si="48"/>
        <v>0</v>
      </c>
      <c r="AB144" s="2">
        <f t="shared" si="48"/>
        <v>0</v>
      </c>
      <c r="AC144" s="2">
        <f t="shared" si="48"/>
        <v>0</v>
      </c>
      <c r="AD144" s="2">
        <f t="shared" si="48"/>
        <v>0</v>
      </c>
      <c r="AE144" s="2">
        <f t="shared" si="48"/>
        <v>0</v>
      </c>
      <c r="AF144" s="2">
        <f t="shared" si="48"/>
        <v>0</v>
      </c>
      <c r="AG144" s="2">
        <f>AF144*(1+$G$14)*(1+AG143)</f>
        <v>0</v>
      </c>
      <c r="AH144" s="2">
        <f t="shared" si="48"/>
        <v>0</v>
      </c>
      <c r="AI144" s="2">
        <f t="shared" si="48"/>
        <v>0</v>
      </c>
      <c r="AJ144" s="2">
        <f t="shared" si="48"/>
        <v>0</v>
      </c>
      <c r="AK144" s="2">
        <f t="shared" si="48"/>
        <v>0</v>
      </c>
    </row>
    <row r="145" spans="1:37">
      <c r="C145" s="1"/>
      <c r="D145" s="1"/>
      <c r="E145" t="s">
        <v>248</v>
      </c>
      <c r="F145" t="s">
        <v>249</v>
      </c>
      <c r="G145" s="20"/>
      <c r="H145" s="21">
        <f>G145*(1+$G$14)*(1+H143)</f>
        <v>0</v>
      </c>
      <c r="I145" s="21">
        <f t="shared" ref="I145:AK145" si="49">H145*(1+$G$14)*(1+I143)</f>
        <v>0</v>
      </c>
      <c r="J145" s="21">
        <f t="shared" si="49"/>
        <v>0</v>
      </c>
      <c r="K145" s="21">
        <f t="shared" si="49"/>
        <v>0</v>
      </c>
      <c r="L145" s="21">
        <f t="shared" si="49"/>
        <v>0</v>
      </c>
      <c r="M145" s="21">
        <f t="shared" si="49"/>
        <v>0</v>
      </c>
      <c r="N145" s="21">
        <f t="shared" si="49"/>
        <v>0</v>
      </c>
      <c r="O145" s="21">
        <f t="shared" si="49"/>
        <v>0</v>
      </c>
      <c r="P145" s="21">
        <f t="shared" si="49"/>
        <v>0</v>
      </c>
      <c r="Q145" s="21">
        <f t="shared" si="49"/>
        <v>0</v>
      </c>
      <c r="R145" s="21">
        <f t="shared" si="49"/>
        <v>0</v>
      </c>
      <c r="S145" s="21">
        <f t="shared" si="49"/>
        <v>0</v>
      </c>
      <c r="T145" s="21">
        <f t="shared" si="49"/>
        <v>0</v>
      </c>
      <c r="U145" s="21">
        <f t="shared" si="49"/>
        <v>0</v>
      </c>
      <c r="V145" s="21">
        <f t="shared" si="49"/>
        <v>0</v>
      </c>
      <c r="W145" s="21">
        <f t="shared" si="49"/>
        <v>0</v>
      </c>
      <c r="X145" s="21">
        <f t="shared" si="49"/>
        <v>0</v>
      </c>
      <c r="Y145" s="21">
        <f t="shared" si="49"/>
        <v>0</v>
      </c>
      <c r="Z145" s="21">
        <f t="shared" si="49"/>
        <v>0</v>
      </c>
      <c r="AA145" s="21">
        <f t="shared" si="49"/>
        <v>0</v>
      </c>
      <c r="AB145" s="21">
        <f t="shared" si="49"/>
        <v>0</v>
      </c>
      <c r="AC145" s="21">
        <f t="shared" si="49"/>
        <v>0</v>
      </c>
      <c r="AD145" s="21">
        <f t="shared" si="49"/>
        <v>0</v>
      </c>
      <c r="AE145" s="21">
        <f t="shared" si="49"/>
        <v>0</v>
      </c>
      <c r="AF145" s="21">
        <f t="shared" si="49"/>
        <v>0</v>
      </c>
      <c r="AG145" s="21">
        <f>AF145*(1+$G$14)*(1+AG143)</f>
        <v>0</v>
      </c>
      <c r="AH145" s="21">
        <f t="shared" si="49"/>
        <v>0</v>
      </c>
      <c r="AI145" s="21">
        <f t="shared" si="49"/>
        <v>0</v>
      </c>
      <c r="AJ145" s="21">
        <f t="shared" si="49"/>
        <v>0</v>
      </c>
      <c r="AK145" s="21">
        <f t="shared" si="49"/>
        <v>0</v>
      </c>
    </row>
    <row r="146" spans="1:37">
      <c r="C146" s="1"/>
      <c r="D146" s="1"/>
      <c r="E146" t="s">
        <v>250</v>
      </c>
      <c r="F146" t="s">
        <v>249</v>
      </c>
      <c r="G146" s="20"/>
      <c r="H146" s="21">
        <f>G146*(1+$G$14)*(1+H143)</f>
        <v>0</v>
      </c>
      <c r="I146" s="21">
        <f t="shared" ref="I146:AK146" si="50">H146*(1+$G$14)*(1+I143)</f>
        <v>0</v>
      </c>
      <c r="J146" s="21">
        <f t="shared" si="50"/>
        <v>0</v>
      </c>
      <c r="K146" s="21">
        <f t="shared" si="50"/>
        <v>0</v>
      </c>
      <c r="L146" s="21">
        <f t="shared" si="50"/>
        <v>0</v>
      </c>
      <c r="M146" s="21">
        <f t="shared" si="50"/>
        <v>0</v>
      </c>
      <c r="N146" s="21">
        <f t="shared" si="50"/>
        <v>0</v>
      </c>
      <c r="O146" s="21">
        <f t="shared" si="50"/>
        <v>0</v>
      </c>
      <c r="P146" s="21">
        <f t="shared" si="50"/>
        <v>0</v>
      </c>
      <c r="Q146" s="21">
        <f t="shared" si="50"/>
        <v>0</v>
      </c>
      <c r="R146" s="21">
        <f t="shared" si="50"/>
        <v>0</v>
      </c>
      <c r="S146" s="21">
        <f t="shared" si="50"/>
        <v>0</v>
      </c>
      <c r="T146" s="21">
        <f t="shared" si="50"/>
        <v>0</v>
      </c>
      <c r="U146" s="21">
        <f t="shared" si="50"/>
        <v>0</v>
      </c>
      <c r="V146" s="21">
        <f t="shared" si="50"/>
        <v>0</v>
      </c>
      <c r="W146" s="21">
        <f t="shared" si="50"/>
        <v>0</v>
      </c>
      <c r="X146" s="21">
        <f t="shared" si="50"/>
        <v>0</v>
      </c>
      <c r="Y146" s="21">
        <f t="shared" si="50"/>
        <v>0</v>
      </c>
      <c r="Z146" s="21">
        <f t="shared" si="50"/>
        <v>0</v>
      </c>
      <c r="AA146" s="21">
        <f t="shared" si="50"/>
        <v>0</v>
      </c>
      <c r="AB146" s="21">
        <f t="shared" si="50"/>
        <v>0</v>
      </c>
      <c r="AC146" s="21">
        <f t="shared" si="50"/>
        <v>0</v>
      </c>
      <c r="AD146" s="21">
        <f t="shared" si="50"/>
        <v>0</v>
      </c>
      <c r="AE146" s="21">
        <f t="shared" si="50"/>
        <v>0</v>
      </c>
      <c r="AF146" s="21">
        <f t="shared" si="50"/>
        <v>0</v>
      </c>
      <c r="AG146" s="21">
        <f>AF146*(1+$G$14)*(1+AG143)</f>
        <v>0</v>
      </c>
      <c r="AH146" s="21">
        <f t="shared" si="50"/>
        <v>0</v>
      </c>
      <c r="AI146" s="21">
        <f t="shared" si="50"/>
        <v>0</v>
      </c>
      <c r="AJ146" s="21">
        <f t="shared" si="50"/>
        <v>0</v>
      </c>
      <c r="AK146" s="21">
        <f t="shared" si="50"/>
        <v>0</v>
      </c>
    </row>
    <row r="147" spans="1:37">
      <c r="C147" s="1"/>
      <c r="D147" s="1"/>
      <c r="E147" t="s">
        <v>251</v>
      </c>
      <c r="F147" t="s">
        <v>249</v>
      </c>
      <c r="G147" s="20"/>
      <c r="H147" s="21">
        <f>G147*(1+$G$14)*(1+H143)</f>
        <v>0</v>
      </c>
      <c r="I147" s="21">
        <f t="shared" ref="I147:AK147" si="51">H147*(1+$G$14)*(1+I143)</f>
        <v>0</v>
      </c>
      <c r="J147" s="21">
        <f t="shared" si="51"/>
        <v>0</v>
      </c>
      <c r="K147" s="21">
        <f t="shared" si="51"/>
        <v>0</v>
      </c>
      <c r="L147" s="21">
        <f t="shared" si="51"/>
        <v>0</v>
      </c>
      <c r="M147" s="21">
        <f t="shared" si="51"/>
        <v>0</v>
      </c>
      <c r="N147" s="21">
        <f t="shared" si="51"/>
        <v>0</v>
      </c>
      <c r="O147" s="21">
        <f t="shared" si="51"/>
        <v>0</v>
      </c>
      <c r="P147" s="21">
        <f t="shared" si="51"/>
        <v>0</v>
      </c>
      <c r="Q147" s="21">
        <f t="shared" si="51"/>
        <v>0</v>
      </c>
      <c r="R147" s="21">
        <f t="shared" si="51"/>
        <v>0</v>
      </c>
      <c r="S147" s="21">
        <f t="shared" si="51"/>
        <v>0</v>
      </c>
      <c r="T147" s="21">
        <f t="shared" si="51"/>
        <v>0</v>
      </c>
      <c r="U147" s="21">
        <f t="shared" si="51"/>
        <v>0</v>
      </c>
      <c r="V147" s="21">
        <f t="shared" si="51"/>
        <v>0</v>
      </c>
      <c r="W147" s="21">
        <f t="shared" si="51"/>
        <v>0</v>
      </c>
      <c r="X147" s="21">
        <f t="shared" si="51"/>
        <v>0</v>
      </c>
      <c r="Y147" s="21">
        <f t="shared" si="51"/>
        <v>0</v>
      </c>
      <c r="Z147" s="21">
        <f t="shared" si="51"/>
        <v>0</v>
      </c>
      <c r="AA147" s="21">
        <f t="shared" si="51"/>
        <v>0</v>
      </c>
      <c r="AB147" s="21">
        <f t="shared" si="51"/>
        <v>0</v>
      </c>
      <c r="AC147" s="21">
        <f t="shared" si="51"/>
        <v>0</v>
      </c>
      <c r="AD147" s="21">
        <f t="shared" si="51"/>
        <v>0</v>
      </c>
      <c r="AE147" s="21">
        <f t="shared" si="51"/>
        <v>0</v>
      </c>
      <c r="AF147" s="21">
        <f t="shared" si="51"/>
        <v>0</v>
      </c>
      <c r="AG147" s="21">
        <f>AF147*(1+$G$14)*(1+AG143)</f>
        <v>0</v>
      </c>
      <c r="AH147" s="21">
        <f t="shared" si="51"/>
        <v>0</v>
      </c>
      <c r="AI147" s="21">
        <f t="shared" si="51"/>
        <v>0</v>
      </c>
      <c r="AJ147" s="21">
        <f t="shared" si="51"/>
        <v>0</v>
      </c>
      <c r="AK147" s="21">
        <f t="shared" si="51"/>
        <v>0</v>
      </c>
    </row>
    <row r="148" spans="1:37">
      <c r="C148" s="1"/>
      <c r="D148" s="1"/>
    </row>
    <row r="149" spans="1:37">
      <c r="C149" s="1"/>
      <c r="D149" s="1"/>
      <c r="E149" t="s">
        <v>263</v>
      </c>
      <c r="F149" t="s">
        <v>253</v>
      </c>
      <c r="H149" s="2">
        <f>SUM(H140:H142)/1000</f>
        <v>0</v>
      </c>
      <c r="I149" s="2">
        <f t="shared" ref="I149:AK149" si="52">SUM(I140:I142)/1000</f>
        <v>0</v>
      </c>
      <c r="J149" s="2">
        <f t="shared" si="52"/>
        <v>0</v>
      </c>
      <c r="K149" s="2">
        <f t="shared" si="52"/>
        <v>0</v>
      </c>
      <c r="L149" s="2">
        <f t="shared" si="52"/>
        <v>0</v>
      </c>
      <c r="M149" s="2">
        <f t="shared" si="52"/>
        <v>0</v>
      </c>
      <c r="N149" s="2">
        <f t="shared" si="52"/>
        <v>0</v>
      </c>
      <c r="O149" s="2">
        <f t="shared" si="52"/>
        <v>0</v>
      </c>
      <c r="P149" s="2">
        <f t="shared" si="52"/>
        <v>0</v>
      </c>
      <c r="Q149" s="2">
        <f t="shared" si="52"/>
        <v>0</v>
      </c>
      <c r="R149" s="2">
        <f t="shared" si="52"/>
        <v>0</v>
      </c>
      <c r="S149" s="2">
        <f t="shared" si="52"/>
        <v>0</v>
      </c>
      <c r="T149" s="2">
        <f t="shared" si="52"/>
        <v>0</v>
      </c>
      <c r="U149" s="2">
        <f t="shared" si="52"/>
        <v>0</v>
      </c>
      <c r="V149" s="2">
        <f t="shared" si="52"/>
        <v>0</v>
      </c>
      <c r="W149" s="2">
        <f t="shared" si="52"/>
        <v>0</v>
      </c>
      <c r="X149" s="2">
        <f t="shared" si="52"/>
        <v>0</v>
      </c>
      <c r="Y149" s="2">
        <f t="shared" si="52"/>
        <v>0</v>
      </c>
      <c r="Z149" s="2">
        <f t="shared" si="52"/>
        <v>0</v>
      </c>
      <c r="AA149" s="2">
        <f t="shared" si="52"/>
        <v>0</v>
      </c>
      <c r="AB149" s="2">
        <f t="shared" si="52"/>
        <v>0</v>
      </c>
      <c r="AC149" s="2">
        <f t="shared" si="52"/>
        <v>0</v>
      </c>
      <c r="AD149" s="2">
        <f t="shared" si="52"/>
        <v>0</v>
      </c>
      <c r="AE149" s="2">
        <f t="shared" si="52"/>
        <v>0</v>
      </c>
      <c r="AF149" s="2">
        <f t="shared" si="52"/>
        <v>0</v>
      </c>
      <c r="AG149" s="2">
        <f t="shared" si="52"/>
        <v>0</v>
      </c>
      <c r="AH149" s="2">
        <f t="shared" si="52"/>
        <v>0</v>
      </c>
      <c r="AI149" s="2">
        <f t="shared" si="52"/>
        <v>0</v>
      </c>
      <c r="AJ149" s="2">
        <f t="shared" si="52"/>
        <v>0</v>
      </c>
      <c r="AK149" s="2">
        <f t="shared" si="52"/>
        <v>0</v>
      </c>
    </row>
    <row r="150" spans="1:37">
      <c r="C150" s="1"/>
      <c r="D150" s="1"/>
      <c r="E150" t="s">
        <v>264</v>
      </c>
      <c r="F150" t="s">
        <v>215</v>
      </c>
      <c r="H150" s="2">
        <f>H133*H144+H140*H145+H141*H146+H142*H147</f>
        <v>0</v>
      </c>
      <c r="I150" s="2">
        <f t="shared" ref="I150:AK150" si="53">I133*I144+I140*I145+I141*I146+I142*I147</f>
        <v>0</v>
      </c>
      <c r="J150" s="2">
        <f t="shared" si="53"/>
        <v>0</v>
      </c>
      <c r="K150" s="2">
        <f t="shared" si="53"/>
        <v>0</v>
      </c>
      <c r="L150" s="2">
        <f t="shared" si="53"/>
        <v>0</v>
      </c>
      <c r="M150" s="2">
        <f t="shared" si="53"/>
        <v>0</v>
      </c>
      <c r="N150" s="2">
        <f t="shared" si="53"/>
        <v>0</v>
      </c>
      <c r="O150" s="2">
        <f t="shared" si="53"/>
        <v>0</v>
      </c>
      <c r="P150" s="2">
        <f t="shared" si="53"/>
        <v>0</v>
      </c>
      <c r="Q150" s="2">
        <f t="shared" si="53"/>
        <v>0</v>
      </c>
      <c r="R150" s="2">
        <f t="shared" si="53"/>
        <v>0</v>
      </c>
      <c r="S150" s="2">
        <f t="shared" si="53"/>
        <v>0</v>
      </c>
      <c r="T150" s="2">
        <f t="shared" si="53"/>
        <v>0</v>
      </c>
      <c r="U150" s="2">
        <f t="shared" si="53"/>
        <v>0</v>
      </c>
      <c r="V150" s="2">
        <f t="shared" si="53"/>
        <v>0</v>
      </c>
      <c r="W150" s="2">
        <f t="shared" si="53"/>
        <v>0</v>
      </c>
      <c r="X150" s="2">
        <f t="shared" si="53"/>
        <v>0</v>
      </c>
      <c r="Y150" s="2">
        <f t="shared" si="53"/>
        <v>0</v>
      </c>
      <c r="Z150" s="2">
        <f t="shared" si="53"/>
        <v>0</v>
      </c>
      <c r="AA150" s="2">
        <f t="shared" si="53"/>
        <v>0</v>
      </c>
      <c r="AB150" s="2">
        <f t="shared" si="53"/>
        <v>0</v>
      </c>
      <c r="AC150" s="2">
        <f t="shared" si="53"/>
        <v>0</v>
      </c>
      <c r="AD150" s="2">
        <f t="shared" si="53"/>
        <v>0</v>
      </c>
      <c r="AE150" s="2">
        <f t="shared" si="53"/>
        <v>0</v>
      </c>
      <c r="AF150" s="2">
        <f t="shared" si="53"/>
        <v>0</v>
      </c>
      <c r="AG150" s="2">
        <f t="shared" si="53"/>
        <v>0</v>
      </c>
      <c r="AH150" s="2">
        <f t="shared" si="53"/>
        <v>0</v>
      </c>
      <c r="AI150" s="2">
        <f t="shared" si="53"/>
        <v>0</v>
      </c>
      <c r="AJ150" s="2">
        <f t="shared" si="53"/>
        <v>0</v>
      </c>
      <c r="AK150" s="2">
        <f t="shared" si="53"/>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c r="AB154" s="2">
        <f t="shared" si="54"/>
        <v>0</v>
      </c>
      <c r="AC154" s="2">
        <f t="shared" si="54"/>
        <v>0</v>
      </c>
      <c r="AD154" s="2">
        <f t="shared" si="54"/>
        <v>0</v>
      </c>
      <c r="AE154" s="2">
        <f t="shared" si="54"/>
        <v>0</v>
      </c>
      <c r="AF154" s="2">
        <f t="shared" si="54"/>
        <v>0</v>
      </c>
      <c r="AG154" s="2">
        <f>AF154+AG153</f>
        <v>0</v>
      </c>
      <c r="AH154" s="2">
        <f t="shared" si="54"/>
        <v>0</v>
      </c>
      <c r="AI154" s="2">
        <f t="shared" si="54"/>
        <v>0</v>
      </c>
      <c r="AJ154" s="2">
        <f t="shared" si="54"/>
        <v>0</v>
      </c>
      <c r="AK154" s="2">
        <f t="shared" si="54"/>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c r="AB156">
        <f t="shared" si="55"/>
        <v>0</v>
      </c>
      <c r="AC156">
        <f t="shared" si="55"/>
        <v>0</v>
      </c>
      <c r="AD156">
        <f t="shared" si="55"/>
        <v>0</v>
      </c>
      <c r="AE156">
        <f t="shared" si="55"/>
        <v>0</v>
      </c>
      <c r="AF156">
        <f t="shared" si="55"/>
        <v>0</v>
      </c>
      <c r="AG156">
        <f t="shared" si="55"/>
        <v>0</v>
      </c>
      <c r="AH156">
        <f t="shared" si="55"/>
        <v>0</v>
      </c>
      <c r="AI156">
        <f t="shared" si="55"/>
        <v>0</v>
      </c>
      <c r="AJ156">
        <f t="shared" si="55"/>
        <v>0</v>
      </c>
      <c r="AK156">
        <f t="shared" si="55"/>
        <v>0</v>
      </c>
    </row>
    <row r="157" spans="1:37">
      <c r="C157" s="1"/>
      <c r="D157" s="1"/>
      <c r="E157" t="s">
        <v>236</v>
      </c>
      <c r="F157" t="s">
        <v>232</v>
      </c>
      <c r="H157">
        <f>H154*$G155</f>
        <v>0</v>
      </c>
      <c r="I157">
        <f t="shared" ref="I157:AK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c r="AB157">
        <f t="shared" si="56"/>
        <v>0</v>
      </c>
      <c r="AC157">
        <f t="shared" si="56"/>
        <v>0</v>
      </c>
      <c r="AD157">
        <f t="shared" si="56"/>
        <v>0</v>
      </c>
      <c r="AE157">
        <f t="shared" si="56"/>
        <v>0</v>
      </c>
      <c r="AF157">
        <f t="shared" si="56"/>
        <v>0</v>
      </c>
      <c r="AG157">
        <f t="shared" si="56"/>
        <v>0</v>
      </c>
      <c r="AH157">
        <f t="shared" si="56"/>
        <v>0</v>
      </c>
      <c r="AI157">
        <f t="shared" si="56"/>
        <v>0</v>
      </c>
      <c r="AJ157">
        <f t="shared" si="56"/>
        <v>0</v>
      </c>
      <c r="AK157">
        <f t="shared" si="56"/>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c r="AB161" s="2">
        <f t="shared" si="57"/>
        <v>0</v>
      </c>
      <c r="AC161" s="2">
        <f t="shared" si="57"/>
        <v>0</v>
      </c>
      <c r="AD161" s="2">
        <f t="shared" si="57"/>
        <v>0</v>
      </c>
      <c r="AE161" s="2">
        <f t="shared" si="57"/>
        <v>0</v>
      </c>
      <c r="AF161" s="2">
        <f t="shared" si="57"/>
        <v>0</v>
      </c>
      <c r="AG161" s="2">
        <f t="shared" si="57"/>
        <v>0</v>
      </c>
      <c r="AH161" s="2">
        <f t="shared" si="57"/>
        <v>0</v>
      </c>
      <c r="AI161" s="2">
        <f t="shared" si="57"/>
        <v>0</v>
      </c>
      <c r="AJ161" s="2">
        <f t="shared" si="57"/>
        <v>0</v>
      </c>
      <c r="AK161" s="2">
        <f t="shared" si="57"/>
        <v>0</v>
      </c>
    </row>
    <row r="162" spans="1:37">
      <c r="C162" s="1"/>
      <c r="D162" s="1"/>
      <c r="E162" t="s">
        <v>243</v>
      </c>
      <c r="F162" t="s">
        <v>242</v>
      </c>
      <c r="H162" s="2">
        <f>H154*H159</f>
        <v>0</v>
      </c>
      <c r="I162" s="2">
        <f t="shared" ref="I162:AK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c r="AB162" s="2">
        <f t="shared" si="58"/>
        <v>0</v>
      </c>
      <c r="AC162" s="2">
        <f t="shared" si="58"/>
        <v>0</v>
      </c>
      <c r="AD162" s="2">
        <f t="shared" si="58"/>
        <v>0</v>
      </c>
      <c r="AE162" s="2">
        <f t="shared" si="58"/>
        <v>0</v>
      </c>
      <c r="AF162" s="2">
        <f t="shared" si="58"/>
        <v>0</v>
      </c>
      <c r="AG162" s="2">
        <f t="shared" si="58"/>
        <v>0</v>
      </c>
      <c r="AH162" s="2">
        <f t="shared" si="58"/>
        <v>0</v>
      </c>
      <c r="AI162" s="2">
        <f t="shared" si="58"/>
        <v>0</v>
      </c>
      <c r="AJ162" s="2">
        <f t="shared" si="58"/>
        <v>0</v>
      </c>
      <c r="AK162" s="2">
        <f t="shared" si="58"/>
        <v>0</v>
      </c>
    </row>
    <row r="163" spans="1:37">
      <c r="C163" s="1"/>
      <c r="D163" s="1"/>
      <c r="E163" t="s">
        <v>244</v>
      </c>
      <c r="F163" t="s">
        <v>242</v>
      </c>
      <c r="H163" s="2">
        <f>H154*H160</f>
        <v>0</v>
      </c>
      <c r="I163" s="2">
        <f t="shared" ref="I163:AK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c r="AB163" s="2">
        <f t="shared" si="59"/>
        <v>0</v>
      </c>
      <c r="AC163" s="2">
        <f t="shared" si="59"/>
        <v>0</v>
      </c>
      <c r="AD163" s="2">
        <f t="shared" si="59"/>
        <v>0</v>
      </c>
      <c r="AE163" s="2">
        <f t="shared" si="59"/>
        <v>0</v>
      </c>
      <c r="AF163" s="2">
        <f t="shared" si="59"/>
        <v>0</v>
      </c>
      <c r="AG163" s="2">
        <f t="shared" si="59"/>
        <v>0</v>
      </c>
      <c r="AH163" s="2">
        <f t="shared" si="59"/>
        <v>0</v>
      </c>
      <c r="AI163" s="2">
        <f t="shared" si="59"/>
        <v>0</v>
      </c>
      <c r="AJ163" s="2">
        <f t="shared" si="59"/>
        <v>0</v>
      </c>
      <c r="AK163" s="2">
        <f t="shared" si="59"/>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c r="AB165" s="2">
        <f t="shared" si="60"/>
        <v>0</v>
      </c>
      <c r="AC165" s="2">
        <f t="shared" si="60"/>
        <v>0</v>
      </c>
      <c r="AD165" s="2">
        <f t="shared" si="60"/>
        <v>0</v>
      </c>
      <c r="AE165" s="2">
        <f t="shared" si="60"/>
        <v>0</v>
      </c>
      <c r="AF165" s="2">
        <f t="shared" si="60"/>
        <v>0</v>
      </c>
      <c r="AG165" s="2">
        <f>AF165*(1+$G$14)*(1+AG164)</f>
        <v>0</v>
      </c>
      <c r="AH165" s="2">
        <f t="shared" si="60"/>
        <v>0</v>
      </c>
      <c r="AI165" s="2">
        <f t="shared" si="60"/>
        <v>0</v>
      </c>
      <c r="AJ165" s="2">
        <f t="shared" si="60"/>
        <v>0</v>
      </c>
      <c r="AK165" s="2">
        <f t="shared" si="60"/>
        <v>0</v>
      </c>
    </row>
    <row r="166" spans="1:37">
      <c r="C166" s="1"/>
      <c r="D166" s="1"/>
      <c r="E166" t="s">
        <v>248</v>
      </c>
      <c r="F166" t="s">
        <v>249</v>
      </c>
      <c r="G166" s="20"/>
      <c r="H166" s="21">
        <f>G166*(1+$G$14)*(1+H164)</f>
        <v>0</v>
      </c>
      <c r="I166" s="21">
        <f t="shared" ref="I166:AK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c r="AB166" s="21">
        <f t="shared" si="61"/>
        <v>0</v>
      </c>
      <c r="AC166" s="21">
        <f t="shared" si="61"/>
        <v>0</v>
      </c>
      <c r="AD166" s="21">
        <f t="shared" si="61"/>
        <v>0</v>
      </c>
      <c r="AE166" s="21">
        <f t="shared" si="61"/>
        <v>0</v>
      </c>
      <c r="AF166" s="21">
        <f t="shared" si="61"/>
        <v>0</v>
      </c>
      <c r="AG166" s="21">
        <f>AF166*(1+$G$14)*(1+AG164)</f>
        <v>0</v>
      </c>
      <c r="AH166" s="21">
        <f t="shared" si="61"/>
        <v>0</v>
      </c>
      <c r="AI166" s="21">
        <f t="shared" si="61"/>
        <v>0</v>
      </c>
      <c r="AJ166" s="21">
        <f t="shared" si="61"/>
        <v>0</v>
      </c>
      <c r="AK166" s="21">
        <f t="shared" si="61"/>
        <v>0</v>
      </c>
    </row>
    <row r="167" spans="1:37">
      <c r="C167" s="1"/>
      <c r="D167" s="1"/>
      <c r="E167" t="s">
        <v>250</v>
      </c>
      <c r="F167" t="s">
        <v>249</v>
      </c>
      <c r="G167" s="20"/>
      <c r="H167" s="21">
        <f>G167*(1+$G$14)*(1+H164)</f>
        <v>0</v>
      </c>
      <c r="I167" s="21">
        <f t="shared" ref="I167:AK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c r="AB167" s="21">
        <f t="shared" si="62"/>
        <v>0</v>
      </c>
      <c r="AC167" s="21">
        <f t="shared" si="62"/>
        <v>0</v>
      </c>
      <c r="AD167" s="21">
        <f t="shared" si="62"/>
        <v>0</v>
      </c>
      <c r="AE167" s="21">
        <f t="shared" si="62"/>
        <v>0</v>
      </c>
      <c r="AF167" s="21">
        <f t="shared" si="62"/>
        <v>0</v>
      </c>
      <c r="AG167" s="21">
        <f>AF167*(1+$G$14)*(1+AG164)</f>
        <v>0</v>
      </c>
      <c r="AH167" s="21">
        <f t="shared" si="62"/>
        <v>0</v>
      </c>
      <c r="AI167" s="21">
        <f t="shared" si="62"/>
        <v>0</v>
      </c>
      <c r="AJ167" s="21">
        <f t="shared" si="62"/>
        <v>0</v>
      </c>
      <c r="AK167" s="21">
        <f t="shared" si="62"/>
        <v>0</v>
      </c>
    </row>
    <row r="168" spans="1:37">
      <c r="C168" s="1"/>
      <c r="D168" s="1"/>
      <c r="E168" t="s">
        <v>251</v>
      </c>
      <c r="F168" t="s">
        <v>249</v>
      </c>
      <c r="G168" s="20"/>
      <c r="H168" s="21">
        <f>G168*(1+$G$14)*(1+H164)</f>
        <v>0</v>
      </c>
      <c r="I168" s="21">
        <f t="shared" ref="I168:AK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c r="AB168" s="21">
        <f t="shared" si="63"/>
        <v>0</v>
      </c>
      <c r="AC168" s="21">
        <f t="shared" si="63"/>
        <v>0</v>
      </c>
      <c r="AD168" s="21">
        <f t="shared" si="63"/>
        <v>0</v>
      </c>
      <c r="AE168" s="21">
        <f t="shared" si="63"/>
        <v>0</v>
      </c>
      <c r="AF168" s="21">
        <f t="shared" si="63"/>
        <v>0</v>
      </c>
      <c r="AG168" s="21">
        <f>AF168*(1+$G$14)*(1+AG164)</f>
        <v>0</v>
      </c>
      <c r="AH168" s="21">
        <f t="shared" si="63"/>
        <v>0</v>
      </c>
      <c r="AI168" s="21">
        <f t="shared" si="63"/>
        <v>0</v>
      </c>
      <c r="AJ168" s="21">
        <f t="shared" si="63"/>
        <v>0</v>
      </c>
      <c r="AK168" s="21">
        <f t="shared" si="63"/>
        <v>0</v>
      </c>
    </row>
    <row r="169" spans="1:37">
      <c r="C169" s="1"/>
      <c r="D169" s="1"/>
    </row>
    <row r="170" spans="1:37">
      <c r="C170" s="1"/>
      <c r="D170" s="1"/>
      <c r="E170" t="s">
        <v>266</v>
      </c>
      <c r="F170" t="s">
        <v>253</v>
      </c>
      <c r="H170" s="2">
        <f>SUM(H161:H163)/1000</f>
        <v>0</v>
      </c>
      <c r="I170" s="2">
        <f t="shared" ref="I170:AK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c r="AB170" s="2">
        <f t="shared" si="64"/>
        <v>0</v>
      </c>
      <c r="AC170" s="2">
        <f t="shared" si="64"/>
        <v>0</v>
      </c>
      <c r="AD170" s="2">
        <f t="shared" si="64"/>
        <v>0</v>
      </c>
      <c r="AE170" s="2">
        <f t="shared" si="64"/>
        <v>0</v>
      </c>
      <c r="AF170" s="2">
        <f t="shared" si="64"/>
        <v>0</v>
      </c>
      <c r="AG170" s="2">
        <f t="shared" si="64"/>
        <v>0</v>
      </c>
      <c r="AH170" s="2">
        <f t="shared" si="64"/>
        <v>0</v>
      </c>
      <c r="AI170" s="2">
        <f t="shared" si="64"/>
        <v>0</v>
      </c>
      <c r="AJ170" s="2">
        <f t="shared" si="64"/>
        <v>0</v>
      </c>
      <c r="AK170" s="2">
        <f t="shared" si="64"/>
        <v>0</v>
      </c>
    </row>
    <row r="171" spans="1:37">
      <c r="C171" s="1"/>
      <c r="D171" s="1"/>
      <c r="E171" t="s">
        <v>267</v>
      </c>
      <c r="F171" t="s">
        <v>215</v>
      </c>
      <c r="H171" s="2">
        <f>H154*H165+H161*H166+H162*H167+H163*H168</f>
        <v>0</v>
      </c>
      <c r="I171" s="2">
        <f t="shared" ref="I171:AK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c r="AB171" s="2">
        <f t="shared" si="65"/>
        <v>0</v>
      </c>
      <c r="AC171" s="2">
        <f t="shared" si="65"/>
        <v>0</v>
      </c>
      <c r="AD171" s="2">
        <f t="shared" si="65"/>
        <v>0</v>
      </c>
      <c r="AE171" s="2">
        <f t="shared" si="65"/>
        <v>0</v>
      </c>
      <c r="AF171" s="2">
        <f t="shared" si="65"/>
        <v>0</v>
      </c>
      <c r="AG171" s="2">
        <f t="shared" si="65"/>
        <v>0</v>
      </c>
      <c r="AH171" s="2">
        <f t="shared" si="65"/>
        <v>0</v>
      </c>
      <c r="AI171" s="2">
        <f t="shared" si="65"/>
        <v>0</v>
      </c>
      <c r="AJ171" s="2">
        <f t="shared" si="65"/>
        <v>0</v>
      </c>
      <c r="AK171" s="2">
        <f t="shared" si="65"/>
        <v>0</v>
      </c>
    </row>
    <row r="172" spans="1:37">
      <c r="C172" s="1"/>
      <c r="D172" s="1"/>
    </row>
    <row r="173" spans="1:37">
      <c r="C173" s="1"/>
      <c r="D173" t="s">
        <v>268</v>
      </c>
    </row>
    <row r="174" spans="1:37">
      <c r="C174" s="1"/>
      <c r="E174" t="s">
        <v>269</v>
      </c>
      <c r="F174" t="s">
        <v>232</v>
      </c>
      <c r="H174">
        <f>SUM(H93,H114,H135,H156)</f>
        <v>600</v>
      </c>
      <c r="I174">
        <f t="shared" ref="H174:AK175" si="66">SUM(I93,I114,I135,I156)</f>
        <v>1275</v>
      </c>
      <c r="J174">
        <f t="shared" si="66"/>
        <v>1450</v>
      </c>
      <c r="K174">
        <f t="shared" si="66"/>
        <v>1676.4642857142858</v>
      </c>
      <c r="L174">
        <f t="shared" si="66"/>
        <v>1646.825</v>
      </c>
      <c r="M174">
        <f t="shared" si="66"/>
        <v>2055.5535714285716</v>
      </c>
      <c r="N174">
        <f t="shared" si="66"/>
        <v>2315.8571428571431</v>
      </c>
      <c r="O174">
        <f t="shared" si="66"/>
        <v>2217.8714285714286</v>
      </c>
      <c r="P174">
        <f t="shared" si="66"/>
        <v>2310.5250000000001</v>
      </c>
      <c r="Q174">
        <f t="shared" si="66"/>
        <v>2504.6535714285719</v>
      </c>
      <c r="R174">
        <f t="shared" si="66"/>
        <v>2812.3107142857143</v>
      </c>
      <c r="S174">
        <f t="shared" si="66"/>
        <v>0</v>
      </c>
      <c r="T174">
        <f t="shared" si="66"/>
        <v>0</v>
      </c>
      <c r="U174">
        <f t="shared" si="66"/>
        <v>0</v>
      </c>
      <c r="V174">
        <f t="shared" si="66"/>
        <v>0</v>
      </c>
      <c r="W174">
        <f t="shared" si="66"/>
        <v>0</v>
      </c>
      <c r="X174">
        <f t="shared" si="66"/>
        <v>0</v>
      </c>
      <c r="Y174">
        <f t="shared" si="66"/>
        <v>0</v>
      </c>
      <c r="Z174">
        <f t="shared" si="66"/>
        <v>0</v>
      </c>
      <c r="AA174">
        <f t="shared" si="66"/>
        <v>0</v>
      </c>
      <c r="AB174">
        <f t="shared" si="66"/>
        <v>0</v>
      </c>
      <c r="AC174">
        <f t="shared" si="66"/>
        <v>0</v>
      </c>
      <c r="AD174">
        <f t="shared" si="66"/>
        <v>0</v>
      </c>
      <c r="AE174">
        <f t="shared" si="66"/>
        <v>0</v>
      </c>
      <c r="AF174">
        <f t="shared" si="66"/>
        <v>0</v>
      </c>
      <c r="AG174">
        <f t="shared" si="66"/>
        <v>0</v>
      </c>
      <c r="AH174">
        <f t="shared" si="66"/>
        <v>0</v>
      </c>
      <c r="AI174">
        <f t="shared" si="66"/>
        <v>0</v>
      </c>
      <c r="AJ174">
        <f t="shared" si="66"/>
        <v>0</v>
      </c>
      <c r="AK174">
        <f t="shared" si="66"/>
        <v>0</v>
      </c>
    </row>
    <row r="175" spans="1:37">
      <c r="C175" s="1"/>
      <c r="D175" s="1"/>
      <c r="E175" t="s">
        <v>270</v>
      </c>
      <c r="F175" t="s">
        <v>232</v>
      </c>
      <c r="H175">
        <f t="shared" si="66"/>
        <v>600</v>
      </c>
      <c r="I175">
        <f t="shared" si="66"/>
        <v>1875</v>
      </c>
      <c r="J175">
        <f t="shared" si="66"/>
        <v>3325</v>
      </c>
      <c r="K175">
        <f t="shared" si="66"/>
        <v>5001.4642857142862</v>
      </c>
      <c r="L175">
        <f t="shared" si="66"/>
        <v>6648.2892857142861</v>
      </c>
      <c r="M175">
        <f t="shared" si="66"/>
        <v>8703.8428571428576</v>
      </c>
      <c r="N175">
        <f t="shared" si="66"/>
        <v>11019.699999999999</v>
      </c>
      <c r="O175">
        <f t="shared" si="66"/>
        <v>13237.571428571429</v>
      </c>
      <c r="P175">
        <f t="shared" si="66"/>
        <v>15548.096428571429</v>
      </c>
      <c r="Q175">
        <f t="shared" si="66"/>
        <v>18052.75</v>
      </c>
      <c r="R175">
        <f t="shared" si="66"/>
        <v>20865.060714285712</v>
      </c>
      <c r="S175">
        <f t="shared" si="66"/>
        <v>0</v>
      </c>
      <c r="T175">
        <f t="shared" si="66"/>
        <v>0</v>
      </c>
      <c r="U175">
        <f t="shared" si="66"/>
        <v>0</v>
      </c>
      <c r="V175">
        <f t="shared" si="66"/>
        <v>0</v>
      </c>
      <c r="W175">
        <f t="shared" si="66"/>
        <v>0</v>
      </c>
      <c r="X175">
        <f t="shared" si="66"/>
        <v>0</v>
      </c>
      <c r="Y175">
        <f t="shared" si="66"/>
        <v>0</v>
      </c>
      <c r="Z175">
        <f t="shared" si="66"/>
        <v>0</v>
      </c>
      <c r="AA175">
        <f t="shared" si="66"/>
        <v>0</v>
      </c>
      <c r="AB175">
        <f t="shared" si="66"/>
        <v>0</v>
      </c>
      <c r="AC175">
        <f t="shared" si="66"/>
        <v>0</v>
      </c>
      <c r="AD175">
        <f t="shared" si="66"/>
        <v>0</v>
      </c>
      <c r="AE175">
        <f t="shared" si="66"/>
        <v>0</v>
      </c>
      <c r="AF175">
        <f t="shared" si="66"/>
        <v>0</v>
      </c>
      <c r="AG175">
        <f t="shared" si="66"/>
        <v>0</v>
      </c>
      <c r="AH175">
        <f t="shared" si="66"/>
        <v>0</v>
      </c>
      <c r="AI175">
        <f t="shared" si="66"/>
        <v>0</v>
      </c>
      <c r="AJ175">
        <f t="shared" si="66"/>
        <v>0</v>
      </c>
      <c r="AK175">
        <f t="shared" si="66"/>
        <v>0</v>
      </c>
    </row>
    <row r="176" spans="1:37">
      <c r="C176" s="1"/>
      <c r="D176" s="1"/>
      <c r="E176" t="s">
        <v>271</v>
      </c>
      <c r="F176" t="s">
        <v>253</v>
      </c>
      <c r="H176" s="2">
        <f t="shared" ref="H176:AK177" si="67">SUM(H107,H128,H149,H170)</f>
        <v>62.815197298692112</v>
      </c>
      <c r="I176" s="2">
        <f t="shared" si="67"/>
        <v>196.96345116715932</v>
      </c>
      <c r="J176" s="2">
        <f t="shared" si="67"/>
        <v>350.19249063285991</v>
      </c>
      <c r="K176" s="2">
        <f t="shared" si="67"/>
        <v>526.05270907272097</v>
      </c>
      <c r="L176" s="2">
        <f t="shared" si="67"/>
        <v>698.26946927912638</v>
      </c>
      <c r="M176" s="2">
        <f t="shared" si="67"/>
        <v>912.79997233843676</v>
      </c>
      <c r="N176" s="2">
        <f t="shared" si="67"/>
        <v>1154.0181109428852</v>
      </c>
      <c r="O176" s="2">
        <f t="shared" si="67"/>
        <v>1384.2741679389624</v>
      </c>
      <c r="P176" s="2">
        <f t="shared" si="67"/>
        <v>1623.6596612929093</v>
      </c>
      <c r="Q176" s="2">
        <f t="shared" si="67"/>
        <v>1882.6678182862593</v>
      </c>
      <c r="R176" s="2">
        <f t="shared" si="67"/>
        <v>2175.9553715292473</v>
      </c>
      <c r="S176" s="2">
        <f t="shared" si="67"/>
        <v>0</v>
      </c>
      <c r="T176" s="2">
        <f t="shared" si="67"/>
        <v>0</v>
      </c>
      <c r="U176" s="2">
        <f t="shared" si="67"/>
        <v>0</v>
      </c>
      <c r="V176" s="2">
        <f t="shared" si="67"/>
        <v>0</v>
      </c>
      <c r="W176" s="2">
        <f t="shared" si="67"/>
        <v>0</v>
      </c>
      <c r="X176" s="2">
        <f t="shared" si="67"/>
        <v>0</v>
      </c>
      <c r="Y176" s="2">
        <f t="shared" si="67"/>
        <v>0</v>
      </c>
      <c r="Z176" s="2">
        <f t="shared" si="67"/>
        <v>0</v>
      </c>
      <c r="AA176" s="2">
        <f t="shared" si="67"/>
        <v>0</v>
      </c>
      <c r="AB176" s="2">
        <f t="shared" si="67"/>
        <v>0</v>
      </c>
      <c r="AC176" s="2">
        <f t="shared" si="67"/>
        <v>0</v>
      </c>
      <c r="AD176" s="2">
        <f t="shared" si="67"/>
        <v>0</v>
      </c>
      <c r="AE176" s="2">
        <f t="shared" si="67"/>
        <v>0</v>
      </c>
      <c r="AF176" s="2">
        <f t="shared" si="67"/>
        <v>0</v>
      </c>
      <c r="AG176" s="2">
        <f t="shared" si="67"/>
        <v>0</v>
      </c>
      <c r="AH176" s="2">
        <f t="shared" si="67"/>
        <v>0</v>
      </c>
      <c r="AI176" s="2">
        <f t="shared" si="67"/>
        <v>0</v>
      </c>
      <c r="AJ176" s="2">
        <f t="shared" si="67"/>
        <v>0</v>
      </c>
      <c r="AK176" s="2">
        <f t="shared" si="67"/>
        <v>0</v>
      </c>
    </row>
    <row r="177" spans="1:37">
      <c r="C177" s="1"/>
      <c r="D177" s="1"/>
      <c r="E177" t="s">
        <v>272</v>
      </c>
      <c r="F177" t="s">
        <v>215</v>
      </c>
      <c r="H177" s="2">
        <f t="shared" si="67"/>
        <v>331678.33960815682</v>
      </c>
      <c r="I177" s="2">
        <f t="shared" si="67"/>
        <v>1059461.514917542</v>
      </c>
      <c r="J177" s="2">
        <f>SUM(J108,J129,J150,J171)</f>
        <v>1919908.5489884061</v>
      </c>
      <c r="K177" s="2">
        <f t="shared" si="67"/>
        <v>2947244.5593907651</v>
      </c>
      <c r="L177" s="2">
        <f t="shared" si="67"/>
        <v>3998040.438706968</v>
      </c>
      <c r="M177" s="2">
        <f t="shared" si="67"/>
        <v>5341421.7147216126</v>
      </c>
      <c r="N177" s="2">
        <f t="shared" si="67"/>
        <v>6901338.6986763887</v>
      </c>
      <c r="O177" s="2">
        <f t="shared" si="67"/>
        <v>8460331.4972590934</v>
      </c>
      <c r="P177" s="2">
        <f t="shared" si="67"/>
        <v>10141052.002014937</v>
      </c>
      <c r="Q177" s="2">
        <f t="shared" si="67"/>
        <v>12016525.576726295</v>
      </c>
      <c r="R177" s="2">
        <f t="shared" si="67"/>
        <v>14180153.826068476</v>
      </c>
      <c r="S177" s="2">
        <f t="shared" si="67"/>
        <v>0</v>
      </c>
      <c r="T177" s="2">
        <f t="shared" si="67"/>
        <v>0</v>
      </c>
      <c r="U177" s="2">
        <f t="shared" si="67"/>
        <v>0</v>
      </c>
      <c r="V177" s="2">
        <f t="shared" si="67"/>
        <v>0</v>
      </c>
      <c r="W177" s="2">
        <f t="shared" si="67"/>
        <v>0</v>
      </c>
      <c r="X177" s="2">
        <f t="shared" si="67"/>
        <v>0</v>
      </c>
      <c r="Y177" s="2">
        <f t="shared" si="67"/>
        <v>0</v>
      </c>
      <c r="Z177" s="2">
        <f t="shared" si="67"/>
        <v>0</v>
      </c>
      <c r="AA177" s="2">
        <f t="shared" si="67"/>
        <v>0</v>
      </c>
      <c r="AB177" s="2">
        <f t="shared" si="67"/>
        <v>0</v>
      </c>
      <c r="AC177" s="2">
        <f t="shared" si="67"/>
        <v>0</v>
      </c>
      <c r="AD177" s="2">
        <f t="shared" si="67"/>
        <v>0</v>
      </c>
      <c r="AE177" s="2">
        <f t="shared" si="67"/>
        <v>0</v>
      </c>
      <c r="AF177" s="2">
        <f t="shared" si="67"/>
        <v>0</v>
      </c>
      <c r="AG177" s="2">
        <f t="shared" si="67"/>
        <v>0</v>
      </c>
      <c r="AH177" s="2">
        <f t="shared" si="67"/>
        <v>0</v>
      </c>
      <c r="AI177" s="2">
        <f t="shared" si="67"/>
        <v>0</v>
      </c>
      <c r="AJ177" s="2">
        <f t="shared" si="67"/>
        <v>0</v>
      </c>
      <c r="AK177" s="2">
        <f t="shared" si="67"/>
        <v>0</v>
      </c>
    </row>
    <row r="178" spans="1:37">
      <c r="C178" s="1"/>
      <c r="D178" s="1"/>
    </row>
    <row r="179" spans="1:37">
      <c r="C179" s="1"/>
      <c r="D179" s="1"/>
      <c r="E179" s="3" t="s">
        <v>273</v>
      </c>
      <c r="F179" s="3" t="s">
        <v>274</v>
      </c>
      <c r="G179" s="3"/>
      <c r="H179" s="9">
        <f>H176*1000/H175</f>
        <v>104.69199549782019</v>
      </c>
      <c r="I179" s="9">
        <f t="shared" ref="I179:AK179" si="68">I176*1000/I175</f>
        <v>105.04717395581829</v>
      </c>
      <c r="J179" s="9">
        <f t="shared" si="68"/>
        <v>105.32104981439396</v>
      </c>
      <c r="K179" s="9">
        <f t="shared" si="68"/>
        <v>105.17973917664244</v>
      </c>
      <c r="L179" s="9">
        <f t="shared" si="68"/>
        <v>105.02994669313716</v>
      </c>
      <c r="M179" s="9">
        <f t="shared" si="68"/>
        <v>104.8732137425186</v>
      </c>
      <c r="N179" s="9">
        <f t="shared" si="68"/>
        <v>104.72318764965338</v>
      </c>
      <c r="O179" s="9">
        <f t="shared" si="68"/>
        <v>104.57161084330031</v>
      </c>
      <c r="P179" s="9">
        <f t="shared" si="68"/>
        <v>104.42819600148906</v>
      </c>
      <c r="Q179" s="9">
        <f t="shared" si="68"/>
        <v>104.28703761400669</v>
      </c>
      <c r="R179" s="9">
        <f t="shared" si="68"/>
        <v>104.28703761400668</v>
      </c>
      <c r="S179" s="9" t="e">
        <f t="shared" si="68"/>
        <v>#DIV/0!</v>
      </c>
      <c r="T179" s="9" t="e">
        <f t="shared" si="68"/>
        <v>#DIV/0!</v>
      </c>
      <c r="U179" s="9" t="e">
        <f t="shared" si="68"/>
        <v>#DIV/0!</v>
      </c>
      <c r="V179" s="9" t="e">
        <f t="shared" si="68"/>
        <v>#DIV/0!</v>
      </c>
      <c r="W179" s="9" t="e">
        <f t="shared" si="68"/>
        <v>#DIV/0!</v>
      </c>
      <c r="X179" s="9" t="e">
        <f t="shared" si="68"/>
        <v>#DIV/0!</v>
      </c>
      <c r="Y179" s="9" t="e">
        <f t="shared" si="68"/>
        <v>#DIV/0!</v>
      </c>
      <c r="Z179" s="9" t="e">
        <f t="shared" si="68"/>
        <v>#DIV/0!</v>
      </c>
      <c r="AA179" s="9" t="e">
        <f t="shared" si="68"/>
        <v>#DIV/0!</v>
      </c>
      <c r="AB179" s="9" t="e">
        <f t="shared" si="68"/>
        <v>#DIV/0!</v>
      </c>
      <c r="AC179" s="9" t="e">
        <f t="shared" si="68"/>
        <v>#DIV/0!</v>
      </c>
      <c r="AD179" s="9" t="e">
        <f t="shared" si="68"/>
        <v>#DIV/0!</v>
      </c>
      <c r="AE179" s="9" t="e">
        <f t="shared" si="68"/>
        <v>#DIV/0!</v>
      </c>
      <c r="AF179" s="9" t="e">
        <f t="shared" si="68"/>
        <v>#DIV/0!</v>
      </c>
      <c r="AG179" s="9" t="e">
        <f t="shared" si="68"/>
        <v>#DIV/0!</v>
      </c>
      <c r="AH179" s="9" t="e">
        <f t="shared" si="68"/>
        <v>#DIV/0!</v>
      </c>
      <c r="AI179" s="9" t="e">
        <f t="shared" si="68"/>
        <v>#DIV/0!</v>
      </c>
      <c r="AJ179" s="9" t="e">
        <f t="shared" si="68"/>
        <v>#DIV/0!</v>
      </c>
      <c r="AK179" s="9" t="e">
        <f t="shared" si="68"/>
        <v>#DIV/0!</v>
      </c>
    </row>
    <row r="180" spans="1:37">
      <c r="C180" s="1"/>
      <c r="D180" s="1"/>
      <c r="E180" s="3" t="s">
        <v>275</v>
      </c>
      <c r="F180" s="3" t="s">
        <v>276</v>
      </c>
      <c r="G180" s="3"/>
      <c r="H180" s="9">
        <f>H177/H175</f>
        <v>552.79723268026135</v>
      </c>
      <c r="I180" s="9">
        <f t="shared" ref="I180:AK180" si="69">I177/I175</f>
        <v>565.04614128935577</v>
      </c>
      <c r="J180" s="9">
        <f t="shared" si="69"/>
        <v>577.41610495891916</v>
      </c>
      <c r="K180" s="9">
        <f t="shared" si="69"/>
        <v>589.27633809342558</v>
      </c>
      <c r="L180" s="9">
        <f t="shared" si="69"/>
        <v>601.36378952370183</v>
      </c>
      <c r="M180" s="9">
        <f t="shared" si="69"/>
        <v>613.68544933438739</v>
      </c>
      <c r="N180" s="9">
        <f t="shared" si="69"/>
        <v>626.27282944874992</v>
      </c>
      <c r="O180" s="9">
        <f t="shared" si="69"/>
        <v>639.11507808740976</v>
      </c>
      <c r="P180" s="9">
        <f t="shared" si="69"/>
        <v>652.23752943669547</v>
      </c>
      <c r="Q180" s="9">
        <f t="shared" si="69"/>
        <v>665.63407662136217</v>
      </c>
      <c r="R180" s="9">
        <f t="shared" si="69"/>
        <v>679.61239223041082</v>
      </c>
      <c r="S180" s="9" t="e">
        <f t="shared" si="69"/>
        <v>#DIV/0!</v>
      </c>
      <c r="T180" s="9" t="e">
        <f t="shared" si="69"/>
        <v>#DIV/0!</v>
      </c>
      <c r="U180" s="9" t="e">
        <f t="shared" si="69"/>
        <v>#DIV/0!</v>
      </c>
      <c r="V180" s="9" t="e">
        <f t="shared" si="69"/>
        <v>#DIV/0!</v>
      </c>
      <c r="W180" s="9" t="e">
        <f t="shared" si="69"/>
        <v>#DIV/0!</v>
      </c>
      <c r="X180" s="9" t="e">
        <f t="shared" si="69"/>
        <v>#DIV/0!</v>
      </c>
      <c r="Y180" s="9" t="e">
        <f t="shared" si="69"/>
        <v>#DIV/0!</v>
      </c>
      <c r="Z180" s="9" t="e">
        <f t="shared" si="69"/>
        <v>#DIV/0!</v>
      </c>
      <c r="AA180" s="9" t="e">
        <f t="shared" si="69"/>
        <v>#DIV/0!</v>
      </c>
      <c r="AB180" s="9" t="e">
        <f t="shared" si="69"/>
        <v>#DIV/0!</v>
      </c>
      <c r="AC180" s="9" t="e">
        <f t="shared" si="69"/>
        <v>#DIV/0!</v>
      </c>
      <c r="AD180" s="9" t="e">
        <f t="shared" si="69"/>
        <v>#DIV/0!</v>
      </c>
      <c r="AE180" s="9" t="e">
        <f t="shared" si="69"/>
        <v>#DIV/0!</v>
      </c>
      <c r="AF180" s="9" t="e">
        <f t="shared" si="69"/>
        <v>#DIV/0!</v>
      </c>
      <c r="AG180" s="9" t="e">
        <f t="shared" si="69"/>
        <v>#DIV/0!</v>
      </c>
      <c r="AH180" s="9" t="e">
        <f t="shared" si="69"/>
        <v>#DIV/0!</v>
      </c>
      <c r="AI180" s="9" t="e">
        <f t="shared" si="69"/>
        <v>#DIV/0!</v>
      </c>
      <c r="AJ180" s="9" t="e">
        <f t="shared" si="69"/>
        <v>#DIV/0!</v>
      </c>
      <c r="AK180" s="9" t="e">
        <f t="shared" si="69"/>
        <v>#DIV/0!</v>
      </c>
    </row>
    <row r="181" spans="1:37">
      <c r="C181" s="1"/>
      <c r="D181" s="1"/>
      <c r="E181" s="3" t="s">
        <v>277</v>
      </c>
      <c r="F181" s="3" t="s">
        <v>278</v>
      </c>
      <c r="G181" s="3"/>
      <c r="H181" s="9">
        <f>H177/H176</f>
        <v>5280.2244340807438</v>
      </c>
      <c r="I181" s="9">
        <f t="shared" ref="I181:AK181" si="70">I177/I176</f>
        <v>5378.9751785898397</v>
      </c>
      <c r="J181" s="9">
        <f t="shared" si="70"/>
        <v>5482.4378030459502</v>
      </c>
      <c r="K181" s="9">
        <f t="shared" si="70"/>
        <v>5602.5651204912647</v>
      </c>
      <c r="L181" s="9">
        <f t="shared" si="70"/>
        <v>5725.6411952744138</v>
      </c>
      <c r="M181" s="9">
        <f t="shared" si="70"/>
        <v>5851.6891724238421</v>
      </c>
      <c r="N181" s="9">
        <f t="shared" si="70"/>
        <v>5980.2689691218811</v>
      </c>
      <c r="O181" s="9">
        <f t="shared" si="70"/>
        <v>6111.7455582196053</v>
      </c>
      <c r="P181" s="9">
        <f t="shared" si="70"/>
        <v>6245.7990697013965</v>
      </c>
      <c r="Q181" s="9">
        <f t="shared" si="70"/>
        <v>6382.7115224525414</v>
      </c>
      <c r="R181" s="9">
        <f t="shared" si="70"/>
        <v>6516.7484644240458</v>
      </c>
      <c r="S181" s="9" t="e">
        <f t="shared" si="70"/>
        <v>#DIV/0!</v>
      </c>
      <c r="T181" s="9" t="e">
        <f t="shared" si="70"/>
        <v>#DIV/0!</v>
      </c>
      <c r="U181" s="9" t="e">
        <f t="shared" si="70"/>
        <v>#DIV/0!</v>
      </c>
      <c r="V181" s="9" t="e">
        <f t="shared" si="70"/>
        <v>#DIV/0!</v>
      </c>
      <c r="W181" s="9" t="e">
        <f t="shared" si="70"/>
        <v>#DIV/0!</v>
      </c>
      <c r="X181" s="9" t="e">
        <f t="shared" si="70"/>
        <v>#DIV/0!</v>
      </c>
      <c r="Y181" s="9" t="e">
        <f t="shared" si="70"/>
        <v>#DIV/0!</v>
      </c>
      <c r="Z181" s="9" t="e">
        <f t="shared" si="70"/>
        <v>#DIV/0!</v>
      </c>
      <c r="AA181" s="9" t="e">
        <f t="shared" si="70"/>
        <v>#DIV/0!</v>
      </c>
      <c r="AB181" s="9" t="e">
        <f t="shared" si="70"/>
        <v>#DIV/0!</v>
      </c>
      <c r="AC181" s="9" t="e">
        <f t="shared" si="70"/>
        <v>#DIV/0!</v>
      </c>
      <c r="AD181" s="9" t="e">
        <f t="shared" si="70"/>
        <v>#DIV/0!</v>
      </c>
      <c r="AE181" s="9" t="e">
        <f t="shared" si="70"/>
        <v>#DIV/0!</v>
      </c>
      <c r="AF181" s="9" t="e">
        <f t="shared" si="70"/>
        <v>#DIV/0!</v>
      </c>
      <c r="AG181" s="9" t="e">
        <f t="shared" si="70"/>
        <v>#DIV/0!</v>
      </c>
      <c r="AH181" s="9" t="e">
        <f t="shared" si="70"/>
        <v>#DIV/0!</v>
      </c>
      <c r="AI181" s="9" t="e">
        <f t="shared" si="70"/>
        <v>#DIV/0!</v>
      </c>
      <c r="AJ181" s="9" t="e">
        <f t="shared" si="70"/>
        <v>#DIV/0!</v>
      </c>
      <c r="AK181" s="9" t="e">
        <f t="shared" si="70"/>
        <v>#DIV/0!</v>
      </c>
    </row>
    <row r="182" spans="1:37">
      <c r="C182" s="1"/>
      <c r="D182" s="1"/>
    </row>
    <row r="183" spans="1:37">
      <c r="C183" s="1" t="str">
        <f>"Incremental "&amp;VLOOKUP(G4,E320:F322,2,FALSE)&amp;" Charges"</f>
        <v>Incremental Bulk Wastewater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v>0</v>
      </c>
      <c r="I184" s="30">
        <v>0</v>
      </c>
      <c r="J184" s="30">
        <v>0</v>
      </c>
      <c r="K184" s="30">
        <v>0</v>
      </c>
      <c r="L184" s="30">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588</v>
      </c>
      <c r="H185" s="2">
        <f>G185*(1+$G$14)*(1+H184)</f>
        <v>600.34799999999996</v>
      </c>
      <c r="I185" s="2">
        <f>H185*(1+$G$14)*(1+I184)</f>
        <v>612.95530799999995</v>
      </c>
      <c r="J185" s="2">
        <f t="shared" ref="J185:AK185" si="71">I185*(1+$G$14)*(1+J184)</f>
        <v>625.82736946799992</v>
      </c>
      <c r="K185" s="2">
        <f t="shared" si="71"/>
        <v>638.96974422682786</v>
      </c>
      <c r="L185" s="2">
        <f t="shared" si="71"/>
        <v>652.38810885559121</v>
      </c>
      <c r="M185" s="2">
        <f t="shared" si="71"/>
        <v>666.08825914155852</v>
      </c>
      <c r="N185" s="2">
        <f t="shared" si="71"/>
        <v>680.0761125835312</v>
      </c>
      <c r="O185" s="2">
        <f t="shared" si="71"/>
        <v>694.35771094778534</v>
      </c>
      <c r="P185" s="2">
        <f t="shared" si="71"/>
        <v>708.93922287768874</v>
      </c>
      <c r="Q185" s="2">
        <f t="shared" si="71"/>
        <v>723.82694655812008</v>
      </c>
      <c r="R185" s="2">
        <f t="shared" si="71"/>
        <v>739.02731243584049</v>
      </c>
      <c r="S185" s="2">
        <f t="shared" si="71"/>
        <v>754.54688599699307</v>
      </c>
      <c r="T185" s="2">
        <f t="shared" si="71"/>
        <v>770.39237060292987</v>
      </c>
      <c r="U185" s="2">
        <f t="shared" si="71"/>
        <v>786.57061038559129</v>
      </c>
      <c r="V185" s="2">
        <f t="shared" si="71"/>
        <v>803.08859320368867</v>
      </c>
      <c r="W185" s="2">
        <f t="shared" si="71"/>
        <v>819.95345366096603</v>
      </c>
      <c r="X185" s="2">
        <f t="shared" si="71"/>
        <v>837.1724761878462</v>
      </c>
      <c r="Y185" s="2">
        <f t="shared" si="71"/>
        <v>854.7530981877909</v>
      </c>
      <c r="Z185" s="2">
        <f t="shared" si="71"/>
        <v>872.70291324973448</v>
      </c>
      <c r="AA185" s="2">
        <f t="shared" si="71"/>
        <v>891.02967442797888</v>
      </c>
      <c r="AB185" s="2">
        <f t="shared" si="71"/>
        <v>909.74129759096638</v>
      </c>
      <c r="AC185" s="2">
        <f t="shared" si="71"/>
        <v>928.84586484037663</v>
      </c>
      <c r="AD185" s="2">
        <f t="shared" si="71"/>
        <v>948.35162800202443</v>
      </c>
      <c r="AE185" s="2">
        <f t="shared" si="71"/>
        <v>968.26701219006691</v>
      </c>
      <c r="AF185" s="2">
        <f t="shared" si="71"/>
        <v>988.6006194460582</v>
      </c>
      <c r="AG185" s="2">
        <f>AF185*(1+$G$14)*(1+AG184)</f>
        <v>1009.3612324544254</v>
      </c>
      <c r="AH185" s="2">
        <f t="shared" si="71"/>
        <v>1030.5578183359682</v>
      </c>
      <c r="AI185" s="2">
        <f t="shared" si="71"/>
        <v>1052.1995325210235</v>
      </c>
      <c r="AJ185" s="2">
        <f t="shared" si="71"/>
        <v>1074.2957227039649</v>
      </c>
      <c r="AK185" s="2">
        <f t="shared" si="71"/>
        <v>1096.855932880748</v>
      </c>
    </row>
    <row r="186" spans="1:37">
      <c r="A186" s="14">
        <f>'Notes &amp; Assumptions'!A52</f>
        <v>39</v>
      </c>
      <c r="E186" t="s">
        <v>281</v>
      </c>
      <c r="F186" t="s">
        <v>215</v>
      </c>
      <c r="G186" s="10">
        <f>(G189/658000)*G91</f>
        <v>0</v>
      </c>
      <c r="H186" s="10" t="e">
        <f>IF(#REF!="Y",((H189/658000)*H91),0)</f>
        <v>#REF!</v>
      </c>
      <c r="I186" s="10" t="e">
        <f>IF(#REF!="Y",((I189/658000)*I91),0)</f>
        <v>#REF!</v>
      </c>
      <c r="J186" s="10" t="e">
        <f>IF(#REF!="Y",((J189/658000)*J91),0)</f>
        <v>#REF!</v>
      </c>
      <c r="K186" s="10" t="e">
        <f>IF(#REF!="Y",((K189/658000)*K91),0)</f>
        <v>#REF!</v>
      </c>
      <c r="L186" s="10" t="e">
        <f>IF(#REF!="Y",((L189/658000)*L91),0)</f>
        <v>#REF!</v>
      </c>
      <c r="M186" s="10" t="e">
        <f>IF(#REF!="Y",((M189/658000)*M91),0)</f>
        <v>#REF!</v>
      </c>
      <c r="N186" s="10" t="e">
        <f>IF(#REF!="Y",((N189/658000)*N91),0)</f>
        <v>#REF!</v>
      </c>
      <c r="O186" s="10" t="e">
        <f>IF(#REF!="Y",((O189/658000)*O91),0)</f>
        <v>#REF!</v>
      </c>
      <c r="P186" s="10" t="e">
        <f>IF(#REF!="Y",((P189/658000)*P91),0)</f>
        <v>#REF!</v>
      </c>
      <c r="Q186" s="10" t="e">
        <f>IF(#REF!="Y",((Q189/658000)*Q91),0)</f>
        <v>#REF!</v>
      </c>
      <c r="R186" s="10" t="e">
        <f>IF(#REF!="Y",((R189/658000)*R91),0)</f>
        <v>#REF!</v>
      </c>
      <c r="S186" s="10" t="e">
        <f>IF(#REF!="Y",((S189/658000)*S91),0)</f>
        <v>#REF!</v>
      </c>
      <c r="T186" s="10" t="e">
        <f>IF(#REF!="Y",((T189/658000)*T91),0)</f>
        <v>#REF!</v>
      </c>
      <c r="U186" s="10" t="e">
        <f>IF(#REF!="Y",((U189/658000)*U91),0)</f>
        <v>#REF!</v>
      </c>
      <c r="V186" s="10" t="e">
        <f>IF(#REF!="Y",((V189/658000)*V91),0)</f>
        <v>#REF!</v>
      </c>
      <c r="W186" s="10" t="e">
        <f>IF(#REF!="Y",((W189/658000)*W91),0)</f>
        <v>#REF!</v>
      </c>
      <c r="X186" s="10" t="e">
        <f>IF(#REF!="Y",((X189/658000)*X91),0)</f>
        <v>#REF!</v>
      </c>
      <c r="Y186" s="10" t="e">
        <f>IF(#REF!="Y",((Y189/658000)*Y91),0)</f>
        <v>#REF!</v>
      </c>
      <c r="Z186" s="10" t="e">
        <f>IF(#REF!="Y",((Z189/658000)*Z91),0)</f>
        <v>#REF!</v>
      </c>
      <c r="AA186" s="10" t="e">
        <f>IF(#REF!="Y",((AA189/658000)*AA91),0)</f>
        <v>#REF!</v>
      </c>
      <c r="AB186" s="10" t="e">
        <f>IF(#REF!="Y",((AB189/658000)*AB91),0)</f>
        <v>#REF!</v>
      </c>
      <c r="AC186" s="10" t="e">
        <f>IF(#REF!="Y",((AC189/658000)*AC91),0)</f>
        <v>#REF!</v>
      </c>
      <c r="AD186" s="10" t="e">
        <f>IF(#REF!="Y",((AD189/658000)*AD91),0)</f>
        <v>#REF!</v>
      </c>
      <c r="AE186" s="10" t="e">
        <f>IF(#REF!="Y",((AE189/658000)*AE91),0)</f>
        <v>#REF!</v>
      </c>
      <c r="AF186" s="10" t="e">
        <f>IF(#REF!="Y",((AF189/658000)*AF91),0)</f>
        <v>#REF!</v>
      </c>
      <c r="AG186" s="10" t="e">
        <f>IF(#REF!="Y",((AG189/658000)*AG91),0)</f>
        <v>#REF!</v>
      </c>
      <c r="AH186" s="10" t="e">
        <f>IF(#REF!="Y",((AH189/658000)*AH91),0)</f>
        <v>#REF!</v>
      </c>
      <c r="AI186" s="10" t="e">
        <f>IF(#REF!="Y",((AI189/658000)*AI91),0)</f>
        <v>#REF!</v>
      </c>
      <c r="AJ186" s="10" t="e">
        <f>IF(#REF!="Y",((AJ189/658000)*AJ91),0)</f>
        <v>#REF!</v>
      </c>
      <c r="AK186" s="10" t="e">
        <f>IF(#REF!="Y",((AK189/658000)*AK91),0)</f>
        <v>#REF!</v>
      </c>
    </row>
    <row r="187" spans="1:37">
      <c r="E187" t="s">
        <v>282</v>
      </c>
      <c r="F187" t="s">
        <v>215</v>
      </c>
      <c r="H187" s="2" t="e">
        <f>H185*H176+H186</f>
        <v>#REF!</v>
      </c>
      <c r="I187" s="2" t="e">
        <f>I185*I176+I186</f>
        <v>#REF!</v>
      </c>
      <c r="J187" s="2" t="e">
        <f t="shared" ref="J187:AK187" si="72">J185*J176+J186</f>
        <v>#REF!</v>
      </c>
      <c r="K187" s="2" t="e">
        <f t="shared" si="72"/>
        <v>#REF!</v>
      </c>
      <c r="L187" s="2" t="e">
        <f t="shared" si="72"/>
        <v>#REF!</v>
      </c>
      <c r="M187" s="2" t="e">
        <f t="shared" si="72"/>
        <v>#REF!</v>
      </c>
      <c r="N187" s="2" t="e">
        <f t="shared" si="72"/>
        <v>#REF!</v>
      </c>
      <c r="O187" s="2" t="e">
        <f t="shared" si="72"/>
        <v>#REF!</v>
      </c>
      <c r="P187" s="2" t="e">
        <f t="shared" si="72"/>
        <v>#REF!</v>
      </c>
      <c r="Q187" s="2" t="e">
        <f t="shared" si="72"/>
        <v>#REF!</v>
      </c>
      <c r="R187" s="2" t="e">
        <f t="shared" si="72"/>
        <v>#REF!</v>
      </c>
      <c r="S187" s="2" t="e">
        <f t="shared" si="72"/>
        <v>#REF!</v>
      </c>
      <c r="T187" s="2" t="e">
        <f t="shared" si="72"/>
        <v>#REF!</v>
      </c>
      <c r="U187" s="2" t="e">
        <f t="shared" si="72"/>
        <v>#REF!</v>
      </c>
      <c r="V187" s="2" t="e">
        <f t="shared" si="72"/>
        <v>#REF!</v>
      </c>
      <c r="W187" s="2" t="e">
        <f t="shared" si="72"/>
        <v>#REF!</v>
      </c>
      <c r="X187" s="2" t="e">
        <f t="shared" si="72"/>
        <v>#REF!</v>
      </c>
      <c r="Y187" s="2" t="e">
        <f t="shared" si="72"/>
        <v>#REF!</v>
      </c>
      <c r="Z187" s="2" t="e">
        <f t="shared" si="72"/>
        <v>#REF!</v>
      </c>
      <c r="AA187" s="2" t="e">
        <f t="shared" si="72"/>
        <v>#REF!</v>
      </c>
      <c r="AB187" s="2" t="e">
        <f t="shared" si="72"/>
        <v>#REF!</v>
      </c>
      <c r="AC187" s="2" t="e">
        <f t="shared" si="72"/>
        <v>#REF!</v>
      </c>
      <c r="AD187" s="2" t="e">
        <f t="shared" si="72"/>
        <v>#REF!</v>
      </c>
      <c r="AE187" s="2" t="e">
        <f t="shared" si="72"/>
        <v>#REF!</v>
      </c>
      <c r="AF187" s="2" t="e">
        <f t="shared" si="72"/>
        <v>#REF!</v>
      </c>
      <c r="AG187" s="2" t="e">
        <f t="shared" si="72"/>
        <v>#REF!</v>
      </c>
      <c r="AH187" s="2" t="e">
        <f t="shared" si="72"/>
        <v>#REF!</v>
      </c>
      <c r="AI187" s="2" t="e">
        <f t="shared" si="72"/>
        <v>#REF!</v>
      </c>
      <c r="AJ187" s="2" t="e">
        <f t="shared" si="72"/>
        <v>#REF!</v>
      </c>
      <c r="AK187" s="2" t="e">
        <f t="shared" si="72"/>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f>(103307843.4*(1+H184))*(1+$G$14)</f>
        <v>105477308.11139999</v>
      </c>
      <c r="I189" s="34">
        <f>(H189*(1+I184))*(1+$G$14)</f>
        <v>107692331.58173938</v>
      </c>
      <c r="J189" s="34">
        <f t="shared" ref="J189:AK189" si="73">(I189*(1+J184))*(1+$G$14)</f>
        <v>109953870.54495589</v>
      </c>
      <c r="K189" s="34">
        <f t="shared" si="73"/>
        <v>112262901.82639995</v>
      </c>
      <c r="L189" s="34">
        <f t="shared" si="73"/>
        <v>114620422.76475434</v>
      </c>
      <c r="M189" s="34">
        <f t="shared" si="73"/>
        <v>117027451.64281417</v>
      </c>
      <c r="N189" s="34">
        <f t="shared" si="73"/>
        <v>119485028.12731326</v>
      </c>
      <c r="O189" s="34">
        <f t="shared" si="73"/>
        <v>121994213.71798682</v>
      </c>
      <c r="P189" s="34">
        <f t="shared" si="73"/>
        <v>124556092.20606454</v>
      </c>
      <c r="Q189" s="34">
        <f t="shared" si="73"/>
        <v>127171770.14239188</v>
      </c>
      <c r="R189" s="34">
        <f t="shared" si="73"/>
        <v>129842377.31538209</v>
      </c>
      <c r="S189" s="34">
        <f t="shared" si="73"/>
        <v>132569067.2390051</v>
      </c>
      <c r="T189" s="34">
        <f t="shared" si="73"/>
        <v>135353017.65102419</v>
      </c>
      <c r="U189" s="34">
        <f t="shared" si="73"/>
        <v>138195431.02169567</v>
      </c>
      <c r="V189" s="34">
        <f t="shared" si="73"/>
        <v>141097535.07315126</v>
      </c>
      <c r="W189" s="34">
        <f t="shared" si="73"/>
        <v>144060583.30968744</v>
      </c>
      <c r="X189" s="34">
        <f t="shared" si="73"/>
        <v>147085855.55919087</v>
      </c>
      <c r="Y189" s="34">
        <f t="shared" si="73"/>
        <v>150174658.52593386</v>
      </c>
      <c r="Z189" s="34">
        <f t="shared" si="73"/>
        <v>153328326.35497847</v>
      </c>
      <c r="AA189" s="34">
        <f t="shared" si="73"/>
        <v>156548221.208433</v>
      </c>
      <c r="AB189" s="34">
        <f t="shared" si="73"/>
        <v>159835733.85381007</v>
      </c>
      <c r="AC189" s="34">
        <f t="shared" si="73"/>
        <v>163192284.26474008</v>
      </c>
      <c r="AD189" s="34">
        <f t="shared" si="73"/>
        <v>166619322.2342996</v>
      </c>
      <c r="AE189" s="34">
        <f t="shared" si="73"/>
        <v>170118328.00121987</v>
      </c>
      <c r="AF189" s="34">
        <f t="shared" si="73"/>
        <v>173690812.88924548</v>
      </c>
      <c r="AG189" s="34">
        <f t="shared" si="73"/>
        <v>177338319.95991963</v>
      </c>
      <c r="AH189" s="34">
        <f t="shared" si="73"/>
        <v>181062424.67907792</v>
      </c>
      <c r="AI189" s="34">
        <f t="shared" si="73"/>
        <v>184864735.59733856</v>
      </c>
      <c r="AJ189" s="34">
        <f t="shared" si="73"/>
        <v>188746895.04488266</v>
      </c>
      <c r="AK189" s="34">
        <f t="shared" si="73"/>
        <v>192710579.84082517</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74">G192*(1+$G$14)*(1+H$191)</f>
        <v>#REF!</v>
      </c>
      <c r="I192" s="2" t="e">
        <f t="shared" si="74"/>
        <v>#REF!</v>
      </c>
      <c r="J192" s="2" t="e">
        <f t="shared" si="74"/>
        <v>#REF!</v>
      </c>
      <c r="K192" s="2" t="e">
        <f t="shared" si="74"/>
        <v>#REF!</v>
      </c>
      <c r="L192" s="2" t="e">
        <f t="shared" si="74"/>
        <v>#REF!</v>
      </c>
      <c r="M192" s="2" t="e">
        <f t="shared" si="74"/>
        <v>#REF!</v>
      </c>
      <c r="N192" s="2" t="e">
        <f t="shared" si="74"/>
        <v>#REF!</v>
      </c>
      <c r="O192" s="2" t="e">
        <f t="shared" si="74"/>
        <v>#REF!</v>
      </c>
      <c r="P192" s="2" t="e">
        <f t="shared" si="74"/>
        <v>#REF!</v>
      </c>
      <c r="Q192" s="2" t="e">
        <f t="shared" si="74"/>
        <v>#REF!</v>
      </c>
      <c r="R192" s="2" t="e">
        <f t="shared" si="74"/>
        <v>#REF!</v>
      </c>
      <c r="S192" s="2" t="e">
        <f t="shared" si="74"/>
        <v>#REF!</v>
      </c>
      <c r="T192" s="2" t="e">
        <f t="shared" si="74"/>
        <v>#REF!</v>
      </c>
      <c r="U192" s="2" t="e">
        <f t="shared" si="74"/>
        <v>#REF!</v>
      </c>
      <c r="V192" s="2" t="e">
        <f t="shared" si="74"/>
        <v>#REF!</v>
      </c>
      <c r="W192" s="2" t="e">
        <f t="shared" si="74"/>
        <v>#REF!</v>
      </c>
      <c r="X192" s="2" t="e">
        <f t="shared" ref="X192:AK193" si="75">W192*(1+$G$14)*(1+X$191)</f>
        <v>#REF!</v>
      </c>
      <c r="Y192" s="2" t="e">
        <f t="shared" si="75"/>
        <v>#REF!</v>
      </c>
      <c r="Z192" s="2" t="e">
        <f t="shared" si="75"/>
        <v>#REF!</v>
      </c>
      <c r="AA192" s="2" t="e">
        <f t="shared" si="75"/>
        <v>#REF!</v>
      </c>
      <c r="AB192" s="2" t="e">
        <f t="shared" si="75"/>
        <v>#REF!</v>
      </c>
      <c r="AC192" s="2" t="e">
        <f t="shared" si="75"/>
        <v>#REF!</v>
      </c>
      <c r="AD192" s="2" t="e">
        <f t="shared" si="75"/>
        <v>#REF!</v>
      </c>
      <c r="AE192" s="2" t="e">
        <f t="shared" si="75"/>
        <v>#REF!</v>
      </c>
      <c r="AF192" s="2" t="e">
        <f t="shared" si="75"/>
        <v>#REF!</v>
      </c>
      <c r="AG192" s="2" t="e">
        <f>AF192*(1+$G$14)*(1+AG$191)</f>
        <v>#REF!</v>
      </c>
      <c r="AH192" s="2" t="e">
        <f t="shared" si="75"/>
        <v>#REF!</v>
      </c>
      <c r="AI192" s="2" t="e">
        <f t="shared" si="75"/>
        <v>#REF!</v>
      </c>
      <c r="AJ192" s="2" t="e">
        <f t="shared" si="75"/>
        <v>#REF!</v>
      </c>
      <c r="AK192" s="2" t="e">
        <f t="shared" si="75"/>
        <v>#REF!</v>
      </c>
    </row>
    <row r="193" spans="1:39">
      <c r="A193" s="14">
        <f>'Notes &amp; Assumptions'!A55</f>
        <v>42</v>
      </c>
      <c r="E193" t="s">
        <v>287</v>
      </c>
      <c r="F193" t="s">
        <v>278</v>
      </c>
      <c r="G193" s="10"/>
      <c r="H193" s="2" t="e">
        <f t="shared" si="74"/>
        <v>#REF!</v>
      </c>
      <c r="I193" s="2" t="e">
        <f t="shared" si="74"/>
        <v>#REF!</v>
      </c>
      <c r="J193" s="2" t="e">
        <f t="shared" si="74"/>
        <v>#REF!</v>
      </c>
      <c r="K193" s="2" t="e">
        <f t="shared" si="74"/>
        <v>#REF!</v>
      </c>
      <c r="L193" s="2" t="e">
        <f t="shared" si="74"/>
        <v>#REF!</v>
      </c>
      <c r="M193" s="2" t="e">
        <f t="shared" si="74"/>
        <v>#REF!</v>
      </c>
      <c r="N193" s="2" t="e">
        <f t="shared" si="74"/>
        <v>#REF!</v>
      </c>
      <c r="O193" s="2" t="e">
        <f t="shared" si="74"/>
        <v>#REF!</v>
      </c>
      <c r="P193" s="2" t="e">
        <f t="shared" si="74"/>
        <v>#REF!</v>
      </c>
      <c r="Q193" s="2" t="e">
        <f t="shared" si="74"/>
        <v>#REF!</v>
      </c>
      <c r="R193" s="2" t="e">
        <f t="shared" si="74"/>
        <v>#REF!</v>
      </c>
      <c r="S193" s="2" t="e">
        <f t="shared" si="74"/>
        <v>#REF!</v>
      </c>
      <c r="T193" s="2" t="e">
        <f t="shared" si="74"/>
        <v>#REF!</v>
      </c>
      <c r="U193" s="2" t="e">
        <f t="shared" si="74"/>
        <v>#REF!</v>
      </c>
      <c r="V193" s="2" t="e">
        <f t="shared" si="74"/>
        <v>#REF!</v>
      </c>
      <c r="W193" s="2" t="e">
        <f t="shared" si="74"/>
        <v>#REF!</v>
      </c>
      <c r="X193" s="2" t="e">
        <f t="shared" si="75"/>
        <v>#REF!</v>
      </c>
      <c r="Y193" s="2" t="e">
        <f t="shared" si="75"/>
        <v>#REF!</v>
      </c>
      <c r="Z193" s="2" t="e">
        <f t="shared" si="75"/>
        <v>#REF!</v>
      </c>
      <c r="AA193" s="2" t="e">
        <f t="shared" si="75"/>
        <v>#REF!</v>
      </c>
      <c r="AB193" s="2" t="e">
        <f t="shared" si="75"/>
        <v>#REF!</v>
      </c>
      <c r="AC193" s="2" t="e">
        <f t="shared" si="75"/>
        <v>#REF!</v>
      </c>
      <c r="AD193" s="2" t="e">
        <f t="shared" si="75"/>
        <v>#REF!</v>
      </c>
      <c r="AE193" s="2" t="e">
        <f t="shared" si="75"/>
        <v>#REF!</v>
      </c>
      <c r="AF193" s="2" t="e">
        <f t="shared" si="75"/>
        <v>#REF!</v>
      </c>
      <c r="AG193" s="2" t="e">
        <f>AF193*(1+$G$14)*(1+AG$191)</f>
        <v>#REF!</v>
      </c>
      <c r="AH193" s="2" t="e">
        <f t="shared" si="75"/>
        <v>#REF!</v>
      </c>
      <c r="AI193" s="2" t="e">
        <f t="shared" si="75"/>
        <v>#REF!</v>
      </c>
      <c r="AJ193" s="2" t="e">
        <f t="shared" si="75"/>
        <v>#REF!</v>
      </c>
      <c r="AK193" s="2" t="e">
        <f t="shared" si="75"/>
        <v>#REF!</v>
      </c>
    </row>
    <row r="194" spans="1:39">
      <c r="A194" s="14">
        <f>'Notes &amp; Assumptions'!A56</f>
        <v>43</v>
      </c>
      <c r="E194" t="s">
        <v>288</v>
      </c>
      <c r="F194" t="s">
        <v>215</v>
      </c>
      <c r="G194" s="2"/>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I192*I175+(I193+I197)*I176+I194+I198</f>
        <v>#REF!</v>
      </c>
      <c r="J200" s="2" t="e">
        <f>J192*J175+(J193+J197)*J176+J194+J198</f>
        <v>#REF!</v>
      </c>
      <c r="K200" s="2" t="e">
        <f t="shared" ref="K200:AK200" si="76">K192*K175+(K193+K197)*K176+K194+K198</f>
        <v>#REF!</v>
      </c>
      <c r="L200" s="2" t="e">
        <f t="shared" si="76"/>
        <v>#REF!</v>
      </c>
      <c r="M200" s="2" t="e">
        <f t="shared" si="76"/>
        <v>#REF!</v>
      </c>
      <c r="N200" s="2" t="e">
        <f t="shared" si="76"/>
        <v>#REF!</v>
      </c>
      <c r="O200" s="2" t="e">
        <f t="shared" si="76"/>
        <v>#REF!</v>
      </c>
      <c r="P200" s="2" t="e">
        <f t="shared" si="76"/>
        <v>#REF!</v>
      </c>
      <c r="Q200" s="2" t="e">
        <f t="shared" si="76"/>
        <v>#REF!</v>
      </c>
      <c r="R200" s="2" t="e">
        <f t="shared" si="76"/>
        <v>#REF!</v>
      </c>
      <c r="S200" s="2" t="e">
        <f t="shared" si="76"/>
        <v>#REF!</v>
      </c>
      <c r="T200" s="2" t="e">
        <f t="shared" si="76"/>
        <v>#REF!</v>
      </c>
      <c r="U200" s="2" t="e">
        <f t="shared" si="76"/>
        <v>#REF!</v>
      </c>
      <c r="V200" s="2" t="e">
        <f t="shared" si="76"/>
        <v>#REF!</v>
      </c>
      <c r="W200" s="2" t="e">
        <f t="shared" si="76"/>
        <v>#REF!</v>
      </c>
      <c r="X200" s="2" t="e">
        <f t="shared" si="76"/>
        <v>#REF!</v>
      </c>
      <c r="Y200" s="2" t="e">
        <f t="shared" si="76"/>
        <v>#REF!</v>
      </c>
      <c r="Z200" s="2" t="e">
        <f t="shared" si="76"/>
        <v>#REF!</v>
      </c>
      <c r="AA200" s="2" t="e">
        <f t="shared" si="76"/>
        <v>#REF!</v>
      </c>
      <c r="AB200" s="2" t="e">
        <f t="shared" si="76"/>
        <v>#REF!</v>
      </c>
      <c r="AC200" s="2" t="e">
        <f t="shared" si="76"/>
        <v>#REF!</v>
      </c>
      <c r="AD200" s="2" t="e">
        <f t="shared" si="76"/>
        <v>#REF!</v>
      </c>
      <c r="AE200" s="2" t="e">
        <f t="shared" si="76"/>
        <v>#REF!</v>
      </c>
      <c r="AF200" s="2" t="e">
        <f t="shared" si="76"/>
        <v>#REF!</v>
      </c>
      <c r="AG200" s="2" t="e">
        <f t="shared" si="76"/>
        <v>#REF!</v>
      </c>
      <c r="AH200" s="2" t="e">
        <f t="shared" si="76"/>
        <v>#REF!</v>
      </c>
      <c r="AI200" s="2" t="e">
        <f t="shared" si="76"/>
        <v>#REF!</v>
      </c>
      <c r="AJ200" s="2" t="e">
        <f t="shared" si="76"/>
        <v>#REF!</v>
      </c>
      <c r="AK200" s="2" t="e">
        <f t="shared" si="76"/>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7">SUM(I203:I206)</f>
        <v>0</v>
      </c>
      <c r="J207" s="2">
        <f t="shared" si="77"/>
        <v>0</v>
      </c>
      <c r="K207" s="2">
        <f t="shared" si="77"/>
        <v>0</v>
      </c>
      <c r="L207" s="2">
        <f t="shared" si="77"/>
        <v>0</v>
      </c>
      <c r="M207" s="2">
        <f t="shared" si="77"/>
        <v>0</v>
      </c>
      <c r="N207" s="2">
        <f t="shared" si="77"/>
        <v>0</v>
      </c>
      <c r="O207" s="2">
        <f t="shared" si="77"/>
        <v>0</v>
      </c>
      <c r="P207" s="2">
        <f t="shared" si="77"/>
        <v>0</v>
      </c>
      <c r="Q207" s="2">
        <f t="shared" si="77"/>
        <v>0</v>
      </c>
      <c r="R207" s="2">
        <f t="shared" si="77"/>
        <v>0</v>
      </c>
      <c r="S207" s="2">
        <f t="shared" si="77"/>
        <v>0</v>
      </c>
      <c r="T207" s="2">
        <f t="shared" si="77"/>
        <v>0</v>
      </c>
      <c r="U207" s="2">
        <f t="shared" si="77"/>
        <v>0</v>
      </c>
      <c r="V207" s="2">
        <f t="shared" si="77"/>
        <v>0</v>
      </c>
      <c r="W207" s="2">
        <f t="shared" si="77"/>
        <v>0</v>
      </c>
      <c r="X207" s="2">
        <f t="shared" si="77"/>
        <v>0</v>
      </c>
      <c r="Y207" s="2">
        <f t="shared" si="77"/>
        <v>0</v>
      </c>
      <c r="Z207" s="2">
        <f t="shared" si="77"/>
        <v>0</v>
      </c>
      <c r="AA207" s="2">
        <f t="shared" si="77"/>
        <v>0</v>
      </c>
      <c r="AB207" s="2">
        <f t="shared" si="77"/>
        <v>0</v>
      </c>
      <c r="AC207" s="2">
        <f t="shared" si="77"/>
        <v>0</v>
      </c>
      <c r="AD207" s="2">
        <f t="shared" si="77"/>
        <v>0</v>
      </c>
      <c r="AE207" s="2">
        <f t="shared" si="77"/>
        <v>0</v>
      </c>
      <c r="AF207" s="2">
        <f t="shared" si="77"/>
        <v>0</v>
      </c>
      <c r="AG207" s="2">
        <f t="shared" si="77"/>
        <v>0</v>
      </c>
      <c r="AH207" s="2">
        <f t="shared" si="77"/>
        <v>0</v>
      </c>
      <c r="AI207" s="2">
        <f t="shared" si="77"/>
        <v>0</v>
      </c>
      <c r="AJ207" s="2">
        <f t="shared" si="77"/>
        <v>0</v>
      </c>
      <c r="AK207" s="2">
        <f t="shared" si="77"/>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8">SUM(I210:I213)</f>
        <v>0</v>
      </c>
      <c r="J214" s="2">
        <f t="shared" si="78"/>
        <v>0</v>
      </c>
      <c r="K214" s="2">
        <f t="shared" si="78"/>
        <v>0</v>
      </c>
      <c r="L214" s="2">
        <f t="shared" si="78"/>
        <v>0</v>
      </c>
      <c r="M214" s="2">
        <f t="shared" si="78"/>
        <v>0</v>
      </c>
      <c r="N214" s="2">
        <f t="shared" si="78"/>
        <v>0</v>
      </c>
      <c r="O214" s="2">
        <f t="shared" si="78"/>
        <v>0</v>
      </c>
      <c r="P214" s="2">
        <f t="shared" si="78"/>
        <v>0</v>
      </c>
      <c r="Q214" s="2">
        <f t="shared" si="78"/>
        <v>0</v>
      </c>
      <c r="R214" s="2">
        <f t="shared" si="78"/>
        <v>0</v>
      </c>
      <c r="S214" s="2">
        <f t="shared" si="78"/>
        <v>0</v>
      </c>
      <c r="T214" s="2">
        <f t="shared" si="78"/>
        <v>0</v>
      </c>
      <c r="U214" s="2">
        <f t="shared" si="78"/>
        <v>0</v>
      </c>
      <c r="V214" s="2">
        <f t="shared" si="78"/>
        <v>0</v>
      </c>
      <c r="W214" s="2">
        <f t="shared" si="78"/>
        <v>0</v>
      </c>
      <c r="X214" s="2">
        <f t="shared" si="78"/>
        <v>0</v>
      </c>
      <c r="Y214" s="2">
        <f t="shared" si="78"/>
        <v>0</v>
      </c>
      <c r="Z214" s="2">
        <f t="shared" si="78"/>
        <v>0</v>
      </c>
      <c r="AA214" s="2">
        <f t="shared" si="78"/>
        <v>0</v>
      </c>
      <c r="AB214" s="2">
        <f t="shared" si="78"/>
        <v>0</v>
      </c>
      <c r="AC214" s="2">
        <f t="shared" si="78"/>
        <v>0</v>
      </c>
      <c r="AD214" s="2">
        <f t="shared" si="78"/>
        <v>0</v>
      </c>
      <c r="AE214" s="2">
        <f t="shared" si="78"/>
        <v>0</v>
      </c>
      <c r="AF214" s="2">
        <f t="shared" si="78"/>
        <v>0</v>
      </c>
      <c r="AG214" s="2">
        <f t="shared" si="78"/>
        <v>0</v>
      </c>
      <c r="AH214" s="2">
        <f t="shared" si="78"/>
        <v>0</v>
      </c>
      <c r="AI214" s="2">
        <f t="shared" si="78"/>
        <v>0</v>
      </c>
      <c r="AJ214" s="2">
        <f t="shared" si="78"/>
        <v>0</v>
      </c>
      <c r="AK214" s="2">
        <f t="shared" si="78"/>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9">H174</f>
        <v>600</v>
      </c>
      <c r="I217" s="2">
        <f t="shared" si="79"/>
        <v>1275</v>
      </c>
      <c r="J217" s="2">
        <f t="shared" si="79"/>
        <v>1450</v>
      </c>
      <c r="K217" s="2">
        <f t="shared" si="79"/>
        <v>1676.4642857142858</v>
      </c>
      <c r="L217" s="2">
        <f t="shared" si="79"/>
        <v>1646.825</v>
      </c>
      <c r="M217" s="2">
        <f t="shared" si="79"/>
        <v>2055.5535714285716</v>
      </c>
      <c r="N217" s="2">
        <f t="shared" si="79"/>
        <v>2315.8571428571431</v>
      </c>
      <c r="O217" s="2">
        <f t="shared" si="79"/>
        <v>2217.8714285714286</v>
      </c>
      <c r="P217" s="2">
        <f t="shared" si="79"/>
        <v>2310.5250000000001</v>
      </c>
      <c r="Q217" s="2">
        <f t="shared" si="79"/>
        <v>2504.6535714285719</v>
      </c>
      <c r="R217" s="2">
        <f t="shared" si="79"/>
        <v>2812.3107142857143</v>
      </c>
      <c r="S217" s="2">
        <f t="shared" si="79"/>
        <v>0</v>
      </c>
      <c r="T217" s="2">
        <f t="shared" si="79"/>
        <v>0</v>
      </c>
      <c r="U217" s="2">
        <f t="shared" si="79"/>
        <v>0</v>
      </c>
      <c r="V217" s="2">
        <f t="shared" si="79"/>
        <v>0</v>
      </c>
      <c r="W217" s="2">
        <f t="shared" si="79"/>
        <v>0</v>
      </c>
      <c r="X217" s="2">
        <f t="shared" si="79"/>
        <v>0</v>
      </c>
      <c r="Y217" s="2">
        <f t="shared" si="79"/>
        <v>0</v>
      </c>
      <c r="Z217" s="2">
        <f t="shared" si="79"/>
        <v>0</v>
      </c>
      <c r="AA217" s="2">
        <f t="shared" si="79"/>
        <v>0</v>
      </c>
      <c r="AB217" s="2">
        <f t="shared" si="79"/>
        <v>0</v>
      </c>
      <c r="AC217" s="2">
        <f t="shared" si="79"/>
        <v>0</v>
      </c>
      <c r="AD217" s="2">
        <f t="shared" si="79"/>
        <v>0</v>
      </c>
      <c r="AE217" s="2">
        <f t="shared" si="79"/>
        <v>0</v>
      </c>
      <c r="AF217" s="2">
        <f t="shared" si="79"/>
        <v>0</v>
      </c>
      <c r="AG217" s="2">
        <f t="shared" si="79"/>
        <v>0</v>
      </c>
      <c r="AH217" s="2">
        <f t="shared" si="79"/>
        <v>0</v>
      </c>
      <c r="AI217" s="2">
        <f t="shared" si="79"/>
        <v>0</v>
      </c>
      <c r="AJ217" s="2">
        <f t="shared" si="79"/>
        <v>0</v>
      </c>
      <c r="AK217" s="2">
        <f t="shared" si="79"/>
        <v>0</v>
      </c>
    </row>
    <row r="218" spans="1:37">
      <c r="E218" t="s">
        <v>302</v>
      </c>
      <c r="F218" t="s">
        <v>276</v>
      </c>
      <c r="G218" s="8" t="e">
        <f>MAX(-30000,-G245/(NPV($G$15,H217:AK217)))</f>
        <v>#REF!</v>
      </c>
      <c r="H218" s="2" t="e">
        <f>G218*(1+$G$14)</f>
        <v>#REF!</v>
      </c>
      <c r="I218" s="2" t="e">
        <f t="shared" ref="I218:AK218" si="80">H218*(1+$G$14)</f>
        <v>#REF!</v>
      </c>
      <c r="J218" s="2" t="e">
        <f t="shared" si="80"/>
        <v>#REF!</v>
      </c>
      <c r="K218" s="2" t="e">
        <f t="shared" si="80"/>
        <v>#REF!</v>
      </c>
      <c r="L218" s="2" t="e">
        <f t="shared" si="80"/>
        <v>#REF!</v>
      </c>
      <c r="M218" s="2" t="e">
        <f t="shared" si="80"/>
        <v>#REF!</v>
      </c>
      <c r="N218" s="2" t="e">
        <f t="shared" si="80"/>
        <v>#REF!</v>
      </c>
      <c r="O218" s="2" t="e">
        <f t="shared" si="80"/>
        <v>#REF!</v>
      </c>
      <c r="P218" s="2" t="e">
        <f t="shared" si="80"/>
        <v>#REF!</v>
      </c>
      <c r="Q218" s="2" t="e">
        <f t="shared" si="80"/>
        <v>#REF!</v>
      </c>
      <c r="R218" s="2" t="e">
        <f t="shared" si="80"/>
        <v>#REF!</v>
      </c>
      <c r="S218" s="2" t="e">
        <f t="shared" si="80"/>
        <v>#REF!</v>
      </c>
      <c r="T218" s="2" t="e">
        <f t="shared" si="80"/>
        <v>#REF!</v>
      </c>
      <c r="U218" s="2" t="e">
        <f t="shared" si="80"/>
        <v>#REF!</v>
      </c>
      <c r="V218" s="2" t="e">
        <f t="shared" si="80"/>
        <v>#REF!</v>
      </c>
      <c r="W218" s="2" t="e">
        <f t="shared" si="80"/>
        <v>#REF!</v>
      </c>
      <c r="X218" s="2" t="e">
        <f t="shared" si="80"/>
        <v>#REF!</v>
      </c>
      <c r="Y218" s="2" t="e">
        <f t="shared" si="80"/>
        <v>#REF!</v>
      </c>
      <c r="Z218" s="2" t="e">
        <f t="shared" si="80"/>
        <v>#REF!</v>
      </c>
      <c r="AA218" s="2" t="e">
        <f t="shared" si="80"/>
        <v>#REF!</v>
      </c>
      <c r="AB218" s="2" t="e">
        <f t="shared" si="80"/>
        <v>#REF!</v>
      </c>
      <c r="AC218" s="2" t="e">
        <f t="shared" si="80"/>
        <v>#REF!</v>
      </c>
      <c r="AD218" s="2" t="e">
        <f t="shared" si="80"/>
        <v>#REF!</v>
      </c>
      <c r="AE218" s="2" t="e">
        <f t="shared" si="80"/>
        <v>#REF!</v>
      </c>
      <c r="AF218" s="2" t="e">
        <f t="shared" si="80"/>
        <v>#REF!</v>
      </c>
      <c r="AG218" s="2" t="e">
        <f>AF218*(1+$G$14)</f>
        <v>#REF!</v>
      </c>
      <c r="AH218" s="2" t="e">
        <f t="shared" si="80"/>
        <v>#REF!</v>
      </c>
      <c r="AI218" s="2" t="e">
        <f t="shared" si="80"/>
        <v>#REF!</v>
      </c>
      <c r="AJ218" s="2" t="e">
        <f t="shared" si="80"/>
        <v>#REF!</v>
      </c>
      <c r="AK218" s="2" t="e">
        <f t="shared" si="80"/>
        <v>#REF!</v>
      </c>
    </row>
    <row r="219" spans="1:37">
      <c r="E219" t="s">
        <v>303</v>
      </c>
      <c r="F219" t="s">
        <v>215</v>
      </c>
      <c r="H219" s="2" t="e">
        <f>H218*H217</f>
        <v>#REF!</v>
      </c>
      <c r="I219" s="2" t="e">
        <f t="shared" ref="I219:AK219" si="81">I218*I217</f>
        <v>#REF!</v>
      </c>
      <c r="J219" s="2" t="e">
        <f t="shared" si="81"/>
        <v>#REF!</v>
      </c>
      <c r="K219" s="2" t="e">
        <f t="shared" si="81"/>
        <v>#REF!</v>
      </c>
      <c r="L219" s="2" t="e">
        <f t="shared" si="81"/>
        <v>#REF!</v>
      </c>
      <c r="M219" s="2" t="e">
        <f t="shared" si="81"/>
        <v>#REF!</v>
      </c>
      <c r="N219" s="2" t="e">
        <f t="shared" si="81"/>
        <v>#REF!</v>
      </c>
      <c r="O219" s="2" t="e">
        <f t="shared" si="81"/>
        <v>#REF!</v>
      </c>
      <c r="P219" s="2" t="e">
        <f>P218*P217</f>
        <v>#REF!</v>
      </c>
      <c r="Q219" s="2" t="e">
        <f t="shared" si="81"/>
        <v>#REF!</v>
      </c>
      <c r="R219" s="2" t="e">
        <f t="shared" si="81"/>
        <v>#REF!</v>
      </c>
      <c r="S219" s="2" t="e">
        <f t="shared" si="81"/>
        <v>#REF!</v>
      </c>
      <c r="T219" s="2" t="e">
        <f t="shared" si="81"/>
        <v>#REF!</v>
      </c>
      <c r="U219" s="2" t="e">
        <f t="shared" si="81"/>
        <v>#REF!</v>
      </c>
      <c r="V219" s="2" t="e">
        <f t="shared" si="81"/>
        <v>#REF!</v>
      </c>
      <c r="W219" s="2" t="e">
        <f t="shared" si="81"/>
        <v>#REF!</v>
      </c>
      <c r="X219" s="2" t="e">
        <f t="shared" si="81"/>
        <v>#REF!</v>
      </c>
      <c r="Y219" s="2" t="e">
        <f t="shared" si="81"/>
        <v>#REF!</v>
      </c>
      <c r="Z219" s="2" t="e">
        <f t="shared" si="81"/>
        <v>#REF!</v>
      </c>
      <c r="AA219" s="2" t="e">
        <f t="shared" si="81"/>
        <v>#REF!</v>
      </c>
      <c r="AB219" s="2" t="e">
        <f t="shared" si="81"/>
        <v>#REF!</v>
      </c>
      <c r="AC219" s="2" t="e">
        <f t="shared" si="81"/>
        <v>#REF!</v>
      </c>
      <c r="AD219" s="2" t="e">
        <f t="shared" si="81"/>
        <v>#REF!</v>
      </c>
      <c r="AE219" s="2" t="e">
        <f t="shared" si="81"/>
        <v>#REF!</v>
      </c>
      <c r="AF219" s="2" t="e">
        <f t="shared" si="81"/>
        <v>#REF!</v>
      </c>
      <c r="AG219" s="2" t="e">
        <f t="shared" si="81"/>
        <v>#REF!</v>
      </c>
      <c r="AH219" s="2" t="e">
        <f t="shared" si="81"/>
        <v>#REF!</v>
      </c>
      <c r="AI219" s="2" t="e">
        <f t="shared" si="81"/>
        <v>#REF!</v>
      </c>
      <c r="AJ219" s="2" t="e">
        <f t="shared" si="81"/>
        <v>#REF!</v>
      </c>
      <c r="AK219" s="2" t="e">
        <f t="shared" si="81"/>
        <v>#REF!</v>
      </c>
    </row>
    <row r="221" spans="1:37">
      <c r="D221" t="s">
        <v>304</v>
      </c>
    </row>
    <row r="222" spans="1:37">
      <c r="E222" t="s">
        <v>219</v>
      </c>
      <c r="F222" t="s">
        <v>215</v>
      </c>
      <c r="G222" s="2">
        <f t="shared" ref="G222:AK222" si="82">G42</f>
        <v>0</v>
      </c>
      <c r="H222" s="2">
        <f t="shared" si="82"/>
        <v>1052114.6188968986</v>
      </c>
      <c r="I222" s="2">
        <f t="shared" si="82"/>
        <v>1888280.5405281882</v>
      </c>
      <c r="J222" s="2">
        <f t="shared" si="82"/>
        <v>2146105.9698225679</v>
      </c>
      <c r="K222" s="2">
        <f t="shared" si="82"/>
        <v>2471962.8470355319</v>
      </c>
      <c r="L222" s="2">
        <f t="shared" si="82"/>
        <v>2483763.3097645338</v>
      </c>
      <c r="M222" s="2">
        <f t="shared" si="82"/>
        <v>3065749.6287075439</v>
      </c>
      <c r="N222" s="2">
        <f t="shared" si="82"/>
        <v>3473837.5551071144</v>
      </c>
      <c r="O222" s="2">
        <f t="shared" si="82"/>
        <v>3411282.1391544435</v>
      </c>
      <c r="P222" s="2">
        <f t="shared" si="82"/>
        <v>3608946.5853339434</v>
      </c>
      <c r="Q222" s="2">
        <f t="shared" si="82"/>
        <v>3957053.9968735171</v>
      </c>
      <c r="R222" s="2">
        <f t="shared" si="82"/>
        <v>4484690.2517014742</v>
      </c>
      <c r="S222" s="2">
        <f t="shared" si="82"/>
        <v>0</v>
      </c>
      <c r="T222" s="2">
        <f t="shared" si="82"/>
        <v>0</v>
      </c>
      <c r="U222" s="2">
        <f t="shared" si="82"/>
        <v>0</v>
      </c>
      <c r="V222" s="2">
        <f t="shared" si="82"/>
        <v>0</v>
      </c>
      <c r="W222" s="2">
        <f t="shared" si="82"/>
        <v>0</v>
      </c>
      <c r="X222" s="2">
        <f t="shared" si="82"/>
        <v>0</v>
      </c>
      <c r="Y222" s="2">
        <f t="shared" si="82"/>
        <v>0</v>
      </c>
      <c r="Z222" s="2">
        <f t="shared" si="82"/>
        <v>0</v>
      </c>
      <c r="AA222" s="2">
        <f t="shared" si="82"/>
        <v>0</v>
      </c>
      <c r="AB222" s="2">
        <f t="shared" si="82"/>
        <v>0</v>
      </c>
      <c r="AC222" s="2">
        <f t="shared" si="82"/>
        <v>0</v>
      </c>
      <c r="AD222" s="2">
        <f t="shared" si="82"/>
        <v>0</v>
      </c>
      <c r="AE222" s="2">
        <f t="shared" si="82"/>
        <v>0</v>
      </c>
      <c r="AF222" s="2">
        <f t="shared" si="82"/>
        <v>0</v>
      </c>
      <c r="AG222" s="2">
        <f t="shared" si="82"/>
        <v>0</v>
      </c>
      <c r="AH222" s="2">
        <f t="shared" si="82"/>
        <v>0</v>
      </c>
      <c r="AI222" s="2">
        <f t="shared" si="82"/>
        <v>0</v>
      </c>
      <c r="AJ222" s="2">
        <f t="shared" si="82"/>
        <v>0</v>
      </c>
      <c r="AK222" s="2">
        <f t="shared" si="82"/>
        <v>0</v>
      </c>
    </row>
    <row r="223" spans="1:37">
      <c r="E223" t="s">
        <v>305</v>
      </c>
      <c r="F223" t="s">
        <v>215</v>
      </c>
      <c r="G223" s="2">
        <f t="shared" ref="G223:AK223" si="83">G177</f>
        <v>0</v>
      </c>
      <c r="H223" s="2">
        <f t="shared" si="83"/>
        <v>331678.33960815682</v>
      </c>
      <c r="I223" s="2">
        <f t="shared" si="83"/>
        <v>1059461.514917542</v>
      </c>
      <c r="J223" s="2">
        <f t="shared" si="83"/>
        <v>1919908.5489884061</v>
      </c>
      <c r="K223" s="2">
        <f t="shared" si="83"/>
        <v>2947244.5593907651</v>
      </c>
      <c r="L223" s="2">
        <f t="shared" si="83"/>
        <v>3998040.438706968</v>
      </c>
      <c r="M223" s="2">
        <f t="shared" si="83"/>
        <v>5341421.7147216126</v>
      </c>
      <c r="N223" s="2">
        <f t="shared" si="83"/>
        <v>6901338.6986763887</v>
      </c>
      <c r="O223" s="2">
        <f t="shared" si="83"/>
        <v>8460331.4972590934</v>
      </c>
      <c r="P223" s="2">
        <f t="shared" si="83"/>
        <v>10141052.002014937</v>
      </c>
      <c r="Q223" s="2">
        <f t="shared" si="83"/>
        <v>12016525.576726295</v>
      </c>
      <c r="R223" s="2">
        <f t="shared" si="83"/>
        <v>14180153.826068476</v>
      </c>
      <c r="S223" s="2">
        <f t="shared" si="83"/>
        <v>0</v>
      </c>
      <c r="T223" s="2">
        <f t="shared" si="83"/>
        <v>0</v>
      </c>
      <c r="U223" s="2">
        <f t="shared" si="83"/>
        <v>0</v>
      </c>
      <c r="V223" s="2">
        <f t="shared" si="83"/>
        <v>0</v>
      </c>
      <c r="W223" s="2">
        <f t="shared" si="83"/>
        <v>0</v>
      </c>
      <c r="X223" s="2">
        <f t="shared" si="83"/>
        <v>0</v>
      </c>
      <c r="Y223" s="2">
        <f t="shared" si="83"/>
        <v>0</v>
      </c>
      <c r="Z223" s="2">
        <f t="shared" si="83"/>
        <v>0</v>
      </c>
      <c r="AA223" s="2">
        <f t="shared" si="83"/>
        <v>0</v>
      </c>
      <c r="AB223" s="2">
        <f t="shared" si="83"/>
        <v>0</v>
      </c>
      <c r="AC223" s="2">
        <f t="shared" si="83"/>
        <v>0</v>
      </c>
      <c r="AD223" s="2">
        <f t="shared" si="83"/>
        <v>0</v>
      </c>
      <c r="AE223" s="2">
        <f t="shared" si="83"/>
        <v>0</v>
      </c>
      <c r="AF223" s="2">
        <f t="shared" si="83"/>
        <v>0</v>
      </c>
      <c r="AG223" s="2">
        <f t="shared" si="83"/>
        <v>0</v>
      </c>
      <c r="AH223" s="2">
        <f t="shared" si="83"/>
        <v>0</v>
      </c>
      <c r="AI223" s="2">
        <f t="shared" si="83"/>
        <v>0</v>
      </c>
      <c r="AJ223" s="2">
        <f t="shared" si="83"/>
        <v>0</v>
      </c>
      <c r="AK223" s="2">
        <f t="shared" si="83"/>
        <v>0</v>
      </c>
    </row>
    <row r="224" spans="1:37">
      <c r="E224" t="s">
        <v>282</v>
      </c>
      <c r="F224" t="s">
        <v>215</v>
      </c>
      <c r="G224" s="2">
        <f t="shared" ref="G224:AK224" si="84">-G187</f>
        <v>0</v>
      </c>
      <c r="H224" s="2" t="e">
        <f t="shared" si="84"/>
        <v>#REF!</v>
      </c>
      <c r="I224" s="2" t="e">
        <f t="shared" si="84"/>
        <v>#REF!</v>
      </c>
      <c r="J224" s="2" t="e">
        <f t="shared" si="84"/>
        <v>#REF!</v>
      </c>
      <c r="K224" s="2" t="e">
        <f t="shared" si="84"/>
        <v>#REF!</v>
      </c>
      <c r="L224" s="2" t="e">
        <f t="shared" si="84"/>
        <v>#REF!</v>
      </c>
      <c r="M224" s="2" t="e">
        <f t="shared" si="84"/>
        <v>#REF!</v>
      </c>
      <c r="N224" s="2" t="e">
        <f t="shared" si="84"/>
        <v>#REF!</v>
      </c>
      <c r="O224" s="2" t="e">
        <f t="shared" si="84"/>
        <v>#REF!</v>
      </c>
      <c r="P224" s="2" t="e">
        <f t="shared" si="84"/>
        <v>#REF!</v>
      </c>
      <c r="Q224" s="2" t="e">
        <f t="shared" si="84"/>
        <v>#REF!</v>
      </c>
      <c r="R224" s="2" t="e">
        <f t="shared" si="84"/>
        <v>#REF!</v>
      </c>
      <c r="S224" s="2" t="e">
        <f t="shared" si="84"/>
        <v>#REF!</v>
      </c>
      <c r="T224" s="2" t="e">
        <f t="shared" si="84"/>
        <v>#REF!</v>
      </c>
      <c r="U224" s="2" t="e">
        <f t="shared" si="84"/>
        <v>#REF!</v>
      </c>
      <c r="V224" s="2" t="e">
        <f t="shared" si="84"/>
        <v>#REF!</v>
      </c>
      <c r="W224" s="2" t="e">
        <f t="shared" si="84"/>
        <v>#REF!</v>
      </c>
      <c r="X224" s="2" t="e">
        <f t="shared" si="84"/>
        <v>#REF!</v>
      </c>
      <c r="Y224" s="2" t="e">
        <f t="shared" si="84"/>
        <v>#REF!</v>
      </c>
      <c r="Z224" s="2" t="e">
        <f t="shared" si="84"/>
        <v>#REF!</v>
      </c>
      <c r="AA224" s="2" t="e">
        <f t="shared" si="84"/>
        <v>#REF!</v>
      </c>
      <c r="AB224" s="2" t="e">
        <f t="shared" si="84"/>
        <v>#REF!</v>
      </c>
      <c r="AC224" s="2" t="e">
        <f t="shared" si="84"/>
        <v>#REF!</v>
      </c>
      <c r="AD224" s="2" t="e">
        <f t="shared" si="84"/>
        <v>#REF!</v>
      </c>
      <c r="AE224" s="2" t="e">
        <f t="shared" si="84"/>
        <v>#REF!</v>
      </c>
      <c r="AF224" s="2" t="e">
        <f t="shared" si="84"/>
        <v>#REF!</v>
      </c>
      <c r="AG224" s="2" t="e">
        <f t="shared" si="84"/>
        <v>#REF!</v>
      </c>
      <c r="AH224" s="2" t="e">
        <f t="shared" si="84"/>
        <v>#REF!</v>
      </c>
      <c r="AI224" s="2" t="e">
        <f t="shared" si="84"/>
        <v>#REF!</v>
      </c>
      <c r="AJ224" s="2" t="e">
        <f t="shared" si="84"/>
        <v>#REF!</v>
      </c>
      <c r="AK224" s="2" t="e">
        <f t="shared" si="84"/>
        <v>#REF!</v>
      </c>
    </row>
    <row r="225" spans="4:40" customFormat="1">
      <c r="E225" t="s">
        <v>283</v>
      </c>
      <c r="F225" t="s">
        <v>215</v>
      </c>
      <c r="G225" s="2">
        <f t="shared" ref="G225:AK225" si="85">-G200</f>
        <v>0</v>
      </c>
      <c r="H225" s="2" t="e">
        <f t="shared" si="85"/>
        <v>#REF!</v>
      </c>
      <c r="I225" s="2" t="e">
        <f t="shared" si="85"/>
        <v>#REF!</v>
      </c>
      <c r="J225" s="2" t="e">
        <f t="shared" si="85"/>
        <v>#REF!</v>
      </c>
      <c r="K225" s="2" t="e">
        <f t="shared" si="85"/>
        <v>#REF!</v>
      </c>
      <c r="L225" s="2" t="e">
        <f t="shared" si="85"/>
        <v>#REF!</v>
      </c>
      <c r="M225" s="2" t="e">
        <f t="shared" si="85"/>
        <v>#REF!</v>
      </c>
      <c r="N225" s="2" t="e">
        <f t="shared" si="85"/>
        <v>#REF!</v>
      </c>
      <c r="O225" s="2" t="e">
        <f t="shared" si="85"/>
        <v>#REF!</v>
      </c>
      <c r="P225" s="2" t="e">
        <f t="shared" si="85"/>
        <v>#REF!</v>
      </c>
      <c r="Q225" s="2" t="e">
        <f t="shared" si="85"/>
        <v>#REF!</v>
      </c>
      <c r="R225" s="2" t="e">
        <f t="shared" si="85"/>
        <v>#REF!</v>
      </c>
      <c r="S225" s="2" t="e">
        <f t="shared" si="85"/>
        <v>#REF!</v>
      </c>
      <c r="T225" s="2" t="e">
        <f t="shared" si="85"/>
        <v>#REF!</v>
      </c>
      <c r="U225" s="2" t="e">
        <f t="shared" si="85"/>
        <v>#REF!</v>
      </c>
      <c r="V225" s="2" t="e">
        <f t="shared" si="85"/>
        <v>#REF!</v>
      </c>
      <c r="W225" s="2" t="e">
        <f t="shared" si="85"/>
        <v>#REF!</v>
      </c>
      <c r="X225" s="2" t="e">
        <f t="shared" si="85"/>
        <v>#REF!</v>
      </c>
      <c r="Y225" s="2" t="e">
        <f t="shared" si="85"/>
        <v>#REF!</v>
      </c>
      <c r="Z225" s="2" t="e">
        <f t="shared" si="85"/>
        <v>#REF!</v>
      </c>
      <c r="AA225" s="2" t="e">
        <f t="shared" si="85"/>
        <v>#REF!</v>
      </c>
      <c r="AB225" s="2" t="e">
        <f t="shared" si="85"/>
        <v>#REF!</v>
      </c>
      <c r="AC225" s="2" t="e">
        <f t="shared" si="85"/>
        <v>#REF!</v>
      </c>
      <c r="AD225" s="2" t="e">
        <f t="shared" si="85"/>
        <v>#REF!</v>
      </c>
      <c r="AE225" s="2" t="e">
        <f t="shared" si="85"/>
        <v>#REF!</v>
      </c>
      <c r="AF225" s="2" t="e">
        <f t="shared" si="85"/>
        <v>#REF!</v>
      </c>
      <c r="AG225" s="2" t="e">
        <f t="shared" si="85"/>
        <v>#REF!</v>
      </c>
      <c r="AH225" s="2" t="e">
        <f t="shared" si="85"/>
        <v>#REF!</v>
      </c>
      <c r="AI225" s="2" t="e">
        <f t="shared" si="85"/>
        <v>#REF!</v>
      </c>
      <c r="AJ225" s="2" t="e">
        <f t="shared" si="85"/>
        <v>#REF!</v>
      </c>
      <c r="AK225" s="2" t="e">
        <f t="shared" si="85"/>
        <v>#REF!</v>
      </c>
    </row>
    <row r="226" spans="4:40" customFormat="1">
      <c r="E226" t="s">
        <v>306</v>
      </c>
      <c r="F226" t="s">
        <v>215</v>
      </c>
      <c r="G226" s="2">
        <f t="shared" ref="G226:AK226" si="86">-G34-G50-G85</f>
        <v>0</v>
      </c>
      <c r="H226" s="2">
        <f t="shared" si="86"/>
        <v>-136100.18273621122</v>
      </c>
      <c r="I226" s="2">
        <f t="shared" si="86"/>
        <v>-159703.6894928136</v>
      </c>
      <c r="J226" s="2">
        <f t="shared" si="86"/>
        <v>-186530.0141155957</v>
      </c>
      <c r="K226" s="2">
        <f t="shared" si="86"/>
        <v>-264645.14610002423</v>
      </c>
      <c r="L226" s="2">
        <f t="shared" si="86"/>
        <v>-295692.18747208087</v>
      </c>
      <c r="M226" s="2">
        <f t="shared" si="86"/>
        <v>-334014.05783092516</v>
      </c>
      <c r="N226" s="2">
        <f t="shared" si="86"/>
        <v>-377437.0272697641</v>
      </c>
      <c r="O226" s="2">
        <f t="shared" si="86"/>
        <v>-480388.99743593554</v>
      </c>
      <c r="P226" s="2">
        <f t="shared" si="86"/>
        <v>-525500.82975260983</v>
      </c>
      <c r="Q226" s="2">
        <f t="shared" si="86"/>
        <v>-574964.00471352879</v>
      </c>
      <c r="R226" s="2">
        <f t="shared" si="86"/>
        <v>-631022.63285979722</v>
      </c>
      <c r="S226" s="2">
        <f>-S34-S50-S85</f>
        <v>0</v>
      </c>
      <c r="T226" s="2">
        <f>-T34-T50-T85</f>
        <v>0</v>
      </c>
      <c r="U226" s="2">
        <f t="shared" si="86"/>
        <v>0</v>
      </c>
      <c r="V226" s="2">
        <f t="shared" si="86"/>
        <v>0</v>
      </c>
      <c r="W226" s="2">
        <f t="shared" si="86"/>
        <v>0</v>
      </c>
      <c r="X226" s="2">
        <f t="shared" si="86"/>
        <v>0</v>
      </c>
      <c r="Y226" s="2">
        <f t="shared" si="86"/>
        <v>0</v>
      </c>
      <c r="Z226" s="2">
        <f t="shared" si="86"/>
        <v>0</v>
      </c>
      <c r="AA226" s="2">
        <f t="shared" si="86"/>
        <v>0</v>
      </c>
      <c r="AB226" s="2">
        <f t="shared" si="86"/>
        <v>0</v>
      </c>
      <c r="AC226" s="2">
        <f t="shared" si="86"/>
        <v>0</v>
      </c>
      <c r="AD226" s="2">
        <f t="shared" si="86"/>
        <v>0</v>
      </c>
      <c r="AE226" s="2">
        <f t="shared" si="86"/>
        <v>0</v>
      </c>
      <c r="AF226" s="2">
        <f t="shared" si="86"/>
        <v>0</v>
      </c>
      <c r="AG226" s="2">
        <f t="shared" si="86"/>
        <v>0</v>
      </c>
      <c r="AH226" s="2">
        <f t="shared" si="86"/>
        <v>0</v>
      </c>
      <c r="AI226" s="2">
        <f t="shared" si="86"/>
        <v>0</v>
      </c>
      <c r="AJ226" s="2">
        <f t="shared" si="86"/>
        <v>0</v>
      </c>
      <c r="AK226" s="2">
        <f t="shared" si="86"/>
        <v>0</v>
      </c>
    </row>
    <row r="227" spans="4:40" customFormat="1">
      <c r="E227" t="s">
        <v>290</v>
      </c>
      <c r="F227" t="s">
        <v>215</v>
      </c>
      <c r="G227" s="2">
        <f t="shared" ref="G227:AK227" si="87">G207</f>
        <v>0</v>
      </c>
      <c r="H227" s="2">
        <f t="shared" si="87"/>
        <v>0</v>
      </c>
      <c r="I227" s="2">
        <f t="shared" si="87"/>
        <v>0</v>
      </c>
      <c r="J227" s="2">
        <f t="shared" si="87"/>
        <v>0</v>
      </c>
      <c r="K227" s="2">
        <f t="shared" si="87"/>
        <v>0</v>
      </c>
      <c r="L227" s="2">
        <f t="shared" si="87"/>
        <v>0</v>
      </c>
      <c r="M227" s="2">
        <f t="shared" si="87"/>
        <v>0</v>
      </c>
      <c r="N227" s="2">
        <f t="shared" si="87"/>
        <v>0</v>
      </c>
      <c r="O227" s="2">
        <f t="shared" si="87"/>
        <v>0</v>
      </c>
      <c r="P227" s="2">
        <f t="shared" si="87"/>
        <v>0</v>
      </c>
      <c r="Q227" s="2">
        <f t="shared" si="87"/>
        <v>0</v>
      </c>
      <c r="R227" s="2">
        <f t="shared" si="87"/>
        <v>0</v>
      </c>
      <c r="S227" s="2">
        <f t="shared" si="87"/>
        <v>0</v>
      </c>
      <c r="T227" s="2">
        <f t="shared" si="87"/>
        <v>0</v>
      </c>
      <c r="U227" s="2">
        <f t="shared" si="87"/>
        <v>0</v>
      </c>
      <c r="V227" s="2">
        <f t="shared" si="87"/>
        <v>0</v>
      </c>
      <c r="W227" s="2">
        <f t="shared" si="87"/>
        <v>0</v>
      </c>
      <c r="X227" s="2">
        <f t="shared" si="87"/>
        <v>0</v>
      </c>
      <c r="Y227" s="2">
        <f t="shared" si="87"/>
        <v>0</v>
      </c>
      <c r="Z227" s="2">
        <f t="shared" si="87"/>
        <v>0</v>
      </c>
      <c r="AA227" s="2">
        <f t="shared" si="87"/>
        <v>0</v>
      </c>
      <c r="AB227" s="2">
        <f t="shared" si="87"/>
        <v>0</v>
      </c>
      <c r="AC227" s="2">
        <f t="shared" si="87"/>
        <v>0</v>
      </c>
      <c r="AD227" s="2">
        <f t="shared" si="87"/>
        <v>0</v>
      </c>
      <c r="AE227" s="2">
        <f t="shared" si="87"/>
        <v>0</v>
      </c>
      <c r="AF227" s="2">
        <f t="shared" si="87"/>
        <v>0</v>
      </c>
      <c r="AG227" s="2">
        <f t="shared" si="87"/>
        <v>0</v>
      </c>
      <c r="AH227" s="2">
        <f t="shared" si="87"/>
        <v>0</v>
      </c>
      <c r="AI227" s="2">
        <f t="shared" si="87"/>
        <v>0</v>
      </c>
      <c r="AJ227" s="2">
        <f t="shared" si="87"/>
        <v>0</v>
      </c>
      <c r="AK227" s="2">
        <f t="shared" si="87"/>
        <v>0</v>
      </c>
    </row>
    <row r="228" spans="4:40" customFormat="1">
      <c r="E228" t="s">
        <v>307</v>
      </c>
      <c r="F228" t="s">
        <v>215</v>
      </c>
      <c r="H228" s="2" t="e">
        <f t="shared" ref="H228:AK228" si="88">H219</f>
        <v>#REF!</v>
      </c>
      <c r="I228" s="2" t="e">
        <f t="shared" si="88"/>
        <v>#REF!</v>
      </c>
      <c r="J228" s="2" t="e">
        <f t="shared" si="88"/>
        <v>#REF!</v>
      </c>
      <c r="K228" s="2" t="e">
        <f t="shared" si="88"/>
        <v>#REF!</v>
      </c>
      <c r="L228" s="2" t="e">
        <f t="shared" si="88"/>
        <v>#REF!</v>
      </c>
      <c r="M228" s="2" t="e">
        <f t="shared" si="88"/>
        <v>#REF!</v>
      </c>
      <c r="N228" s="2" t="e">
        <f t="shared" si="88"/>
        <v>#REF!</v>
      </c>
      <c r="O228" s="2" t="e">
        <f t="shared" si="88"/>
        <v>#REF!</v>
      </c>
      <c r="P228" s="2" t="e">
        <f t="shared" si="88"/>
        <v>#REF!</v>
      </c>
      <c r="Q228" s="2" t="e">
        <f t="shared" si="88"/>
        <v>#REF!</v>
      </c>
      <c r="R228" s="2" t="e">
        <f t="shared" si="88"/>
        <v>#REF!</v>
      </c>
      <c r="S228" s="2" t="e">
        <f t="shared" si="88"/>
        <v>#REF!</v>
      </c>
      <c r="T228" s="2" t="e">
        <f t="shared" si="88"/>
        <v>#REF!</v>
      </c>
      <c r="U228" s="2" t="e">
        <f t="shared" si="88"/>
        <v>#REF!</v>
      </c>
      <c r="V228" s="2" t="e">
        <f t="shared" si="88"/>
        <v>#REF!</v>
      </c>
      <c r="W228" s="2" t="e">
        <f t="shared" si="88"/>
        <v>#REF!</v>
      </c>
      <c r="X228" s="2" t="e">
        <f t="shared" si="88"/>
        <v>#REF!</v>
      </c>
      <c r="Y228" s="2" t="e">
        <f t="shared" si="88"/>
        <v>#REF!</v>
      </c>
      <c r="Z228" s="2" t="e">
        <f t="shared" si="88"/>
        <v>#REF!</v>
      </c>
      <c r="AA228" s="2" t="e">
        <f t="shared" si="88"/>
        <v>#REF!</v>
      </c>
      <c r="AB228" s="2" t="e">
        <f t="shared" si="88"/>
        <v>#REF!</v>
      </c>
      <c r="AC228" s="2" t="e">
        <f t="shared" si="88"/>
        <v>#REF!</v>
      </c>
      <c r="AD228" s="2" t="e">
        <f t="shared" si="88"/>
        <v>#REF!</v>
      </c>
      <c r="AE228" s="2" t="e">
        <f t="shared" si="88"/>
        <v>#REF!</v>
      </c>
      <c r="AF228" s="2" t="e">
        <f t="shared" si="88"/>
        <v>#REF!</v>
      </c>
      <c r="AG228" s="2" t="e">
        <f t="shared" si="88"/>
        <v>#REF!</v>
      </c>
      <c r="AH228" s="2" t="e">
        <f t="shared" si="88"/>
        <v>#REF!</v>
      </c>
      <c r="AI228" s="2" t="e">
        <f t="shared" si="88"/>
        <v>#REF!</v>
      </c>
      <c r="AJ228" s="2" t="e">
        <f t="shared" si="88"/>
        <v>#REF!</v>
      </c>
      <c r="AK228" s="2" t="e">
        <f t="shared" si="88"/>
        <v>#REF!</v>
      </c>
    </row>
    <row r="229" spans="4:40" customFormat="1"/>
    <row r="230" spans="4:40" customFormat="1">
      <c r="E230" t="s">
        <v>308</v>
      </c>
      <c r="F230" t="s">
        <v>215</v>
      </c>
      <c r="G230" s="2">
        <f t="shared" ref="G230:AK230" si="89">SUM(G222:G228)</f>
        <v>0</v>
      </c>
      <c r="H230" s="2" t="e">
        <f>SUM(H222:H228)</f>
        <v>#REF!</v>
      </c>
      <c r="I230" s="2" t="e">
        <f t="shared" si="89"/>
        <v>#REF!</v>
      </c>
      <c r="J230" s="2" t="e">
        <f t="shared" si="89"/>
        <v>#REF!</v>
      </c>
      <c r="K230" s="2" t="e">
        <f t="shared" si="89"/>
        <v>#REF!</v>
      </c>
      <c r="L230" s="2" t="e">
        <f t="shared" si="89"/>
        <v>#REF!</v>
      </c>
      <c r="M230" s="2" t="e">
        <f t="shared" si="89"/>
        <v>#REF!</v>
      </c>
      <c r="N230" s="2" t="e">
        <f t="shared" si="89"/>
        <v>#REF!</v>
      </c>
      <c r="O230" s="2" t="e">
        <f t="shared" si="89"/>
        <v>#REF!</v>
      </c>
      <c r="P230" s="2" t="e">
        <f t="shared" si="89"/>
        <v>#REF!</v>
      </c>
      <c r="Q230" s="2" t="e">
        <f t="shared" si="89"/>
        <v>#REF!</v>
      </c>
      <c r="R230" s="2" t="e">
        <f t="shared" si="89"/>
        <v>#REF!</v>
      </c>
      <c r="S230" s="2" t="e">
        <f t="shared" si="89"/>
        <v>#REF!</v>
      </c>
      <c r="T230" s="2" t="e">
        <f t="shared" si="89"/>
        <v>#REF!</v>
      </c>
      <c r="U230" s="2" t="e">
        <f t="shared" si="89"/>
        <v>#REF!</v>
      </c>
      <c r="V230" s="2" t="e">
        <f t="shared" si="89"/>
        <v>#REF!</v>
      </c>
      <c r="W230" s="2" t="e">
        <f t="shared" si="89"/>
        <v>#REF!</v>
      </c>
      <c r="X230" s="2" t="e">
        <f t="shared" si="89"/>
        <v>#REF!</v>
      </c>
      <c r="Y230" s="2" t="e">
        <f t="shared" si="89"/>
        <v>#REF!</v>
      </c>
      <c r="Z230" s="2" t="e">
        <f t="shared" si="89"/>
        <v>#REF!</v>
      </c>
      <c r="AA230" s="2" t="e">
        <f t="shared" si="89"/>
        <v>#REF!</v>
      </c>
      <c r="AB230" s="2" t="e">
        <f t="shared" si="89"/>
        <v>#REF!</v>
      </c>
      <c r="AC230" s="2" t="e">
        <f t="shared" si="89"/>
        <v>#REF!</v>
      </c>
      <c r="AD230" s="2" t="e">
        <f t="shared" si="89"/>
        <v>#REF!</v>
      </c>
      <c r="AE230" s="2" t="e">
        <f t="shared" si="89"/>
        <v>#REF!</v>
      </c>
      <c r="AF230" s="2" t="e">
        <f t="shared" si="89"/>
        <v>#REF!</v>
      </c>
      <c r="AG230" s="2" t="e">
        <f t="shared" si="89"/>
        <v>#REF!</v>
      </c>
      <c r="AH230" s="2" t="e">
        <f t="shared" si="89"/>
        <v>#REF!</v>
      </c>
      <c r="AI230" s="2" t="e">
        <f t="shared" si="89"/>
        <v>#REF!</v>
      </c>
      <c r="AJ230" s="2" t="e">
        <f t="shared" si="89"/>
        <v>#REF!</v>
      </c>
      <c r="AK230" s="2" t="e">
        <f t="shared" si="89"/>
        <v>#REF!</v>
      </c>
    </row>
    <row r="231" spans="4:40" customFormat="1">
      <c r="E231" t="s">
        <v>309</v>
      </c>
      <c r="F231" t="s">
        <v>215</v>
      </c>
      <c r="G231" s="2">
        <f>-G230*G$18</f>
        <v>0</v>
      </c>
      <c r="H231" s="2" t="e">
        <f t="shared" ref="H231:AK231" si="90">-H230*H$18</f>
        <v>#REF!</v>
      </c>
      <c r="I231" s="2" t="e">
        <f t="shared" si="90"/>
        <v>#REF!</v>
      </c>
      <c r="J231" s="2" t="e">
        <f t="shared" si="90"/>
        <v>#REF!</v>
      </c>
      <c r="K231" s="2" t="e">
        <f t="shared" si="90"/>
        <v>#REF!</v>
      </c>
      <c r="L231" s="2" t="e">
        <f t="shared" si="90"/>
        <v>#REF!</v>
      </c>
      <c r="M231" s="2" t="e">
        <f t="shared" si="90"/>
        <v>#REF!</v>
      </c>
      <c r="N231" s="2" t="e">
        <f t="shared" si="90"/>
        <v>#REF!</v>
      </c>
      <c r="O231" s="2" t="e">
        <f t="shared" si="90"/>
        <v>#REF!</v>
      </c>
      <c r="P231" s="2" t="e">
        <f t="shared" si="90"/>
        <v>#REF!</v>
      </c>
      <c r="Q231" s="2" t="e">
        <f t="shared" si="90"/>
        <v>#REF!</v>
      </c>
      <c r="R231" s="2" t="e">
        <f t="shared" si="90"/>
        <v>#REF!</v>
      </c>
      <c r="S231" s="2" t="e">
        <f t="shared" si="90"/>
        <v>#REF!</v>
      </c>
      <c r="T231" s="2" t="e">
        <f t="shared" si="90"/>
        <v>#REF!</v>
      </c>
      <c r="U231" s="2" t="e">
        <f t="shared" si="90"/>
        <v>#REF!</v>
      </c>
      <c r="V231" s="2" t="e">
        <f t="shared" si="90"/>
        <v>#REF!</v>
      </c>
      <c r="W231" s="2" t="e">
        <f t="shared" si="90"/>
        <v>#REF!</v>
      </c>
      <c r="X231" s="2" t="e">
        <f t="shared" si="90"/>
        <v>#REF!</v>
      </c>
      <c r="Y231" s="2" t="e">
        <f t="shared" si="90"/>
        <v>#REF!</v>
      </c>
      <c r="Z231" s="2" t="e">
        <f t="shared" si="90"/>
        <v>#REF!</v>
      </c>
      <c r="AA231" s="2" t="e">
        <f t="shared" si="90"/>
        <v>#REF!</v>
      </c>
      <c r="AB231" s="2" t="e">
        <f t="shared" si="90"/>
        <v>#REF!</v>
      </c>
      <c r="AC231" s="2" t="e">
        <f t="shared" si="90"/>
        <v>#REF!</v>
      </c>
      <c r="AD231" s="2" t="e">
        <f t="shared" si="90"/>
        <v>#REF!</v>
      </c>
      <c r="AE231" s="2" t="e">
        <f t="shared" si="90"/>
        <v>#REF!</v>
      </c>
      <c r="AF231" s="2" t="e">
        <f t="shared" si="90"/>
        <v>#REF!</v>
      </c>
      <c r="AG231" s="2" t="e">
        <f t="shared" si="90"/>
        <v>#REF!</v>
      </c>
      <c r="AH231" s="2" t="e">
        <f t="shared" si="90"/>
        <v>#REF!</v>
      </c>
      <c r="AI231" s="2" t="e">
        <f t="shared" si="90"/>
        <v>#REF!</v>
      </c>
      <c r="AJ231" s="2" t="e">
        <f t="shared" si="90"/>
        <v>#REF!</v>
      </c>
      <c r="AK231" s="2" t="e">
        <f t="shared" si="90"/>
        <v>#REF!</v>
      </c>
    </row>
    <row r="232" spans="4:40" customFormat="1"/>
    <row r="233" spans="4:40" customFormat="1">
      <c r="D233" t="s">
        <v>310</v>
      </c>
    </row>
    <row r="234" spans="4:40" customFormat="1">
      <c r="E234" t="s">
        <v>214</v>
      </c>
      <c r="F234" t="s">
        <v>215</v>
      </c>
      <c r="G234" s="2">
        <f t="shared" ref="G234:AK234" si="91">-G26</f>
        <v>0</v>
      </c>
      <c r="H234" s="2">
        <f t="shared" si="91"/>
        <v>-9835900</v>
      </c>
      <c r="I234" s="2">
        <f t="shared" si="91"/>
        <v>0</v>
      </c>
      <c r="J234" s="2">
        <f t="shared" si="91"/>
        <v>0</v>
      </c>
      <c r="K234" s="2">
        <f t="shared" si="91"/>
        <v>-3777247.7117187493</v>
      </c>
      <c r="L234" s="2">
        <f t="shared" si="91"/>
        <v>0</v>
      </c>
      <c r="M234" s="2">
        <f t="shared" si="91"/>
        <v>0</v>
      </c>
      <c r="N234" s="2">
        <f t="shared" si="91"/>
        <v>0</v>
      </c>
      <c r="O234" s="2">
        <f t="shared" si="91"/>
        <v>-4824875.4741392722</v>
      </c>
      <c r="P234" s="2">
        <f t="shared" si="91"/>
        <v>0</v>
      </c>
      <c r="Q234" s="2">
        <f t="shared" si="91"/>
        <v>0</v>
      </c>
      <c r="R234" s="23">
        <f t="shared" si="91"/>
        <v>0</v>
      </c>
      <c r="S234" s="23">
        <f t="shared" si="91"/>
        <v>0</v>
      </c>
      <c r="T234" s="23">
        <f t="shared" si="91"/>
        <v>0</v>
      </c>
      <c r="U234" s="23">
        <f t="shared" si="91"/>
        <v>0</v>
      </c>
      <c r="V234" s="23">
        <f t="shared" si="91"/>
        <v>0</v>
      </c>
      <c r="W234" s="23">
        <f t="shared" si="91"/>
        <v>0</v>
      </c>
      <c r="X234" s="23">
        <f t="shared" si="91"/>
        <v>0</v>
      </c>
      <c r="Y234" s="23">
        <f t="shared" si="91"/>
        <v>0</v>
      </c>
      <c r="Z234" s="23">
        <f t="shared" si="91"/>
        <v>0</v>
      </c>
      <c r="AA234" s="23">
        <f t="shared" si="91"/>
        <v>0</v>
      </c>
      <c r="AB234" s="23">
        <f t="shared" si="91"/>
        <v>0</v>
      </c>
      <c r="AC234" s="23">
        <f t="shared" si="91"/>
        <v>0</v>
      </c>
      <c r="AD234" s="23">
        <f t="shared" si="91"/>
        <v>0</v>
      </c>
      <c r="AE234" s="23">
        <f t="shared" si="91"/>
        <v>0</v>
      </c>
      <c r="AF234" s="23">
        <f t="shared" si="91"/>
        <v>0</v>
      </c>
      <c r="AG234" s="23">
        <f t="shared" si="91"/>
        <v>0</v>
      </c>
      <c r="AH234" s="23">
        <f t="shared" si="91"/>
        <v>0</v>
      </c>
      <c r="AI234" s="23">
        <f t="shared" si="91"/>
        <v>0</v>
      </c>
      <c r="AJ234" s="23">
        <f t="shared" si="91"/>
        <v>0</v>
      </c>
      <c r="AK234" s="23">
        <f t="shared" si="91"/>
        <v>0</v>
      </c>
    </row>
    <row r="235" spans="4:40" customFormat="1">
      <c r="E235" t="s">
        <v>311</v>
      </c>
      <c r="F235" t="s">
        <v>215</v>
      </c>
      <c r="G235" s="2">
        <f t="shared" ref="G235:AK235" si="92">G84</f>
        <v>0</v>
      </c>
      <c r="H235" s="2">
        <f t="shared" si="92"/>
        <v>0</v>
      </c>
      <c r="I235" s="2">
        <f t="shared" si="92"/>
        <v>0</v>
      </c>
      <c r="J235" s="2">
        <f t="shared" si="92"/>
        <v>0</v>
      </c>
      <c r="K235" s="2">
        <f t="shared" si="92"/>
        <v>0</v>
      </c>
      <c r="L235" s="2">
        <f t="shared" si="92"/>
        <v>0</v>
      </c>
      <c r="M235" s="2">
        <f t="shared" si="92"/>
        <v>0</v>
      </c>
      <c r="N235" s="2">
        <f t="shared" si="92"/>
        <v>0</v>
      </c>
      <c r="O235" s="2">
        <f t="shared" si="92"/>
        <v>0</v>
      </c>
      <c r="P235" s="2">
        <f t="shared" si="92"/>
        <v>0</v>
      </c>
      <c r="Q235" s="2">
        <f t="shared" si="92"/>
        <v>0</v>
      </c>
      <c r="R235" s="2">
        <f t="shared" si="92"/>
        <v>0</v>
      </c>
      <c r="S235" s="2">
        <f t="shared" si="92"/>
        <v>0</v>
      </c>
      <c r="T235" s="2">
        <f t="shared" si="92"/>
        <v>0</v>
      </c>
      <c r="U235" s="2">
        <f t="shared" si="92"/>
        <v>0</v>
      </c>
      <c r="V235" s="2">
        <f t="shared" si="92"/>
        <v>0</v>
      </c>
      <c r="W235" s="2">
        <f t="shared" si="92"/>
        <v>0</v>
      </c>
      <c r="X235" s="2">
        <f t="shared" si="92"/>
        <v>0</v>
      </c>
      <c r="Y235" s="2">
        <f t="shared" si="92"/>
        <v>0</v>
      </c>
      <c r="Z235" s="2">
        <f t="shared" si="92"/>
        <v>0</v>
      </c>
      <c r="AA235" s="2">
        <f t="shared" si="92"/>
        <v>0</v>
      </c>
      <c r="AB235" s="2">
        <f t="shared" si="92"/>
        <v>0</v>
      </c>
      <c r="AC235" s="2">
        <f t="shared" si="92"/>
        <v>0</v>
      </c>
      <c r="AD235" s="2">
        <f t="shared" si="92"/>
        <v>0</v>
      </c>
      <c r="AE235" s="2">
        <f t="shared" si="92"/>
        <v>0</v>
      </c>
      <c r="AF235" s="2">
        <f t="shared" si="92"/>
        <v>0</v>
      </c>
      <c r="AG235" s="2">
        <f t="shared" si="92"/>
        <v>0</v>
      </c>
      <c r="AH235" s="2">
        <f t="shared" si="92"/>
        <v>0</v>
      </c>
      <c r="AI235" s="2">
        <f t="shared" si="92"/>
        <v>0</v>
      </c>
      <c r="AJ235" s="2">
        <f t="shared" si="92"/>
        <v>0</v>
      </c>
      <c r="AK235" s="2">
        <f t="shared" si="92"/>
        <v>0</v>
      </c>
    </row>
    <row r="236" spans="4:40" customFormat="1">
      <c r="E236" t="s">
        <v>222</v>
      </c>
      <c r="F236" t="s">
        <v>215</v>
      </c>
      <c r="G236" s="2">
        <f t="shared" ref="G236:AK236" si="93">G53</f>
        <v>0</v>
      </c>
      <c r="H236" s="2">
        <f t="shared" si="93"/>
        <v>0</v>
      </c>
      <c r="I236" s="2">
        <f t="shared" si="93"/>
        <v>0</v>
      </c>
      <c r="J236" s="2">
        <f t="shared" si="93"/>
        <v>0</v>
      </c>
      <c r="K236" s="2">
        <f t="shared" si="93"/>
        <v>0</v>
      </c>
      <c r="L236" s="2">
        <f t="shared" si="93"/>
        <v>0</v>
      </c>
      <c r="M236" s="2">
        <f t="shared" si="93"/>
        <v>0</v>
      </c>
      <c r="N236" s="2">
        <f t="shared" si="93"/>
        <v>0</v>
      </c>
      <c r="O236" s="2">
        <f t="shared" si="93"/>
        <v>0</v>
      </c>
      <c r="P236" s="2">
        <f t="shared" si="93"/>
        <v>0</v>
      </c>
      <c r="Q236" s="2">
        <f t="shared" si="93"/>
        <v>0</v>
      </c>
      <c r="R236" s="2">
        <f t="shared" si="93"/>
        <v>0</v>
      </c>
      <c r="S236" s="2">
        <f t="shared" si="93"/>
        <v>0</v>
      </c>
      <c r="T236" s="2">
        <f t="shared" si="93"/>
        <v>0</v>
      </c>
      <c r="U236" s="2">
        <f t="shared" si="93"/>
        <v>0</v>
      </c>
      <c r="V236" s="2">
        <f t="shared" si="93"/>
        <v>0</v>
      </c>
      <c r="W236" s="2">
        <f t="shared" si="93"/>
        <v>0</v>
      </c>
      <c r="X236" s="2">
        <f t="shared" si="93"/>
        <v>0</v>
      </c>
      <c r="Y236" s="2">
        <f t="shared" si="93"/>
        <v>0</v>
      </c>
      <c r="Z236" s="2">
        <f t="shared" si="93"/>
        <v>0</v>
      </c>
      <c r="AA236" s="2">
        <f t="shared" si="93"/>
        <v>0</v>
      </c>
      <c r="AB236" s="2">
        <f t="shared" si="93"/>
        <v>0</v>
      </c>
      <c r="AC236" s="2">
        <f t="shared" si="93"/>
        <v>0</v>
      </c>
      <c r="AD236" s="2">
        <f t="shared" si="93"/>
        <v>0</v>
      </c>
      <c r="AE236" s="2">
        <f t="shared" si="93"/>
        <v>0</v>
      </c>
      <c r="AF236" s="2">
        <f t="shared" si="93"/>
        <v>0</v>
      </c>
      <c r="AG236" s="2">
        <f t="shared" si="93"/>
        <v>0</v>
      </c>
      <c r="AH236" s="2">
        <f t="shared" si="93"/>
        <v>0</v>
      </c>
      <c r="AI236" s="2">
        <f t="shared" si="93"/>
        <v>0</v>
      </c>
      <c r="AJ236" s="2">
        <f t="shared" si="93"/>
        <v>0</v>
      </c>
      <c r="AK236" s="2">
        <f t="shared" si="93"/>
        <v>0</v>
      </c>
    </row>
    <row r="237" spans="4:40" customFormat="1">
      <c r="E237" t="s">
        <v>305</v>
      </c>
      <c r="F237" t="s">
        <v>215</v>
      </c>
      <c r="G237" s="2">
        <f t="shared" ref="G237:AK237" si="94">G177</f>
        <v>0</v>
      </c>
      <c r="H237" s="2">
        <f t="shared" si="94"/>
        <v>331678.33960815682</v>
      </c>
      <c r="I237" s="2">
        <f t="shared" si="94"/>
        <v>1059461.514917542</v>
      </c>
      <c r="J237" s="2">
        <f>J177</f>
        <v>1919908.5489884061</v>
      </c>
      <c r="K237" s="2">
        <f t="shared" si="94"/>
        <v>2947244.5593907651</v>
      </c>
      <c r="L237" s="2">
        <f t="shared" si="94"/>
        <v>3998040.438706968</v>
      </c>
      <c r="M237" s="2">
        <f t="shared" si="94"/>
        <v>5341421.7147216126</v>
      </c>
      <c r="N237" s="2">
        <f t="shared" si="94"/>
        <v>6901338.6986763887</v>
      </c>
      <c r="O237" s="2">
        <f t="shared" si="94"/>
        <v>8460331.4972590934</v>
      </c>
      <c r="P237" s="2">
        <f t="shared" si="94"/>
        <v>10141052.002014937</v>
      </c>
      <c r="Q237" s="2">
        <f t="shared" si="94"/>
        <v>12016525.576726295</v>
      </c>
      <c r="R237" s="2">
        <f t="shared" si="94"/>
        <v>14180153.826068476</v>
      </c>
      <c r="S237" s="2">
        <f t="shared" si="94"/>
        <v>0</v>
      </c>
      <c r="T237" s="2">
        <f t="shared" si="94"/>
        <v>0</v>
      </c>
      <c r="U237" s="2">
        <f t="shared" si="94"/>
        <v>0</v>
      </c>
      <c r="V237" s="2">
        <f t="shared" si="94"/>
        <v>0</v>
      </c>
      <c r="W237" s="2">
        <f t="shared" si="94"/>
        <v>0</v>
      </c>
      <c r="X237" s="2">
        <f t="shared" si="94"/>
        <v>0</v>
      </c>
      <c r="Y237" s="2">
        <f t="shared" si="94"/>
        <v>0</v>
      </c>
      <c r="Z237" s="2">
        <f t="shared" si="94"/>
        <v>0</v>
      </c>
      <c r="AA237" s="2">
        <f t="shared" si="94"/>
        <v>0</v>
      </c>
      <c r="AB237" s="2">
        <f t="shared" si="94"/>
        <v>0</v>
      </c>
      <c r="AC237" s="2">
        <f t="shared" si="94"/>
        <v>0</v>
      </c>
      <c r="AD237" s="2">
        <f t="shared" si="94"/>
        <v>0</v>
      </c>
      <c r="AE237" s="2">
        <f t="shared" si="94"/>
        <v>0</v>
      </c>
      <c r="AF237" s="2">
        <f t="shared" si="94"/>
        <v>0</v>
      </c>
      <c r="AG237" s="2">
        <f t="shared" si="94"/>
        <v>0</v>
      </c>
      <c r="AH237" s="2">
        <f t="shared" si="94"/>
        <v>0</v>
      </c>
      <c r="AI237" s="2">
        <f t="shared" si="94"/>
        <v>0</v>
      </c>
      <c r="AJ237" s="2">
        <f t="shared" si="94"/>
        <v>0</v>
      </c>
      <c r="AK237" s="2">
        <f t="shared" si="94"/>
        <v>0</v>
      </c>
      <c r="AL237" s="2">
        <f t="shared" ref="AL237:AL243" si="95">IF(AF237=0,0,IF($G$15&gt;(AK237/AF237)^(1/5)-1+2%,AK237*(AK237/AF237)^(1/5)/($G$15-((AK237/AF237)^(1/5)-1)),AK237*(1+$G$14)/$G$16))</f>
        <v>0</v>
      </c>
      <c r="AN237" s="2"/>
    </row>
    <row r="238" spans="4:40" customFormat="1">
      <c r="E238" t="s">
        <v>282</v>
      </c>
      <c r="F238" t="s">
        <v>215</v>
      </c>
      <c r="G238" s="2">
        <f t="shared" ref="G238:AK238" si="96">G224</f>
        <v>0</v>
      </c>
      <c r="H238" s="2" t="e">
        <f t="shared" si="96"/>
        <v>#REF!</v>
      </c>
      <c r="I238" s="2" t="e">
        <f t="shared" si="96"/>
        <v>#REF!</v>
      </c>
      <c r="J238" s="2" t="e">
        <f t="shared" si="96"/>
        <v>#REF!</v>
      </c>
      <c r="K238" s="2" t="e">
        <f t="shared" si="96"/>
        <v>#REF!</v>
      </c>
      <c r="L238" s="2" t="e">
        <f t="shared" si="96"/>
        <v>#REF!</v>
      </c>
      <c r="M238" s="2" t="e">
        <f t="shared" si="96"/>
        <v>#REF!</v>
      </c>
      <c r="N238" s="2" t="e">
        <f t="shared" si="96"/>
        <v>#REF!</v>
      </c>
      <c r="O238" s="2" t="e">
        <f t="shared" si="96"/>
        <v>#REF!</v>
      </c>
      <c r="P238" s="2" t="e">
        <f t="shared" si="96"/>
        <v>#REF!</v>
      </c>
      <c r="Q238" s="2" t="e">
        <f t="shared" si="96"/>
        <v>#REF!</v>
      </c>
      <c r="R238" s="2" t="e">
        <f t="shared" si="96"/>
        <v>#REF!</v>
      </c>
      <c r="S238" s="2" t="e">
        <f t="shared" si="96"/>
        <v>#REF!</v>
      </c>
      <c r="T238" s="2" t="e">
        <f t="shared" si="96"/>
        <v>#REF!</v>
      </c>
      <c r="U238" s="2" t="e">
        <f t="shared" si="96"/>
        <v>#REF!</v>
      </c>
      <c r="V238" s="2" t="e">
        <f t="shared" si="96"/>
        <v>#REF!</v>
      </c>
      <c r="W238" s="2" t="e">
        <f t="shared" si="96"/>
        <v>#REF!</v>
      </c>
      <c r="X238" s="2" t="e">
        <f t="shared" si="96"/>
        <v>#REF!</v>
      </c>
      <c r="Y238" s="2" t="e">
        <f t="shared" si="96"/>
        <v>#REF!</v>
      </c>
      <c r="Z238" s="2" t="e">
        <f t="shared" si="96"/>
        <v>#REF!</v>
      </c>
      <c r="AA238" s="2" t="e">
        <f t="shared" si="96"/>
        <v>#REF!</v>
      </c>
      <c r="AB238" s="2" t="e">
        <f t="shared" si="96"/>
        <v>#REF!</v>
      </c>
      <c r="AC238" s="2" t="e">
        <f t="shared" si="96"/>
        <v>#REF!</v>
      </c>
      <c r="AD238" s="2" t="e">
        <f t="shared" si="96"/>
        <v>#REF!</v>
      </c>
      <c r="AE238" s="2" t="e">
        <f t="shared" si="96"/>
        <v>#REF!</v>
      </c>
      <c r="AF238" s="2" t="e">
        <f t="shared" si="96"/>
        <v>#REF!</v>
      </c>
      <c r="AG238" s="2" t="e">
        <f t="shared" si="96"/>
        <v>#REF!</v>
      </c>
      <c r="AH238" s="2" t="e">
        <f t="shared" si="96"/>
        <v>#REF!</v>
      </c>
      <c r="AI238" s="2" t="e">
        <f t="shared" si="96"/>
        <v>#REF!</v>
      </c>
      <c r="AJ238" s="2" t="e">
        <f t="shared" si="96"/>
        <v>#REF!</v>
      </c>
      <c r="AK238" s="2" t="e">
        <f t="shared" si="96"/>
        <v>#REF!</v>
      </c>
      <c r="AL238" s="2" t="e">
        <f t="shared" si="95"/>
        <v>#REF!</v>
      </c>
      <c r="AN238" s="2"/>
    </row>
    <row r="239" spans="4:40" customFormat="1">
      <c r="E239" t="s">
        <v>283</v>
      </c>
      <c r="F239" t="s">
        <v>215</v>
      </c>
      <c r="G239" s="2">
        <f t="shared" ref="G239:AK239" si="97">-G200</f>
        <v>0</v>
      </c>
      <c r="H239" s="2" t="e">
        <f t="shared" si="97"/>
        <v>#REF!</v>
      </c>
      <c r="I239" s="2" t="e">
        <f t="shared" si="97"/>
        <v>#REF!</v>
      </c>
      <c r="J239" s="2" t="e">
        <f>-J200</f>
        <v>#REF!</v>
      </c>
      <c r="K239" s="2" t="e">
        <f t="shared" si="97"/>
        <v>#REF!</v>
      </c>
      <c r="L239" s="2" t="e">
        <f t="shared" si="97"/>
        <v>#REF!</v>
      </c>
      <c r="M239" s="2" t="e">
        <f t="shared" si="97"/>
        <v>#REF!</v>
      </c>
      <c r="N239" s="2" t="e">
        <f t="shared" si="97"/>
        <v>#REF!</v>
      </c>
      <c r="O239" s="2" t="e">
        <f t="shared" si="97"/>
        <v>#REF!</v>
      </c>
      <c r="P239" s="2" t="e">
        <f t="shared" si="97"/>
        <v>#REF!</v>
      </c>
      <c r="Q239" s="2" t="e">
        <f t="shared" si="97"/>
        <v>#REF!</v>
      </c>
      <c r="R239" s="2" t="e">
        <f t="shared" si="97"/>
        <v>#REF!</v>
      </c>
      <c r="S239" s="2" t="e">
        <f t="shared" si="97"/>
        <v>#REF!</v>
      </c>
      <c r="T239" s="2" t="e">
        <f t="shared" si="97"/>
        <v>#REF!</v>
      </c>
      <c r="U239" s="2" t="e">
        <f t="shared" si="97"/>
        <v>#REF!</v>
      </c>
      <c r="V239" s="2" t="e">
        <f t="shared" si="97"/>
        <v>#REF!</v>
      </c>
      <c r="W239" s="2" t="e">
        <f t="shared" si="97"/>
        <v>#REF!</v>
      </c>
      <c r="X239" s="2" t="e">
        <f t="shared" si="97"/>
        <v>#REF!</v>
      </c>
      <c r="Y239" s="2" t="e">
        <f t="shared" si="97"/>
        <v>#REF!</v>
      </c>
      <c r="Z239" s="2" t="e">
        <f t="shared" si="97"/>
        <v>#REF!</v>
      </c>
      <c r="AA239" s="2" t="e">
        <f t="shared" si="97"/>
        <v>#REF!</v>
      </c>
      <c r="AB239" s="2" t="e">
        <f t="shared" si="97"/>
        <v>#REF!</v>
      </c>
      <c r="AC239" s="2" t="e">
        <f t="shared" si="97"/>
        <v>#REF!</v>
      </c>
      <c r="AD239" s="2" t="e">
        <f t="shared" si="97"/>
        <v>#REF!</v>
      </c>
      <c r="AE239" s="2" t="e">
        <f t="shared" si="97"/>
        <v>#REF!</v>
      </c>
      <c r="AF239" s="2" t="e">
        <f t="shared" si="97"/>
        <v>#REF!</v>
      </c>
      <c r="AG239" s="2" t="e">
        <f t="shared" si="97"/>
        <v>#REF!</v>
      </c>
      <c r="AH239" s="2" t="e">
        <f t="shared" si="97"/>
        <v>#REF!</v>
      </c>
      <c r="AI239" s="2" t="e">
        <f t="shared" si="97"/>
        <v>#REF!</v>
      </c>
      <c r="AJ239" s="2" t="e">
        <f t="shared" si="97"/>
        <v>#REF!</v>
      </c>
      <c r="AK239" s="2" t="e">
        <f t="shared" si="97"/>
        <v>#REF!</v>
      </c>
      <c r="AL239" s="2" t="e">
        <f t="shared" si="95"/>
        <v>#REF!</v>
      </c>
      <c r="AN239" s="2"/>
    </row>
    <row r="240" spans="4:40" customFormat="1">
      <c r="E240" t="s">
        <v>290</v>
      </c>
      <c r="F240" t="s">
        <v>215</v>
      </c>
      <c r="G240" s="2">
        <f t="shared" ref="G240:AK240" si="98">G207</f>
        <v>0</v>
      </c>
      <c r="H240" s="2">
        <f t="shared" si="98"/>
        <v>0</v>
      </c>
      <c r="I240" s="2">
        <f t="shared" si="98"/>
        <v>0</v>
      </c>
      <c r="J240" s="2">
        <f t="shared" si="98"/>
        <v>0</v>
      </c>
      <c r="K240" s="2">
        <f t="shared" si="98"/>
        <v>0</v>
      </c>
      <c r="L240" s="2">
        <f t="shared" si="98"/>
        <v>0</v>
      </c>
      <c r="M240" s="2">
        <f t="shared" si="98"/>
        <v>0</v>
      </c>
      <c r="N240" s="2">
        <f t="shared" si="98"/>
        <v>0</v>
      </c>
      <c r="O240" s="2">
        <f t="shared" si="98"/>
        <v>0</v>
      </c>
      <c r="P240" s="2">
        <f t="shared" si="98"/>
        <v>0</v>
      </c>
      <c r="Q240" s="2">
        <f t="shared" si="98"/>
        <v>0</v>
      </c>
      <c r="R240" s="2">
        <f t="shared" si="98"/>
        <v>0</v>
      </c>
      <c r="S240" s="2">
        <f t="shared" si="98"/>
        <v>0</v>
      </c>
      <c r="T240" s="2">
        <f t="shared" si="98"/>
        <v>0</v>
      </c>
      <c r="U240" s="2">
        <f t="shared" si="98"/>
        <v>0</v>
      </c>
      <c r="V240" s="2">
        <f t="shared" si="98"/>
        <v>0</v>
      </c>
      <c r="W240" s="2">
        <f t="shared" si="98"/>
        <v>0</v>
      </c>
      <c r="X240" s="2">
        <f t="shared" si="98"/>
        <v>0</v>
      </c>
      <c r="Y240" s="2">
        <f t="shared" si="98"/>
        <v>0</v>
      </c>
      <c r="Z240" s="2">
        <f t="shared" si="98"/>
        <v>0</v>
      </c>
      <c r="AA240" s="2">
        <f t="shared" si="98"/>
        <v>0</v>
      </c>
      <c r="AB240" s="2">
        <f t="shared" si="98"/>
        <v>0</v>
      </c>
      <c r="AC240" s="2">
        <f t="shared" si="98"/>
        <v>0</v>
      </c>
      <c r="AD240" s="2">
        <f t="shared" si="98"/>
        <v>0</v>
      </c>
      <c r="AE240" s="2">
        <f t="shared" si="98"/>
        <v>0</v>
      </c>
      <c r="AF240" s="2">
        <f t="shared" si="98"/>
        <v>0</v>
      </c>
      <c r="AG240" s="2">
        <f t="shared" si="98"/>
        <v>0</v>
      </c>
      <c r="AH240" s="2">
        <f t="shared" si="98"/>
        <v>0</v>
      </c>
      <c r="AI240" s="2">
        <f t="shared" si="98"/>
        <v>0</v>
      </c>
      <c r="AJ240" s="2">
        <f t="shared" si="98"/>
        <v>0</v>
      </c>
      <c r="AK240" s="2">
        <f t="shared" si="98"/>
        <v>0</v>
      </c>
      <c r="AL240" s="2">
        <f t="shared" si="95"/>
        <v>0</v>
      </c>
      <c r="AN240" s="2"/>
    </row>
    <row r="241" spans="3:40" customFormat="1">
      <c r="E241" t="s">
        <v>295</v>
      </c>
      <c r="F241" t="s">
        <v>215</v>
      </c>
      <c r="G241" s="2">
        <f t="shared" ref="G241:AK241" si="99">G214</f>
        <v>0</v>
      </c>
      <c r="H241" s="2">
        <f t="shared" si="99"/>
        <v>0</v>
      </c>
      <c r="I241" s="2">
        <f t="shared" si="99"/>
        <v>0</v>
      </c>
      <c r="J241" s="2">
        <f t="shared" si="99"/>
        <v>0</v>
      </c>
      <c r="K241" s="2">
        <f t="shared" si="99"/>
        <v>0</v>
      </c>
      <c r="L241" s="2">
        <f t="shared" si="99"/>
        <v>0</v>
      </c>
      <c r="M241" s="2">
        <f t="shared" si="99"/>
        <v>0</v>
      </c>
      <c r="N241" s="2">
        <f t="shared" si="99"/>
        <v>0</v>
      </c>
      <c r="O241" s="2">
        <f t="shared" si="99"/>
        <v>0</v>
      </c>
      <c r="P241" s="2">
        <f t="shared" si="99"/>
        <v>0</v>
      </c>
      <c r="Q241" s="2">
        <f t="shared" si="99"/>
        <v>0</v>
      </c>
      <c r="R241" s="2">
        <f t="shared" si="99"/>
        <v>0</v>
      </c>
      <c r="S241" s="2">
        <f t="shared" si="99"/>
        <v>0</v>
      </c>
      <c r="T241" s="2">
        <f t="shared" si="99"/>
        <v>0</v>
      </c>
      <c r="U241" s="2">
        <f t="shared" si="99"/>
        <v>0</v>
      </c>
      <c r="V241" s="2">
        <f t="shared" si="99"/>
        <v>0</v>
      </c>
      <c r="W241" s="2">
        <f t="shared" si="99"/>
        <v>0</v>
      </c>
      <c r="X241" s="2">
        <f t="shared" si="99"/>
        <v>0</v>
      </c>
      <c r="Y241" s="2">
        <f t="shared" si="99"/>
        <v>0</v>
      </c>
      <c r="Z241" s="2">
        <f t="shared" si="99"/>
        <v>0</v>
      </c>
      <c r="AA241" s="2">
        <f t="shared" si="99"/>
        <v>0</v>
      </c>
      <c r="AB241" s="2">
        <f t="shared" si="99"/>
        <v>0</v>
      </c>
      <c r="AC241" s="2">
        <f t="shared" si="99"/>
        <v>0</v>
      </c>
      <c r="AD241" s="2">
        <f t="shared" si="99"/>
        <v>0</v>
      </c>
      <c r="AE241" s="2">
        <f t="shared" si="99"/>
        <v>0</v>
      </c>
      <c r="AF241" s="2">
        <f t="shared" si="99"/>
        <v>0</v>
      </c>
      <c r="AG241" s="2">
        <f t="shared" si="99"/>
        <v>0</v>
      </c>
      <c r="AH241" s="2">
        <f t="shared" si="99"/>
        <v>0</v>
      </c>
      <c r="AI241" s="2">
        <f t="shared" si="99"/>
        <v>0</v>
      </c>
      <c r="AJ241" s="2">
        <f t="shared" si="99"/>
        <v>0</v>
      </c>
      <c r="AK241" s="2">
        <f t="shared" si="99"/>
        <v>0</v>
      </c>
      <c r="AL241" s="2">
        <f t="shared" si="95"/>
        <v>0</v>
      </c>
      <c r="AN241" s="2"/>
    </row>
    <row r="242" spans="3:40" customFormat="1">
      <c r="E242" t="s">
        <v>312</v>
      </c>
      <c r="F242" t="s">
        <v>215</v>
      </c>
      <c r="G242" s="2">
        <f t="shared" ref="G242:AK242" si="100">G231</f>
        <v>0</v>
      </c>
      <c r="H242" s="2" t="e">
        <f>H231</f>
        <v>#REF!</v>
      </c>
      <c r="I242" s="2" t="e">
        <f t="shared" si="100"/>
        <v>#REF!</v>
      </c>
      <c r="J242" s="2" t="e">
        <f t="shared" si="100"/>
        <v>#REF!</v>
      </c>
      <c r="K242" s="2" t="e">
        <f t="shared" si="100"/>
        <v>#REF!</v>
      </c>
      <c r="L242" s="2" t="e">
        <f t="shared" si="100"/>
        <v>#REF!</v>
      </c>
      <c r="M242" s="2" t="e">
        <f t="shared" si="100"/>
        <v>#REF!</v>
      </c>
      <c r="N242" s="2" t="e">
        <f t="shared" si="100"/>
        <v>#REF!</v>
      </c>
      <c r="O242" s="2" t="e">
        <f t="shared" si="100"/>
        <v>#REF!</v>
      </c>
      <c r="P242" s="2" t="e">
        <f t="shared" si="100"/>
        <v>#REF!</v>
      </c>
      <c r="Q242" s="2" t="e">
        <f t="shared" si="100"/>
        <v>#REF!</v>
      </c>
      <c r="R242" s="2" t="e">
        <f t="shared" si="100"/>
        <v>#REF!</v>
      </c>
      <c r="S242" s="2" t="e">
        <f t="shared" si="100"/>
        <v>#REF!</v>
      </c>
      <c r="T242" s="2" t="e">
        <f t="shared" si="100"/>
        <v>#REF!</v>
      </c>
      <c r="U242" s="2" t="e">
        <f t="shared" si="100"/>
        <v>#REF!</v>
      </c>
      <c r="V242" s="2" t="e">
        <f t="shared" si="100"/>
        <v>#REF!</v>
      </c>
      <c r="W242" s="2" t="e">
        <f t="shared" si="100"/>
        <v>#REF!</v>
      </c>
      <c r="X242" s="2" t="e">
        <f t="shared" si="100"/>
        <v>#REF!</v>
      </c>
      <c r="Y242" s="2" t="e">
        <f t="shared" si="100"/>
        <v>#REF!</v>
      </c>
      <c r="Z242" s="2" t="e">
        <f t="shared" si="100"/>
        <v>#REF!</v>
      </c>
      <c r="AA242" s="2" t="e">
        <f t="shared" si="100"/>
        <v>#REF!</v>
      </c>
      <c r="AB242" s="2" t="e">
        <f t="shared" si="100"/>
        <v>#REF!</v>
      </c>
      <c r="AC242" s="2" t="e">
        <f t="shared" si="100"/>
        <v>#REF!</v>
      </c>
      <c r="AD242" s="2" t="e">
        <f t="shared" si="100"/>
        <v>#REF!</v>
      </c>
      <c r="AE242" s="2" t="e">
        <f t="shared" si="100"/>
        <v>#REF!</v>
      </c>
      <c r="AF242" s="2" t="e">
        <f t="shared" si="100"/>
        <v>#REF!</v>
      </c>
      <c r="AG242" s="2" t="e">
        <f t="shared" si="100"/>
        <v>#REF!</v>
      </c>
      <c r="AH242" s="2" t="e">
        <f t="shared" si="100"/>
        <v>#REF!</v>
      </c>
      <c r="AI242" s="2" t="e">
        <f t="shared" si="100"/>
        <v>#REF!</v>
      </c>
      <c r="AJ242" s="2" t="e">
        <f t="shared" si="100"/>
        <v>#REF!</v>
      </c>
      <c r="AK242" s="2" t="e">
        <f t="shared" si="100"/>
        <v>#REF!</v>
      </c>
      <c r="AL242" s="2" t="e">
        <f t="shared" si="95"/>
        <v>#REF!</v>
      </c>
      <c r="AN242" s="35"/>
    </row>
    <row r="243" spans="3:40" customFormat="1">
      <c r="E243" t="s">
        <v>313</v>
      </c>
      <c r="F243" t="s">
        <v>215</v>
      </c>
      <c r="G243" s="2">
        <f>-$G$17*G242</f>
        <v>0</v>
      </c>
      <c r="H243" s="2" t="e">
        <f>-$G$17*H242</f>
        <v>#REF!</v>
      </c>
      <c r="I243" s="2" t="e">
        <f t="shared" ref="I243:AK243" si="101">-$G$17*I242</f>
        <v>#REF!</v>
      </c>
      <c r="J243" s="2" t="e">
        <f t="shared" si="101"/>
        <v>#REF!</v>
      </c>
      <c r="K243" s="2" t="e">
        <f t="shared" si="101"/>
        <v>#REF!</v>
      </c>
      <c r="L243" s="2" t="e">
        <f t="shared" si="101"/>
        <v>#REF!</v>
      </c>
      <c r="M243" s="2" t="e">
        <f t="shared" si="101"/>
        <v>#REF!</v>
      </c>
      <c r="N243" s="2" t="e">
        <f t="shared" si="101"/>
        <v>#REF!</v>
      </c>
      <c r="O243" s="2" t="e">
        <f t="shared" si="101"/>
        <v>#REF!</v>
      </c>
      <c r="P243" s="2" t="e">
        <f t="shared" si="101"/>
        <v>#REF!</v>
      </c>
      <c r="Q243" s="2" t="e">
        <f t="shared" si="101"/>
        <v>#REF!</v>
      </c>
      <c r="R243" s="2" t="e">
        <f t="shared" si="101"/>
        <v>#REF!</v>
      </c>
      <c r="S243" s="2" t="e">
        <f t="shared" si="101"/>
        <v>#REF!</v>
      </c>
      <c r="T243" s="2" t="e">
        <f t="shared" si="101"/>
        <v>#REF!</v>
      </c>
      <c r="U243" s="2" t="e">
        <f t="shared" si="101"/>
        <v>#REF!</v>
      </c>
      <c r="V243" s="2" t="e">
        <f t="shared" si="101"/>
        <v>#REF!</v>
      </c>
      <c r="W243" s="2" t="e">
        <f t="shared" si="101"/>
        <v>#REF!</v>
      </c>
      <c r="X243" s="2" t="e">
        <f t="shared" si="101"/>
        <v>#REF!</v>
      </c>
      <c r="Y243" s="2" t="e">
        <f t="shared" si="101"/>
        <v>#REF!</v>
      </c>
      <c r="Z243" s="2" t="e">
        <f t="shared" si="101"/>
        <v>#REF!</v>
      </c>
      <c r="AA243" s="2" t="e">
        <f t="shared" si="101"/>
        <v>#REF!</v>
      </c>
      <c r="AB243" s="2" t="e">
        <f t="shared" si="101"/>
        <v>#REF!</v>
      </c>
      <c r="AC243" s="2" t="e">
        <f t="shared" si="101"/>
        <v>#REF!</v>
      </c>
      <c r="AD243" s="2" t="e">
        <f t="shared" si="101"/>
        <v>#REF!</v>
      </c>
      <c r="AE243" s="2" t="e">
        <f t="shared" si="101"/>
        <v>#REF!</v>
      </c>
      <c r="AF243" s="2" t="e">
        <f t="shared" si="101"/>
        <v>#REF!</v>
      </c>
      <c r="AG243" s="2" t="e">
        <f t="shared" si="101"/>
        <v>#REF!</v>
      </c>
      <c r="AH243" s="2" t="e">
        <f t="shared" si="101"/>
        <v>#REF!</v>
      </c>
      <c r="AI243" s="2" t="e">
        <f t="shared" si="101"/>
        <v>#REF!</v>
      </c>
      <c r="AJ243" s="2" t="e">
        <f t="shared" si="101"/>
        <v>#REF!</v>
      </c>
      <c r="AK243" s="2" t="e">
        <f t="shared" si="101"/>
        <v>#REF!</v>
      </c>
      <c r="AL243" s="2" t="e">
        <f t="shared" si="95"/>
        <v>#REF!</v>
      </c>
      <c r="AN243" s="2"/>
    </row>
    <row r="244" spans="3:40" customFormat="1">
      <c r="E244" t="s">
        <v>314</v>
      </c>
      <c r="F244" t="s">
        <v>215</v>
      </c>
      <c r="G244" s="2">
        <f>SUM(G234:G243)</f>
        <v>0</v>
      </c>
      <c r="H244" s="2" t="e">
        <f t="shared" ref="H244:AL244" si="102">SUM(H234:H243)</f>
        <v>#REF!</v>
      </c>
      <c r="I244" s="2" t="e">
        <f t="shared" si="102"/>
        <v>#REF!</v>
      </c>
      <c r="J244" s="2" t="e">
        <f t="shared" si="102"/>
        <v>#REF!</v>
      </c>
      <c r="K244" s="2" t="e">
        <f t="shared" si="102"/>
        <v>#REF!</v>
      </c>
      <c r="L244" s="2" t="e">
        <f t="shared" si="102"/>
        <v>#REF!</v>
      </c>
      <c r="M244" s="2" t="e">
        <f t="shared" si="102"/>
        <v>#REF!</v>
      </c>
      <c r="N244" s="2" t="e">
        <f t="shared" si="102"/>
        <v>#REF!</v>
      </c>
      <c r="O244" s="2" t="e">
        <f t="shared" si="102"/>
        <v>#REF!</v>
      </c>
      <c r="P244" s="2" t="e">
        <f t="shared" si="102"/>
        <v>#REF!</v>
      </c>
      <c r="Q244" s="2" t="e">
        <f t="shared" si="102"/>
        <v>#REF!</v>
      </c>
      <c r="R244" s="2" t="e">
        <f t="shared" si="102"/>
        <v>#REF!</v>
      </c>
      <c r="S244" s="2" t="e">
        <f t="shared" si="102"/>
        <v>#REF!</v>
      </c>
      <c r="T244" s="2" t="e">
        <f t="shared" si="102"/>
        <v>#REF!</v>
      </c>
      <c r="U244" s="2" t="e">
        <f t="shared" si="102"/>
        <v>#REF!</v>
      </c>
      <c r="V244" s="2" t="e">
        <f t="shared" si="102"/>
        <v>#REF!</v>
      </c>
      <c r="W244" s="2" t="e">
        <f t="shared" si="102"/>
        <v>#REF!</v>
      </c>
      <c r="X244" s="2" t="e">
        <f t="shared" si="102"/>
        <v>#REF!</v>
      </c>
      <c r="Y244" s="2" t="e">
        <f t="shared" si="102"/>
        <v>#REF!</v>
      </c>
      <c r="Z244" s="2" t="e">
        <f t="shared" si="102"/>
        <v>#REF!</v>
      </c>
      <c r="AA244" s="2" t="e">
        <f t="shared" si="102"/>
        <v>#REF!</v>
      </c>
      <c r="AB244" s="2" t="e">
        <f t="shared" si="102"/>
        <v>#REF!</v>
      </c>
      <c r="AC244" s="2" t="e">
        <f t="shared" si="102"/>
        <v>#REF!</v>
      </c>
      <c r="AD244" s="2" t="e">
        <f t="shared" si="102"/>
        <v>#REF!</v>
      </c>
      <c r="AE244" s="2" t="e">
        <f t="shared" si="102"/>
        <v>#REF!</v>
      </c>
      <c r="AF244" s="2" t="e">
        <f t="shared" si="102"/>
        <v>#REF!</v>
      </c>
      <c r="AG244" s="2" t="e">
        <f t="shared" si="102"/>
        <v>#REF!</v>
      </c>
      <c r="AH244" s="2" t="e">
        <f t="shared" si="102"/>
        <v>#REF!</v>
      </c>
      <c r="AI244" s="2" t="e">
        <f t="shared" si="102"/>
        <v>#REF!</v>
      </c>
      <c r="AJ244" s="2" t="e">
        <f t="shared" si="102"/>
        <v>#REF!</v>
      </c>
      <c r="AK244" s="2" t="e">
        <f t="shared" si="102"/>
        <v>#REF!</v>
      </c>
      <c r="AL244" s="2" t="e">
        <f t="shared" si="102"/>
        <v>#REF!</v>
      </c>
      <c r="AN244" s="2"/>
    </row>
    <row r="245" spans="3:40" customFormat="1">
      <c r="E245" t="s">
        <v>315</v>
      </c>
      <c r="F245" t="s">
        <v>215</v>
      </c>
      <c r="G245" s="2" t="e">
        <f>NPV($G$15,H244:AL244)+G244</f>
        <v>#REF!</v>
      </c>
    </row>
    <row r="247" spans="3:40" customFormat="1">
      <c r="E247" t="s">
        <v>307</v>
      </c>
      <c r="F247" t="s">
        <v>215</v>
      </c>
      <c r="H247" s="2" t="e">
        <f t="shared" ref="H247:AK247" si="103">H219</f>
        <v>#REF!</v>
      </c>
      <c r="I247" s="2" t="e">
        <f t="shared" si="103"/>
        <v>#REF!</v>
      </c>
      <c r="J247" s="2" t="e">
        <f t="shared" si="103"/>
        <v>#REF!</v>
      </c>
      <c r="K247" s="2" t="e">
        <f t="shared" si="103"/>
        <v>#REF!</v>
      </c>
      <c r="L247" s="2" t="e">
        <f t="shared" si="103"/>
        <v>#REF!</v>
      </c>
      <c r="M247" s="2" t="e">
        <f t="shared" si="103"/>
        <v>#REF!</v>
      </c>
      <c r="N247" s="2" t="e">
        <f t="shared" si="103"/>
        <v>#REF!</v>
      </c>
      <c r="O247" s="2" t="e">
        <f t="shared" si="103"/>
        <v>#REF!</v>
      </c>
      <c r="P247" s="2" t="e">
        <f t="shared" si="103"/>
        <v>#REF!</v>
      </c>
      <c r="Q247" s="2" t="e">
        <f t="shared" si="103"/>
        <v>#REF!</v>
      </c>
      <c r="R247" s="2" t="e">
        <f t="shared" si="103"/>
        <v>#REF!</v>
      </c>
      <c r="S247" s="2" t="e">
        <f t="shared" si="103"/>
        <v>#REF!</v>
      </c>
      <c r="T247" s="2" t="e">
        <f t="shared" si="103"/>
        <v>#REF!</v>
      </c>
      <c r="U247" s="2" t="e">
        <f t="shared" si="103"/>
        <v>#REF!</v>
      </c>
      <c r="V247" s="2" t="e">
        <f t="shared" si="103"/>
        <v>#REF!</v>
      </c>
      <c r="W247" s="2" t="e">
        <f t="shared" si="103"/>
        <v>#REF!</v>
      </c>
      <c r="X247" s="2" t="e">
        <f t="shared" si="103"/>
        <v>#REF!</v>
      </c>
      <c r="Y247" s="2" t="e">
        <f t="shared" si="103"/>
        <v>#REF!</v>
      </c>
      <c r="Z247" s="2" t="e">
        <f t="shared" si="103"/>
        <v>#REF!</v>
      </c>
      <c r="AA247" s="2" t="e">
        <f t="shared" si="103"/>
        <v>#REF!</v>
      </c>
      <c r="AB247" s="2" t="e">
        <f t="shared" si="103"/>
        <v>#REF!</v>
      </c>
      <c r="AC247" s="2" t="e">
        <f t="shared" si="103"/>
        <v>#REF!</v>
      </c>
      <c r="AD247" s="2" t="e">
        <f t="shared" si="103"/>
        <v>#REF!</v>
      </c>
      <c r="AE247" s="2" t="e">
        <f t="shared" si="103"/>
        <v>#REF!</v>
      </c>
      <c r="AF247" s="2" t="e">
        <f t="shared" si="103"/>
        <v>#REF!</v>
      </c>
      <c r="AG247" s="2" t="e">
        <f t="shared" si="103"/>
        <v>#REF!</v>
      </c>
      <c r="AH247" s="2" t="e">
        <f t="shared" si="103"/>
        <v>#REF!</v>
      </c>
      <c r="AI247" s="2" t="e">
        <f t="shared" si="103"/>
        <v>#REF!</v>
      </c>
      <c r="AJ247" s="2" t="e">
        <f t="shared" si="103"/>
        <v>#REF!</v>
      </c>
      <c r="AK247" s="2" t="e">
        <f t="shared" si="103"/>
        <v>#REF!</v>
      </c>
    </row>
    <row r="248" spans="3:40" customFormat="1">
      <c r="E248" t="s">
        <v>316</v>
      </c>
      <c r="F248" t="s">
        <v>215</v>
      </c>
      <c r="G248" s="23" t="e">
        <f>NPV($G$15,H247:AL247)+G247</f>
        <v>#REF!</v>
      </c>
    </row>
    <row r="249" spans="3:40" customFormat="1">
      <c r="E249" s="3" t="s">
        <v>317</v>
      </c>
      <c r="F249" s="3"/>
      <c r="G249" s="4" t="e">
        <f>IF(G245&gt;0,"N/A",IF(ABS(G245+G248)&gt;1,"Error","OK"))</f>
        <v>#REF!</v>
      </c>
    </row>
    <row r="251" spans="3:40" customFormat="1">
      <c r="C251" s="1" t="s">
        <v>318</v>
      </c>
      <c r="D251" s="1"/>
    </row>
    <row r="252" spans="3:40" customFormat="1">
      <c r="C252" s="1"/>
      <c r="D252" s="1"/>
    </row>
    <row r="253" spans="3:40" customFormat="1">
      <c r="C253" s="1"/>
      <c r="D253" t="s">
        <v>318</v>
      </c>
      <c r="F253" t="s">
        <v>215</v>
      </c>
      <c r="G253" s="8">
        <v>0</v>
      </c>
    </row>
    <row r="255" spans="3:40" customFormat="1">
      <c r="D255" t="s">
        <v>304</v>
      </c>
    </row>
    <row r="256" spans="3:40" customFormat="1">
      <c r="E256" t="s">
        <v>219</v>
      </c>
      <c r="F256" t="s">
        <v>215</v>
      </c>
      <c r="G256" s="2">
        <f t="shared" ref="G256:AK261" si="104">G222</f>
        <v>0</v>
      </c>
      <c r="H256" s="2">
        <f t="shared" si="104"/>
        <v>1052114.6188968986</v>
      </c>
      <c r="I256" s="2">
        <f t="shared" si="104"/>
        <v>1888280.5405281882</v>
      </c>
      <c r="J256" s="2">
        <f t="shared" si="104"/>
        <v>2146105.9698225679</v>
      </c>
      <c r="K256" s="2">
        <f t="shared" si="104"/>
        <v>2471962.8470355319</v>
      </c>
      <c r="L256" s="2">
        <f t="shared" si="104"/>
        <v>2483763.3097645338</v>
      </c>
      <c r="M256" s="2">
        <f t="shared" si="104"/>
        <v>3065749.6287075439</v>
      </c>
      <c r="N256" s="2">
        <f t="shared" si="104"/>
        <v>3473837.5551071144</v>
      </c>
      <c r="O256" s="2">
        <f t="shared" si="104"/>
        <v>3411282.1391544435</v>
      </c>
      <c r="P256" s="2">
        <f t="shared" si="104"/>
        <v>3608946.5853339434</v>
      </c>
      <c r="Q256" s="2">
        <f t="shared" si="104"/>
        <v>3957053.9968735171</v>
      </c>
      <c r="R256" s="2">
        <f t="shared" si="104"/>
        <v>4484690.2517014742</v>
      </c>
      <c r="S256" s="2">
        <f t="shared" si="104"/>
        <v>0</v>
      </c>
      <c r="T256" s="2">
        <f t="shared" si="104"/>
        <v>0</v>
      </c>
      <c r="U256" s="2">
        <f t="shared" si="104"/>
        <v>0</v>
      </c>
      <c r="V256" s="2">
        <f t="shared" si="104"/>
        <v>0</v>
      </c>
      <c r="W256" s="2">
        <f t="shared" si="104"/>
        <v>0</v>
      </c>
      <c r="X256" s="2">
        <f t="shared" si="104"/>
        <v>0</v>
      </c>
      <c r="Y256" s="2">
        <f t="shared" si="104"/>
        <v>0</v>
      </c>
      <c r="Z256" s="2">
        <f t="shared" si="104"/>
        <v>0</v>
      </c>
      <c r="AA256" s="2">
        <f t="shared" si="104"/>
        <v>0</v>
      </c>
      <c r="AB256" s="2">
        <f t="shared" si="104"/>
        <v>0</v>
      </c>
      <c r="AC256" s="2">
        <f t="shared" si="104"/>
        <v>0</v>
      </c>
      <c r="AD256" s="2">
        <f t="shared" si="104"/>
        <v>0</v>
      </c>
      <c r="AE256" s="2">
        <f t="shared" si="104"/>
        <v>0</v>
      </c>
      <c r="AF256" s="2">
        <f t="shared" si="104"/>
        <v>0</v>
      </c>
      <c r="AG256" s="2">
        <f t="shared" si="104"/>
        <v>0</v>
      </c>
      <c r="AH256" s="2">
        <f t="shared" si="104"/>
        <v>0</v>
      </c>
      <c r="AI256" s="2">
        <f t="shared" si="104"/>
        <v>0</v>
      </c>
      <c r="AJ256" s="2">
        <f t="shared" si="104"/>
        <v>0</v>
      </c>
      <c r="AK256" s="2">
        <f t="shared" si="104"/>
        <v>0</v>
      </c>
    </row>
    <row r="257" spans="4:38" customFormat="1">
      <c r="E257" t="s">
        <v>305</v>
      </c>
      <c r="F257" t="s">
        <v>215</v>
      </c>
      <c r="G257" s="2">
        <f t="shared" si="104"/>
        <v>0</v>
      </c>
      <c r="H257" s="2">
        <f t="shared" si="104"/>
        <v>331678.33960815682</v>
      </c>
      <c r="I257" s="2">
        <f t="shared" si="104"/>
        <v>1059461.514917542</v>
      </c>
      <c r="J257" s="2">
        <f t="shared" si="104"/>
        <v>1919908.5489884061</v>
      </c>
      <c r="K257" s="2">
        <f t="shared" si="104"/>
        <v>2947244.5593907651</v>
      </c>
      <c r="L257" s="2">
        <f t="shared" si="104"/>
        <v>3998040.438706968</v>
      </c>
      <c r="M257" s="2">
        <f t="shared" si="104"/>
        <v>5341421.7147216126</v>
      </c>
      <c r="N257" s="2">
        <f t="shared" si="104"/>
        <v>6901338.6986763887</v>
      </c>
      <c r="O257" s="2">
        <f t="shared" si="104"/>
        <v>8460331.4972590934</v>
      </c>
      <c r="P257" s="2">
        <f t="shared" si="104"/>
        <v>10141052.002014937</v>
      </c>
      <c r="Q257" s="2">
        <f t="shared" si="104"/>
        <v>12016525.576726295</v>
      </c>
      <c r="R257" s="2">
        <f t="shared" si="104"/>
        <v>14180153.826068476</v>
      </c>
      <c r="S257" s="2">
        <f t="shared" si="104"/>
        <v>0</v>
      </c>
      <c r="T257" s="2">
        <f t="shared" si="104"/>
        <v>0</v>
      </c>
      <c r="U257" s="2">
        <f t="shared" si="104"/>
        <v>0</v>
      </c>
      <c r="V257" s="2">
        <f t="shared" si="104"/>
        <v>0</v>
      </c>
      <c r="W257" s="2">
        <f t="shared" si="104"/>
        <v>0</v>
      </c>
      <c r="X257" s="2">
        <f t="shared" si="104"/>
        <v>0</v>
      </c>
      <c r="Y257" s="2">
        <f t="shared" si="104"/>
        <v>0</v>
      </c>
      <c r="Z257" s="2">
        <f t="shared" si="104"/>
        <v>0</v>
      </c>
      <c r="AA257" s="2">
        <f t="shared" si="104"/>
        <v>0</v>
      </c>
      <c r="AB257" s="2">
        <f t="shared" si="104"/>
        <v>0</v>
      </c>
      <c r="AC257" s="2">
        <f t="shared" si="104"/>
        <v>0</v>
      </c>
      <c r="AD257" s="2">
        <f t="shared" si="104"/>
        <v>0</v>
      </c>
      <c r="AE257" s="2">
        <f t="shared" si="104"/>
        <v>0</v>
      </c>
      <c r="AF257" s="2">
        <f t="shared" si="104"/>
        <v>0</v>
      </c>
      <c r="AG257" s="2">
        <f t="shared" si="104"/>
        <v>0</v>
      </c>
      <c r="AH257" s="2">
        <f t="shared" si="104"/>
        <v>0</v>
      </c>
      <c r="AI257" s="2">
        <f t="shared" si="104"/>
        <v>0</v>
      </c>
      <c r="AJ257" s="2">
        <f t="shared" si="104"/>
        <v>0</v>
      </c>
      <c r="AK257" s="2">
        <f t="shared" si="104"/>
        <v>0</v>
      </c>
    </row>
    <row r="258" spans="4:38" customFormat="1">
      <c r="E258" t="s">
        <v>282</v>
      </c>
      <c r="F258" t="s">
        <v>215</v>
      </c>
      <c r="G258" s="2">
        <f t="shared" si="104"/>
        <v>0</v>
      </c>
      <c r="H258" s="2" t="e">
        <f t="shared" si="104"/>
        <v>#REF!</v>
      </c>
      <c r="I258" s="2" t="e">
        <f t="shared" si="104"/>
        <v>#REF!</v>
      </c>
      <c r="J258" s="2" t="e">
        <f t="shared" si="104"/>
        <v>#REF!</v>
      </c>
      <c r="K258" s="2" t="e">
        <f t="shared" si="104"/>
        <v>#REF!</v>
      </c>
      <c r="L258" s="2" t="e">
        <f t="shared" si="104"/>
        <v>#REF!</v>
      </c>
      <c r="M258" s="2" t="e">
        <f t="shared" si="104"/>
        <v>#REF!</v>
      </c>
      <c r="N258" s="2" t="e">
        <f t="shared" si="104"/>
        <v>#REF!</v>
      </c>
      <c r="O258" s="2" t="e">
        <f t="shared" si="104"/>
        <v>#REF!</v>
      </c>
      <c r="P258" s="2" t="e">
        <f t="shared" si="104"/>
        <v>#REF!</v>
      </c>
      <c r="Q258" s="2" t="e">
        <f t="shared" si="104"/>
        <v>#REF!</v>
      </c>
      <c r="R258" s="2" t="e">
        <f t="shared" si="104"/>
        <v>#REF!</v>
      </c>
      <c r="S258" s="2" t="e">
        <f t="shared" si="104"/>
        <v>#REF!</v>
      </c>
      <c r="T258" s="2" t="e">
        <f t="shared" si="104"/>
        <v>#REF!</v>
      </c>
      <c r="U258" s="2" t="e">
        <f t="shared" si="104"/>
        <v>#REF!</v>
      </c>
      <c r="V258" s="2" t="e">
        <f t="shared" si="104"/>
        <v>#REF!</v>
      </c>
      <c r="W258" s="2" t="e">
        <f t="shared" si="104"/>
        <v>#REF!</v>
      </c>
      <c r="X258" s="2" t="e">
        <f t="shared" si="104"/>
        <v>#REF!</v>
      </c>
      <c r="Y258" s="2" t="e">
        <f t="shared" si="104"/>
        <v>#REF!</v>
      </c>
      <c r="Z258" s="2" t="e">
        <f t="shared" si="104"/>
        <v>#REF!</v>
      </c>
      <c r="AA258" s="2" t="e">
        <f t="shared" si="104"/>
        <v>#REF!</v>
      </c>
      <c r="AB258" s="2" t="e">
        <f t="shared" si="104"/>
        <v>#REF!</v>
      </c>
      <c r="AC258" s="2" t="e">
        <f t="shared" si="104"/>
        <v>#REF!</v>
      </c>
      <c r="AD258" s="2" t="e">
        <f t="shared" si="104"/>
        <v>#REF!</v>
      </c>
      <c r="AE258" s="2" t="e">
        <f t="shared" si="104"/>
        <v>#REF!</v>
      </c>
      <c r="AF258" s="2" t="e">
        <f t="shared" si="104"/>
        <v>#REF!</v>
      </c>
      <c r="AG258" s="2" t="e">
        <f t="shared" si="104"/>
        <v>#REF!</v>
      </c>
      <c r="AH258" s="2" t="e">
        <f t="shared" si="104"/>
        <v>#REF!</v>
      </c>
      <c r="AI258" s="2" t="e">
        <f t="shared" si="104"/>
        <v>#REF!</v>
      </c>
      <c r="AJ258" s="2" t="e">
        <f t="shared" si="104"/>
        <v>#REF!</v>
      </c>
      <c r="AK258" s="2" t="e">
        <f t="shared" si="104"/>
        <v>#REF!</v>
      </c>
    </row>
    <row r="259" spans="4:38" customFormat="1">
      <c r="E259" t="s">
        <v>283</v>
      </c>
      <c r="F259" t="s">
        <v>215</v>
      </c>
      <c r="G259" s="2">
        <f t="shared" si="104"/>
        <v>0</v>
      </c>
      <c r="H259" s="2" t="e">
        <f t="shared" si="104"/>
        <v>#REF!</v>
      </c>
      <c r="I259" s="2" t="e">
        <f t="shared" si="104"/>
        <v>#REF!</v>
      </c>
      <c r="J259" s="2" t="e">
        <f t="shared" si="104"/>
        <v>#REF!</v>
      </c>
      <c r="K259" s="2" t="e">
        <f t="shared" si="104"/>
        <v>#REF!</v>
      </c>
      <c r="L259" s="2" t="e">
        <f t="shared" si="104"/>
        <v>#REF!</v>
      </c>
      <c r="M259" s="2" t="e">
        <f t="shared" si="104"/>
        <v>#REF!</v>
      </c>
      <c r="N259" s="2" t="e">
        <f t="shared" si="104"/>
        <v>#REF!</v>
      </c>
      <c r="O259" s="2" t="e">
        <f t="shared" si="104"/>
        <v>#REF!</v>
      </c>
      <c r="P259" s="2" t="e">
        <f t="shared" si="104"/>
        <v>#REF!</v>
      </c>
      <c r="Q259" s="2" t="e">
        <f t="shared" si="104"/>
        <v>#REF!</v>
      </c>
      <c r="R259" s="2" t="e">
        <f t="shared" si="104"/>
        <v>#REF!</v>
      </c>
      <c r="S259" s="2" t="e">
        <f t="shared" si="104"/>
        <v>#REF!</v>
      </c>
      <c r="T259" s="2" t="e">
        <f t="shared" si="104"/>
        <v>#REF!</v>
      </c>
      <c r="U259" s="2" t="e">
        <f t="shared" si="104"/>
        <v>#REF!</v>
      </c>
      <c r="V259" s="2" t="e">
        <f t="shared" si="104"/>
        <v>#REF!</v>
      </c>
      <c r="W259" s="2" t="e">
        <f t="shared" si="104"/>
        <v>#REF!</v>
      </c>
      <c r="X259" s="2" t="e">
        <f t="shared" si="104"/>
        <v>#REF!</v>
      </c>
      <c r="Y259" s="2" t="e">
        <f t="shared" si="104"/>
        <v>#REF!</v>
      </c>
      <c r="Z259" s="2" t="e">
        <f t="shared" si="104"/>
        <v>#REF!</v>
      </c>
      <c r="AA259" s="2" t="e">
        <f t="shared" si="104"/>
        <v>#REF!</v>
      </c>
      <c r="AB259" s="2" t="e">
        <f t="shared" si="104"/>
        <v>#REF!</v>
      </c>
      <c r="AC259" s="2" t="e">
        <f t="shared" si="104"/>
        <v>#REF!</v>
      </c>
      <c r="AD259" s="2" t="e">
        <f t="shared" si="104"/>
        <v>#REF!</v>
      </c>
      <c r="AE259" s="2" t="e">
        <f t="shared" si="104"/>
        <v>#REF!</v>
      </c>
      <c r="AF259" s="2" t="e">
        <f t="shared" si="104"/>
        <v>#REF!</v>
      </c>
      <c r="AG259" s="2" t="e">
        <f t="shared" si="104"/>
        <v>#REF!</v>
      </c>
      <c r="AH259" s="2" t="e">
        <f t="shared" si="104"/>
        <v>#REF!</v>
      </c>
      <c r="AI259" s="2" t="e">
        <f t="shared" si="104"/>
        <v>#REF!</v>
      </c>
      <c r="AJ259" s="2" t="e">
        <f t="shared" si="104"/>
        <v>#REF!</v>
      </c>
      <c r="AK259" s="2" t="e">
        <f t="shared" si="104"/>
        <v>#REF!</v>
      </c>
    </row>
    <row r="260" spans="4:38" customFormat="1">
      <c r="E260" t="s">
        <v>306</v>
      </c>
      <c r="F260" t="s">
        <v>215</v>
      </c>
      <c r="G260" s="2">
        <f t="shared" si="104"/>
        <v>0</v>
      </c>
      <c r="H260" s="2">
        <f t="shared" si="104"/>
        <v>-136100.18273621122</v>
      </c>
      <c r="I260" s="2">
        <f t="shared" si="104"/>
        <v>-159703.6894928136</v>
      </c>
      <c r="J260" s="2">
        <f t="shared" si="104"/>
        <v>-186530.0141155957</v>
      </c>
      <c r="K260" s="2">
        <f t="shared" si="104"/>
        <v>-264645.14610002423</v>
      </c>
      <c r="L260" s="2">
        <f t="shared" si="104"/>
        <v>-295692.18747208087</v>
      </c>
      <c r="M260" s="2">
        <f t="shared" si="104"/>
        <v>-334014.05783092516</v>
      </c>
      <c r="N260" s="2">
        <f t="shared" si="104"/>
        <v>-377437.0272697641</v>
      </c>
      <c r="O260" s="2">
        <f t="shared" si="104"/>
        <v>-480388.99743593554</v>
      </c>
      <c r="P260" s="2">
        <f t="shared" si="104"/>
        <v>-525500.82975260983</v>
      </c>
      <c r="Q260" s="2">
        <f t="shared" si="104"/>
        <v>-574964.00471352879</v>
      </c>
      <c r="R260" s="2">
        <f t="shared" si="104"/>
        <v>-631022.63285979722</v>
      </c>
      <c r="S260" s="2">
        <f t="shared" si="104"/>
        <v>0</v>
      </c>
      <c r="T260" s="2">
        <f t="shared" si="104"/>
        <v>0</v>
      </c>
      <c r="U260" s="2">
        <f t="shared" si="104"/>
        <v>0</v>
      </c>
      <c r="V260" s="2">
        <f t="shared" si="104"/>
        <v>0</v>
      </c>
      <c r="W260" s="2">
        <f t="shared" si="104"/>
        <v>0</v>
      </c>
      <c r="X260" s="2">
        <f t="shared" si="104"/>
        <v>0</v>
      </c>
      <c r="Y260" s="2">
        <f t="shared" si="104"/>
        <v>0</v>
      </c>
      <c r="Z260" s="2">
        <f t="shared" si="104"/>
        <v>0</v>
      </c>
      <c r="AA260" s="2">
        <f t="shared" si="104"/>
        <v>0</v>
      </c>
      <c r="AB260" s="2">
        <f t="shared" si="104"/>
        <v>0</v>
      </c>
      <c r="AC260" s="2">
        <f t="shared" si="104"/>
        <v>0</v>
      </c>
      <c r="AD260" s="2">
        <f t="shared" si="104"/>
        <v>0</v>
      </c>
      <c r="AE260" s="2">
        <f t="shared" si="104"/>
        <v>0</v>
      </c>
      <c r="AF260" s="2">
        <f t="shared" si="104"/>
        <v>0</v>
      </c>
      <c r="AG260" s="2">
        <f t="shared" si="104"/>
        <v>0</v>
      </c>
      <c r="AH260" s="2">
        <f t="shared" si="104"/>
        <v>0</v>
      </c>
      <c r="AI260" s="2">
        <f t="shared" si="104"/>
        <v>0</v>
      </c>
      <c r="AJ260" s="2">
        <f t="shared" si="104"/>
        <v>0</v>
      </c>
      <c r="AK260" s="2">
        <f t="shared" si="104"/>
        <v>0</v>
      </c>
    </row>
    <row r="261" spans="4:38" customFormat="1">
      <c r="E261" t="s">
        <v>290</v>
      </c>
      <c r="F261" t="s">
        <v>215</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c r="AB261" s="2">
        <f t="shared" si="104"/>
        <v>0</v>
      </c>
      <c r="AC261" s="2">
        <f t="shared" si="104"/>
        <v>0</v>
      </c>
      <c r="AD261" s="2">
        <f t="shared" si="104"/>
        <v>0</v>
      </c>
      <c r="AE261" s="2">
        <f t="shared" si="104"/>
        <v>0</v>
      </c>
      <c r="AF261" s="2">
        <f t="shared" si="104"/>
        <v>0</v>
      </c>
      <c r="AG261" s="2">
        <f t="shared" si="104"/>
        <v>0</v>
      </c>
      <c r="AH261" s="2">
        <f t="shared" si="104"/>
        <v>0</v>
      </c>
      <c r="AI261" s="2">
        <f t="shared" si="104"/>
        <v>0</v>
      </c>
      <c r="AJ261" s="2">
        <f t="shared" si="104"/>
        <v>0</v>
      </c>
      <c r="AK261" s="2">
        <f t="shared" si="104"/>
        <v>0</v>
      </c>
    </row>
    <row r="262" spans="4:38" customFormat="1">
      <c r="E262" t="s">
        <v>307</v>
      </c>
      <c r="F262" t="s">
        <v>215</v>
      </c>
      <c r="G262" s="2">
        <f>G253</f>
        <v>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4:38" customFormat="1"/>
    <row r="264" spans="4:38" customFormat="1">
      <c r="E264" t="s">
        <v>308</v>
      </c>
      <c r="F264" t="s">
        <v>215</v>
      </c>
      <c r="G264" s="2">
        <f t="shared" ref="G264:AK264" si="105">SUM(G256:G262)</f>
        <v>0</v>
      </c>
      <c r="H264" s="2" t="e">
        <f t="shared" si="105"/>
        <v>#REF!</v>
      </c>
      <c r="I264" s="2" t="e">
        <f t="shared" si="105"/>
        <v>#REF!</v>
      </c>
      <c r="J264" s="2" t="e">
        <f t="shared" si="105"/>
        <v>#REF!</v>
      </c>
      <c r="K264" s="2" t="e">
        <f t="shared" si="105"/>
        <v>#REF!</v>
      </c>
      <c r="L264" s="2" t="e">
        <f t="shared" si="105"/>
        <v>#REF!</v>
      </c>
      <c r="M264" s="2" t="e">
        <f t="shared" si="105"/>
        <v>#REF!</v>
      </c>
      <c r="N264" s="2" t="e">
        <f t="shared" si="105"/>
        <v>#REF!</v>
      </c>
      <c r="O264" s="2" t="e">
        <f t="shared" si="105"/>
        <v>#REF!</v>
      </c>
      <c r="P264" s="2" t="e">
        <f t="shared" si="105"/>
        <v>#REF!</v>
      </c>
      <c r="Q264" s="2" t="e">
        <f t="shared" si="105"/>
        <v>#REF!</v>
      </c>
      <c r="R264" s="2" t="e">
        <f t="shared" si="105"/>
        <v>#REF!</v>
      </c>
      <c r="S264" s="2" t="e">
        <f t="shared" si="105"/>
        <v>#REF!</v>
      </c>
      <c r="T264" s="2" t="e">
        <f t="shared" si="105"/>
        <v>#REF!</v>
      </c>
      <c r="U264" s="2" t="e">
        <f t="shared" si="105"/>
        <v>#REF!</v>
      </c>
      <c r="V264" s="2" t="e">
        <f t="shared" si="105"/>
        <v>#REF!</v>
      </c>
      <c r="W264" s="2" t="e">
        <f t="shared" si="105"/>
        <v>#REF!</v>
      </c>
      <c r="X264" s="2" t="e">
        <f t="shared" si="105"/>
        <v>#REF!</v>
      </c>
      <c r="Y264" s="2" t="e">
        <f t="shared" si="105"/>
        <v>#REF!</v>
      </c>
      <c r="Z264" s="2" t="e">
        <f t="shared" si="105"/>
        <v>#REF!</v>
      </c>
      <c r="AA264" s="2" t="e">
        <f t="shared" si="105"/>
        <v>#REF!</v>
      </c>
      <c r="AB264" s="2" t="e">
        <f t="shared" si="105"/>
        <v>#REF!</v>
      </c>
      <c r="AC264" s="2" t="e">
        <f t="shared" si="105"/>
        <v>#REF!</v>
      </c>
      <c r="AD264" s="2" t="e">
        <f t="shared" si="105"/>
        <v>#REF!</v>
      </c>
      <c r="AE264" s="2" t="e">
        <f t="shared" si="105"/>
        <v>#REF!</v>
      </c>
      <c r="AF264" s="2" t="e">
        <f t="shared" si="105"/>
        <v>#REF!</v>
      </c>
      <c r="AG264" s="2" t="e">
        <f t="shared" si="105"/>
        <v>#REF!</v>
      </c>
      <c r="AH264" s="2" t="e">
        <f t="shared" si="105"/>
        <v>#REF!</v>
      </c>
      <c r="AI264" s="2" t="e">
        <f t="shared" si="105"/>
        <v>#REF!</v>
      </c>
      <c r="AJ264" s="2" t="e">
        <f t="shared" si="105"/>
        <v>#REF!</v>
      </c>
      <c r="AK264" s="2" t="e">
        <f t="shared" si="105"/>
        <v>#REF!</v>
      </c>
    </row>
    <row r="265" spans="4:38" customFormat="1">
      <c r="E265" t="s">
        <v>309</v>
      </c>
      <c r="F265" t="s">
        <v>215</v>
      </c>
      <c r="G265" s="2">
        <f>-G264*G$18</f>
        <v>0</v>
      </c>
      <c r="H265" s="2" t="e">
        <f t="shared" ref="H265:AK265" si="106">-H264*H$18</f>
        <v>#REF!</v>
      </c>
      <c r="I265" s="2" t="e">
        <f t="shared" si="106"/>
        <v>#REF!</v>
      </c>
      <c r="J265" s="2" t="e">
        <f t="shared" si="106"/>
        <v>#REF!</v>
      </c>
      <c r="K265" s="2" t="e">
        <f t="shared" si="106"/>
        <v>#REF!</v>
      </c>
      <c r="L265" s="2" t="e">
        <f t="shared" si="106"/>
        <v>#REF!</v>
      </c>
      <c r="M265" s="2" t="e">
        <f t="shared" si="106"/>
        <v>#REF!</v>
      </c>
      <c r="N265" s="2" t="e">
        <f t="shared" si="106"/>
        <v>#REF!</v>
      </c>
      <c r="O265" s="2" t="e">
        <f t="shared" si="106"/>
        <v>#REF!</v>
      </c>
      <c r="P265" s="2" t="e">
        <f t="shared" si="106"/>
        <v>#REF!</v>
      </c>
      <c r="Q265" s="2" t="e">
        <f t="shared" si="106"/>
        <v>#REF!</v>
      </c>
      <c r="R265" s="2" t="e">
        <f t="shared" si="106"/>
        <v>#REF!</v>
      </c>
      <c r="S265" s="2" t="e">
        <f t="shared" si="106"/>
        <v>#REF!</v>
      </c>
      <c r="T265" s="2" t="e">
        <f t="shared" si="106"/>
        <v>#REF!</v>
      </c>
      <c r="U265" s="2" t="e">
        <f t="shared" si="106"/>
        <v>#REF!</v>
      </c>
      <c r="V265" s="2" t="e">
        <f t="shared" si="106"/>
        <v>#REF!</v>
      </c>
      <c r="W265" s="2" t="e">
        <f t="shared" si="106"/>
        <v>#REF!</v>
      </c>
      <c r="X265" s="2" t="e">
        <f t="shared" si="106"/>
        <v>#REF!</v>
      </c>
      <c r="Y265" s="2" t="e">
        <f t="shared" si="106"/>
        <v>#REF!</v>
      </c>
      <c r="Z265" s="2" t="e">
        <f t="shared" si="106"/>
        <v>#REF!</v>
      </c>
      <c r="AA265" s="2" t="e">
        <f t="shared" si="106"/>
        <v>#REF!</v>
      </c>
      <c r="AB265" s="2" t="e">
        <f t="shared" si="106"/>
        <v>#REF!</v>
      </c>
      <c r="AC265" s="2" t="e">
        <f t="shared" si="106"/>
        <v>#REF!</v>
      </c>
      <c r="AD265" s="2" t="e">
        <f t="shared" si="106"/>
        <v>#REF!</v>
      </c>
      <c r="AE265" s="2" t="e">
        <f t="shared" si="106"/>
        <v>#REF!</v>
      </c>
      <c r="AF265" s="2" t="e">
        <f t="shared" si="106"/>
        <v>#REF!</v>
      </c>
      <c r="AG265" s="2" t="e">
        <f t="shared" si="106"/>
        <v>#REF!</v>
      </c>
      <c r="AH265" s="2" t="e">
        <f t="shared" si="106"/>
        <v>#REF!</v>
      </c>
      <c r="AI265" s="2" t="e">
        <f t="shared" si="106"/>
        <v>#REF!</v>
      </c>
      <c r="AJ265" s="2" t="e">
        <f t="shared" si="106"/>
        <v>#REF!</v>
      </c>
      <c r="AK265" s="2" t="e">
        <f t="shared" si="106"/>
        <v>#REF!</v>
      </c>
    </row>
    <row r="266" spans="4:38" customFormat="1"/>
    <row r="267" spans="4:38" customFormat="1">
      <c r="D267" t="s">
        <v>310</v>
      </c>
    </row>
    <row r="268" spans="4:38" customFormat="1">
      <c r="E268" t="s">
        <v>214</v>
      </c>
      <c r="F268" t="s">
        <v>215</v>
      </c>
      <c r="G268" s="2">
        <f t="shared" ref="G268:AK275" si="107">G234</f>
        <v>0</v>
      </c>
      <c r="H268" s="2">
        <f t="shared" si="107"/>
        <v>-9835900</v>
      </c>
      <c r="I268" s="2">
        <f t="shared" si="107"/>
        <v>0</v>
      </c>
      <c r="J268" s="2">
        <f t="shared" si="107"/>
        <v>0</v>
      </c>
      <c r="K268" s="2">
        <f t="shared" si="107"/>
        <v>-3777247.7117187493</v>
      </c>
      <c r="L268" s="2">
        <f t="shared" si="107"/>
        <v>0</v>
      </c>
      <c r="M268" s="2">
        <f t="shared" si="107"/>
        <v>0</v>
      </c>
      <c r="N268" s="2">
        <f t="shared" si="107"/>
        <v>0</v>
      </c>
      <c r="O268" s="2">
        <f t="shared" si="107"/>
        <v>-4824875.4741392722</v>
      </c>
      <c r="P268" s="2">
        <f t="shared" si="107"/>
        <v>0</v>
      </c>
      <c r="Q268" s="2">
        <f t="shared" si="107"/>
        <v>0</v>
      </c>
      <c r="R268" s="2">
        <f t="shared" si="107"/>
        <v>0</v>
      </c>
      <c r="S268" s="2">
        <f t="shared" si="107"/>
        <v>0</v>
      </c>
      <c r="T268" s="2">
        <f t="shared" si="107"/>
        <v>0</v>
      </c>
      <c r="U268" s="2">
        <f t="shared" si="107"/>
        <v>0</v>
      </c>
      <c r="V268" s="2">
        <f t="shared" si="107"/>
        <v>0</v>
      </c>
      <c r="W268" s="2">
        <f t="shared" si="107"/>
        <v>0</v>
      </c>
      <c r="X268" s="2">
        <f t="shared" si="107"/>
        <v>0</v>
      </c>
      <c r="Y268" s="2">
        <f t="shared" si="107"/>
        <v>0</v>
      </c>
      <c r="Z268" s="2">
        <f t="shared" si="107"/>
        <v>0</v>
      </c>
      <c r="AA268" s="2">
        <f t="shared" si="107"/>
        <v>0</v>
      </c>
      <c r="AB268" s="2">
        <f t="shared" si="107"/>
        <v>0</v>
      </c>
      <c r="AC268" s="2">
        <f t="shared" si="107"/>
        <v>0</v>
      </c>
      <c r="AD268" s="2">
        <f t="shared" si="107"/>
        <v>0</v>
      </c>
      <c r="AE268" s="2">
        <f t="shared" si="107"/>
        <v>0</v>
      </c>
      <c r="AF268" s="2">
        <f t="shared" si="107"/>
        <v>0</v>
      </c>
      <c r="AG268" s="2">
        <f t="shared" si="107"/>
        <v>0</v>
      </c>
      <c r="AH268" s="2">
        <f t="shared" si="107"/>
        <v>0</v>
      </c>
      <c r="AI268" s="2">
        <f t="shared" si="107"/>
        <v>0</v>
      </c>
      <c r="AJ268" s="2">
        <f t="shared" si="107"/>
        <v>0</v>
      </c>
      <c r="AK268" s="2">
        <f t="shared" si="107"/>
        <v>0</v>
      </c>
    </row>
    <row r="269" spans="4:38" customFormat="1">
      <c r="E269" t="s">
        <v>311</v>
      </c>
      <c r="F269" t="s">
        <v>215</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c r="AB269" s="2">
        <f t="shared" si="107"/>
        <v>0</v>
      </c>
      <c r="AC269" s="2">
        <f t="shared" si="107"/>
        <v>0</v>
      </c>
      <c r="AD269" s="2">
        <f t="shared" si="107"/>
        <v>0</v>
      </c>
      <c r="AE269" s="2">
        <f t="shared" si="107"/>
        <v>0</v>
      </c>
      <c r="AF269" s="2">
        <f t="shared" si="107"/>
        <v>0</v>
      </c>
      <c r="AG269" s="2">
        <f t="shared" si="107"/>
        <v>0</v>
      </c>
      <c r="AH269" s="2">
        <f t="shared" si="107"/>
        <v>0</v>
      </c>
      <c r="AI269" s="2">
        <f t="shared" si="107"/>
        <v>0</v>
      </c>
      <c r="AJ269" s="2">
        <f t="shared" si="107"/>
        <v>0</v>
      </c>
      <c r="AK269" s="2">
        <f t="shared" si="107"/>
        <v>0</v>
      </c>
    </row>
    <row r="270" spans="4:38" customFormat="1">
      <c r="E270" t="s">
        <v>222</v>
      </c>
      <c r="F270" t="s">
        <v>215</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c r="AB270" s="2">
        <f t="shared" si="107"/>
        <v>0</v>
      </c>
      <c r="AC270" s="2">
        <f t="shared" si="107"/>
        <v>0</v>
      </c>
      <c r="AD270" s="2">
        <f t="shared" si="107"/>
        <v>0</v>
      </c>
      <c r="AE270" s="2">
        <f t="shared" si="107"/>
        <v>0</v>
      </c>
      <c r="AF270" s="2">
        <f t="shared" si="107"/>
        <v>0</v>
      </c>
      <c r="AG270" s="2">
        <f t="shared" si="107"/>
        <v>0</v>
      </c>
      <c r="AH270" s="2">
        <f t="shared" si="107"/>
        <v>0</v>
      </c>
      <c r="AI270" s="2">
        <f t="shared" si="107"/>
        <v>0</v>
      </c>
      <c r="AJ270" s="2">
        <f t="shared" si="107"/>
        <v>0</v>
      </c>
      <c r="AK270" s="2">
        <f t="shared" si="107"/>
        <v>0</v>
      </c>
    </row>
    <row r="271" spans="4:38" customFormat="1">
      <c r="E271" t="s">
        <v>305</v>
      </c>
      <c r="F271" t="s">
        <v>215</v>
      </c>
      <c r="G271" s="2">
        <f t="shared" si="107"/>
        <v>0</v>
      </c>
      <c r="H271" s="2">
        <f t="shared" si="107"/>
        <v>331678.33960815682</v>
      </c>
      <c r="I271" s="2">
        <f t="shared" si="107"/>
        <v>1059461.514917542</v>
      </c>
      <c r="J271" s="2">
        <f t="shared" si="107"/>
        <v>1919908.5489884061</v>
      </c>
      <c r="K271" s="2">
        <f t="shared" si="107"/>
        <v>2947244.5593907651</v>
      </c>
      <c r="L271" s="2">
        <f t="shared" si="107"/>
        <v>3998040.438706968</v>
      </c>
      <c r="M271" s="2">
        <f t="shared" si="107"/>
        <v>5341421.7147216126</v>
      </c>
      <c r="N271" s="2">
        <f t="shared" si="107"/>
        <v>6901338.6986763887</v>
      </c>
      <c r="O271" s="2">
        <f t="shared" si="107"/>
        <v>8460331.4972590934</v>
      </c>
      <c r="P271" s="2">
        <f t="shared" si="107"/>
        <v>10141052.002014937</v>
      </c>
      <c r="Q271" s="2">
        <f t="shared" si="107"/>
        <v>12016525.576726295</v>
      </c>
      <c r="R271" s="2">
        <f t="shared" si="107"/>
        <v>14180153.826068476</v>
      </c>
      <c r="S271" s="2">
        <f t="shared" si="107"/>
        <v>0</v>
      </c>
      <c r="T271" s="2">
        <f t="shared" si="107"/>
        <v>0</v>
      </c>
      <c r="U271" s="2">
        <f t="shared" si="107"/>
        <v>0</v>
      </c>
      <c r="V271" s="2">
        <f t="shared" si="107"/>
        <v>0</v>
      </c>
      <c r="W271" s="2">
        <f t="shared" si="107"/>
        <v>0</v>
      </c>
      <c r="X271" s="2">
        <f t="shared" si="107"/>
        <v>0</v>
      </c>
      <c r="Y271" s="2">
        <f t="shared" si="107"/>
        <v>0</v>
      </c>
      <c r="Z271" s="2">
        <f t="shared" si="107"/>
        <v>0</v>
      </c>
      <c r="AA271" s="2">
        <f t="shared" si="107"/>
        <v>0</v>
      </c>
      <c r="AB271" s="2">
        <f t="shared" si="107"/>
        <v>0</v>
      </c>
      <c r="AC271" s="2">
        <f t="shared" si="107"/>
        <v>0</v>
      </c>
      <c r="AD271" s="2">
        <f t="shared" si="107"/>
        <v>0</v>
      </c>
      <c r="AE271" s="2">
        <f t="shared" si="107"/>
        <v>0</v>
      </c>
      <c r="AF271" s="2">
        <f t="shared" si="107"/>
        <v>0</v>
      </c>
      <c r="AG271" s="2">
        <f t="shared" si="107"/>
        <v>0</v>
      </c>
      <c r="AH271" s="2">
        <f t="shared" si="107"/>
        <v>0</v>
      </c>
      <c r="AI271" s="2">
        <f t="shared" si="107"/>
        <v>0</v>
      </c>
      <c r="AJ271" s="2">
        <f t="shared" si="107"/>
        <v>0</v>
      </c>
      <c r="AK271" s="2">
        <f t="shared" si="107"/>
        <v>0</v>
      </c>
      <c r="AL271" s="2">
        <f t="shared" ref="AL271:AL277" si="108">IF(AF271=0,0,IF($G$15&gt;(AK271/AF271)^(1/5)-1+2%,AK271*(AK271/AF271)^(1/5)/($G$15-((AK271/AF271)^(1/5)-1)),AK271*(1+$G$14)/$G$16))</f>
        <v>0</v>
      </c>
    </row>
    <row r="272" spans="4:38" customFormat="1">
      <c r="E272" t="s">
        <v>282</v>
      </c>
      <c r="F272" t="s">
        <v>215</v>
      </c>
      <c r="G272" s="2">
        <f t="shared" si="107"/>
        <v>0</v>
      </c>
      <c r="H272" s="2" t="e">
        <f t="shared" si="107"/>
        <v>#REF!</v>
      </c>
      <c r="I272" s="2" t="e">
        <f t="shared" si="107"/>
        <v>#REF!</v>
      </c>
      <c r="J272" s="2" t="e">
        <f t="shared" si="107"/>
        <v>#REF!</v>
      </c>
      <c r="K272" s="2" t="e">
        <f t="shared" si="107"/>
        <v>#REF!</v>
      </c>
      <c r="L272" s="2" t="e">
        <f t="shared" si="107"/>
        <v>#REF!</v>
      </c>
      <c r="M272" s="2" t="e">
        <f t="shared" si="107"/>
        <v>#REF!</v>
      </c>
      <c r="N272" s="2" t="e">
        <f t="shared" si="107"/>
        <v>#REF!</v>
      </c>
      <c r="O272" s="2" t="e">
        <f t="shared" si="107"/>
        <v>#REF!</v>
      </c>
      <c r="P272" s="2" t="e">
        <f t="shared" si="107"/>
        <v>#REF!</v>
      </c>
      <c r="Q272" s="2" t="e">
        <f t="shared" si="107"/>
        <v>#REF!</v>
      </c>
      <c r="R272" s="2" t="e">
        <f t="shared" si="107"/>
        <v>#REF!</v>
      </c>
      <c r="S272" s="2" t="e">
        <f t="shared" si="107"/>
        <v>#REF!</v>
      </c>
      <c r="T272" s="2" t="e">
        <f t="shared" si="107"/>
        <v>#REF!</v>
      </c>
      <c r="U272" s="2" t="e">
        <f t="shared" si="107"/>
        <v>#REF!</v>
      </c>
      <c r="V272" s="2" t="e">
        <f t="shared" si="107"/>
        <v>#REF!</v>
      </c>
      <c r="W272" s="2" t="e">
        <f t="shared" si="107"/>
        <v>#REF!</v>
      </c>
      <c r="X272" s="2" t="e">
        <f t="shared" si="107"/>
        <v>#REF!</v>
      </c>
      <c r="Y272" s="2" t="e">
        <f t="shared" si="107"/>
        <v>#REF!</v>
      </c>
      <c r="Z272" s="2" t="e">
        <f t="shared" si="107"/>
        <v>#REF!</v>
      </c>
      <c r="AA272" s="2" t="e">
        <f t="shared" si="107"/>
        <v>#REF!</v>
      </c>
      <c r="AB272" s="2" t="e">
        <f t="shared" si="107"/>
        <v>#REF!</v>
      </c>
      <c r="AC272" s="2" t="e">
        <f t="shared" si="107"/>
        <v>#REF!</v>
      </c>
      <c r="AD272" s="2" t="e">
        <f t="shared" si="107"/>
        <v>#REF!</v>
      </c>
      <c r="AE272" s="2" t="e">
        <f t="shared" si="107"/>
        <v>#REF!</v>
      </c>
      <c r="AF272" s="2" t="e">
        <f t="shared" si="107"/>
        <v>#REF!</v>
      </c>
      <c r="AG272" s="2" t="e">
        <f t="shared" si="107"/>
        <v>#REF!</v>
      </c>
      <c r="AH272" s="2" t="e">
        <f t="shared" si="107"/>
        <v>#REF!</v>
      </c>
      <c r="AI272" s="2" t="e">
        <f t="shared" si="107"/>
        <v>#REF!</v>
      </c>
      <c r="AJ272" s="2" t="e">
        <f t="shared" si="107"/>
        <v>#REF!</v>
      </c>
      <c r="AK272" s="2" t="e">
        <f t="shared" si="107"/>
        <v>#REF!</v>
      </c>
      <c r="AL272" s="2" t="e">
        <f t="shared" si="108"/>
        <v>#REF!</v>
      </c>
    </row>
    <row r="273" spans="1:38">
      <c r="E273" t="s">
        <v>283</v>
      </c>
      <c r="F273" t="s">
        <v>215</v>
      </c>
      <c r="G273" s="2">
        <f t="shared" si="107"/>
        <v>0</v>
      </c>
      <c r="H273" s="2" t="e">
        <f t="shared" si="107"/>
        <v>#REF!</v>
      </c>
      <c r="I273" s="2" t="e">
        <f t="shared" si="107"/>
        <v>#REF!</v>
      </c>
      <c r="J273" s="2" t="e">
        <f t="shared" si="107"/>
        <v>#REF!</v>
      </c>
      <c r="K273" s="2" t="e">
        <f t="shared" si="107"/>
        <v>#REF!</v>
      </c>
      <c r="L273" s="2" t="e">
        <f t="shared" si="107"/>
        <v>#REF!</v>
      </c>
      <c r="M273" s="2" t="e">
        <f t="shared" si="107"/>
        <v>#REF!</v>
      </c>
      <c r="N273" s="2" t="e">
        <f t="shared" si="107"/>
        <v>#REF!</v>
      </c>
      <c r="O273" s="2" t="e">
        <f t="shared" si="107"/>
        <v>#REF!</v>
      </c>
      <c r="P273" s="2" t="e">
        <f t="shared" si="107"/>
        <v>#REF!</v>
      </c>
      <c r="Q273" s="2" t="e">
        <f t="shared" si="107"/>
        <v>#REF!</v>
      </c>
      <c r="R273" s="2" t="e">
        <f t="shared" si="107"/>
        <v>#REF!</v>
      </c>
      <c r="S273" s="2" t="e">
        <f t="shared" si="107"/>
        <v>#REF!</v>
      </c>
      <c r="T273" s="2" t="e">
        <f t="shared" si="107"/>
        <v>#REF!</v>
      </c>
      <c r="U273" s="2" t="e">
        <f t="shared" si="107"/>
        <v>#REF!</v>
      </c>
      <c r="V273" s="2" t="e">
        <f t="shared" si="107"/>
        <v>#REF!</v>
      </c>
      <c r="W273" s="2" t="e">
        <f t="shared" si="107"/>
        <v>#REF!</v>
      </c>
      <c r="X273" s="2" t="e">
        <f t="shared" si="107"/>
        <v>#REF!</v>
      </c>
      <c r="Y273" s="2" t="e">
        <f t="shared" si="107"/>
        <v>#REF!</v>
      </c>
      <c r="Z273" s="2" t="e">
        <f t="shared" si="107"/>
        <v>#REF!</v>
      </c>
      <c r="AA273" s="2" t="e">
        <f t="shared" si="107"/>
        <v>#REF!</v>
      </c>
      <c r="AB273" s="2" t="e">
        <f t="shared" si="107"/>
        <v>#REF!</v>
      </c>
      <c r="AC273" s="2" t="e">
        <f t="shared" si="107"/>
        <v>#REF!</v>
      </c>
      <c r="AD273" s="2" t="e">
        <f t="shared" si="107"/>
        <v>#REF!</v>
      </c>
      <c r="AE273" s="2" t="e">
        <f t="shared" si="107"/>
        <v>#REF!</v>
      </c>
      <c r="AF273" s="2" t="e">
        <f t="shared" si="107"/>
        <v>#REF!</v>
      </c>
      <c r="AG273" s="2" t="e">
        <f t="shared" si="107"/>
        <v>#REF!</v>
      </c>
      <c r="AH273" s="2" t="e">
        <f t="shared" si="107"/>
        <v>#REF!</v>
      </c>
      <c r="AI273" s="2" t="e">
        <f t="shared" si="107"/>
        <v>#REF!</v>
      </c>
      <c r="AJ273" s="2" t="e">
        <f t="shared" si="107"/>
        <v>#REF!</v>
      </c>
      <c r="AK273" s="2" t="e">
        <f t="shared" si="107"/>
        <v>#REF!</v>
      </c>
      <c r="AL273" s="2" t="e">
        <f t="shared" si="108"/>
        <v>#REF!</v>
      </c>
    </row>
    <row r="274" spans="1:38">
      <c r="E274" t="s">
        <v>290</v>
      </c>
      <c r="F274" t="s">
        <v>215</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7"/>
        <v>0</v>
      </c>
      <c r="AC274" s="2">
        <f t="shared" si="107"/>
        <v>0</v>
      </c>
      <c r="AD274" s="2">
        <f t="shared" si="107"/>
        <v>0</v>
      </c>
      <c r="AE274" s="2">
        <f t="shared" si="107"/>
        <v>0</v>
      </c>
      <c r="AF274" s="2">
        <f t="shared" si="107"/>
        <v>0</v>
      </c>
      <c r="AG274" s="2">
        <f t="shared" si="107"/>
        <v>0</v>
      </c>
      <c r="AH274" s="2">
        <f t="shared" si="107"/>
        <v>0</v>
      </c>
      <c r="AI274" s="2">
        <f t="shared" si="107"/>
        <v>0</v>
      </c>
      <c r="AJ274" s="2">
        <f t="shared" si="107"/>
        <v>0</v>
      </c>
      <c r="AK274" s="2">
        <f t="shared" si="107"/>
        <v>0</v>
      </c>
      <c r="AL274" s="2">
        <f t="shared" si="108"/>
        <v>0</v>
      </c>
    </row>
    <row r="275" spans="1:38">
      <c r="E275" t="s">
        <v>295</v>
      </c>
      <c r="F275" t="s">
        <v>215</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7"/>
        <v>0</v>
      </c>
      <c r="AC275" s="2">
        <f t="shared" si="107"/>
        <v>0</v>
      </c>
      <c r="AD275" s="2">
        <f t="shared" si="107"/>
        <v>0</v>
      </c>
      <c r="AE275" s="2">
        <f t="shared" si="107"/>
        <v>0</v>
      </c>
      <c r="AF275" s="2">
        <f t="shared" si="107"/>
        <v>0</v>
      </c>
      <c r="AG275" s="2">
        <f t="shared" si="107"/>
        <v>0</v>
      </c>
      <c r="AH275" s="2">
        <f t="shared" si="107"/>
        <v>0</v>
      </c>
      <c r="AI275" s="2">
        <f t="shared" si="107"/>
        <v>0</v>
      </c>
      <c r="AJ275" s="2">
        <f t="shared" si="107"/>
        <v>0</v>
      </c>
      <c r="AK275" s="2">
        <f t="shared" si="107"/>
        <v>0</v>
      </c>
      <c r="AL275" s="2">
        <f t="shared" si="108"/>
        <v>0</v>
      </c>
    </row>
    <row r="276" spans="1:38">
      <c r="E276" t="s">
        <v>312</v>
      </c>
      <c r="F276" t="s">
        <v>215</v>
      </c>
      <c r="G276" s="2">
        <f t="shared" ref="G276:AK276" si="109">G265</f>
        <v>0</v>
      </c>
      <c r="H276" s="2" t="e">
        <f t="shared" si="109"/>
        <v>#REF!</v>
      </c>
      <c r="I276" s="2" t="e">
        <f t="shared" si="109"/>
        <v>#REF!</v>
      </c>
      <c r="J276" s="2" t="e">
        <f t="shared" si="109"/>
        <v>#REF!</v>
      </c>
      <c r="K276" s="2" t="e">
        <f t="shared" si="109"/>
        <v>#REF!</v>
      </c>
      <c r="L276" s="2" t="e">
        <f t="shared" si="109"/>
        <v>#REF!</v>
      </c>
      <c r="M276" s="2" t="e">
        <f t="shared" si="109"/>
        <v>#REF!</v>
      </c>
      <c r="N276" s="2" t="e">
        <f t="shared" si="109"/>
        <v>#REF!</v>
      </c>
      <c r="O276" s="2" t="e">
        <f t="shared" si="109"/>
        <v>#REF!</v>
      </c>
      <c r="P276" s="2" t="e">
        <f t="shared" si="109"/>
        <v>#REF!</v>
      </c>
      <c r="Q276" s="2" t="e">
        <f t="shared" si="109"/>
        <v>#REF!</v>
      </c>
      <c r="R276" s="2" t="e">
        <f t="shared" si="109"/>
        <v>#REF!</v>
      </c>
      <c r="S276" s="2" t="e">
        <f t="shared" si="109"/>
        <v>#REF!</v>
      </c>
      <c r="T276" s="2" t="e">
        <f t="shared" si="109"/>
        <v>#REF!</v>
      </c>
      <c r="U276" s="2" t="e">
        <f t="shared" si="109"/>
        <v>#REF!</v>
      </c>
      <c r="V276" s="2" t="e">
        <f t="shared" si="109"/>
        <v>#REF!</v>
      </c>
      <c r="W276" s="2" t="e">
        <f t="shared" si="109"/>
        <v>#REF!</v>
      </c>
      <c r="X276" s="2" t="e">
        <f t="shared" si="109"/>
        <v>#REF!</v>
      </c>
      <c r="Y276" s="2" t="e">
        <f t="shared" si="109"/>
        <v>#REF!</v>
      </c>
      <c r="Z276" s="2" t="e">
        <f t="shared" si="109"/>
        <v>#REF!</v>
      </c>
      <c r="AA276" s="2" t="e">
        <f t="shared" si="109"/>
        <v>#REF!</v>
      </c>
      <c r="AB276" s="2" t="e">
        <f t="shared" si="109"/>
        <v>#REF!</v>
      </c>
      <c r="AC276" s="2" t="e">
        <f t="shared" si="109"/>
        <v>#REF!</v>
      </c>
      <c r="AD276" s="2" t="e">
        <f t="shared" si="109"/>
        <v>#REF!</v>
      </c>
      <c r="AE276" s="2" t="e">
        <f t="shared" si="109"/>
        <v>#REF!</v>
      </c>
      <c r="AF276" s="2" t="e">
        <f t="shared" si="109"/>
        <v>#REF!</v>
      </c>
      <c r="AG276" s="2" t="e">
        <f t="shared" si="109"/>
        <v>#REF!</v>
      </c>
      <c r="AH276" s="2" t="e">
        <f t="shared" si="109"/>
        <v>#REF!</v>
      </c>
      <c r="AI276" s="2" t="e">
        <f t="shared" si="109"/>
        <v>#REF!</v>
      </c>
      <c r="AJ276" s="2" t="e">
        <f t="shared" si="109"/>
        <v>#REF!</v>
      </c>
      <c r="AK276" s="2" t="e">
        <f t="shared" si="109"/>
        <v>#REF!</v>
      </c>
      <c r="AL276" s="2" t="e">
        <f t="shared" si="108"/>
        <v>#REF!</v>
      </c>
    </row>
    <row r="277" spans="1:38">
      <c r="E277" t="s">
        <v>313</v>
      </c>
      <c r="F277" t="s">
        <v>215</v>
      </c>
      <c r="G277" s="2">
        <f>-$G$17*G276</f>
        <v>0</v>
      </c>
      <c r="H277" s="2" t="e">
        <f t="shared" ref="H277:AK277" si="110">-$G$17*H276</f>
        <v>#REF!</v>
      </c>
      <c r="I277" s="2" t="e">
        <f t="shared" si="110"/>
        <v>#REF!</v>
      </c>
      <c r="J277" s="2" t="e">
        <f t="shared" si="110"/>
        <v>#REF!</v>
      </c>
      <c r="K277" s="2" t="e">
        <f t="shared" si="110"/>
        <v>#REF!</v>
      </c>
      <c r="L277" s="2" t="e">
        <f t="shared" si="110"/>
        <v>#REF!</v>
      </c>
      <c r="M277" s="2" t="e">
        <f t="shared" si="110"/>
        <v>#REF!</v>
      </c>
      <c r="N277" s="2" t="e">
        <f t="shared" si="110"/>
        <v>#REF!</v>
      </c>
      <c r="O277" s="2" t="e">
        <f t="shared" si="110"/>
        <v>#REF!</v>
      </c>
      <c r="P277" s="2" t="e">
        <f t="shared" si="110"/>
        <v>#REF!</v>
      </c>
      <c r="Q277" s="2" t="e">
        <f t="shared" si="110"/>
        <v>#REF!</v>
      </c>
      <c r="R277" s="2" t="e">
        <f t="shared" si="110"/>
        <v>#REF!</v>
      </c>
      <c r="S277" s="2" t="e">
        <f t="shared" si="110"/>
        <v>#REF!</v>
      </c>
      <c r="T277" s="2" t="e">
        <f t="shared" si="110"/>
        <v>#REF!</v>
      </c>
      <c r="U277" s="2" t="e">
        <f t="shared" si="110"/>
        <v>#REF!</v>
      </c>
      <c r="V277" s="2" t="e">
        <f t="shared" si="110"/>
        <v>#REF!</v>
      </c>
      <c r="W277" s="2" t="e">
        <f t="shared" si="110"/>
        <v>#REF!</v>
      </c>
      <c r="X277" s="2" t="e">
        <f t="shared" si="110"/>
        <v>#REF!</v>
      </c>
      <c r="Y277" s="2" t="e">
        <f t="shared" si="110"/>
        <v>#REF!</v>
      </c>
      <c r="Z277" s="2" t="e">
        <f t="shared" si="110"/>
        <v>#REF!</v>
      </c>
      <c r="AA277" s="2" t="e">
        <f t="shared" si="110"/>
        <v>#REF!</v>
      </c>
      <c r="AB277" s="2" t="e">
        <f t="shared" si="110"/>
        <v>#REF!</v>
      </c>
      <c r="AC277" s="2" t="e">
        <f t="shared" si="110"/>
        <v>#REF!</v>
      </c>
      <c r="AD277" s="2" t="e">
        <f t="shared" si="110"/>
        <v>#REF!</v>
      </c>
      <c r="AE277" s="2" t="e">
        <f t="shared" si="110"/>
        <v>#REF!</v>
      </c>
      <c r="AF277" s="2" t="e">
        <f t="shared" si="110"/>
        <v>#REF!</v>
      </c>
      <c r="AG277" s="2" t="e">
        <f t="shared" si="110"/>
        <v>#REF!</v>
      </c>
      <c r="AH277" s="2" t="e">
        <f t="shared" si="110"/>
        <v>#REF!</v>
      </c>
      <c r="AI277" s="2" t="e">
        <f t="shared" si="110"/>
        <v>#REF!</v>
      </c>
      <c r="AJ277" s="2" t="e">
        <f t="shared" si="110"/>
        <v>#REF!</v>
      </c>
      <c r="AK277" s="2" t="e">
        <f t="shared" si="110"/>
        <v>#REF!</v>
      </c>
      <c r="AL277" s="2" t="e">
        <f t="shared" si="108"/>
        <v>#REF!</v>
      </c>
    </row>
    <row r="278" spans="1:38">
      <c r="E278" t="s">
        <v>314</v>
      </c>
      <c r="F278" t="s">
        <v>215</v>
      </c>
      <c r="G278" s="2">
        <f t="shared" ref="G278:AL278" si="111">SUM(G268:G277)</f>
        <v>0</v>
      </c>
      <c r="H278" s="2" t="e">
        <f t="shared" si="111"/>
        <v>#REF!</v>
      </c>
      <c r="I278" s="2" t="e">
        <f t="shared" si="111"/>
        <v>#REF!</v>
      </c>
      <c r="J278" s="2" t="e">
        <f t="shared" si="111"/>
        <v>#REF!</v>
      </c>
      <c r="K278" s="2" t="e">
        <f t="shared" si="111"/>
        <v>#REF!</v>
      </c>
      <c r="L278" s="2" t="e">
        <f t="shared" si="111"/>
        <v>#REF!</v>
      </c>
      <c r="M278" s="2" t="e">
        <f t="shared" si="111"/>
        <v>#REF!</v>
      </c>
      <c r="N278" s="2" t="e">
        <f t="shared" si="111"/>
        <v>#REF!</v>
      </c>
      <c r="O278" s="2" t="e">
        <f t="shared" si="111"/>
        <v>#REF!</v>
      </c>
      <c r="P278" s="2" t="e">
        <f t="shared" si="111"/>
        <v>#REF!</v>
      </c>
      <c r="Q278" s="2" t="e">
        <f t="shared" si="111"/>
        <v>#REF!</v>
      </c>
      <c r="R278" s="2" t="e">
        <f t="shared" si="111"/>
        <v>#REF!</v>
      </c>
      <c r="S278" s="2" t="e">
        <f t="shared" si="111"/>
        <v>#REF!</v>
      </c>
      <c r="T278" s="2" t="e">
        <f t="shared" si="111"/>
        <v>#REF!</v>
      </c>
      <c r="U278" s="2" t="e">
        <f t="shared" si="111"/>
        <v>#REF!</v>
      </c>
      <c r="V278" s="2" t="e">
        <f t="shared" si="111"/>
        <v>#REF!</v>
      </c>
      <c r="W278" s="2" t="e">
        <f t="shared" si="111"/>
        <v>#REF!</v>
      </c>
      <c r="X278" s="2" t="e">
        <f t="shared" si="111"/>
        <v>#REF!</v>
      </c>
      <c r="Y278" s="2" t="e">
        <f t="shared" si="111"/>
        <v>#REF!</v>
      </c>
      <c r="Z278" s="2" t="e">
        <f t="shared" si="111"/>
        <v>#REF!</v>
      </c>
      <c r="AA278" s="2" t="e">
        <f t="shared" si="111"/>
        <v>#REF!</v>
      </c>
      <c r="AB278" s="2" t="e">
        <f t="shared" si="111"/>
        <v>#REF!</v>
      </c>
      <c r="AC278" s="2" t="e">
        <f t="shared" si="111"/>
        <v>#REF!</v>
      </c>
      <c r="AD278" s="2" t="e">
        <f t="shared" si="111"/>
        <v>#REF!</v>
      </c>
      <c r="AE278" s="2" t="e">
        <f t="shared" si="111"/>
        <v>#REF!</v>
      </c>
      <c r="AF278" s="2" t="e">
        <f t="shared" si="111"/>
        <v>#REF!</v>
      </c>
      <c r="AG278" s="2" t="e">
        <f t="shared" si="111"/>
        <v>#REF!</v>
      </c>
      <c r="AH278" s="2" t="e">
        <f t="shared" si="111"/>
        <v>#REF!</v>
      </c>
      <c r="AI278" s="2" t="e">
        <f t="shared" si="111"/>
        <v>#REF!</v>
      </c>
      <c r="AJ278" s="2" t="e">
        <f t="shared" si="111"/>
        <v>#REF!</v>
      </c>
      <c r="AK278" s="2" t="e">
        <f t="shared" si="111"/>
        <v>#REF!</v>
      </c>
      <c r="AL278" s="2" t="e">
        <f t="shared" si="111"/>
        <v>#REF!</v>
      </c>
    </row>
    <row r="279" spans="1:38">
      <c r="E279" t="s">
        <v>315</v>
      </c>
      <c r="F279" t="s">
        <v>215</v>
      </c>
      <c r="G279" s="2" t="e">
        <f>NPV($G$15,H278:AL278)+G278</f>
        <v>#REF!</v>
      </c>
    </row>
    <row r="280" spans="1:38">
      <c r="E280" s="3" t="s">
        <v>317</v>
      </c>
      <c r="F280" s="3"/>
      <c r="G280" s="4" t="e">
        <f>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v>0</v>
      </c>
      <c r="H284" s="2">
        <f t="shared" ref="H284:AK284" si="112">G284*(1+$G$14)</f>
        <v>0</v>
      </c>
      <c r="I284" s="2">
        <f t="shared" si="112"/>
        <v>0</v>
      </c>
      <c r="J284" s="2">
        <f t="shared" si="112"/>
        <v>0</v>
      </c>
      <c r="K284" s="2">
        <f t="shared" si="112"/>
        <v>0</v>
      </c>
      <c r="L284" s="2">
        <f t="shared" si="112"/>
        <v>0</v>
      </c>
      <c r="M284" s="2">
        <f t="shared" si="112"/>
        <v>0</v>
      </c>
      <c r="N284" s="2">
        <f t="shared" si="112"/>
        <v>0</v>
      </c>
      <c r="O284" s="2">
        <f t="shared" si="112"/>
        <v>0</v>
      </c>
      <c r="P284" s="2">
        <f t="shared" si="112"/>
        <v>0</v>
      </c>
      <c r="Q284" s="2">
        <f t="shared" si="112"/>
        <v>0</v>
      </c>
      <c r="R284" s="2">
        <f t="shared" si="112"/>
        <v>0</v>
      </c>
      <c r="S284" s="2">
        <f t="shared" si="112"/>
        <v>0</v>
      </c>
      <c r="T284" s="2">
        <f t="shared" si="112"/>
        <v>0</v>
      </c>
      <c r="U284" s="2">
        <f t="shared" si="112"/>
        <v>0</v>
      </c>
      <c r="V284" s="2">
        <f t="shared" si="112"/>
        <v>0</v>
      </c>
      <c r="W284" s="2">
        <f t="shared" si="112"/>
        <v>0</v>
      </c>
      <c r="X284" s="2">
        <f t="shared" si="112"/>
        <v>0</v>
      </c>
      <c r="Y284" s="2">
        <f t="shared" si="112"/>
        <v>0</v>
      </c>
      <c r="Z284" s="2">
        <f t="shared" si="112"/>
        <v>0</v>
      </c>
      <c r="AA284" s="2">
        <f t="shared" si="112"/>
        <v>0</v>
      </c>
      <c r="AB284" s="2">
        <f t="shared" si="112"/>
        <v>0</v>
      </c>
      <c r="AC284" s="2">
        <f t="shared" si="112"/>
        <v>0</v>
      </c>
      <c r="AD284" s="2">
        <f t="shared" si="112"/>
        <v>0</v>
      </c>
      <c r="AE284" s="2">
        <f t="shared" si="112"/>
        <v>0</v>
      </c>
      <c r="AF284" s="2">
        <f t="shared" si="112"/>
        <v>0</v>
      </c>
      <c r="AG284" s="2">
        <f>AF284*(1+$G$14)</f>
        <v>0</v>
      </c>
      <c r="AH284" s="2">
        <f t="shared" si="112"/>
        <v>0</v>
      </c>
      <c r="AI284" s="2">
        <f t="shared" si="112"/>
        <v>0</v>
      </c>
      <c r="AJ284" s="2">
        <f t="shared" si="112"/>
        <v>0</v>
      </c>
      <c r="AK284" s="2">
        <f t="shared" si="112"/>
        <v>0</v>
      </c>
    </row>
    <row r="285" spans="1:38">
      <c r="E285" t="s">
        <v>303</v>
      </c>
      <c r="F285" t="s">
        <v>215</v>
      </c>
      <c r="G285" s="2">
        <f>G283*G284</f>
        <v>0</v>
      </c>
      <c r="H285" s="2">
        <f t="shared" ref="H285:AK285" si="113">H283*H284</f>
        <v>0</v>
      </c>
      <c r="I285" s="2">
        <f t="shared" si="113"/>
        <v>0</v>
      </c>
      <c r="J285" s="2">
        <f t="shared" si="113"/>
        <v>0</v>
      </c>
      <c r="K285" s="2">
        <f t="shared" si="113"/>
        <v>0</v>
      </c>
      <c r="L285" s="2">
        <f t="shared" si="113"/>
        <v>0</v>
      </c>
      <c r="M285" s="2">
        <f t="shared" si="113"/>
        <v>0</v>
      </c>
      <c r="N285" s="2">
        <f t="shared" si="113"/>
        <v>0</v>
      </c>
      <c r="O285" s="2">
        <f t="shared" si="113"/>
        <v>0</v>
      </c>
      <c r="P285" s="2">
        <f t="shared" si="113"/>
        <v>0</v>
      </c>
      <c r="Q285" s="2">
        <f t="shared" si="113"/>
        <v>0</v>
      </c>
      <c r="R285" s="2">
        <f t="shared" si="113"/>
        <v>0</v>
      </c>
      <c r="S285" s="2">
        <f t="shared" si="113"/>
        <v>0</v>
      </c>
      <c r="T285" s="2">
        <f t="shared" si="113"/>
        <v>0</v>
      </c>
      <c r="U285" s="2">
        <f t="shared" si="113"/>
        <v>0</v>
      </c>
      <c r="V285" s="2">
        <f t="shared" si="113"/>
        <v>0</v>
      </c>
      <c r="W285" s="2">
        <f t="shared" si="113"/>
        <v>0</v>
      </c>
      <c r="X285" s="2">
        <f t="shared" si="113"/>
        <v>0</v>
      </c>
      <c r="Y285" s="2">
        <f t="shared" si="113"/>
        <v>0</v>
      </c>
      <c r="Z285" s="2">
        <f t="shared" si="113"/>
        <v>0</v>
      </c>
      <c r="AA285" s="2">
        <f t="shared" si="113"/>
        <v>0</v>
      </c>
      <c r="AB285" s="2">
        <f t="shared" si="113"/>
        <v>0</v>
      </c>
      <c r="AC285" s="2">
        <f t="shared" si="113"/>
        <v>0</v>
      </c>
      <c r="AD285" s="2">
        <f t="shared" si="113"/>
        <v>0</v>
      </c>
      <c r="AE285" s="2">
        <f t="shared" si="113"/>
        <v>0</v>
      </c>
      <c r="AF285" s="2">
        <f t="shared" si="113"/>
        <v>0</v>
      </c>
      <c r="AG285" s="2">
        <f t="shared" si="113"/>
        <v>0</v>
      </c>
      <c r="AH285" s="2">
        <f t="shared" si="113"/>
        <v>0</v>
      </c>
      <c r="AI285" s="2">
        <f t="shared" si="113"/>
        <v>0</v>
      </c>
      <c r="AJ285" s="2">
        <f t="shared" si="113"/>
        <v>0</v>
      </c>
      <c r="AK285" s="2">
        <f t="shared" si="113"/>
        <v>0</v>
      </c>
    </row>
    <row r="287" spans="1:38">
      <c r="D287" t="s">
        <v>304</v>
      </c>
    </row>
    <row r="288" spans="1:38">
      <c r="E288" t="s">
        <v>219</v>
      </c>
      <c r="F288" t="s">
        <v>215</v>
      </c>
      <c r="G288" s="2">
        <f t="shared" ref="G288:AK293" si="114">G222</f>
        <v>0</v>
      </c>
      <c r="H288" s="2">
        <f t="shared" si="114"/>
        <v>1052114.6188968986</v>
      </c>
      <c r="I288" s="2">
        <f t="shared" si="114"/>
        <v>1888280.5405281882</v>
      </c>
      <c r="J288" s="2">
        <f t="shared" si="114"/>
        <v>2146105.9698225679</v>
      </c>
      <c r="K288" s="2">
        <f t="shared" si="114"/>
        <v>2471962.8470355319</v>
      </c>
      <c r="L288" s="2">
        <f t="shared" si="114"/>
        <v>2483763.3097645338</v>
      </c>
      <c r="M288" s="2">
        <f t="shared" si="114"/>
        <v>3065749.6287075439</v>
      </c>
      <c r="N288" s="2">
        <f t="shared" si="114"/>
        <v>3473837.5551071144</v>
      </c>
      <c r="O288" s="2">
        <f t="shared" si="114"/>
        <v>3411282.1391544435</v>
      </c>
      <c r="P288" s="2">
        <f t="shared" si="114"/>
        <v>3608946.5853339434</v>
      </c>
      <c r="Q288" s="2">
        <f t="shared" si="114"/>
        <v>3957053.9968735171</v>
      </c>
      <c r="R288" s="2">
        <f t="shared" si="114"/>
        <v>4484690.2517014742</v>
      </c>
      <c r="S288" s="2">
        <f t="shared" si="114"/>
        <v>0</v>
      </c>
      <c r="T288" s="2">
        <f t="shared" si="114"/>
        <v>0</v>
      </c>
      <c r="U288" s="2">
        <f t="shared" si="114"/>
        <v>0</v>
      </c>
      <c r="V288" s="2">
        <f t="shared" si="114"/>
        <v>0</v>
      </c>
      <c r="W288" s="2">
        <f t="shared" si="114"/>
        <v>0</v>
      </c>
      <c r="X288" s="2">
        <f t="shared" si="114"/>
        <v>0</v>
      </c>
      <c r="Y288" s="2">
        <f t="shared" si="114"/>
        <v>0</v>
      </c>
      <c r="Z288" s="2">
        <f t="shared" si="114"/>
        <v>0</v>
      </c>
      <c r="AA288" s="2">
        <f t="shared" si="114"/>
        <v>0</v>
      </c>
      <c r="AB288" s="2">
        <f t="shared" si="114"/>
        <v>0</v>
      </c>
      <c r="AC288" s="2">
        <f t="shared" si="114"/>
        <v>0</v>
      </c>
      <c r="AD288" s="2">
        <f t="shared" si="114"/>
        <v>0</v>
      </c>
      <c r="AE288" s="2">
        <f t="shared" si="114"/>
        <v>0</v>
      </c>
      <c r="AF288" s="2">
        <f t="shared" si="114"/>
        <v>0</v>
      </c>
      <c r="AG288" s="2">
        <f t="shared" si="114"/>
        <v>0</v>
      </c>
      <c r="AH288" s="2">
        <f t="shared" si="114"/>
        <v>0</v>
      </c>
      <c r="AI288" s="2">
        <f t="shared" si="114"/>
        <v>0</v>
      </c>
      <c r="AJ288" s="2">
        <f t="shared" si="114"/>
        <v>0</v>
      </c>
      <c r="AK288" s="2">
        <f t="shared" si="114"/>
        <v>0</v>
      </c>
    </row>
    <row r="289" spans="4:38" customFormat="1">
      <c r="E289" t="s">
        <v>305</v>
      </c>
      <c r="F289" t="s">
        <v>215</v>
      </c>
      <c r="G289" s="2">
        <f t="shared" si="114"/>
        <v>0</v>
      </c>
      <c r="H289" s="2">
        <f t="shared" si="114"/>
        <v>331678.33960815682</v>
      </c>
      <c r="I289" s="2">
        <f t="shared" si="114"/>
        <v>1059461.514917542</v>
      </c>
      <c r="J289" s="2">
        <f t="shared" si="114"/>
        <v>1919908.5489884061</v>
      </c>
      <c r="K289" s="2">
        <f t="shared" si="114"/>
        <v>2947244.5593907651</v>
      </c>
      <c r="L289" s="2">
        <f t="shared" si="114"/>
        <v>3998040.438706968</v>
      </c>
      <c r="M289" s="2">
        <f t="shared" si="114"/>
        <v>5341421.7147216126</v>
      </c>
      <c r="N289" s="2">
        <f t="shared" si="114"/>
        <v>6901338.6986763887</v>
      </c>
      <c r="O289" s="2">
        <f t="shared" si="114"/>
        <v>8460331.4972590934</v>
      </c>
      <c r="P289" s="2">
        <f t="shared" si="114"/>
        <v>10141052.002014937</v>
      </c>
      <c r="Q289" s="2">
        <f t="shared" si="114"/>
        <v>12016525.576726295</v>
      </c>
      <c r="R289" s="2">
        <f t="shared" si="114"/>
        <v>14180153.826068476</v>
      </c>
      <c r="S289" s="2">
        <f t="shared" si="114"/>
        <v>0</v>
      </c>
      <c r="T289" s="2">
        <f t="shared" si="114"/>
        <v>0</v>
      </c>
      <c r="U289" s="2">
        <f t="shared" si="114"/>
        <v>0</v>
      </c>
      <c r="V289" s="2">
        <f t="shared" si="114"/>
        <v>0</v>
      </c>
      <c r="W289" s="2">
        <f t="shared" si="114"/>
        <v>0</v>
      </c>
      <c r="X289" s="2">
        <f t="shared" si="114"/>
        <v>0</v>
      </c>
      <c r="Y289" s="2">
        <f t="shared" si="114"/>
        <v>0</v>
      </c>
      <c r="Z289" s="2">
        <f t="shared" si="114"/>
        <v>0</v>
      </c>
      <c r="AA289" s="2">
        <f t="shared" si="114"/>
        <v>0</v>
      </c>
      <c r="AB289" s="2">
        <f t="shared" si="114"/>
        <v>0</v>
      </c>
      <c r="AC289" s="2">
        <f t="shared" si="114"/>
        <v>0</v>
      </c>
      <c r="AD289" s="2">
        <f t="shared" si="114"/>
        <v>0</v>
      </c>
      <c r="AE289" s="2">
        <f t="shared" si="114"/>
        <v>0</v>
      </c>
      <c r="AF289" s="2">
        <f t="shared" si="114"/>
        <v>0</v>
      </c>
      <c r="AG289" s="2">
        <f t="shared" si="114"/>
        <v>0</v>
      </c>
      <c r="AH289" s="2">
        <f t="shared" si="114"/>
        <v>0</v>
      </c>
      <c r="AI289" s="2">
        <f t="shared" si="114"/>
        <v>0</v>
      </c>
      <c r="AJ289" s="2">
        <f t="shared" si="114"/>
        <v>0</v>
      </c>
      <c r="AK289" s="2">
        <f t="shared" si="114"/>
        <v>0</v>
      </c>
    </row>
    <row r="290" spans="4:38" customFormat="1">
      <c r="E290" t="s">
        <v>282</v>
      </c>
      <c r="F290" t="s">
        <v>215</v>
      </c>
      <c r="G290" s="2">
        <f t="shared" si="114"/>
        <v>0</v>
      </c>
      <c r="H290" s="2" t="e">
        <f t="shared" si="114"/>
        <v>#REF!</v>
      </c>
      <c r="I290" s="2" t="e">
        <f t="shared" si="114"/>
        <v>#REF!</v>
      </c>
      <c r="J290" s="2" t="e">
        <f t="shared" si="114"/>
        <v>#REF!</v>
      </c>
      <c r="K290" s="2" t="e">
        <f t="shared" si="114"/>
        <v>#REF!</v>
      </c>
      <c r="L290" s="2" t="e">
        <f t="shared" si="114"/>
        <v>#REF!</v>
      </c>
      <c r="M290" s="2" t="e">
        <f t="shared" si="114"/>
        <v>#REF!</v>
      </c>
      <c r="N290" s="2" t="e">
        <f t="shared" si="114"/>
        <v>#REF!</v>
      </c>
      <c r="O290" s="2" t="e">
        <f t="shared" si="114"/>
        <v>#REF!</v>
      </c>
      <c r="P290" s="2" t="e">
        <f t="shared" si="114"/>
        <v>#REF!</v>
      </c>
      <c r="Q290" s="2" t="e">
        <f t="shared" si="114"/>
        <v>#REF!</v>
      </c>
      <c r="R290" s="2" t="e">
        <f t="shared" si="114"/>
        <v>#REF!</v>
      </c>
      <c r="S290" s="2" t="e">
        <f t="shared" si="114"/>
        <v>#REF!</v>
      </c>
      <c r="T290" s="2" t="e">
        <f t="shared" si="114"/>
        <v>#REF!</v>
      </c>
      <c r="U290" s="2" t="e">
        <f t="shared" si="114"/>
        <v>#REF!</v>
      </c>
      <c r="V290" s="2" t="e">
        <f t="shared" si="114"/>
        <v>#REF!</v>
      </c>
      <c r="W290" s="2" t="e">
        <f t="shared" si="114"/>
        <v>#REF!</v>
      </c>
      <c r="X290" s="2" t="e">
        <f t="shared" si="114"/>
        <v>#REF!</v>
      </c>
      <c r="Y290" s="2" t="e">
        <f t="shared" si="114"/>
        <v>#REF!</v>
      </c>
      <c r="Z290" s="2" t="e">
        <f t="shared" si="114"/>
        <v>#REF!</v>
      </c>
      <c r="AA290" s="2" t="e">
        <f t="shared" si="114"/>
        <v>#REF!</v>
      </c>
      <c r="AB290" s="2" t="e">
        <f t="shared" si="114"/>
        <v>#REF!</v>
      </c>
      <c r="AC290" s="2" t="e">
        <f t="shared" si="114"/>
        <v>#REF!</v>
      </c>
      <c r="AD290" s="2" t="e">
        <f t="shared" si="114"/>
        <v>#REF!</v>
      </c>
      <c r="AE290" s="2" t="e">
        <f t="shared" si="114"/>
        <v>#REF!</v>
      </c>
      <c r="AF290" s="2" t="e">
        <f t="shared" si="114"/>
        <v>#REF!</v>
      </c>
      <c r="AG290" s="2" t="e">
        <f t="shared" si="114"/>
        <v>#REF!</v>
      </c>
      <c r="AH290" s="2" t="e">
        <f t="shared" si="114"/>
        <v>#REF!</v>
      </c>
      <c r="AI290" s="2" t="e">
        <f t="shared" si="114"/>
        <v>#REF!</v>
      </c>
      <c r="AJ290" s="2" t="e">
        <f t="shared" si="114"/>
        <v>#REF!</v>
      </c>
      <c r="AK290" s="2" t="e">
        <f t="shared" si="114"/>
        <v>#REF!</v>
      </c>
    </row>
    <row r="291" spans="4:38" customFormat="1">
      <c r="E291" t="s">
        <v>283</v>
      </c>
      <c r="F291" t="s">
        <v>215</v>
      </c>
      <c r="G291" s="2">
        <f t="shared" si="114"/>
        <v>0</v>
      </c>
      <c r="H291" s="2" t="e">
        <f t="shared" si="114"/>
        <v>#REF!</v>
      </c>
      <c r="I291" s="2" t="e">
        <f t="shared" si="114"/>
        <v>#REF!</v>
      </c>
      <c r="J291" s="2" t="e">
        <f t="shared" si="114"/>
        <v>#REF!</v>
      </c>
      <c r="K291" s="2" t="e">
        <f t="shared" si="114"/>
        <v>#REF!</v>
      </c>
      <c r="L291" s="2" t="e">
        <f t="shared" si="114"/>
        <v>#REF!</v>
      </c>
      <c r="M291" s="2" t="e">
        <f t="shared" si="114"/>
        <v>#REF!</v>
      </c>
      <c r="N291" s="2" t="e">
        <f t="shared" si="114"/>
        <v>#REF!</v>
      </c>
      <c r="O291" s="2" t="e">
        <f t="shared" si="114"/>
        <v>#REF!</v>
      </c>
      <c r="P291" s="2" t="e">
        <f t="shared" si="114"/>
        <v>#REF!</v>
      </c>
      <c r="Q291" s="2" t="e">
        <f t="shared" si="114"/>
        <v>#REF!</v>
      </c>
      <c r="R291" s="2" t="e">
        <f t="shared" si="114"/>
        <v>#REF!</v>
      </c>
      <c r="S291" s="2" t="e">
        <f t="shared" si="114"/>
        <v>#REF!</v>
      </c>
      <c r="T291" s="2" t="e">
        <f t="shared" si="114"/>
        <v>#REF!</v>
      </c>
      <c r="U291" s="2" t="e">
        <f t="shared" si="114"/>
        <v>#REF!</v>
      </c>
      <c r="V291" s="2" t="e">
        <f t="shared" si="114"/>
        <v>#REF!</v>
      </c>
      <c r="W291" s="2" t="e">
        <f t="shared" si="114"/>
        <v>#REF!</v>
      </c>
      <c r="X291" s="2" t="e">
        <f t="shared" si="114"/>
        <v>#REF!</v>
      </c>
      <c r="Y291" s="2" t="e">
        <f t="shared" si="114"/>
        <v>#REF!</v>
      </c>
      <c r="Z291" s="2" t="e">
        <f t="shared" si="114"/>
        <v>#REF!</v>
      </c>
      <c r="AA291" s="2" t="e">
        <f t="shared" si="114"/>
        <v>#REF!</v>
      </c>
      <c r="AB291" s="2" t="e">
        <f t="shared" si="114"/>
        <v>#REF!</v>
      </c>
      <c r="AC291" s="2" t="e">
        <f t="shared" si="114"/>
        <v>#REF!</v>
      </c>
      <c r="AD291" s="2" t="e">
        <f t="shared" si="114"/>
        <v>#REF!</v>
      </c>
      <c r="AE291" s="2" t="e">
        <f t="shared" si="114"/>
        <v>#REF!</v>
      </c>
      <c r="AF291" s="2" t="e">
        <f t="shared" si="114"/>
        <v>#REF!</v>
      </c>
      <c r="AG291" s="2" t="e">
        <f t="shared" si="114"/>
        <v>#REF!</v>
      </c>
      <c r="AH291" s="2" t="e">
        <f t="shared" si="114"/>
        <v>#REF!</v>
      </c>
      <c r="AI291" s="2" t="e">
        <f t="shared" si="114"/>
        <v>#REF!</v>
      </c>
      <c r="AJ291" s="2" t="e">
        <f t="shared" si="114"/>
        <v>#REF!</v>
      </c>
      <c r="AK291" s="2" t="e">
        <f t="shared" si="114"/>
        <v>#REF!</v>
      </c>
    </row>
    <row r="292" spans="4:38" customFormat="1">
      <c r="E292" t="s">
        <v>306</v>
      </c>
      <c r="F292" t="s">
        <v>215</v>
      </c>
      <c r="G292" s="2">
        <f t="shared" si="114"/>
        <v>0</v>
      </c>
      <c r="H292" s="2">
        <f t="shared" si="114"/>
        <v>-136100.18273621122</v>
      </c>
      <c r="I292" s="2">
        <f t="shared" si="114"/>
        <v>-159703.6894928136</v>
      </c>
      <c r="J292" s="2">
        <f t="shared" si="114"/>
        <v>-186530.0141155957</v>
      </c>
      <c r="K292" s="2">
        <f t="shared" si="114"/>
        <v>-264645.14610002423</v>
      </c>
      <c r="L292" s="2">
        <f t="shared" si="114"/>
        <v>-295692.18747208087</v>
      </c>
      <c r="M292" s="2">
        <f t="shared" si="114"/>
        <v>-334014.05783092516</v>
      </c>
      <c r="N292" s="2">
        <f t="shared" si="114"/>
        <v>-377437.0272697641</v>
      </c>
      <c r="O292" s="2">
        <f t="shared" si="114"/>
        <v>-480388.99743593554</v>
      </c>
      <c r="P292" s="2">
        <f t="shared" si="114"/>
        <v>-525500.82975260983</v>
      </c>
      <c r="Q292" s="2">
        <f t="shared" si="114"/>
        <v>-574964.00471352879</v>
      </c>
      <c r="R292" s="2">
        <f t="shared" si="114"/>
        <v>-631022.63285979722</v>
      </c>
      <c r="S292" s="2">
        <f t="shared" si="114"/>
        <v>0</v>
      </c>
      <c r="T292" s="2">
        <f t="shared" si="114"/>
        <v>0</v>
      </c>
      <c r="U292" s="2">
        <f t="shared" si="114"/>
        <v>0</v>
      </c>
      <c r="V292" s="2">
        <f t="shared" si="114"/>
        <v>0</v>
      </c>
      <c r="W292" s="2">
        <f t="shared" si="114"/>
        <v>0</v>
      </c>
      <c r="X292" s="2">
        <f t="shared" si="114"/>
        <v>0</v>
      </c>
      <c r="Y292" s="2">
        <f t="shared" si="114"/>
        <v>0</v>
      </c>
      <c r="Z292" s="2">
        <f t="shared" si="114"/>
        <v>0</v>
      </c>
      <c r="AA292" s="2">
        <f t="shared" si="114"/>
        <v>0</v>
      </c>
      <c r="AB292" s="2">
        <f t="shared" si="114"/>
        <v>0</v>
      </c>
      <c r="AC292" s="2">
        <f t="shared" si="114"/>
        <v>0</v>
      </c>
      <c r="AD292" s="2">
        <f t="shared" si="114"/>
        <v>0</v>
      </c>
      <c r="AE292" s="2">
        <f t="shared" si="114"/>
        <v>0</v>
      </c>
      <c r="AF292" s="2">
        <f t="shared" si="114"/>
        <v>0</v>
      </c>
      <c r="AG292" s="2">
        <f t="shared" si="114"/>
        <v>0</v>
      </c>
      <c r="AH292" s="2">
        <f t="shared" si="114"/>
        <v>0</v>
      </c>
      <c r="AI292" s="2">
        <f t="shared" si="114"/>
        <v>0</v>
      </c>
      <c r="AJ292" s="2">
        <f t="shared" si="114"/>
        <v>0</v>
      </c>
      <c r="AK292" s="2">
        <f t="shared" si="114"/>
        <v>0</v>
      </c>
    </row>
    <row r="293" spans="4:38" customFormat="1">
      <c r="E293" t="s">
        <v>290</v>
      </c>
      <c r="F293" t="s">
        <v>215</v>
      </c>
      <c r="G293" s="2">
        <f t="shared" si="114"/>
        <v>0</v>
      </c>
      <c r="H293" s="2">
        <f t="shared" si="114"/>
        <v>0</v>
      </c>
      <c r="I293" s="2">
        <f t="shared" si="114"/>
        <v>0</v>
      </c>
      <c r="J293" s="2">
        <f t="shared" si="114"/>
        <v>0</v>
      </c>
      <c r="K293" s="2">
        <f t="shared" si="114"/>
        <v>0</v>
      </c>
      <c r="L293" s="2">
        <f t="shared" si="114"/>
        <v>0</v>
      </c>
      <c r="M293" s="2">
        <f t="shared" si="114"/>
        <v>0</v>
      </c>
      <c r="N293" s="2">
        <f t="shared" si="114"/>
        <v>0</v>
      </c>
      <c r="O293" s="2">
        <f t="shared" si="114"/>
        <v>0</v>
      </c>
      <c r="P293" s="2">
        <f t="shared" si="114"/>
        <v>0</v>
      </c>
      <c r="Q293" s="2">
        <f t="shared" si="114"/>
        <v>0</v>
      </c>
      <c r="R293" s="2">
        <f t="shared" si="114"/>
        <v>0</v>
      </c>
      <c r="S293" s="2">
        <f t="shared" si="114"/>
        <v>0</v>
      </c>
      <c r="T293" s="2">
        <f t="shared" si="114"/>
        <v>0</v>
      </c>
      <c r="U293" s="2">
        <f t="shared" si="114"/>
        <v>0</v>
      </c>
      <c r="V293" s="2">
        <f t="shared" si="114"/>
        <v>0</v>
      </c>
      <c r="W293" s="2">
        <f t="shared" si="114"/>
        <v>0</v>
      </c>
      <c r="X293" s="2">
        <f t="shared" si="114"/>
        <v>0</v>
      </c>
      <c r="Y293" s="2">
        <f t="shared" si="114"/>
        <v>0</v>
      </c>
      <c r="Z293" s="2">
        <f t="shared" si="114"/>
        <v>0</v>
      </c>
      <c r="AA293" s="2">
        <f t="shared" si="114"/>
        <v>0</v>
      </c>
      <c r="AB293" s="2">
        <f t="shared" si="114"/>
        <v>0</v>
      </c>
      <c r="AC293" s="2">
        <f t="shared" si="114"/>
        <v>0</v>
      </c>
      <c r="AD293" s="2">
        <f t="shared" si="114"/>
        <v>0</v>
      </c>
      <c r="AE293" s="2">
        <f t="shared" si="114"/>
        <v>0</v>
      </c>
      <c r="AF293" s="2">
        <f t="shared" si="114"/>
        <v>0</v>
      </c>
      <c r="AG293" s="2">
        <f t="shared" si="114"/>
        <v>0</v>
      </c>
      <c r="AH293" s="2">
        <f t="shared" si="114"/>
        <v>0</v>
      </c>
      <c r="AI293" s="2">
        <f t="shared" si="114"/>
        <v>0</v>
      </c>
      <c r="AJ293" s="2">
        <f t="shared" si="114"/>
        <v>0</v>
      </c>
      <c r="AK293" s="2">
        <f t="shared" si="114"/>
        <v>0</v>
      </c>
    </row>
    <row r="294" spans="4:38" customFormat="1">
      <c r="E294" t="s">
        <v>307</v>
      </c>
      <c r="F294" t="s">
        <v>215</v>
      </c>
      <c r="G294" s="2">
        <f t="shared" ref="G294:AK294" si="115">G285</f>
        <v>0</v>
      </c>
      <c r="H294" s="2">
        <f t="shared" si="115"/>
        <v>0</v>
      </c>
      <c r="I294" s="2">
        <f t="shared" si="115"/>
        <v>0</v>
      </c>
      <c r="J294" s="2">
        <f t="shared" si="115"/>
        <v>0</v>
      </c>
      <c r="K294" s="2">
        <f t="shared" si="115"/>
        <v>0</v>
      </c>
      <c r="L294" s="2">
        <f t="shared" si="115"/>
        <v>0</v>
      </c>
      <c r="M294" s="2">
        <f t="shared" si="115"/>
        <v>0</v>
      </c>
      <c r="N294" s="2">
        <f t="shared" si="115"/>
        <v>0</v>
      </c>
      <c r="O294" s="2">
        <f t="shared" si="115"/>
        <v>0</v>
      </c>
      <c r="P294" s="2">
        <f t="shared" si="115"/>
        <v>0</v>
      </c>
      <c r="Q294" s="2">
        <f t="shared" si="115"/>
        <v>0</v>
      </c>
      <c r="R294" s="2">
        <f t="shared" si="115"/>
        <v>0</v>
      </c>
      <c r="S294" s="2">
        <f t="shared" si="115"/>
        <v>0</v>
      </c>
      <c r="T294" s="2">
        <f t="shared" si="115"/>
        <v>0</v>
      </c>
      <c r="U294" s="2">
        <f t="shared" si="115"/>
        <v>0</v>
      </c>
      <c r="V294" s="2">
        <f t="shared" si="115"/>
        <v>0</v>
      </c>
      <c r="W294" s="2">
        <f t="shared" si="115"/>
        <v>0</v>
      </c>
      <c r="X294" s="2">
        <f t="shared" si="115"/>
        <v>0</v>
      </c>
      <c r="Y294" s="2">
        <f t="shared" si="115"/>
        <v>0</v>
      </c>
      <c r="Z294" s="2">
        <f t="shared" si="115"/>
        <v>0</v>
      </c>
      <c r="AA294" s="2">
        <f t="shared" si="115"/>
        <v>0</v>
      </c>
      <c r="AB294" s="2">
        <f t="shared" si="115"/>
        <v>0</v>
      </c>
      <c r="AC294" s="2">
        <f t="shared" si="115"/>
        <v>0</v>
      </c>
      <c r="AD294" s="2">
        <f t="shared" si="115"/>
        <v>0</v>
      </c>
      <c r="AE294" s="2">
        <f t="shared" si="115"/>
        <v>0</v>
      </c>
      <c r="AF294" s="2">
        <f t="shared" si="115"/>
        <v>0</v>
      </c>
      <c r="AG294" s="2">
        <f t="shared" si="115"/>
        <v>0</v>
      </c>
      <c r="AH294" s="2">
        <f t="shared" si="115"/>
        <v>0</v>
      </c>
      <c r="AI294" s="2">
        <f t="shared" si="115"/>
        <v>0</v>
      </c>
      <c r="AJ294" s="2">
        <f t="shared" si="115"/>
        <v>0</v>
      </c>
      <c r="AK294" s="2">
        <f t="shared" si="115"/>
        <v>0</v>
      </c>
    </row>
    <row r="295" spans="4:38" customFormat="1"/>
    <row r="296" spans="4:38" customFormat="1">
      <c r="E296" t="s">
        <v>308</v>
      </c>
      <c r="F296" t="s">
        <v>215</v>
      </c>
      <c r="G296" s="2">
        <f t="shared" ref="G296:AK296" si="116">SUM(G288:G294)</f>
        <v>0</v>
      </c>
      <c r="H296" s="2" t="e">
        <f t="shared" si="116"/>
        <v>#REF!</v>
      </c>
      <c r="I296" s="2" t="e">
        <f t="shared" si="116"/>
        <v>#REF!</v>
      </c>
      <c r="J296" s="2" t="e">
        <f t="shared" si="116"/>
        <v>#REF!</v>
      </c>
      <c r="K296" s="2" t="e">
        <f t="shared" si="116"/>
        <v>#REF!</v>
      </c>
      <c r="L296" s="2" t="e">
        <f t="shared" si="116"/>
        <v>#REF!</v>
      </c>
      <c r="M296" s="2" t="e">
        <f t="shared" si="116"/>
        <v>#REF!</v>
      </c>
      <c r="N296" s="2" t="e">
        <f t="shared" si="116"/>
        <v>#REF!</v>
      </c>
      <c r="O296" s="2" t="e">
        <f t="shared" si="116"/>
        <v>#REF!</v>
      </c>
      <c r="P296" s="2" t="e">
        <f t="shared" si="116"/>
        <v>#REF!</v>
      </c>
      <c r="Q296" s="2" t="e">
        <f t="shared" si="116"/>
        <v>#REF!</v>
      </c>
      <c r="R296" s="2" t="e">
        <f t="shared" si="116"/>
        <v>#REF!</v>
      </c>
      <c r="S296" s="2" t="e">
        <f t="shared" si="116"/>
        <v>#REF!</v>
      </c>
      <c r="T296" s="2" t="e">
        <f t="shared" si="116"/>
        <v>#REF!</v>
      </c>
      <c r="U296" s="2" t="e">
        <f t="shared" si="116"/>
        <v>#REF!</v>
      </c>
      <c r="V296" s="2" t="e">
        <f t="shared" si="116"/>
        <v>#REF!</v>
      </c>
      <c r="W296" s="2" t="e">
        <f t="shared" si="116"/>
        <v>#REF!</v>
      </c>
      <c r="X296" s="2" t="e">
        <f t="shared" si="116"/>
        <v>#REF!</v>
      </c>
      <c r="Y296" s="2" t="e">
        <f t="shared" si="116"/>
        <v>#REF!</v>
      </c>
      <c r="Z296" s="2" t="e">
        <f t="shared" si="116"/>
        <v>#REF!</v>
      </c>
      <c r="AA296" s="2" t="e">
        <f t="shared" si="116"/>
        <v>#REF!</v>
      </c>
      <c r="AB296" s="2" t="e">
        <f t="shared" si="116"/>
        <v>#REF!</v>
      </c>
      <c r="AC296" s="2" t="e">
        <f t="shared" si="116"/>
        <v>#REF!</v>
      </c>
      <c r="AD296" s="2" t="e">
        <f t="shared" si="116"/>
        <v>#REF!</v>
      </c>
      <c r="AE296" s="2" t="e">
        <f t="shared" si="116"/>
        <v>#REF!</v>
      </c>
      <c r="AF296" s="2" t="e">
        <f t="shared" si="116"/>
        <v>#REF!</v>
      </c>
      <c r="AG296" s="2" t="e">
        <f t="shared" si="116"/>
        <v>#REF!</v>
      </c>
      <c r="AH296" s="2" t="e">
        <f t="shared" si="116"/>
        <v>#REF!</v>
      </c>
      <c r="AI296" s="2" t="e">
        <f t="shared" si="116"/>
        <v>#REF!</v>
      </c>
      <c r="AJ296" s="2" t="e">
        <f t="shared" si="116"/>
        <v>#REF!</v>
      </c>
      <c r="AK296" s="2" t="e">
        <f t="shared" si="116"/>
        <v>#REF!</v>
      </c>
    </row>
    <row r="297" spans="4:38" customFormat="1">
      <c r="E297" t="s">
        <v>309</v>
      </c>
      <c r="F297" t="s">
        <v>215</v>
      </c>
      <c r="G297" s="2">
        <f t="shared" ref="G297:AK297" si="117">-G296*G$18</f>
        <v>0</v>
      </c>
      <c r="H297" s="2" t="e">
        <f t="shared" si="117"/>
        <v>#REF!</v>
      </c>
      <c r="I297" s="2" t="e">
        <f t="shared" si="117"/>
        <v>#REF!</v>
      </c>
      <c r="J297" s="2" t="e">
        <f t="shared" si="117"/>
        <v>#REF!</v>
      </c>
      <c r="K297" s="2" t="e">
        <f t="shared" si="117"/>
        <v>#REF!</v>
      </c>
      <c r="L297" s="2" t="e">
        <f t="shared" si="117"/>
        <v>#REF!</v>
      </c>
      <c r="M297" s="2" t="e">
        <f t="shared" si="117"/>
        <v>#REF!</v>
      </c>
      <c r="N297" s="2" t="e">
        <f t="shared" si="117"/>
        <v>#REF!</v>
      </c>
      <c r="O297" s="2" t="e">
        <f t="shared" si="117"/>
        <v>#REF!</v>
      </c>
      <c r="P297" s="2" t="e">
        <f t="shared" si="117"/>
        <v>#REF!</v>
      </c>
      <c r="Q297" s="2" t="e">
        <f t="shared" si="117"/>
        <v>#REF!</v>
      </c>
      <c r="R297" s="2" t="e">
        <f t="shared" si="117"/>
        <v>#REF!</v>
      </c>
      <c r="S297" s="2" t="e">
        <f t="shared" si="117"/>
        <v>#REF!</v>
      </c>
      <c r="T297" s="2" t="e">
        <f t="shared" si="117"/>
        <v>#REF!</v>
      </c>
      <c r="U297" s="2" t="e">
        <f t="shared" si="117"/>
        <v>#REF!</v>
      </c>
      <c r="V297" s="2" t="e">
        <f t="shared" si="117"/>
        <v>#REF!</v>
      </c>
      <c r="W297" s="2" t="e">
        <f t="shared" si="117"/>
        <v>#REF!</v>
      </c>
      <c r="X297" s="2" t="e">
        <f t="shared" si="117"/>
        <v>#REF!</v>
      </c>
      <c r="Y297" s="2" t="e">
        <f t="shared" si="117"/>
        <v>#REF!</v>
      </c>
      <c r="Z297" s="2" t="e">
        <f t="shared" si="117"/>
        <v>#REF!</v>
      </c>
      <c r="AA297" s="2" t="e">
        <f t="shared" si="117"/>
        <v>#REF!</v>
      </c>
      <c r="AB297" s="2" t="e">
        <f t="shared" si="117"/>
        <v>#REF!</v>
      </c>
      <c r="AC297" s="2" t="e">
        <f t="shared" si="117"/>
        <v>#REF!</v>
      </c>
      <c r="AD297" s="2" t="e">
        <f t="shared" si="117"/>
        <v>#REF!</v>
      </c>
      <c r="AE297" s="2" t="e">
        <f t="shared" si="117"/>
        <v>#REF!</v>
      </c>
      <c r="AF297" s="2" t="e">
        <f t="shared" si="117"/>
        <v>#REF!</v>
      </c>
      <c r="AG297" s="2" t="e">
        <f t="shared" si="117"/>
        <v>#REF!</v>
      </c>
      <c r="AH297" s="2" t="e">
        <f t="shared" si="117"/>
        <v>#REF!</v>
      </c>
      <c r="AI297" s="2" t="e">
        <f t="shared" si="117"/>
        <v>#REF!</v>
      </c>
      <c r="AJ297" s="2" t="e">
        <f t="shared" si="117"/>
        <v>#REF!</v>
      </c>
      <c r="AK297" s="2" t="e">
        <f t="shared" si="117"/>
        <v>#REF!</v>
      </c>
    </row>
    <row r="298" spans="4:38" customFormat="1"/>
    <row r="299" spans="4:38" customFormat="1">
      <c r="D299" t="s">
        <v>310</v>
      </c>
    </row>
    <row r="300" spans="4:38" customFormat="1">
      <c r="E300" t="s">
        <v>214</v>
      </c>
      <c r="F300" t="s">
        <v>215</v>
      </c>
      <c r="G300" s="2">
        <f t="shared" ref="G300:AK307" si="118">G234</f>
        <v>0</v>
      </c>
      <c r="H300" s="2">
        <f t="shared" si="118"/>
        <v>-9835900</v>
      </c>
      <c r="I300" s="2">
        <f t="shared" si="118"/>
        <v>0</v>
      </c>
      <c r="J300" s="2">
        <f t="shared" si="118"/>
        <v>0</v>
      </c>
      <c r="K300" s="2">
        <f t="shared" si="118"/>
        <v>-3777247.7117187493</v>
      </c>
      <c r="L300" s="2">
        <f t="shared" si="118"/>
        <v>0</v>
      </c>
      <c r="M300" s="2">
        <f t="shared" si="118"/>
        <v>0</v>
      </c>
      <c r="N300" s="2">
        <f t="shared" si="118"/>
        <v>0</v>
      </c>
      <c r="O300" s="2">
        <f t="shared" si="118"/>
        <v>-4824875.4741392722</v>
      </c>
      <c r="P300" s="2">
        <f t="shared" si="118"/>
        <v>0</v>
      </c>
      <c r="Q300" s="2">
        <f t="shared" si="118"/>
        <v>0</v>
      </c>
      <c r="R300" s="2">
        <f t="shared" si="118"/>
        <v>0</v>
      </c>
      <c r="S300" s="2">
        <f t="shared" si="118"/>
        <v>0</v>
      </c>
      <c r="T300" s="2">
        <f t="shared" si="118"/>
        <v>0</v>
      </c>
      <c r="U300" s="2">
        <f t="shared" si="118"/>
        <v>0</v>
      </c>
      <c r="V300" s="2">
        <f t="shared" si="118"/>
        <v>0</v>
      </c>
      <c r="W300" s="2">
        <f t="shared" si="118"/>
        <v>0</v>
      </c>
      <c r="X300" s="2">
        <f t="shared" si="118"/>
        <v>0</v>
      </c>
      <c r="Y300" s="2">
        <f t="shared" si="118"/>
        <v>0</v>
      </c>
      <c r="Z300" s="2">
        <f t="shared" si="118"/>
        <v>0</v>
      </c>
      <c r="AA300" s="2">
        <f t="shared" si="118"/>
        <v>0</v>
      </c>
      <c r="AB300" s="2">
        <f t="shared" si="118"/>
        <v>0</v>
      </c>
      <c r="AC300" s="2">
        <f t="shared" si="118"/>
        <v>0</v>
      </c>
      <c r="AD300" s="2">
        <f t="shared" si="118"/>
        <v>0</v>
      </c>
      <c r="AE300" s="2">
        <f t="shared" si="118"/>
        <v>0</v>
      </c>
      <c r="AF300" s="2">
        <f t="shared" si="118"/>
        <v>0</v>
      </c>
      <c r="AG300" s="2">
        <f t="shared" si="118"/>
        <v>0</v>
      </c>
      <c r="AH300" s="2">
        <f t="shared" si="118"/>
        <v>0</v>
      </c>
      <c r="AI300" s="2">
        <f t="shared" si="118"/>
        <v>0</v>
      </c>
      <c r="AJ300" s="2">
        <f t="shared" si="118"/>
        <v>0</v>
      </c>
      <c r="AK300" s="2">
        <f t="shared" si="118"/>
        <v>0</v>
      </c>
    </row>
    <row r="301" spans="4:38" customFormat="1">
      <c r="E301" t="s">
        <v>311</v>
      </c>
      <c r="F301" t="s">
        <v>215</v>
      </c>
      <c r="G301" s="2">
        <f t="shared" si="118"/>
        <v>0</v>
      </c>
      <c r="H301" s="2">
        <f t="shared" si="118"/>
        <v>0</v>
      </c>
      <c r="I301" s="2">
        <f t="shared" si="118"/>
        <v>0</v>
      </c>
      <c r="J301" s="2">
        <f t="shared" si="118"/>
        <v>0</v>
      </c>
      <c r="K301" s="2">
        <f t="shared" si="118"/>
        <v>0</v>
      </c>
      <c r="L301" s="2">
        <f t="shared" si="118"/>
        <v>0</v>
      </c>
      <c r="M301" s="2">
        <f t="shared" si="118"/>
        <v>0</v>
      </c>
      <c r="N301" s="2">
        <f t="shared" si="118"/>
        <v>0</v>
      </c>
      <c r="O301" s="2">
        <f t="shared" si="118"/>
        <v>0</v>
      </c>
      <c r="P301" s="2">
        <f t="shared" si="118"/>
        <v>0</v>
      </c>
      <c r="Q301" s="2">
        <f t="shared" si="118"/>
        <v>0</v>
      </c>
      <c r="R301" s="2">
        <f t="shared" si="118"/>
        <v>0</v>
      </c>
      <c r="S301" s="2">
        <f t="shared" si="118"/>
        <v>0</v>
      </c>
      <c r="T301" s="2">
        <f t="shared" si="118"/>
        <v>0</v>
      </c>
      <c r="U301" s="2">
        <f t="shared" si="118"/>
        <v>0</v>
      </c>
      <c r="V301" s="2">
        <f t="shared" si="118"/>
        <v>0</v>
      </c>
      <c r="W301" s="2">
        <f t="shared" si="118"/>
        <v>0</v>
      </c>
      <c r="X301" s="2">
        <f t="shared" si="118"/>
        <v>0</v>
      </c>
      <c r="Y301" s="2">
        <f t="shared" si="118"/>
        <v>0</v>
      </c>
      <c r="Z301" s="2">
        <f t="shared" si="118"/>
        <v>0</v>
      </c>
      <c r="AA301" s="2">
        <f t="shared" si="118"/>
        <v>0</v>
      </c>
      <c r="AB301" s="2">
        <f t="shared" si="118"/>
        <v>0</v>
      </c>
      <c r="AC301" s="2">
        <f t="shared" si="118"/>
        <v>0</v>
      </c>
      <c r="AD301" s="2">
        <f t="shared" si="118"/>
        <v>0</v>
      </c>
      <c r="AE301" s="2">
        <f t="shared" si="118"/>
        <v>0</v>
      </c>
      <c r="AF301" s="2">
        <f t="shared" si="118"/>
        <v>0</v>
      </c>
      <c r="AG301" s="2">
        <f t="shared" si="118"/>
        <v>0</v>
      </c>
      <c r="AH301" s="2">
        <f t="shared" si="118"/>
        <v>0</v>
      </c>
      <c r="AI301" s="2">
        <f t="shared" si="118"/>
        <v>0</v>
      </c>
      <c r="AJ301" s="2">
        <f t="shared" si="118"/>
        <v>0</v>
      </c>
      <c r="AK301" s="2">
        <f t="shared" si="118"/>
        <v>0</v>
      </c>
    </row>
    <row r="302" spans="4:38" customFormat="1">
      <c r="E302" t="s">
        <v>222</v>
      </c>
      <c r="F302" t="s">
        <v>215</v>
      </c>
      <c r="G302" s="2">
        <f t="shared" si="118"/>
        <v>0</v>
      </c>
      <c r="H302" s="2">
        <f t="shared" si="118"/>
        <v>0</v>
      </c>
      <c r="I302" s="2">
        <f t="shared" si="118"/>
        <v>0</v>
      </c>
      <c r="J302" s="2">
        <f t="shared" si="118"/>
        <v>0</v>
      </c>
      <c r="K302" s="2">
        <f t="shared" si="118"/>
        <v>0</v>
      </c>
      <c r="L302" s="2">
        <f t="shared" si="118"/>
        <v>0</v>
      </c>
      <c r="M302" s="2">
        <f t="shared" si="118"/>
        <v>0</v>
      </c>
      <c r="N302" s="2">
        <f t="shared" si="118"/>
        <v>0</v>
      </c>
      <c r="O302" s="2">
        <f t="shared" si="118"/>
        <v>0</v>
      </c>
      <c r="P302" s="2">
        <f t="shared" si="118"/>
        <v>0</v>
      </c>
      <c r="Q302" s="2">
        <f t="shared" si="118"/>
        <v>0</v>
      </c>
      <c r="R302" s="2">
        <f t="shared" si="118"/>
        <v>0</v>
      </c>
      <c r="S302" s="2">
        <f t="shared" si="118"/>
        <v>0</v>
      </c>
      <c r="T302" s="2">
        <f t="shared" si="118"/>
        <v>0</v>
      </c>
      <c r="U302" s="2">
        <f t="shared" si="118"/>
        <v>0</v>
      </c>
      <c r="V302" s="2">
        <f t="shared" si="118"/>
        <v>0</v>
      </c>
      <c r="W302" s="2">
        <f t="shared" si="118"/>
        <v>0</v>
      </c>
      <c r="X302" s="2">
        <f t="shared" si="118"/>
        <v>0</v>
      </c>
      <c r="Y302" s="2">
        <f t="shared" si="118"/>
        <v>0</v>
      </c>
      <c r="Z302" s="2">
        <f t="shared" si="118"/>
        <v>0</v>
      </c>
      <c r="AA302" s="2">
        <f t="shared" si="118"/>
        <v>0</v>
      </c>
      <c r="AB302" s="2">
        <f t="shared" si="118"/>
        <v>0</v>
      </c>
      <c r="AC302" s="2">
        <f t="shared" si="118"/>
        <v>0</v>
      </c>
      <c r="AD302" s="2">
        <f t="shared" si="118"/>
        <v>0</v>
      </c>
      <c r="AE302" s="2">
        <f t="shared" si="118"/>
        <v>0</v>
      </c>
      <c r="AF302" s="2">
        <f t="shared" si="118"/>
        <v>0</v>
      </c>
      <c r="AG302" s="2">
        <f t="shared" si="118"/>
        <v>0</v>
      </c>
      <c r="AH302" s="2">
        <f t="shared" si="118"/>
        <v>0</v>
      </c>
      <c r="AI302" s="2">
        <f t="shared" si="118"/>
        <v>0</v>
      </c>
      <c r="AJ302" s="2">
        <f t="shared" si="118"/>
        <v>0</v>
      </c>
      <c r="AK302" s="2">
        <f t="shared" si="118"/>
        <v>0</v>
      </c>
    </row>
    <row r="303" spans="4:38" customFormat="1">
      <c r="E303" t="s">
        <v>305</v>
      </c>
      <c r="F303" t="s">
        <v>215</v>
      </c>
      <c r="G303" s="2">
        <f t="shared" si="118"/>
        <v>0</v>
      </c>
      <c r="H303" s="2">
        <f t="shared" si="118"/>
        <v>331678.33960815682</v>
      </c>
      <c r="I303" s="2">
        <f t="shared" si="118"/>
        <v>1059461.514917542</v>
      </c>
      <c r="J303" s="2">
        <f t="shared" si="118"/>
        <v>1919908.5489884061</v>
      </c>
      <c r="K303" s="2">
        <f t="shared" si="118"/>
        <v>2947244.5593907651</v>
      </c>
      <c r="L303" s="2">
        <f t="shared" si="118"/>
        <v>3998040.438706968</v>
      </c>
      <c r="M303" s="2">
        <f t="shared" si="118"/>
        <v>5341421.7147216126</v>
      </c>
      <c r="N303" s="2">
        <f t="shared" si="118"/>
        <v>6901338.6986763887</v>
      </c>
      <c r="O303" s="2">
        <f t="shared" si="118"/>
        <v>8460331.4972590934</v>
      </c>
      <c r="P303" s="2">
        <f t="shared" si="118"/>
        <v>10141052.002014937</v>
      </c>
      <c r="Q303" s="2">
        <f t="shared" si="118"/>
        <v>12016525.576726295</v>
      </c>
      <c r="R303" s="2">
        <f t="shared" si="118"/>
        <v>14180153.826068476</v>
      </c>
      <c r="S303" s="2">
        <f t="shared" si="118"/>
        <v>0</v>
      </c>
      <c r="T303" s="2">
        <f t="shared" si="118"/>
        <v>0</v>
      </c>
      <c r="U303" s="2">
        <f t="shared" si="118"/>
        <v>0</v>
      </c>
      <c r="V303" s="2">
        <f t="shared" si="118"/>
        <v>0</v>
      </c>
      <c r="W303" s="2">
        <f t="shared" si="118"/>
        <v>0</v>
      </c>
      <c r="X303" s="2">
        <f t="shared" si="118"/>
        <v>0</v>
      </c>
      <c r="Y303" s="2">
        <f t="shared" si="118"/>
        <v>0</v>
      </c>
      <c r="Z303" s="2">
        <f t="shared" si="118"/>
        <v>0</v>
      </c>
      <c r="AA303" s="2">
        <f t="shared" si="118"/>
        <v>0</v>
      </c>
      <c r="AB303" s="2">
        <f t="shared" si="118"/>
        <v>0</v>
      </c>
      <c r="AC303" s="2">
        <f t="shared" si="118"/>
        <v>0</v>
      </c>
      <c r="AD303" s="2">
        <f t="shared" si="118"/>
        <v>0</v>
      </c>
      <c r="AE303" s="2">
        <f t="shared" si="118"/>
        <v>0</v>
      </c>
      <c r="AF303" s="2">
        <f t="shared" si="118"/>
        <v>0</v>
      </c>
      <c r="AG303" s="2">
        <f t="shared" si="118"/>
        <v>0</v>
      </c>
      <c r="AH303" s="2">
        <f t="shared" si="118"/>
        <v>0</v>
      </c>
      <c r="AI303" s="2">
        <f t="shared" si="118"/>
        <v>0</v>
      </c>
      <c r="AJ303" s="2">
        <f t="shared" si="118"/>
        <v>0</v>
      </c>
      <c r="AK303" s="2">
        <f t="shared" si="118"/>
        <v>0</v>
      </c>
      <c r="AL303" s="2">
        <f t="shared" ref="AL303:AL309" si="119">IF(AF303=0,0,IF($G$15&gt;(AK303/AF303)^(1/5)-1+2%,AK303*(AK303/AF303)^(1/5)/($G$15-((AK303/AF303)^(1/5)-1)),AK303*(1+$G$14)/$G$16))</f>
        <v>0</v>
      </c>
    </row>
    <row r="304" spans="4:38" customFormat="1">
      <c r="E304" t="s">
        <v>282</v>
      </c>
      <c r="F304" t="s">
        <v>215</v>
      </c>
      <c r="G304" s="2">
        <f t="shared" si="118"/>
        <v>0</v>
      </c>
      <c r="H304" s="2" t="e">
        <f t="shared" si="118"/>
        <v>#REF!</v>
      </c>
      <c r="I304" s="2" t="e">
        <f t="shared" si="118"/>
        <v>#REF!</v>
      </c>
      <c r="J304" s="2" t="e">
        <f t="shared" si="118"/>
        <v>#REF!</v>
      </c>
      <c r="K304" s="2" t="e">
        <f t="shared" si="118"/>
        <v>#REF!</v>
      </c>
      <c r="L304" s="2" t="e">
        <f t="shared" si="118"/>
        <v>#REF!</v>
      </c>
      <c r="M304" s="2" t="e">
        <f t="shared" si="118"/>
        <v>#REF!</v>
      </c>
      <c r="N304" s="2" t="e">
        <f t="shared" si="118"/>
        <v>#REF!</v>
      </c>
      <c r="O304" s="2" t="e">
        <f t="shared" si="118"/>
        <v>#REF!</v>
      </c>
      <c r="P304" s="2" t="e">
        <f t="shared" si="118"/>
        <v>#REF!</v>
      </c>
      <c r="Q304" s="2" t="e">
        <f t="shared" si="118"/>
        <v>#REF!</v>
      </c>
      <c r="R304" s="2" t="e">
        <f t="shared" si="118"/>
        <v>#REF!</v>
      </c>
      <c r="S304" s="2" t="e">
        <f t="shared" si="118"/>
        <v>#REF!</v>
      </c>
      <c r="T304" s="2" t="e">
        <f t="shared" si="118"/>
        <v>#REF!</v>
      </c>
      <c r="U304" s="2" t="e">
        <f t="shared" si="118"/>
        <v>#REF!</v>
      </c>
      <c r="V304" s="2" t="e">
        <f t="shared" si="118"/>
        <v>#REF!</v>
      </c>
      <c r="W304" s="2" t="e">
        <f t="shared" si="118"/>
        <v>#REF!</v>
      </c>
      <c r="X304" s="2" t="e">
        <f t="shared" si="118"/>
        <v>#REF!</v>
      </c>
      <c r="Y304" s="2" t="e">
        <f t="shared" si="118"/>
        <v>#REF!</v>
      </c>
      <c r="Z304" s="2" t="e">
        <f t="shared" si="118"/>
        <v>#REF!</v>
      </c>
      <c r="AA304" s="2" t="e">
        <f t="shared" si="118"/>
        <v>#REF!</v>
      </c>
      <c r="AB304" s="2" t="e">
        <f t="shared" si="118"/>
        <v>#REF!</v>
      </c>
      <c r="AC304" s="2" t="e">
        <f t="shared" si="118"/>
        <v>#REF!</v>
      </c>
      <c r="AD304" s="2" t="e">
        <f t="shared" si="118"/>
        <v>#REF!</v>
      </c>
      <c r="AE304" s="2" t="e">
        <f t="shared" si="118"/>
        <v>#REF!</v>
      </c>
      <c r="AF304" s="2" t="e">
        <f t="shared" si="118"/>
        <v>#REF!</v>
      </c>
      <c r="AG304" s="2" t="e">
        <f t="shared" si="118"/>
        <v>#REF!</v>
      </c>
      <c r="AH304" s="2" t="e">
        <f t="shared" si="118"/>
        <v>#REF!</v>
      </c>
      <c r="AI304" s="2" t="e">
        <f t="shared" si="118"/>
        <v>#REF!</v>
      </c>
      <c r="AJ304" s="2" t="e">
        <f t="shared" si="118"/>
        <v>#REF!</v>
      </c>
      <c r="AK304" s="2" t="e">
        <f t="shared" si="118"/>
        <v>#REF!</v>
      </c>
      <c r="AL304" s="2" t="e">
        <f t="shared" si="119"/>
        <v>#REF!</v>
      </c>
    </row>
    <row r="305" spans="1:38">
      <c r="E305" t="s">
        <v>283</v>
      </c>
      <c r="F305" t="s">
        <v>215</v>
      </c>
      <c r="G305" s="2">
        <f t="shared" si="118"/>
        <v>0</v>
      </c>
      <c r="H305" s="2" t="e">
        <f t="shared" si="118"/>
        <v>#REF!</v>
      </c>
      <c r="I305" s="2" t="e">
        <f t="shared" si="118"/>
        <v>#REF!</v>
      </c>
      <c r="J305" s="2" t="e">
        <f t="shared" si="118"/>
        <v>#REF!</v>
      </c>
      <c r="K305" s="2" t="e">
        <f t="shared" si="118"/>
        <v>#REF!</v>
      </c>
      <c r="L305" s="2" t="e">
        <f t="shared" si="118"/>
        <v>#REF!</v>
      </c>
      <c r="M305" s="2" t="e">
        <f t="shared" si="118"/>
        <v>#REF!</v>
      </c>
      <c r="N305" s="2" t="e">
        <f t="shared" si="118"/>
        <v>#REF!</v>
      </c>
      <c r="O305" s="2" t="e">
        <f t="shared" si="118"/>
        <v>#REF!</v>
      </c>
      <c r="P305" s="2" t="e">
        <f t="shared" si="118"/>
        <v>#REF!</v>
      </c>
      <c r="Q305" s="2" t="e">
        <f t="shared" si="118"/>
        <v>#REF!</v>
      </c>
      <c r="R305" s="2" t="e">
        <f t="shared" si="118"/>
        <v>#REF!</v>
      </c>
      <c r="S305" s="2" t="e">
        <f t="shared" si="118"/>
        <v>#REF!</v>
      </c>
      <c r="T305" s="2" t="e">
        <f t="shared" si="118"/>
        <v>#REF!</v>
      </c>
      <c r="U305" s="2" t="e">
        <f t="shared" si="118"/>
        <v>#REF!</v>
      </c>
      <c r="V305" s="2" t="e">
        <f t="shared" si="118"/>
        <v>#REF!</v>
      </c>
      <c r="W305" s="2" t="e">
        <f t="shared" si="118"/>
        <v>#REF!</v>
      </c>
      <c r="X305" s="2" t="e">
        <f t="shared" si="118"/>
        <v>#REF!</v>
      </c>
      <c r="Y305" s="2" t="e">
        <f t="shared" si="118"/>
        <v>#REF!</v>
      </c>
      <c r="Z305" s="2" t="e">
        <f t="shared" si="118"/>
        <v>#REF!</v>
      </c>
      <c r="AA305" s="2" t="e">
        <f t="shared" si="118"/>
        <v>#REF!</v>
      </c>
      <c r="AB305" s="2" t="e">
        <f t="shared" si="118"/>
        <v>#REF!</v>
      </c>
      <c r="AC305" s="2" t="e">
        <f t="shared" si="118"/>
        <v>#REF!</v>
      </c>
      <c r="AD305" s="2" t="e">
        <f t="shared" si="118"/>
        <v>#REF!</v>
      </c>
      <c r="AE305" s="2" t="e">
        <f t="shared" si="118"/>
        <v>#REF!</v>
      </c>
      <c r="AF305" s="2" t="e">
        <f t="shared" si="118"/>
        <v>#REF!</v>
      </c>
      <c r="AG305" s="2" t="e">
        <f t="shared" si="118"/>
        <v>#REF!</v>
      </c>
      <c r="AH305" s="2" t="e">
        <f t="shared" si="118"/>
        <v>#REF!</v>
      </c>
      <c r="AI305" s="2" t="e">
        <f t="shared" si="118"/>
        <v>#REF!</v>
      </c>
      <c r="AJ305" s="2" t="e">
        <f t="shared" si="118"/>
        <v>#REF!</v>
      </c>
      <c r="AK305" s="2" t="e">
        <f t="shared" si="118"/>
        <v>#REF!</v>
      </c>
      <c r="AL305" s="2" t="e">
        <f t="shared" si="119"/>
        <v>#REF!</v>
      </c>
    </row>
    <row r="306" spans="1:38">
      <c r="E306" t="s">
        <v>290</v>
      </c>
      <c r="F306" t="s">
        <v>215</v>
      </c>
      <c r="G306" s="2">
        <f t="shared" si="118"/>
        <v>0</v>
      </c>
      <c r="H306" s="2">
        <f t="shared" si="118"/>
        <v>0</v>
      </c>
      <c r="I306" s="2">
        <f t="shared" si="118"/>
        <v>0</v>
      </c>
      <c r="J306" s="2">
        <f t="shared" si="118"/>
        <v>0</v>
      </c>
      <c r="K306" s="2">
        <f t="shared" si="118"/>
        <v>0</v>
      </c>
      <c r="L306" s="2">
        <f t="shared" si="118"/>
        <v>0</v>
      </c>
      <c r="M306" s="2">
        <f t="shared" si="118"/>
        <v>0</v>
      </c>
      <c r="N306" s="2">
        <f t="shared" si="118"/>
        <v>0</v>
      </c>
      <c r="O306" s="2">
        <f t="shared" si="118"/>
        <v>0</v>
      </c>
      <c r="P306" s="2">
        <f t="shared" si="118"/>
        <v>0</v>
      </c>
      <c r="Q306" s="2">
        <f t="shared" si="118"/>
        <v>0</v>
      </c>
      <c r="R306" s="2">
        <f t="shared" si="118"/>
        <v>0</v>
      </c>
      <c r="S306" s="2">
        <f t="shared" si="118"/>
        <v>0</v>
      </c>
      <c r="T306" s="2">
        <f t="shared" si="118"/>
        <v>0</v>
      </c>
      <c r="U306" s="2">
        <f t="shared" si="118"/>
        <v>0</v>
      </c>
      <c r="V306" s="2">
        <f t="shared" si="118"/>
        <v>0</v>
      </c>
      <c r="W306" s="2">
        <f t="shared" si="118"/>
        <v>0</v>
      </c>
      <c r="X306" s="2">
        <f t="shared" si="118"/>
        <v>0</v>
      </c>
      <c r="Y306" s="2">
        <f t="shared" si="118"/>
        <v>0</v>
      </c>
      <c r="Z306" s="2">
        <f t="shared" si="118"/>
        <v>0</v>
      </c>
      <c r="AA306" s="2">
        <f t="shared" si="118"/>
        <v>0</v>
      </c>
      <c r="AB306" s="2">
        <f t="shared" si="118"/>
        <v>0</v>
      </c>
      <c r="AC306" s="2">
        <f t="shared" si="118"/>
        <v>0</v>
      </c>
      <c r="AD306" s="2">
        <f t="shared" si="118"/>
        <v>0</v>
      </c>
      <c r="AE306" s="2">
        <f t="shared" si="118"/>
        <v>0</v>
      </c>
      <c r="AF306" s="2">
        <f t="shared" si="118"/>
        <v>0</v>
      </c>
      <c r="AG306" s="2">
        <f t="shared" si="118"/>
        <v>0</v>
      </c>
      <c r="AH306" s="2">
        <f t="shared" si="118"/>
        <v>0</v>
      </c>
      <c r="AI306" s="2">
        <f t="shared" si="118"/>
        <v>0</v>
      </c>
      <c r="AJ306" s="2">
        <f t="shared" si="118"/>
        <v>0</v>
      </c>
      <c r="AK306" s="2">
        <f t="shared" si="118"/>
        <v>0</v>
      </c>
      <c r="AL306" s="2">
        <f t="shared" si="119"/>
        <v>0</v>
      </c>
    </row>
    <row r="307" spans="1:38">
      <c r="E307" t="s">
        <v>295</v>
      </c>
      <c r="F307" t="s">
        <v>215</v>
      </c>
      <c r="G307" s="2">
        <f t="shared" si="118"/>
        <v>0</v>
      </c>
      <c r="H307" s="2">
        <f t="shared" si="118"/>
        <v>0</v>
      </c>
      <c r="I307" s="2">
        <f t="shared" si="118"/>
        <v>0</v>
      </c>
      <c r="J307" s="2">
        <f t="shared" si="118"/>
        <v>0</v>
      </c>
      <c r="K307" s="2">
        <f t="shared" si="118"/>
        <v>0</v>
      </c>
      <c r="L307" s="2">
        <f t="shared" si="118"/>
        <v>0</v>
      </c>
      <c r="M307" s="2">
        <f t="shared" si="118"/>
        <v>0</v>
      </c>
      <c r="N307" s="2">
        <f t="shared" si="118"/>
        <v>0</v>
      </c>
      <c r="O307" s="2">
        <f t="shared" si="118"/>
        <v>0</v>
      </c>
      <c r="P307" s="2">
        <f t="shared" si="118"/>
        <v>0</v>
      </c>
      <c r="Q307" s="2">
        <f t="shared" si="118"/>
        <v>0</v>
      </c>
      <c r="R307" s="2">
        <f t="shared" si="118"/>
        <v>0</v>
      </c>
      <c r="S307" s="2">
        <f t="shared" si="118"/>
        <v>0</v>
      </c>
      <c r="T307" s="2">
        <f t="shared" si="118"/>
        <v>0</v>
      </c>
      <c r="U307" s="2">
        <f t="shared" si="118"/>
        <v>0</v>
      </c>
      <c r="V307" s="2">
        <f t="shared" si="118"/>
        <v>0</v>
      </c>
      <c r="W307" s="2">
        <f t="shared" si="118"/>
        <v>0</v>
      </c>
      <c r="X307" s="2">
        <f t="shared" si="118"/>
        <v>0</v>
      </c>
      <c r="Y307" s="2">
        <f t="shared" si="118"/>
        <v>0</v>
      </c>
      <c r="Z307" s="2">
        <f t="shared" si="118"/>
        <v>0</v>
      </c>
      <c r="AA307" s="2">
        <f t="shared" si="118"/>
        <v>0</v>
      </c>
      <c r="AB307" s="2">
        <f t="shared" si="118"/>
        <v>0</v>
      </c>
      <c r="AC307" s="2">
        <f t="shared" si="118"/>
        <v>0</v>
      </c>
      <c r="AD307" s="2">
        <f t="shared" si="118"/>
        <v>0</v>
      </c>
      <c r="AE307" s="2">
        <f t="shared" si="118"/>
        <v>0</v>
      </c>
      <c r="AF307" s="2">
        <f t="shared" si="118"/>
        <v>0</v>
      </c>
      <c r="AG307" s="2">
        <f t="shared" si="118"/>
        <v>0</v>
      </c>
      <c r="AH307" s="2">
        <f t="shared" si="118"/>
        <v>0</v>
      </c>
      <c r="AI307" s="2">
        <f t="shared" si="118"/>
        <v>0</v>
      </c>
      <c r="AJ307" s="2">
        <f t="shared" si="118"/>
        <v>0</v>
      </c>
      <c r="AK307" s="2">
        <f t="shared" si="118"/>
        <v>0</v>
      </c>
      <c r="AL307" s="2">
        <f t="shared" si="119"/>
        <v>0</v>
      </c>
    </row>
    <row r="308" spans="1:38">
      <c r="E308" t="s">
        <v>312</v>
      </c>
      <c r="F308" t="s">
        <v>215</v>
      </c>
      <c r="G308" s="2">
        <f t="shared" ref="G308:AK308" si="120">G297</f>
        <v>0</v>
      </c>
      <c r="H308" s="2" t="e">
        <f t="shared" si="120"/>
        <v>#REF!</v>
      </c>
      <c r="I308" s="2" t="e">
        <f t="shared" si="120"/>
        <v>#REF!</v>
      </c>
      <c r="J308" s="2" t="e">
        <f t="shared" si="120"/>
        <v>#REF!</v>
      </c>
      <c r="K308" s="2" t="e">
        <f t="shared" si="120"/>
        <v>#REF!</v>
      </c>
      <c r="L308" s="2" t="e">
        <f t="shared" si="120"/>
        <v>#REF!</v>
      </c>
      <c r="M308" s="2" t="e">
        <f t="shared" si="120"/>
        <v>#REF!</v>
      </c>
      <c r="N308" s="2" t="e">
        <f t="shared" si="120"/>
        <v>#REF!</v>
      </c>
      <c r="O308" s="2" t="e">
        <f t="shared" si="120"/>
        <v>#REF!</v>
      </c>
      <c r="P308" s="2" t="e">
        <f t="shared" si="120"/>
        <v>#REF!</v>
      </c>
      <c r="Q308" s="2" t="e">
        <f t="shared" si="120"/>
        <v>#REF!</v>
      </c>
      <c r="R308" s="2" t="e">
        <f t="shared" si="120"/>
        <v>#REF!</v>
      </c>
      <c r="S308" s="2" t="e">
        <f t="shared" si="120"/>
        <v>#REF!</v>
      </c>
      <c r="T308" s="2" t="e">
        <f t="shared" si="120"/>
        <v>#REF!</v>
      </c>
      <c r="U308" s="2" t="e">
        <f t="shared" si="120"/>
        <v>#REF!</v>
      </c>
      <c r="V308" s="2" t="e">
        <f t="shared" si="120"/>
        <v>#REF!</v>
      </c>
      <c r="W308" s="2" t="e">
        <f t="shared" si="120"/>
        <v>#REF!</v>
      </c>
      <c r="X308" s="2" t="e">
        <f t="shared" si="120"/>
        <v>#REF!</v>
      </c>
      <c r="Y308" s="2" t="e">
        <f t="shared" si="120"/>
        <v>#REF!</v>
      </c>
      <c r="Z308" s="2" t="e">
        <f t="shared" si="120"/>
        <v>#REF!</v>
      </c>
      <c r="AA308" s="2" t="e">
        <f t="shared" si="120"/>
        <v>#REF!</v>
      </c>
      <c r="AB308" s="2" t="e">
        <f t="shared" si="120"/>
        <v>#REF!</v>
      </c>
      <c r="AC308" s="2" t="e">
        <f t="shared" si="120"/>
        <v>#REF!</v>
      </c>
      <c r="AD308" s="2" t="e">
        <f t="shared" si="120"/>
        <v>#REF!</v>
      </c>
      <c r="AE308" s="2" t="e">
        <f t="shared" si="120"/>
        <v>#REF!</v>
      </c>
      <c r="AF308" s="2" t="e">
        <f t="shared" si="120"/>
        <v>#REF!</v>
      </c>
      <c r="AG308" s="2" t="e">
        <f t="shared" si="120"/>
        <v>#REF!</v>
      </c>
      <c r="AH308" s="2" t="e">
        <f t="shared" si="120"/>
        <v>#REF!</v>
      </c>
      <c r="AI308" s="2" t="e">
        <f t="shared" si="120"/>
        <v>#REF!</v>
      </c>
      <c r="AJ308" s="2" t="e">
        <f t="shared" si="120"/>
        <v>#REF!</v>
      </c>
      <c r="AK308" s="2" t="e">
        <f t="shared" si="120"/>
        <v>#REF!</v>
      </c>
      <c r="AL308" s="2" t="e">
        <f t="shared" si="119"/>
        <v>#REF!</v>
      </c>
    </row>
    <row r="309" spans="1:38">
      <c r="E309" t="s">
        <v>313</v>
      </c>
      <c r="F309" t="s">
        <v>215</v>
      </c>
      <c r="G309" s="2">
        <f>-$G$17*G308</f>
        <v>0</v>
      </c>
      <c r="H309" s="2" t="e">
        <f t="shared" ref="H309:AK309" si="121">-$G$17*H308</f>
        <v>#REF!</v>
      </c>
      <c r="I309" s="2" t="e">
        <f t="shared" si="121"/>
        <v>#REF!</v>
      </c>
      <c r="J309" s="2" t="e">
        <f t="shared" si="121"/>
        <v>#REF!</v>
      </c>
      <c r="K309" s="2" t="e">
        <f t="shared" si="121"/>
        <v>#REF!</v>
      </c>
      <c r="L309" s="2" t="e">
        <f t="shared" si="121"/>
        <v>#REF!</v>
      </c>
      <c r="M309" s="2" t="e">
        <f t="shared" si="121"/>
        <v>#REF!</v>
      </c>
      <c r="N309" s="2" t="e">
        <f t="shared" si="121"/>
        <v>#REF!</v>
      </c>
      <c r="O309" s="2" t="e">
        <f t="shared" si="121"/>
        <v>#REF!</v>
      </c>
      <c r="P309" s="2" t="e">
        <f t="shared" si="121"/>
        <v>#REF!</v>
      </c>
      <c r="Q309" s="2" t="e">
        <f t="shared" si="121"/>
        <v>#REF!</v>
      </c>
      <c r="R309" s="2" t="e">
        <f t="shared" si="121"/>
        <v>#REF!</v>
      </c>
      <c r="S309" s="2" t="e">
        <f t="shared" si="121"/>
        <v>#REF!</v>
      </c>
      <c r="T309" s="2" t="e">
        <f t="shared" si="121"/>
        <v>#REF!</v>
      </c>
      <c r="U309" s="2" t="e">
        <f t="shared" si="121"/>
        <v>#REF!</v>
      </c>
      <c r="V309" s="2" t="e">
        <f t="shared" si="121"/>
        <v>#REF!</v>
      </c>
      <c r="W309" s="2" t="e">
        <f t="shared" si="121"/>
        <v>#REF!</v>
      </c>
      <c r="X309" s="2" t="e">
        <f t="shared" si="121"/>
        <v>#REF!</v>
      </c>
      <c r="Y309" s="2" t="e">
        <f t="shared" si="121"/>
        <v>#REF!</v>
      </c>
      <c r="Z309" s="2" t="e">
        <f t="shared" si="121"/>
        <v>#REF!</v>
      </c>
      <c r="AA309" s="2" t="e">
        <f t="shared" si="121"/>
        <v>#REF!</v>
      </c>
      <c r="AB309" s="2" t="e">
        <f t="shared" si="121"/>
        <v>#REF!</v>
      </c>
      <c r="AC309" s="2" t="e">
        <f t="shared" si="121"/>
        <v>#REF!</v>
      </c>
      <c r="AD309" s="2" t="e">
        <f t="shared" si="121"/>
        <v>#REF!</v>
      </c>
      <c r="AE309" s="2" t="e">
        <f t="shared" si="121"/>
        <v>#REF!</v>
      </c>
      <c r="AF309" s="2" t="e">
        <f t="shared" si="121"/>
        <v>#REF!</v>
      </c>
      <c r="AG309" s="2" t="e">
        <f t="shared" si="121"/>
        <v>#REF!</v>
      </c>
      <c r="AH309" s="2" t="e">
        <f t="shared" si="121"/>
        <v>#REF!</v>
      </c>
      <c r="AI309" s="2" t="e">
        <f t="shared" si="121"/>
        <v>#REF!</v>
      </c>
      <c r="AJ309" s="2" t="e">
        <f t="shared" si="121"/>
        <v>#REF!</v>
      </c>
      <c r="AK309" s="2" t="e">
        <f t="shared" si="121"/>
        <v>#REF!</v>
      </c>
      <c r="AL309" s="2" t="e">
        <f t="shared" si="119"/>
        <v>#REF!</v>
      </c>
    </row>
    <row r="310" spans="1:38">
      <c r="E310" t="s">
        <v>314</v>
      </c>
      <c r="F310" t="s">
        <v>215</v>
      </c>
      <c r="G310" s="2">
        <f t="shared" ref="G310:AL310" si="122">SUM(G300:G309)</f>
        <v>0</v>
      </c>
      <c r="H310" s="2" t="e">
        <f t="shared" si="122"/>
        <v>#REF!</v>
      </c>
      <c r="I310" s="2" t="e">
        <f t="shared" si="122"/>
        <v>#REF!</v>
      </c>
      <c r="J310" s="2" t="e">
        <f t="shared" si="122"/>
        <v>#REF!</v>
      </c>
      <c r="K310" s="2" t="e">
        <f t="shared" si="122"/>
        <v>#REF!</v>
      </c>
      <c r="L310" s="2" t="e">
        <f t="shared" si="122"/>
        <v>#REF!</v>
      </c>
      <c r="M310" s="2" t="e">
        <f t="shared" si="122"/>
        <v>#REF!</v>
      </c>
      <c r="N310" s="2" t="e">
        <f t="shared" si="122"/>
        <v>#REF!</v>
      </c>
      <c r="O310" s="2" t="e">
        <f t="shared" si="122"/>
        <v>#REF!</v>
      </c>
      <c r="P310" s="2" t="e">
        <f t="shared" si="122"/>
        <v>#REF!</v>
      </c>
      <c r="Q310" s="2" t="e">
        <f t="shared" si="122"/>
        <v>#REF!</v>
      </c>
      <c r="R310" s="2" t="e">
        <f t="shared" si="122"/>
        <v>#REF!</v>
      </c>
      <c r="S310" s="2" t="e">
        <f t="shared" si="122"/>
        <v>#REF!</v>
      </c>
      <c r="T310" s="2" t="e">
        <f t="shared" si="122"/>
        <v>#REF!</v>
      </c>
      <c r="U310" s="2" t="e">
        <f t="shared" si="122"/>
        <v>#REF!</v>
      </c>
      <c r="V310" s="2" t="e">
        <f t="shared" si="122"/>
        <v>#REF!</v>
      </c>
      <c r="W310" s="2" t="e">
        <f t="shared" si="122"/>
        <v>#REF!</v>
      </c>
      <c r="X310" s="2" t="e">
        <f t="shared" si="122"/>
        <v>#REF!</v>
      </c>
      <c r="Y310" s="2" t="e">
        <f t="shared" si="122"/>
        <v>#REF!</v>
      </c>
      <c r="Z310" s="2" t="e">
        <f t="shared" si="122"/>
        <v>#REF!</v>
      </c>
      <c r="AA310" s="2" t="e">
        <f t="shared" si="122"/>
        <v>#REF!</v>
      </c>
      <c r="AB310" s="2" t="e">
        <f t="shared" si="122"/>
        <v>#REF!</v>
      </c>
      <c r="AC310" s="2" t="e">
        <f t="shared" si="122"/>
        <v>#REF!</v>
      </c>
      <c r="AD310" s="2" t="e">
        <f t="shared" si="122"/>
        <v>#REF!</v>
      </c>
      <c r="AE310" s="2" t="e">
        <f t="shared" si="122"/>
        <v>#REF!</v>
      </c>
      <c r="AF310" s="2" t="e">
        <f t="shared" si="122"/>
        <v>#REF!</v>
      </c>
      <c r="AG310" s="2" t="e">
        <f t="shared" si="122"/>
        <v>#REF!</v>
      </c>
      <c r="AH310" s="2" t="e">
        <f t="shared" si="122"/>
        <v>#REF!</v>
      </c>
      <c r="AI310" s="2" t="e">
        <f t="shared" si="122"/>
        <v>#REF!</v>
      </c>
      <c r="AJ310" s="2" t="e">
        <f t="shared" si="122"/>
        <v>#REF!</v>
      </c>
      <c r="AK310" s="2" t="e">
        <f t="shared" si="122"/>
        <v>#REF!</v>
      </c>
      <c r="AL310" s="2" t="e">
        <f t="shared" si="122"/>
        <v>#REF!</v>
      </c>
    </row>
    <row r="311" spans="1:38">
      <c r="E311" t="s">
        <v>315</v>
      </c>
      <c r="F311" t="s">
        <v>215</v>
      </c>
      <c r="G311" s="2" t="e">
        <f>NPV($G$15,H310:AL310)+G310</f>
        <v>#REF!</v>
      </c>
    </row>
    <row r="312" spans="1:38">
      <c r="E312" t="s">
        <v>332</v>
      </c>
      <c r="H312" s="2" t="e">
        <f>+H310</f>
        <v>#REF!</v>
      </c>
      <c r="I312" s="2" t="e">
        <f>+H312+I310</f>
        <v>#REF!</v>
      </c>
      <c r="J312" s="2" t="e">
        <f t="shared" ref="J312:R312" si="123">+I312+J310</f>
        <v>#REF!</v>
      </c>
      <c r="K312" s="2" t="e">
        <f t="shared" si="123"/>
        <v>#REF!</v>
      </c>
      <c r="L312" s="2" t="e">
        <f t="shared" si="123"/>
        <v>#REF!</v>
      </c>
      <c r="M312" s="2" t="e">
        <f t="shared" si="123"/>
        <v>#REF!</v>
      </c>
      <c r="N312" s="2" t="e">
        <f t="shared" si="123"/>
        <v>#REF!</v>
      </c>
      <c r="O312" s="2" t="e">
        <f t="shared" si="123"/>
        <v>#REF!</v>
      </c>
      <c r="P312" s="2" t="e">
        <f t="shared" si="123"/>
        <v>#REF!</v>
      </c>
      <c r="Q312" s="2" t="e">
        <f t="shared" si="123"/>
        <v>#REF!</v>
      </c>
      <c r="R312" s="2" t="e">
        <f t="shared" si="123"/>
        <v>#REF!</v>
      </c>
    </row>
    <row r="313" spans="1:38">
      <c r="E313" t="s">
        <v>307</v>
      </c>
      <c r="F313" t="s">
        <v>215</v>
      </c>
      <c r="G313" s="2">
        <f t="shared" ref="G313:AK313" si="124">G285</f>
        <v>0</v>
      </c>
      <c r="H313" s="2">
        <f t="shared" si="124"/>
        <v>0</v>
      </c>
      <c r="I313" s="2">
        <f t="shared" si="124"/>
        <v>0</v>
      </c>
      <c r="J313" s="2">
        <f t="shared" si="124"/>
        <v>0</v>
      </c>
      <c r="K313" s="2">
        <f t="shared" si="124"/>
        <v>0</v>
      </c>
      <c r="L313" s="2">
        <f t="shared" si="124"/>
        <v>0</v>
      </c>
      <c r="M313" s="2">
        <f t="shared" si="124"/>
        <v>0</v>
      </c>
      <c r="N313" s="2">
        <f t="shared" si="124"/>
        <v>0</v>
      </c>
      <c r="O313" s="2">
        <f t="shared" si="124"/>
        <v>0</v>
      </c>
      <c r="P313" s="2">
        <f t="shared" si="124"/>
        <v>0</v>
      </c>
      <c r="Q313" s="2">
        <f t="shared" si="124"/>
        <v>0</v>
      </c>
      <c r="R313" s="2">
        <f t="shared" si="124"/>
        <v>0</v>
      </c>
      <c r="S313" s="2">
        <f t="shared" si="124"/>
        <v>0</v>
      </c>
      <c r="T313" s="2">
        <f t="shared" si="124"/>
        <v>0</v>
      </c>
      <c r="U313" s="2">
        <f t="shared" si="124"/>
        <v>0</v>
      </c>
      <c r="V313" s="2">
        <f t="shared" si="124"/>
        <v>0</v>
      </c>
      <c r="W313" s="2">
        <f t="shared" si="124"/>
        <v>0</v>
      </c>
      <c r="X313" s="2">
        <f t="shared" si="124"/>
        <v>0</v>
      </c>
      <c r="Y313" s="2">
        <f t="shared" si="124"/>
        <v>0</v>
      </c>
      <c r="Z313" s="2">
        <f t="shared" si="124"/>
        <v>0</v>
      </c>
      <c r="AA313" s="2">
        <f t="shared" si="124"/>
        <v>0</v>
      </c>
      <c r="AB313" s="2">
        <f t="shared" si="124"/>
        <v>0</v>
      </c>
      <c r="AC313" s="2">
        <f t="shared" si="124"/>
        <v>0</v>
      </c>
      <c r="AD313" s="2">
        <f t="shared" si="124"/>
        <v>0</v>
      </c>
      <c r="AE313" s="2">
        <f t="shared" si="124"/>
        <v>0</v>
      </c>
      <c r="AF313" s="2">
        <f t="shared" si="124"/>
        <v>0</v>
      </c>
      <c r="AG313" s="2">
        <f t="shared" si="124"/>
        <v>0</v>
      </c>
      <c r="AH313" s="2">
        <f t="shared" si="124"/>
        <v>0</v>
      </c>
      <c r="AI313" s="2">
        <f t="shared" si="124"/>
        <v>0</v>
      </c>
      <c r="AJ313" s="2">
        <f t="shared" si="124"/>
        <v>0</v>
      </c>
      <c r="AK313" s="2">
        <f t="shared" si="124"/>
        <v>0</v>
      </c>
    </row>
    <row r="314" spans="1:38">
      <c r="E314" t="s">
        <v>316</v>
      </c>
      <c r="F314" t="s">
        <v>215</v>
      </c>
      <c r="G314" s="2">
        <f>NPV($G$15,H313:AK313)+G313</f>
        <v>0</v>
      </c>
    </row>
    <row r="315" spans="1:38">
      <c r="E315" s="3" t="s">
        <v>317</v>
      </c>
      <c r="F315" s="3"/>
      <c r="G315" s="4" t="e">
        <f>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ustomFormat="1">
      <c r="E321" s="19" t="s">
        <v>199</v>
      </c>
      <c r="F321" s="19" t="s">
        <v>329</v>
      </c>
    </row>
    <row r="322" spans="5:6" customFormat="1">
      <c r="E322" s="19" t="s">
        <v>330</v>
      </c>
      <c r="F322" s="19" t="s">
        <v>331</v>
      </c>
    </row>
  </sheetData>
  <mergeCells count="1">
    <mergeCell ref="G4:H4"/>
  </mergeCells>
  <dataValidations disablePrompts="1" count="1">
    <dataValidation type="list" showInputMessage="1" showErrorMessage="1" sqref="G4" xr:uid="{00000000-0002-0000-0500-000000000000}">
      <formula1>$E$320:$E$322</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N322"/>
  <sheetViews>
    <sheetView workbookViewId="0">
      <pane xSplit="5" ySplit="2" topLeftCell="F168" activePane="bottomRight" state="frozenSplit"/>
      <selection pane="bottomRight" activeCell="G185" sqref="G185"/>
      <selection pane="bottomLeft" activeCell="AB72" sqref="AB72"/>
      <selection pane="topRight" activeCell="AB72" sqref="AB72"/>
    </sheetView>
  </sheetViews>
  <sheetFormatPr defaultColWidth="11" defaultRowHeight="15.6"/>
  <cols>
    <col min="1" max="1" width="7.625" style="14" customWidth="1"/>
    <col min="2" max="2" width="3.125" customWidth="1"/>
    <col min="3" max="3" width="3.25" customWidth="1"/>
    <col min="4" max="4" width="2.75" customWidth="1"/>
    <col min="5" max="5" width="36.5" bestFit="1" customWidth="1"/>
    <col min="6" max="6" width="17.5" customWidth="1"/>
    <col min="7" max="7" width="13" customWidth="1"/>
    <col min="8" max="8" width="15.75" bestFit="1" customWidth="1"/>
    <col min="9" max="9" width="14.75" bestFit="1" customWidth="1"/>
    <col min="10" max="10" width="15.75" bestFit="1" customWidth="1"/>
    <col min="11" max="37" width="14.75" bestFit="1" customWidth="1"/>
    <col min="38" max="38" width="20.125" customWidth="1"/>
  </cols>
  <sheetData>
    <row r="2" spans="1:37">
      <c r="C2" s="1" t="s">
        <v>196</v>
      </c>
      <c r="D2" s="1"/>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row>
    <row r="4" spans="1:37">
      <c r="A4" s="14">
        <f>'Notes &amp; Assumptions'!A14</f>
        <v>1</v>
      </c>
      <c r="C4" s="1" t="s">
        <v>197</v>
      </c>
      <c r="F4" t="s">
        <v>198</v>
      </c>
      <c r="G4" s="206" t="s">
        <v>199</v>
      </c>
      <c r="H4" s="206"/>
    </row>
    <row r="6" spans="1:37">
      <c r="C6" s="1" t="s">
        <v>200</v>
      </c>
      <c r="G6" t="s">
        <v>201</v>
      </c>
      <c r="H6" s="26">
        <v>1265</v>
      </c>
    </row>
    <row r="7" spans="1:37">
      <c r="A7" s="14">
        <f>'Notes &amp; Assumptions'!A15</f>
        <v>2</v>
      </c>
      <c r="E7" s="10" t="s">
        <v>202</v>
      </c>
      <c r="F7" t="s">
        <v>203</v>
      </c>
      <c r="G7" s="10">
        <v>80</v>
      </c>
    </row>
    <row r="8" spans="1:37">
      <c r="A8" s="14">
        <f>'Notes &amp; Assumptions'!A16</f>
        <v>3</v>
      </c>
      <c r="E8" s="10" t="s">
        <v>204</v>
      </c>
      <c r="F8" t="s">
        <v>203</v>
      </c>
      <c r="G8" s="10">
        <v>30</v>
      </c>
    </row>
    <row r="9" spans="1:37">
      <c r="A9" s="14">
        <f>'Notes &amp; Assumptions'!A17</f>
        <v>4</v>
      </c>
      <c r="E9" s="10" t="s">
        <v>205</v>
      </c>
      <c r="F9" t="s">
        <v>203</v>
      </c>
      <c r="G9" s="10">
        <v>40</v>
      </c>
    </row>
    <row r="10" spans="1:37">
      <c r="A10" s="14">
        <f>'Notes &amp; Assumptions'!A18</f>
        <v>5</v>
      </c>
      <c r="E10" t="s">
        <v>206</v>
      </c>
      <c r="F10" t="s">
        <v>203</v>
      </c>
      <c r="G10" s="10">
        <v>5</v>
      </c>
    </row>
    <row r="12" spans="1:37">
      <c r="H12" s="24">
        <f>G14</f>
        <v>2.1000000000000001E-2</v>
      </c>
    </row>
    <row r="13" spans="1:37">
      <c r="C13" s="1" t="s">
        <v>207</v>
      </c>
      <c r="G13">
        <v>179.5</v>
      </c>
    </row>
    <row r="14" spans="1:37">
      <c r="A14" s="14">
        <f>'Notes &amp; Assumptions'!A19</f>
        <v>6</v>
      </c>
      <c r="E14" t="s">
        <v>208</v>
      </c>
      <c r="F14" t="s">
        <v>209</v>
      </c>
      <c r="G14" s="17">
        <f>'Key Assumptions'!$C$2</f>
        <v>2.1000000000000001E-2</v>
      </c>
      <c r="H14" s="25">
        <f>G13*(1+$H$12)</f>
        <v>183.26949999999999</v>
      </c>
      <c r="I14" s="25">
        <f>H14*(1+$H$12)</f>
        <v>187.11815949999999</v>
      </c>
      <c r="J14" s="25">
        <f t="shared" ref="J14:AK14" si="0">I14*(1+$H$12)</f>
        <v>191.04764084949997</v>
      </c>
      <c r="K14" s="25">
        <f t="shared" si="0"/>
        <v>195.05964130733946</v>
      </c>
      <c r="L14" s="25">
        <f t="shared" si="0"/>
        <v>199.15589377479358</v>
      </c>
      <c r="M14" s="25">
        <f t="shared" si="0"/>
        <v>203.33816754406422</v>
      </c>
      <c r="N14" s="25">
        <f t="shared" si="0"/>
        <v>207.60826906248954</v>
      </c>
      <c r="O14" s="25">
        <f t="shared" si="0"/>
        <v>211.9680427128018</v>
      </c>
      <c r="P14" s="25">
        <f t="shared" si="0"/>
        <v>216.41937160977062</v>
      </c>
      <c r="Q14" s="25">
        <f t="shared" si="0"/>
        <v>220.96417841357578</v>
      </c>
      <c r="R14" s="25">
        <f t="shared" si="0"/>
        <v>225.60442616026086</v>
      </c>
      <c r="S14" s="25">
        <f t="shared" si="0"/>
        <v>230.34211910962631</v>
      </c>
      <c r="T14" s="25">
        <f t="shared" si="0"/>
        <v>235.17930361092843</v>
      </c>
      <c r="U14" s="25">
        <f t="shared" si="0"/>
        <v>240.11806898675789</v>
      </c>
      <c r="V14" s="25">
        <f t="shared" si="0"/>
        <v>245.1605484354798</v>
      </c>
      <c r="W14" s="25">
        <f t="shared" si="0"/>
        <v>250.30891995262485</v>
      </c>
      <c r="X14" s="25">
        <f t="shared" si="0"/>
        <v>255.56540727162994</v>
      </c>
      <c r="Y14" s="25">
        <f t="shared" si="0"/>
        <v>260.93228082433416</v>
      </c>
      <c r="Z14" s="25">
        <f t="shared" si="0"/>
        <v>266.41185872164516</v>
      </c>
      <c r="AA14" s="25">
        <f t="shared" si="0"/>
        <v>272.00650775479966</v>
      </c>
      <c r="AB14" s="25">
        <f t="shared" si="0"/>
        <v>277.71864441765041</v>
      </c>
      <c r="AC14" s="25">
        <f t="shared" si="0"/>
        <v>283.55073595042103</v>
      </c>
      <c r="AD14" s="25">
        <f t="shared" si="0"/>
        <v>289.50530140537984</v>
      </c>
      <c r="AE14" s="25">
        <f t="shared" si="0"/>
        <v>295.58491273489278</v>
      </c>
      <c r="AF14" s="25">
        <f t="shared" si="0"/>
        <v>301.79219590232549</v>
      </c>
      <c r="AG14" s="25">
        <f t="shared" si="0"/>
        <v>308.12983201627429</v>
      </c>
      <c r="AH14" s="25">
        <f t="shared" si="0"/>
        <v>314.600558488616</v>
      </c>
      <c r="AI14" s="25">
        <f t="shared" si="0"/>
        <v>321.20717021687693</v>
      </c>
      <c r="AJ14" s="25">
        <f t="shared" si="0"/>
        <v>327.95252079143131</v>
      </c>
      <c r="AK14" s="25">
        <f t="shared" si="0"/>
        <v>334.83952372805135</v>
      </c>
    </row>
    <row r="15" spans="1:37">
      <c r="A15" s="14">
        <f>'Notes &amp; Assumptions'!A20</f>
        <v>7</v>
      </c>
      <c r="E15" t="s">
        <v>210</v>
      </c>
      <c r="F15" t="s">
        <v>209</v>
      </c>
      <c r="G15" s="17">
        <f>'Key Assumptions'!$C$3</f>
        <v>5.16E-2</v>
      </c>
    </row>
    <row r="16" spans="1:37">
      <c r="E16" t="s">
        <v>211</v>
      </c>
      <c r="F16" t="s">
        <v>209</v>
      </c>
      <c r="G16" s="18">
        <f>(1+G15)/(1+G14)-1</f>
        <v>2.9970617042115677E-2</v>
      </c>
    </row>
    <row r="17" spans="1:37">
      <c r="E17" t="s">
        <v>212</v>
      </c>
      <c r="F17" t="s">
        <v>209</v>
      </c>
      <c r="G17" s="11">
        <v>0.5</v>
      </c>
    </row>
    <row r="18" spans="1:37">
      <c r="A18" s="14">
        <f>'Notes &amp; Assumptions'!A22</f>
        <v>9</v>
      </c>
      <c r="E18" t="s">
        <v>213</v>
      </c>
      <c r="F18" t="s">
        <v>209</v>
      </c>
      <c r="G18" s="11">
        <v>0.3</v>
      </c>
      <c r="H18" s="11">
        <v>0.28999999999999998</v>
      </c>
      <c r="I18" s="11">
        <v>0.28000000000000003</v>
      </c>
      <c r="J18" s="11">
        <v>0.28000000000000003</v>
      </c>
      <c r="K18" s="11">
        <v>0.28000000000000003</v>
      </c>
      <c r="L18" s="11">
        <v>0.28000000000000003</v>
      </c>
      <c r="M18" s="11">
        <v>0.28000000000000003</v>
      </c>
      <c r="N18" s="11">
        <v>0.28000000000000003</v>
      </c>
      <c r="O18" s="11">
        <v>0.28000000000000003</v>
      </c>
      <c r="P18" s="11">
        <v>0.28000000000000003</v>
      </c>
      <c r="Q18" s="11">
        <v>0.28000000000000003</v>
      </c>
      <c r="R18" s="11">
        <v>0.28000000000000003</v>
      </c>
      <c r="S18" s="11">
        <v>0.28000000000000003</v>
      </c>
      <c r="T18" s="11">
        <v>0.28000000000000003</v>
      </c>
      <c r="U18" s="11">
        <v>0.28000000000000003</v>
      </c>
      <c r="V18" s="11">
        <v>0.28000000000000003</v>
      </c>
      <c r="W18" s="11">
        <v>0.28000000000000003</v>
      </c>
      <c r="X18" s="11">
        <v>0.28000000000000003</v>
      </c>
      <c r="Y18" s="11">
        <v>0.28000000000000003</v>
      </c>
      <c r="Z18" s="11">
        <v>0.28000000000000003</v>
      </c>
      <c r="AA18" s="11">
        <v>0.28000000000000003</v>
      </c>
      <c r="AB18" s="11">
        <v>0.28000000000000003</v>
      </c>
      <c r="AC18" s="11">
        <v>0.28000000000000003</v>
      </c>
      <c r="AD18" s="11">
        <v>0.28000000000000003</v>
      </c>
      <c r="AE18" s="11">
        <v>0.28000000000000003</v>
      </c>
      <c r="AF18" s="11">
        <v>0.28000000000000003</v>
      </c>
      <c r="AG18" s="11">
        <v>0.28000000000000003</v>
      </c>
      <c r="AH18" s="11">
        <v>0.28000000000000003</v>
      </c>
      <c r="AI18" s="11">
        <v>0.28000000000000003</v>
      </c>
      <c r="AJ18" s="11">
        <v>0.28000000000000003</v>
      </c>
      <c r="AK18" s="11">
        <v>0.28000000000000003</v>
      </c>
    </row>
    <row r="20" spans="1:37">
      <c r="A20" s="14">
        <f>'Notes &amp; Assumptions'!A23</f>
        <v>10</v>
      </c>
      <c r="C20" s="1" t="s">
        <v>214</v>
      </c>
      <c r="D20" s="1"/>
      <c r="J20" s="28"/>
    </row>
    <row r="21" spans="1:37">
      <c r="E21" s="2" t="str">
        <f>E7</f>
        <v>Pipes</v>
      </c>
      <c r="F21" t="s">
        <v>215</v>
      </c>
      <c r="G21" s="10">
        <v>100793263.28575793</v>
      </c>
      <c r="H21" s="10">
        <v>36023431.300496556</v>
      </c>
      <c r="I21" s="10">
        <v>36935550.817283399</v>
      </c>
      <c r="J21" s="10">
        <v>42366676.793516375</v>
      </c>
      <c r="K21" s="10">
        <v>32781006.677735411</v>
      </c>
      <c r="L21" s="10">
        <v>35420617.285772927</v>
      </c>
      <c r="M21" s="10">
        <v>49325506.144859366</v>
      </c>
      <c r="N21" s="10">
        <v>33330895.264309164</v>
      </c>
      <c r="O21" s="10">
        <v>14475573.206320638</v>
      </c>
      <c r="P21" s="10">
        <v>16573035.050577985</v>
      </c>
      <c r="Q21" s="10">
        <v>7222902.0321307424</v>
      </c>
      <c r="R21" s="10">
        <v>0</v>
      </c>
      <c r="S21" s="10"/>
      <c r="T21" s="10"/>
      <c r="U21" s="10"/>
      <c r="V21" s="10"/>
      <c r="W21" s="10"/>
      <c r="X21" s="10"/>
      <c r="Y21" s="10"/>
      <c r="Z21" s="10"/>
      <c r="AA21" s="10"/>
      <c r="AB21" s="10"/>
      <c r="AC21" s="10"/>
      <c r="AD21" s="10"/>
      <c r="AE21" s="10"/>
      <c r="AF21" s="10"/>
      <c r="AG21" s="10"/>
      <c r="AH21" s="10"/>
      <c r="AI21" s="10"/>
      <c r="AJ21" s="10"/>
      <c r="AK21" s="10"/>
    </row>
    <row r="22" spans="1:37">
      <c r="E22" s="2" t="str">
        <f>E8</f>
        <v>Pumps</v>
      </c>
      <c r="F22" t="s">
        <v>215</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c r="E23" s="2" t="str">
        <f>E9</f>
        <v>Valves and Meters</v>
      </c>
      <c r="F23" t="s">
        <v>215</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c r="E24" t="s">
        <v>206</v>
      </c>
      <c r="F24" t="s">
        <v>215</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c r="E25" t="s">
        <v>216</v>
      </c>
      <c r="F25" t="s">
        <v>215</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c r="G26" s="2">
        <f>SUM(G21:G25)</f>
        <v>100793263.28575793</v>
      </c>
      <c r="H26" s="2">
        <f t="shared" ref="H26:AK26" si="1">SUM(H21:H25)</f>
        <v>36023431.300496556</v>
      </c>
      <c r="I26" s="2">
        <f t="shared" si="1"/>
        <v>36935550.817283399</v>
      </c>
      <c r="J26" s="2">
        <f t="shared" si="1"/>
        <v>42366676.793516375</v>
      </c>
      <c r="K26" s="2">
        <f t="shared" si="1"/>
        <v>32781006.677735411</v>
      </c>
      <c r="L26" s="2">
        <f t="shared" si="1"/>
        <v>35420617.285772927</v>
      </c>
      <c r="M26" s="2">
        <f t="shared" si="1"/>
        <v>49325506.144859366</v>
      </c>
      <c r="N26" s="2">
        <f t="shared" si="1"/>
        <v>33330895.264309164</v>
      </c>
      <c r="O26" s="2">
        <f t="shared" si="1"/>
        <v>14475573.206320638</v>
      </c>
      <c r="P26" s="2">
        <f t="shared" si="1"/>
        <v>16573035.050577985</v>
      </c>
      <c r="Q26" s="2">
        <f t="shared" si="1"/>
        <v>7222902.0321307424</v>
      </c>
      <c r="R26" s="2">
        <f t="shared" si="1"/>
        <v>0</v>
      </c>
      <c r="S26" s="2">
        <f t="shared" si="1"/>
        <v>0</v>
      </c>
      <c r="T26" s="2">
        <f t="shared" si="1"/>
        <v>0</v>
      </c>
      <c r="U26" s="2">
        <f t="shared" si="1"/>
        <v>0</v>
      </c>
      <c r="V26" s="2">
        <f t="shared" si="1"/>
        <v>0</v>
      </c>
      <c r="W26" s="2">
        <f t="shared" si="1"/>
        <v>0</v>
      </c>
      <c r="X26" s="2">
        <f t="shared" si="1"/>
        <v>0</v>
      </c>
      <c r="Y26" s="2">
        <f t="shared" si="1"/>
        <v>0</v>
      </c>
      <c r="Z26" s="2">
        <f t="shared" si="1"/>
        <v>0</v>
      </c>
      <c r="AA26" s="2">
        <f t="shared" si="1"/>
        <v>0</v>
      </c>
      <c r="AB26" s="2">
        <f t="shared" si="1"/>
        <v>0</v>
      </c>
      <c r="AC26" s="2">
        <f t="shared" si="1"/>
        <v>0</v>
      </c>
      <c r="AD26" s="2">
        <f t="shared" si="1"/>
        <v>0</v>
      </c>
      <c r="AE26" s="2">
        <f t="shared" si="1"/>
        <v>0</v>
      </c>
      <c r="AF26" s="2">
        <f t="shared" si="1"/>
        <v>0</v>
      </c>
      <c r="AG26" s="2">
        <f t="shared" si="1"/>
        <v>0</v>
      </c>
      <c r="AH26" s="2">
        <f t="shared" si="1"/>
        <v>0</v>
      </c>
      <c r="AI26" s="2">
        <f t="shared" si="1"/>
        <v>0</v>
      </c>
      <c r="AJ26" s="2">
        <f t="shared" si="1"/>
        <v>0</v>
      </c>
      <c r="AK26" s="2">
        <f t="shared" si="1"/>
        <v>0</v>
      </c>
    </row>
    <row r="27" spans="1:37">
      <c r="G27" s="2"/>
      <c r="H27" s="2"/>
      <c r="I27" s="2"/>
      <c r="J27" s="2"/>
      <c r="K27" s="2"/>
      <c r="L27" s="2"/>
      <c r="M27" s="2"/>
      <c r="N27" s="2"/>
      <c r="O27" s="2"/>
      <c r="P27" s="2"/>
      <c r="Q27" s="2"/>
    </row>
    <row r="28" spans="1:37">
      <c r="D28" t="s">
        <v>217</v>
      </c>
      <c r="G28" s="2"/>
      <c r="H28" s="2"/>
      <c r="I28" s="2"/>
      <c r="J28" s="2"/>
      <c r="K28" s="2"/>
      <c r="L28" s="2"/>
      <c r="M28" s="2"/>
      <c r="N28" s="2"/>
      <c r="O28" s="2"/>
      <c r="P28" s="2"/>
      <c r="Q28" s="2"/>
    </row>
    <row r="29" spans="1:37">
      <c r="E29" s="2" t="str">
        <f>E21</f>
        <v>Pipes</v>
      </c>
      <c r="F29" t="s">
        <v>215</v>
      </c>
      <c r="G29" s="2">
        <f t="shared" ref="G29:AK32" si="2">G21/$G7+IF((G$2-$G7+1)&gt;0,-INDEX($G21:$AK21,1,(G$2-$G7+1))/$G7,0)</f>
        <v>1259915.7910719742</v>
      </c>
      <c r="H29" s="2">
        <f t="shared" si="2"/>
        <v>450292.89125620696</v>
      </c>
      <c r="I29" s="2">
        <f t="shared" si="2"/>
        <v>461694.38521604252</v>
      </c>
      <c r="J29" s="2">
        <f t="shared" si="2"/>
        <v>529583.45991895464</v>
      </c>
      <c r="K29" s="2">
        <f t="shared" si="2"/>
        <v>409762.58347169263</v>
      </c>
      <c r="L29" s="2">
        <f t="shared" si="2"/>
        <v>442757.71607216157</v>
      </c>
      <c r="M29" s="2">
        <f t="shared" si="2"/>
        <v>616568.82681074203</v>
      </c>
      <c r="N29" s="2">
        <f t="shared" si="2"/>
        <v>416636.19080386456</v>
      </c>
      <c r="O29" s="2">
        <f t="shared" si="2"/>
        <v>180944.66507900797</v>
      </c>
      <c r="P29" s="2">
        <f t="shared" si="2"/>
        <v>207162.93813222481</v>
      </c>
      <c r="Q29" s="2">
        <f t="shared" si="2"/>
        <v>90286.275401634281</v>
      </c>
      <c r="R29" s="2">
        <f t="shared" si="2"/>
        <v>0</v>
      </c>
      <c r="S29" s="2">
        <f t="shared" si="2"/>
        <v>0</v>
      </c>
      <c r="T29" s="2">
        <f t="shared" si="2"/>
        <v>0</v>
      </c>
      <c r="U29" s="2">
        <f t="shared" si="2"/>
        <v>0</v>
      </c>
      <c r="V29" s="2">
        <f t="shared" si="2"/>
        <v>0</v>
      </c>
      <c r="W29" s="2">
        <f t="shared" si="2"/>
        <v>0</v>
      </c>
      <c r="X29" s="2">
        <f t="shared" si="2"/>
        <v>0</v>
      </c>
      <c r="Y29" s="2">
        <f t="shared" si="2"/>
        <v>0</v>
      </c>
      <c r="Z29" s="2">
        <f t="shared" si="2"/>
        <v>0</v>
      </c>
      <c r="AA29" s="2">
        <f t="shared" si="2"/>
        <v>0</v>
      </c>
      <c r="AB29" s="2">
        <f t="shared" si="2"/>
        <v>0</v>
      </c>
      <c r="AC29" s="2">
        <f t="shared" si="2"/>
        <v>0</v>
      </c>
      <c r="AD29" s="2">
        <f t="shared" si="2"/>
        <v>0</v>
      </c>
      <c r="AE29" s="2">
        <f t="shared" si="2"/>
        <v>0</v>
      </c>
      <c r="AF29" s="2">
        <f t="shared" si="2"/>
        <v>0</v>
      </c>
      <c r="AG29" s="2">
        <f t="shared" si="2"/>
        <v>0</v>
      </c>
      <c r="AH29" s="2">
        <f t="shared" si="2"/>
        <v>0</v>
      </c>
      <c r="AI29" s="2">
        <f t="shared" si="2"/>
        <v>0</v>
      </c>
      <c r="AJ29" s="2">
        <f t="shared" si="2"/>
        <v>0</v>
      </c>
      <c r="AK29" s="2">
        <f t="shared" si="2"/>
        <v>0</v>
      </c>
    </row>
    <row r="30" spans="1:37">
      <c r="E30" s="2" t="str">
        <f>E22</f>
        <v>Pumps</v>
      </c>
      <c r="F30" t="s">
        <v>215</v>
      </c>
      <c r="G30" s="2">
        <f t="shared" si="2"/>
        <v>0</v>
      </c>
      <c r="H30" s="2">
        <f t="shared" si="2"/>
        <v>0</v>
      </c>
      <c r="I30" s="2">
        <f t="shared" si="2"/>
        <v>0</v>
      </c>
      <c r="J30" s="2">
        <f t="shared" si="2"/>
        <v>0</v>
      </c>
      <c r="K30" s="2">
        <f t="shared" si="2"/>
        <v>0</v>
      </c>
      <c r="L30" s="2">
        <f t="shared" si="2"/>
        <v>0</v>
      </c>
      <c r="M30" s="2">
        <f t="shared" si="2"/>
        <v>0</v>
      </c>
      <c r="N30" s="2">
        <f t="shared" si="2"/>
        <v>0</v>
      </c>
      <c r="O30" s="2">
        <f t="shared" si="2"/>
        <v>0</v>
      </c>
      <c r="P30" s="2">
        <f t="shared" si="2"/>
        <v>0</v>
      </c>
      <c r="Q30" s="2">
        <f t="shared" si="2"/>
        <v>0</v>
      </c>
      <c r="R30" s="2">
        <f t="shared" si="2"/>
        <v>0</v>
      </c>
      <c r="S30" s="2">
        <f t="shared" si="2"/>
        <v>0</v>
      </c>
      <c r="T30" s="2">
        <f t="shared" si="2"/>
        <v>0</v>
      </c>
      <c r="U30" s="2">
        <f t="shared" si="2"/>
        <v>0</v>
      </c>
      <c r="V30" s="2">
        <f t="shared" si="2"/>
        <v>0</v>
      </c>
      <c r="W30" s="2">
        <f t="shared" si="2"/>
        <v>0</v>
      </c>
      <c r="X30" s="2">
        <f t="shared" si="2"/>
        <v>0</v>
      </c>
      <c r="Y30" s="2">
        <f t="shared" si="2"/>
        <v>0</v>
      </c>
      <c r="Z30" s="2">
        <f t="shared" si="2"/>
        <v>0</v>
      </c>
      <c r="AA30" s="2">
        <f t="shared" si="2"/>
        <v>0</v>
      </c>
      <c r="AB30" s="2">
        <f t="shared" si="2"/>
        <v>0</v>
      </c>
      <c r="AC30" s="2">
        <f t="shared" si="2"/>
        <v>0</v>
      </c>
      <c r="AD30" s="2">
        <f t="shared" si="2"/>
        <v>0</v>
      </c>
      <c r="AE30" s="2">
        <f t="shared" si="2"/>
        <v>0</v>
      </c>
      <c r="AF30" s="2">
        <f t="shared" si="2"/>
        <v>0</v>
      </c>
      <c r="AG30" s="2">
        <f t="shared" si="2"/>
        <v>0</v>
      </c>
      <c r="AH30" s="2">
        <f t="shared" si="2"/>
        <v>0</v>
      </c>
      <c r="AI30" s="2">
        <f t="shared" si="2"/>
        <v>0</v>
      </c>
      <c r="AJ30" s="2">
        <f t="shared" si="2"/>
        <v>0</v>
      </c>
      <c r="AK30" s="2">
        <f t="shared" si="2"/>
        <v>0</v>
      </c>
    </row>
    <row r="31" spans="1:37">
      <c r="E31" s="2" t="str">
        <f>E23</f>
        <v>Valves and Meters</v>
      </c>
      <c r="F31" t="s">
        <v>215</v>
      </c>
      <c r="G31" s="2">
        <f t="shared" si="2"/>
        <v>0</v>
      </c>
      <c r="H31" s="2">
        <f t="shared" si="2"/>
        <v>0</v>
      </c>
      <c r="I31" s="2">
        <f t="shared" si="2"/>
        <v>0</v>
      </c>
      <c r="J31" s="2">
        <f t="shared" si="2"/>
        <v>0</v>
      </c>
      <c r="K31" s="2">
        <f t="shared" si="2"/>
        <v>0</v>
      </c>
      <c r="L31" s="2">
        <f t="shared" si="2"/>
        <v>0</v>
      </c>
      <c r="M31" s="2">
        <f t="shared" si="2"/>
        <v>0</v>
      </c>
      <c r="N31" s="2">
        <f t="shared" si="2"/>
        <v>0</v>
      </c>
      <c r="O31" s="2">
        <f t="shared" si="2"/>
        <v>0</v>
      </c>
      <c r="P31" s="2">
        <f t="shared" si="2"/>
        <v>0</v>
      </c>
      <c r="Q31" s="2">
        <f t="shared" si="2"/>
        <v>0</v>
      </c>
      <c r="R31" s="2">
        <f t="shared" si="2"/>
        <v>0</v>
      </c>
      <c r="S31" s="2">
        <f t="shared" si="2"/>
        <v>0</v>
      </c>
      <c r="T31" s="2">
        <f t="shared" si="2"/>
        <v>0</v>
      </c>
      <c r="U31" s="2">
        <f t="shared" si="2"/>
        <v>0</v>
      </c>
      <c r="V31" s="2">
        <f t="shared" si="2"/>
        <v>0</v>
      </c>
      <c r="W31" s="2">
        <f t="shared" si="2"/>
        <v>0</v>
      </c>
      <c r="X31" s="2">
        <f t="shared" si="2"/>
        <v>0</v>
      </c>
      <c r="Y31" s="2">
        <f t="shared" si="2"/>
        <v>0</v>
      </c>
      <c r="Z31" s="2">
        <f t="shared" si="2"/>
        <v>0</v>
      </c>
      <c r="AA31" s="2">
        <f t="shared" si="2"/>
        <v>0</v>
      </c>
      <c r="AB31" s="2">
        <f t="shared" si="2"/>
        <v>0</v>
      </c>
      <c r="AC31" s="2">
        <f t="shared" si="2"/>
        <v>0</v>
      </c>
      <c r="AD31" s="2">
        <f t="shared" si="2"/>
        <v>0</v>
      </c>
      <c r="AE31" s="2">
        <f t="shared" si="2"/>
        <v>0</v>
      </c>
      <c r="AF31" s="2">
        <f t="shared" si="2"/>
        <v>0</v>
      </c>
      <c r="AG31" s="2">
        <f t="shared" si="2"/>
        <v>0</v>
      </c>
      <c r="AH31" s="2">
        <f t="shared" si="2"/>
        <v>0</v>
      </c>
      <c r="AI31" s="2">
        <f t="shared" si="2"/>
        <v>0</v>
      </c>
      <c r="AJ31" s="2">
        <f t="shared" si="2"/>
        <v>0</v>
      </c>
      <c r="AK31" s="2">
        <f t="shared" si="2"/>
        <v>0</v>
      </c>
    </row>
    <row r="32" spans="1:37">
      <c r="E32" s="2" t="str">
        <f>E24</f>
        <v>Temporary Assets</v>
      </c>
      <c r="F32" t="s">
        <v>215</v>
      </c>
      <c r="G32" s="2">
        <f t="shared" si="2"/>
        <v>0</v>
      </c>
      <c r="H32" s="2">
        <f t="shared" si="2"/>
        <v>0</v>
      </c>
      <c r="I32" s="2">
        <f t="shared" si="2"/>
        <v>0</v>
      </c>
      <c r="J32" s="2">
        <f t="shared" si="2"/>
        <v>0</v>
      </c>
      <c r="K32" s="2">
        <f t="shared" si="2"/>
        <v>0</v>
      </c>
      <c r="L32" s="2">
        <f t="shared" si="2"/>
        <v>0</v>
      </c>
      <c r="M32" s="2">
        <f t="shared" si="2"/>
        <v>0</v>
      </c>
      <c r="N32" s="2">
        <f t="shared" si="2"/>
        <v>0</v>
      </c>
      <c r="O32" s="2">
        <f t="shared" si="2"/>
        <v>0</v>
      </c>
      <c r="P32" s="2">
        <f t="shared" si="2"/>
        <v>0</v>
      </c>
      <c r="Q32" s="2">
        <f t="shared" si="2"/>
        <v>0</v>
      </c>
      <c r="R32" s="2">
        <f t="shared" si="2"/>
        <v>0</v>
      </c>
      <c r="S32" s="2">
        <f t="shared" si="2"/>
        <v>0</v>
      </c>
      <c r="T32" s="2">
        <f t="shared" si="2"/>
        <v>0</v>
      </c>
      <c r="U32" s="2">
        <f t="shared" si="2"/>
        <v>0</v>
      </c>
      <c r="V32" s="2">
        <f t="shared" si="2"/>
        <v>0</v>
      </c>
      <c r="W32" s="2">
        <f t="shared" si="2"/>
        <v>0</v>
      </c>
      <c r="X32" s="2">
        <f t="shared" si="2"/>
        <v>0</v>
      </c>
      <c r="Y32" s="2">
        <f t="shared" si="2"/>
        <v>0</v>
      </c>
      <c r="Z32" s="2">
        <f t="shared" si="2"/>
        <v>0</v>
      </c>
      <c r="AA32" s="2">
        <f t="shared" si="2"/>
        <v>0</v>
      </c>
      <c r="AB32" s="2">
        <f t="shared" si="2"/>
        <v>0</v>
      </c>
      <c r="AC32" s="2">
        <f t="shared" si="2"/>
        <v>0</v>
      </c>
      <c r="AD32" s="2">
        <f t="shared" si="2"/>
        <v>0</v>
      </c>
      <c r="AE32" s="2">
        <f t="shared" si="2"/>
        <v>0</v>
      </c>
      <c r="AF32" s="2">
        <f t="shared" si="2"/>
        <v>0</v>
      </c>
      <c r="AG32" s="2">
        <f t="shared" si="2"/>
        <v>0</v>
      </c>
      <c r="AH32" s="2">
        <f t="shared" si="2"/>
        <v>0</v>
      </c>
      <c r="AI32" s="2">
        <f t="shared" si="2"/>
        <v>0</v>
      </c>
      <c r="AJ32" s="2">
        <f t="shared" si="2"/>
        <v>0</v>
      </c>
      <c r="AK32" s="2">
        <f t="shared" si="2"/>
        <v>0</v>
      </c>
    </row>
    <row r="33" spans="1:37">
      <c r="G33" s="2"/>
      <c r="H33" s="2"/>
      <c r="I33" s="2"/>
      <c r="J33" s="2"/>
      <c r="K33" s="2"/>
      <c r="L33" s="2"/>
      <c r="M33" s="2"/>
      <c r="N33" s="2"/>
      <c r="O33" s="2"/>
      <c r="P33" s="2"/>
      <c r="Q33" s="2"/>
    </row>
    <row r="34" spans="1:37">
      <c r="D34" t="s">
        <v>218</v>
      </c>
      <c r="F34" t="s">
        <v>215</v>
      </c>
      <c r="G34" s="2">
        <f>SUM($G$29:G32)</f>
        <v>1259915.7910719742</v>
      </c>
      <c r="H34" s="2">
        <f>SUM($G$29:H32)</f>
        <v>1710208.6823281811</v>
      </c>
      <c r="I34" s="2">
        <f>SUM($G$29:I32)</f>
        <v>2171903.0675442237</v>
      </c>
      <c r="J34" s="2">
        <f>SUM($G$29:J32)</f>
        <v>2701486.5274631782</v>
      </c>
      <c r="K34" s="2">
        <f>SUM($G$29:K32)</f>
        <v>3111249.1109348708</v>
      </c>
      <c r="L34" s="2">
        <f>SUM($G$29:L32)</f>
        <v>3554006.8270070325</v>
      </c>
      <c r="M34" s="2">
        <f>SUM($G$29:M32)</f>
        <v>4170575.6538177747</v>
      </c>
      <c r="N34" s="2">
        <f>SUM($G$29:N32)</f>
        <v>4587211.8446216397</v>
      </c>
      <c r="O34" s="2">
        <f>SUM($G$29:O32)</f>
        <v>4768156.5097006476</v>
      </c>
      <c r="P34" s="2">
        <f>SUM($G$29:P32)</f>
        <v>4975319.4478328722</v>
      </c>
      <c r="Q34" s="2">
        <f>SUM($G$29:Q32)</f>
        <v>5065605.7232345063</v>
      </c>
      <c r="R34" s="2">
        <f>SUM($G$29:R32)</f>
        <v>5065605.7232345063</v>
      </c>
      <c r="S34" s="2">
        <f>SUM($G$29:S32)</f>
        <v>5065605.7232345063</v>
      </c>
      <c r="T34" s="2">
        <f>SUM($G$29:T32)</f>
        <v>5065605.7232345063</v>
      </c>
      <c r="U34" s="2">
        <f>SUM($G$29:U32)</f>
        <v>5065605.7232345063</v>
      </c>
      <c r="V34" s="2">
        <f>SUM($G$29:V32)</f>
        <v>5065605.7232345063</v>
      </c>
      <c r="W34" s="2">
        <f>SUM($G$29:W32)</f>
        <v>5065605.7232345063</v>
      </c>
      <c r="X34" s="2">
        <f>SUM($G$29:X32)</f>
        <v>5065605.7232345063</v>
      </c>
      <c r="Y34" s="2">
        <f>SUM($G$29:Y32)</f>
        <v>5065605.7232345063</v>
      </c>
      <c r="Z34" s="2">
        <f>SUM($G$29:Z32)</f>
        <v>5065605.7232345063</v>
      </c>
      <c r="AA34" s="2">
        <f>SUM($G$29:AA32)</f>
        <v>5065605.7232345063</v>
      </c>
      <c r="AB34" s="2">
        <f>SUM($G$29:AB32)</f>
        <v>5065605.7232345063</v>
      </c>
      <c r="AC34" s="2">
        <f>SUM($G$29:AC32)</f>
        <v>5065605.7232345063</v>
      </c>
      <c r="AD34" s="2">
        <f>SUM($G$29:AD32)</f>
        <v>5065605.7232345063</v>
      </c>
      <c r="AE34" s="2">
        <f>SUM($G$29:AE32)</f>
        <v>5065605.7232345063</v>
      </c>
      <c r="AF34" s="2">
        <f>SUM($G$29:AF32)</f>
        <v>5065605.7232345063</v>
      </c>
      <c r="AG34" s="2">
        <f>SUM($G$29:AG32)</f>
        <v>5065605.7232345063</v>
      </c>
      <c r="AH34" s="2">
        <f>SUM($G$29:AH32)</f>
        <v>5065605.7232345063</v>
      </c>
      <c r="AI34" s="2">
        <f>SUM($G$29:AI32)</f>
        <v>5065605.7232345063</v>
      </c>
      <c r="AJ34" s="2">
        <f>SUM($G$29:AJ32)</f>
        <v>5065605.7232345063</v>
      </c>
      <c r="AK34" s="2">
        <f>SUM($G$29:AK32)</f>
        <v>5065605.7232345063</v>
      </c>
    </row>
    <row r="35" spans="1:37">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c r="A36" s="14">
        <f>'Notes &amp; Assumptions'!A24</f>
        <v>11</v>
      </c>
      <c r="C36" s="1" t="s">
        <v>219</v>
      </c>
      <c r="D36" s="1"/>
    </row>
    <row r="37" spans="1:37">
      <c r="E37" s="2" t="str">
        <f>E7</f>
        <v>Pipes</v>
      </c>
      <c r="F37" t="s">
        <v>215</v>
      </c>
      <c r="G37" s="10"/>
      <c r="H37" s="10">
        <f>((H90+H116)*($H$6))*(H14/$G$13)</f>
        <v>12913668.556207305</v>
      </c>
      <c r="I37" s="10">
        <f>((I90+I116)*($H$6))*(I14/$G$13)</f>
        <v>13058968.282179633</v>
      </c>
      <c r="J37" s="10">
        <f t="shared" ref="J37:AF37" si="3">((J90+J116)*($H$6))*(J14/$G$13)</f>
        <v>13338982.21153185</v>
      </c>
      <c r="K37" s="10">
        <f t="shared" si="3"/>
        <v>14032530.237656675</v>
      </c>
      <c r="L37" s="10">
        <f t="shared" si="3"/>
        <v>14365425.50757798</v>
      </c>
      <c r="M37" s="10">
        <f t="shared" si="3"/>
        <v>14631723.141676826</v>
      </c>
      <c r="N37" s="10">
        <f t="shared" si="3"/>
        <v>14891178.237644793</v>
      </c>
      <c r="O37" s="10">
        <f t="shared" si="3"/>
        <v>15176022.709823478</v>
      </c>
      <c r="P37" s="10">
        <f t="shared" si="3"/>
        <v>15151238.8378195</v>
      </c>
      <c r="Q37" s="10">
        <f t="shared" si="3"/>
        <v>15345895.290776493</v>
      </c>
      <c r="R37" s="10">
        <f t="shared" si="3"/>
        <v>15498314.664293198</v>
      </c>
      <c r="S37" s="10">
        <f t="shared" si="3"/>
        <v>15640804.078637565</v>
      </c>
      <c r="T37" s="10">
        <f t="shared" si="3"/>
        <v>15747961.417061051</v>
      </c>
      <c r="U37" s="10">
        <f t="shared" si="3"/>
        <v>16225779.231654076</v>
      </c>
      <c r="V37" s="10">
        <f t="shared" si="3"/>
        <v>16426737.778540147</v>
      </c>
      <c r="W37" s="10">
        <f t="shared" si="3"/>
        <v>16713833.087611252</v>
      </c>
      <c r="X37" s="10">
        <f t="shared" si="3"/>
        <v>16987407.506257236</v>
      </c>
      <c r="Y37" s="10">
        <f t="shared" si="3"/>
        <v>17341689.364524562</v>
      </c>
      <c r="Z37" s="10">
        <f t="shared" si="3"/>
        <v>17815978.002120309</v>
      </c>
      <c r="AA37" s="10">
        <f t="shared" si="3"/>
        <v>18186138.024288129</v>
      </c>
      <c r="AB37" s="10">
        <f t="shared" si="3"/>
        <v>18534953.591478363</v>
      </c>
      <c r="AC37" s="10">
        <f t="shared" si="3"/>
        <v>18911713.225708354</v>
      </c>
      <c r="AD37" s="10">
        <f t="shared" si="3"/>
        <v>19305154.719047647</v>
      </c>
      <c r="AE37" s="10">
        <f t="shared" si="3"/>
        <v>19721073.445909377</v>
      </c>
      <c r="AF37" s="10">
        <f t="shared" si="3"/>
        <v>20148208.707220882</v>
      </c>
      <c r="AG37" s="10"/>
      <c r="AH37" s="10"/>
      <c r="AI37" s="10"/>
      <c r="AJ37" s="10"/>
      <c r="AK37" s="10"/>
    </row>
    <row r="38" spans="1:37">
      <c r="E38" s="2" t="str">
        <f>E8</f>
        <v>Pumps</v>
      </c>
      <c r="F38" t="s">
        <v>215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c r="E39" s="2" t="str">
        <f>E9</f>
        <v>Valves and Meters</v>
      </c>
      <c r="F39" t="s">
        <v>215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c r="E40" s="2" t="str">
        <f>E10</f>
        <v>Temporary Assets</v>
      </c>
      <c r="F40" t="s">
        <v>215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c r="E41" t="s">
        <v>216</v>
      </c>
      <c r="F41" t="s">
        <v>215</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c r="G42" s="2">
        <f>SUM(G37:G41)</f>
        <v>0</v>
      </c>
      <c r="H42" s="2">
        <f t="shared" ref="H42:AK42" si="4">SUM(H37:H41)</f>
        <v>12913668.556207305</v>
      </c>
      <c r="I42" s="2">
        <f t="shared" si="4"/>
        <v>13058968.282179633</v>
      </c>
      <c r="J42" s="2">
        <f t="shared" si="4"/>
        <v>13338982.21153185</v>
      </c>
      <c r="K42" s="2">
        <f t="shared" si="4"/>
        <v>14032530.237656675</v>
      </c>
      <c r="L42" s="2">
        <f t="shared" si="4"/>
        <v>14365425.50757798</v>
      </c>
      <c r="M42" s="2">
        <f t="shared" si="4"/>
        <v>14631723.141676826</v>
      </c>
      <c r="N42" s="2">
        <f t="shared" si="4"/>
        <v>14891178.237644793</v>
      </c>
      <c r="O42" s="2">
        <f t="shared" si="4"/>
        <v>15176022.709823478</v>
      </c>
      <c r="P42" s="2">
        <f t="shared" si="4"/>
        <v>15151238.8378195</v>
      </c>
      <c r="Q42" s="2">
        <f t="shared" si="4"/>
        <v>15345895.290776493</v>
      </c>
      <c r="R42" s="2">
        <f t="shared" si="4"/>
        <v>15498314.664293198</v>
      </c>
      <c r="S42" s="2">
        <f t="shared" si="4"/>
        <v>15640804.078637565</v>
      </c>
      <c r="T42" s="2">
        <f t="shared" si="4"/>
        <v>15747961.417061051</v>
      </c>
      <c r="U42" s="2">
        <f t="shared" si="4"/>
        <v>16225779.231654076</v>
      </c>
      <c r="V42" s="2">
        <f t="shared" si="4"/>
        <v>16426737.778540147</v>
      </c>
      <c r="W42" s="2">
        <f t="shared" si="4"/>
        <v>16713833.087611252</v>
      </c>
      <c r="X42" s="2">
        <f t="shared" si="4"/>
        <v>16987407.506257236</v>
      </c>
      <c r="Y42" s="2">
        <f t="shared" si="4"/>
        <v>17341689.364524562</v>
      </c>
      <c r="Z42" s="2">
        <f t="shared" si="4"/>
        <v>17815978.002120309</v>
      </c>
      <c r="AA42" s="2">
        <f t="shared" si="4"/>
        <v>18186138.024288129</v>
      </c>
      <c r="AB42" s="2">
        <f t="shared" si="4"/>
        <v>18534953.591478363</v>
      </c>
      <c r="AC42" s="2">
        <f t="shared" si="4"/>
        <v>18911713.225708354</v>
      </c>
      <c r="AD42" s="2">
        <f t="shared" si="4"/>
        <v>19305154.719047647</v>
      </c>
      <c r="AE42" s="2">
        <f t="shared" si="4"/>
        <v>19721073.445909377</v>
      </c>
      <c r="AF42" s="2">
        <f t="shared" si="4"/>
        <v>20148208.707220882</v>
      </c>
      <c r="AG42" s="2">
        <f t="shared" si="4"/>
        <v>0</v>
      </c>
      <c r="AH42" s="2">
        <f t="shared" si="4"/>
        <v>0</v>
      </c>
      <c r="AI42" s="2">
        <f t="shared" si="4"/>
        <v>0</v>
      </c>
      <c r="AJ42" s="2">
        <f t="shared" si="4"/>
        <v>0</v>
      </c>
      <c r="AK42" s="2">
        <f t="shared" si="4"/>
        <v>0</v>
      </c>
    </row>
    <row r="43" spans="1:37">
      <c r="G43" s="2"/>
      <c r="H43" s="2"/>
      <c r="I43" s="2"/>
      <c r="J43" s="2"/>
      <c r="K43" s="2"/>
      <c r="L43" s="2"/>
      <c r="M43" s="2"/>
      <c r="N43" s="2"/>
      <c r="O43" s="2"/>
      <c r="P43" s="2"/>
      <c r="Q43" s="2"/>
    </row>
    <row r="44" spans="1:37">
      <c r="D44" t="s">
        <v>220</v>
      </c>
      <c r="G44" s="2"/>
      <c r="H44" s="2"/>
      <c r="I44" s="2"/>
      <c r="J44" s="2"/>
      <c r="K44" s="2"/>
      <c r="L44" s="2"/>
      <c r="M44" s="2"/>
      <c r="N44" s="2"/>
      <c r="O44" s="2"/>
      <c r="P44" s="2"/>
      <c r="Q44" s="2"/>
    </row>
    <row r="45" spans="1:37">
      <c r="E45" s="2" t="str">
        <f>E37</f>
        <v>Pipes</v>
      </c>
      <c r="F45" t="s">
        <v>215</v>
      </c>
      <c r="G45" s="2">
        <f t="shared" ref="G45:AK48" si="5">G37/$G7+IF((G$2-$G7+1)&gt;0,-INDEX($G37:$AK37,1,(G$2-$G7+1))/$G7,0)</f>
        <v>0</v>
      </c>
      <c r="H45" s="2">
        <f t="shared" si="5"/>
        <v>161420.8569525913</v>
      </c>
      <c r="I45" s="2">
        <f t="shared" si="5"/>
        <v>163237.1035272454</v>
      </c>
      <c r="J45" s="2">
        <f t="shared" si="5"/>
        <v>166737.27764414813</v>
      </c>
      <c r="K45" s="2">
        <f t="shared" si="5"/>
        <v>175406.62797070845</v>
      </c>
      <c r="L45" s="2">
        <f t="shared" si="5"/>
        <v>179567.81884472474</v>
      </c>
      <c r="M45" s="2">
        <f t="shared" si="5"/>
        <v>182896.53927096032</v>
      </c>
      <c r="N45" s="2">
        <f t="shared" si="5"/>
        <v>186139.72797055991</v>
      </c>
      <c r="O45" s="2">
        <f t="shared" si="5"/>
        <v>189700.28387279349</v>
      </c>
      <c r="P45" s="2">
        <f t="shared" si="5"/>
        <v>189390.48547274375</v>
      </c>
      <c r="Q45" s="2">
        <f t="shared" si="5"/>
        <v>191823.69113470617</v>
      </c>
      <c r="R45" s="2">
        <f t="shared" si="5"/>
        <v>193728.93330366496</v>
      </c>
      <c r="S45" s="2">
        <f t="shared" si="5"/>
        <v>195510.05098296955</v>
      </c>
      <c r="T45" s="2">
        <f t="shared" si="5"/>
        <v>196849.51771326314</v>
      </c>
      <c r="U45" s="2">
        <f t="shared" si="5"/>
        <v>202822.24039567594</v>
      </c>
      <c r="V45" s="2">
        <f t="shared" si="5"/>
        <v>205334.22223175183</v>
      </c>
      <c r="W45" s="2">
        <f t="shared" si="5"/>
        <v>208922.91359514065</v>
      </c>
      <c r="X45" s="2">
        <f t="shared" si="5"/>
        <v>212342.59382821544</v>
      </c>
      <c r="Y45" s="2">
        <f t="shared" si="5"/>
        <v>216771.11705655704</v>
      </c>
      <c r="Z45" s="2">
        <f t="shared" si="5"/>
        <v>222699.72502650385</v>
      </c>
      <c r="AA45" s="2">
        <f t="shared" si="5"/>
        <v>227326.72530360162</v>
      </c>
      <c r="AB45" s="2">
        <f t="shared" si="5"/>
        <v>231686.91989347953</v>
      </c>
      <c r="AC45" s="2">
        <f t="shared" si="5"/>
        <v>236396.41532135443</v>
      </c>
      <c r="AD45" s="2">
        <f t="shared" si="5"/>
        <v>241314.43398809558</v>
      </c>
      <c r="AE45" s="2">
        <f t="shared" si="5"/>
        <v>246513.41807386721</v>
      </c>
      <c r="AF45" s="2">
        <f t="shared" si="5"/>
        <v>251852.60884026103</v>
      </c>
      <c r="AG45" s="2">
        <f t="shared" si="5"/>
        <v>0</v>
      </c>
      <c r="AH45" s="2">
        <f t="shared" si="5"/>
        <v>0</v>
      </c>
      <c r="AI45" s="2">
        <f t="shared" si="5"/>
        <v>0</v>
      </c>
      <c r="AJ45" s="2">
        <f t="shared" si="5"/>
        <v>0</v>
      </c>
      <c r="AK45" s="2">
        <f t="shared" si="5"/>
        <v>0</v>
      </c>
    </row>
    <row r="46" spans="1:37">
      <c r="E46" s="2" t="str">
        <f>E38</f>
        <v>Pumps</v>
      </c>
      <c r="F46" t="s">
        <v>215</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c r="AB46" s="2">
        <f t="shared" si="5"/>
        <v>0</v>
      </c>
      <c r="AC46" s="2">
        <f t="shared" si="5"/>
        <v>0</v>
      </c>
      <c r="AD46" s="2">
        <f t="shared" si="5"/>
        <v>0</v>
      </c>
      <c r="AE46" s="2">
        <f t="shared" si="5"/>
        <v>0</v>
      </c>
      <c r="AF46" s="2">
        <f t="shared" si="5"/>
        <v>0</v>
      </c>
      <c r="AG46" s="2">
        <f t="shared" si="5"/>
        <v>0</v>
      </c>
      <c r="AH46" s="2">
        <f t="shared" si="5"/>
        <v>0</v>
      </c>
      <c r="AI46" s="2">
        <f t="shared" si="5"/>
        <v>0</v>
      </c>
      <c r="AJ46" s="2">
        <f t="shared" si="5"/>
        <v>0</v>
      </c>
      <c r="AK46" s="2">
        <f t="shared" si="5"/>
        <v>0</v>
      </c>
    </row>
    <row r="47" spans="1:37">
      <c r="E47" s="2" t="str">
        <f>E39</f>
        <v>Valves and Meters</v>
      </c>
      <c r="F47" t="s">
        <v>215</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c r="AB47" s="2">
        <f t="shared" si="5"/>
        <v>0</v>
      </c>
      <c r="AC47" s="2">
        <f t="shared" si="5"/>
        <v>0</v>
      </c>
      <c r="AD47" s="2">
        <f t="shared" si="5"/>
        <v>0</v>
      </c>
      <c r="AE47" s="2">
        <f t="shared" si="5"/>
        <v>0</v>
      </c>
      <c r="AF47" s="2">
        <f t="shared" si="5"/>
        <v>0</v>
      </c>
      <c r="AG47" s="2">
        <f t="shared" si="5"/>
        <v>0</v>
      </c>
      <c r="AH47" s="2">
        <f t="shared" si="5"/>
        <v>0</v>
      </c>
      <c r="AI47" s="2">
        <f t="shared" si="5"/>
        <v>0</v>
      </c>
      <c r="AJ47" s="2">
        <f t="shared" si="5"/>
        <v>0</v>
      </c>
      <c r="AK47" s="2">
        <f t="shared" si="5"/>
        <v>0</v>
      </c>
    </row>
    <row r="48" spans="1:37">
      <c r="E48" s="2" t="str">
        <f>E40</f>
        <v>Temporary Assets</v>
      </c>
      <c r="F48" t="s">
        <v>215</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c r="AB48" s="2">
        <f t="shared" si="5"/>
        <v>0</v>
      </c>
      <c r="AC48" s="2">
        <f t="shared" si="5"/>
        <v>0</v>
      </c>
      <c r="AD48" s="2">
        <f t="shared" si="5"/>
        <v>0</v>
      </c>
      <c r="AE48" s="2">
        <f t="shared" si="5"/>
        <v>0</v>
      </c>
      <c r="AF48" s="2">
        <f t="shared" si="5"/>
        <v>0</v>
      </c>
      <c r="AG48" s="2">
        <f t="shared" si="5"/>
        <v>0</v>
      </c>
      <c r="AH48" s="2">
        <f t="shared" si="5"/>
        <v>0</v>
      </c>
      <c r="AI48" s="2">
        <f t="shared" si="5"/>
        <v>0</v>
      </c>
      <c r="AJ48" s="2">
        <f t="shared" si="5"/>
        <v>0</v>
      </c>
      <c r="AK48" s="2">
        <f t="shared" si="5"/>
        <v>0</v>
      </c>
    </row>
    <row r="49" spans="1:37">
      <c r="G49" s="2"/>
      <c r="H49" s="2"/>
      <c r="I49" s="2"/>
      <c r="J49" s="2"/>
      <c r="K49" s="2"/>
      <c r="L49" s="2"/>
      <c r="M49" s="2"/>
      <c r="N49" s="2"/>
      <c r="O49" s="2"/>
      <c r="P49" s="2"/>
      <c r="Q49" s="2"/>
    </row>
    <row r="50" spans="1:37">
      <c r="D50" t="s">
        <v>221</v>
      </c>
      <c r="F50" t="s">
        <v>215</v>
      </c>
      <c r="G50" s="2">
        <f>SUM($G$45:G48)</f>
        <v>0</v>
      </c>
      <c r="H50" s="2">
        <f>SUM($G$45:H48)</f>
        <v>161420.8569525913</v>
      </c>
      <c r="I50" s="2">
        <f>SUM($G$45:I48)</f>
        <v>324657.96047983668</v>
      </c>
      <c r="J50" s="2">
        <f>SUM($G$45:J48)</f>
        <v>491395.23812398477</v>
      </c>
      <c r="K50" s="2">
        <f>SUM($G$45:K48)</f>
        <v>666801.86609469319</v>
      </c>
      <c r="L50" s="2">
        <f>SUM($G$45:L48)</f>
        <v>846369.68493941799</v>
      </c>
      <c r="M50" s="2">
        <f>SUM($G$45:M48)</f>
        <v>1029266.2242103782</v>
      </c>
      <c r="N50" s="2">
        <f>SUM($G$45:N48)</f>
        <v>1215405.9521809381</v>
      </c>
      <c r="O50" s="2">
        <f>SUM($G$45:O48)</f>
        <v>1405106.2360537315</v>
      </c>
      <c r="P50" s="2">
        <f>SUM($G$45:P48)</f>
        <v>1594496.7215264752</v>
      </c>
      <c r="Q50" s="2">
        <f>SUM($G$45:Q48)</f>
        <v>1786320.4126611813</v>
      </c>
      <c r="R50" s="2">
        <f>SUM($G$45:R48)</f>
        <v>1980049.3459648462</v>
      </c>
      <c r="S50" s="2">
        <f>SUM($G$45:S48)</f>
        <v>2175559.3969478155</v>
      </c>
      <c r="T50" s="2">
        <f>SUM($G$45:T48)</f>
        <v>2372408.9146610787</v>
      </c>
      <c r="U50" s="2">
        <f>SUM($G$45:U48)</f>
        <v>2575231.1550567546</v>
      </c>
      <c r="V50" s="2">
        <f>SUM($G$45:V48)</f>
        <v>2780565.3772885064</v>
      </c>
      <c r="W50" s="2">
        <f>SUM($G$45:W48)</f>
        <v>2989488.2908836468</v>
      </c>
      <c r="X50" s="2">
        <f>SUM($G$45:X48)</f>
        <v>3201830.8847118621</v>
      </c>
      <c r="Y50" s="2">
        <f>SUM($G$45:Y48)</f>
        <v>3418602.0017684191</v>
      </c>
      <c r="Z50" s="2">
        <f>SUM($G$45:Z48)</f>
        <v>3641301.7267949227</v>
      </c>
      <c r="AA50" s="2">
        <f>SUM($G$45:AA48)</f>
        <v>3868628.4520985242</v>
      </c>
      <c r="AB50" s="2">
        <f>SUM($G$45:AB48)</f>
        <v>4100315.3719920036</v>
      </c>
      <c r="AC50" s="2">
        <f>SUM($G$45:AC48)</f>
        <v>4336711.7873133579</v>
      </c>
      <c r="AD50" s="2">
        <f>SUM($G$45:AD48)</f>
        <v>4578026.2213014532</v>
      </c>
      <c r="AE50" s="2">
        <f>SUM($G$45:AE48)</f>
        <v>4824539.6393753206</v>
      </c>
      <c r="AF50" s="2">
        <f>SUM($G$45:AF48)</f>
        <v>5076392.2482155813</v>
      </c>
      <c r="AG50" s="2">
        <f>SUM($G$45:AG48)</f>
        <v>5076392.2482155813</v>
      </c>
      <c r="AH50" s="2">
        <f>SUM($G$45:AH48)</f>
        <v>5076392.2482155813</v>
      </c>
      <c r="AI50" s="2">
        <f>SUM($G$45:AI48)</f>
        <v>5076392.2482155813</v>
      </c>
      <c r="AJ50" s="2">
        <f>SUM($G$45:AJ48)</f>
        <v>5076392.2482155813</v>
      </c>
      <c r="AK50" s="2">
        <f>SUM($G$45:AK48)</f>
        <v>5076392.2482155813</v>
      </c>
    </row>
    <row r="51" spans="1:37">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c r="A52" s="14">
        <f>'Notes &amp; Assumptions'!A25</f>
        <v>12</v>
      </c>
      <c r="C52" s="1" t="s">
        <v>222</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E53" t="s">
        <v>222</v>
      </c>
      <c r="F53" t="s">
        <v>215</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5" spans="1:37">
      <c r="C55" s="1" t="s">
        <v>223</v>
      </c>
      <c r="D55" s="1"/>
    </row>
    <row r="56" spans="1:37">
      <c r="A56" s="14">
        <f>'Notes &amp; Assumptions'!A26</f>
        <v>13</v>
      </c>
      <c r="D56" t="s">
        <v>224</v>
      </c>
    </row>
    <row r="57" spans="1:37">
      <c r="E57" s="2" t="str">
        <f>E7</f>
        <v>Pipes</v>
      </c>
      <c r="F57" t="s">
        <v>215</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c r="E58" s="2" t="str">
        <f>E8</f>
        <v>Pumps</v>
      </c>
      <c r="F58" t="s">
        <v>215</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c r="E59" s="2" t="str">
        <f>E9</f>
        <v>Valves and Meters</v>
      </c>
      <c r="F59" t="s">
        <v>215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c r="E60" t="s">
        <v>216</v>
      </c>
      <c r="F60" t="s">
        <v>215</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c r="G61" s="2">
        <f>SUM(G57:G60)</f>
        <v>0</v>
      </c>
      <c r="H61" s="2">
        <f t="shared" ref="H61:AK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c r="AB61" s="2">
        <f t="shared" si="6"/>
        <v>0</v>
      </c>
      <c r="AC61" s="2">
        <f t="shared" si="6"/>
        <v>0</v>
      </c>
      <c r="AD61" s="2">
        <f t="shared" si="6"/>
        <v>0</v>
      </c>
      <c r="AE61" s="2">
        <f t="shared" si="6"/>
        <v>0</v>
      </c>
      <c r="AF61" s="2">
        <f t="shared" si="6"/>
        <v>0</v>
      </c>
      <c r="AG61" s="2">
        <f t="shared" si="6"/>
        <v>0</v>
      </c>
      <c r="AH61" s="2">
        <f t="shared" si="6"/>
        <v>0</v>
      </c>
      <c r="AI61" s="2">
        <f t="shared" si="6"/>
        <v>0</v>
      </c>
      <c r="AJ61" s="2">
        <f t="shared" si="6"/>
        <v>0</v>
      </c>
      <c r="AK61" s="2">
        <f t="shared" si="6"/>
        <v>0</v>
      </c>
    </row>
    <row r="63" spans="1:37">
      <c r="D63" t="s">
        <v>225</v>
      </c>
      <c r="G63" s="2"/>
      <c r="H63" s="2"/>
      <c r="I63" s="2"/>
      <c r="J63" s="2"/>
      <c r="K63" s="2"/>
      <c r="L63" s="2"/>
      <c r="M63" s="2"/>
      <c r="N63" s="2"/>
      <c r="O63" s="2"/>
      <c r="P63" s="2"/>
      <c r="Q63" s="2"/>
    </row>
    <row r="64" spans="1:37">
      <c r="E64" s="2" t="str">
        <f>E57</f>
        <v>Pipes</v>
      </c>
      <c r="F64" t="s">
        <v>215</v>
      </c>
      <c r="G64" s="2">
        <f t="shared" ref="G64:AK66" si="7">G57/$G7+IF((G$2-$G7+1)&gt;0,-INDEX($G57:$AK57,1,(G$2-$G7+1))/$G7,0)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c r="AB64" s="2">
        <f t="shared" si="7"/>
        <v>0</v>
      </c>
      <c r="AC64" s="2">
        <f t="shared" si="7"/>
        <v>0</v>
      </c>
      <c r="AD64" s="2">
        <f t="shared" si="7"/>
        <v>0</v>
      </c>
      <c r="AE64" s="2">
        <f t="shared" si="7"/>
        <v>0</v>
      </c>
      <c r="AF64" s="2">
        <f t="shared" si="7"/>
        <v>0</v>
      </c>
      <c r="AG64" s="2">
        <f t="shared" si="7"/>
        <v>0</v>
      </c>
      <c r="AH64" s="2">
        <f t="shared" si="7"/>
        <v>0</v>
      </c>
      <c r="AI64" s="2">
        <f t="shared" si="7"/>
        <v>0</v>
      </c>
      <c r="AJ64" s="2">
        <f t="shared" si="7"/>
        <v>0</v>
      </c>
      <c r="AK64" s="2">
        <f t="shared" si="7"/>
        <v>0</v>
      </c>
    </row>
    <row r="65" spans="1:37">
      <c r="E65" s="2" t="str">
        <f>E58</f>
        <v>Pumps</v>
      </c>
      <c r="F65" t="s">
        <v>215</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c r="AB65" s="2">
        <f t="shared" si="7"/>
        <v>0</v>
      </c>
      <c r="AC65" s="2">
        <f t="shared" si="7"/>
        <v>0</v>
      </c>
      <c r="AD65" s="2">
        <f t="shared" si="7"/>
        <v>0</v>
      </c>
      <c r="AE65" s="2">
        <f t="shared" si="7"/>
        <v>0</v>
      </c>
      <c r="AF65" s="2">
        <f t="shared" si="7"/>
        <v>0</v>
      </c>
      <c r="AG65" s="2">
        <f t="shared" si="7"/>
        <v>0</v>
      </c>
      <c r="AH65" s="2">
        <f t="shared" si="7"/>
        <v>0</v>
      </c>
      <c r="AI65" s="2">
        <f t="shared" si="7"/>
        <v>0</v>
      </c>
      <c r="AJ65" s="2">
        <f t="shared" si="7"/>
        <v>0</v>
      </c>
      <c r="AK65" s="2">
        <f t="shared" si="7"/>
        <v>0</v>
      </c>
    </row>
    <row r="66" spans="1:37">
      <c r="E66" s="2" t="str">
        <f>E59</f>
        <v>Valves and Meters</v>
      </c>
      <c r="F66" t="s">
        <v>215</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c r="AB66" s="2">
        <f t="shared" si="7"/>
        <v>0</v>
      </c>
      <c r="AC66" s="2">
        <f t="shared" si="7"/>
        <v>0</v>
      </c>
      <c r="AD66" s="2">
        <f t="shared" si="7"/>
        <v>0</v>
      </c>
      <c r="AE66" s="2">
        <f t="shared" si="7"/>
        <v>0</v>
      </c>
      <c r="AF66" s="2">
        <f t="shared" si="7"/>
        <v>0</v>
      </c>
      <c r="AG66" s="2">
        <f t="shared" si="7"/>
        <v>0</v>
      </c>
      <c r="AH66" s="2">
        <f t="shared" si="7"/>
        <v>0</v>
      </c>
      <c r="AI66" s="2">
        <f t="shared" si="7"/>
        <v>0</v>
      </c>
      <c r="AJ66" s="2">
        <f t="shared" si="7"/>
        <v>0</v>
      </c>
      <c r="AK66" s="2">
        <f t="shared" si="7"/>
        <v>0</v>
      </c>
    </row>
    <row r="68" spans="1:37">
      <c r="D68" t="s">
        <v>226</v>
      </c>
      <c r="F68" t="s">
        <v>215</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c r="AB68" s="2">
        <f>SUM($G$64:AB66)</f>
        <v>0</v>
      </c>
      <c r="AC68" s="2">
        <f>SUM($G$64:AC66)</f>
        <v>0</v>
      </c>
      <c r="AD68" s="2">
        <f>SUM($G$64:AD66)</f>
        <v>0</v>
      </c>
      <c r="AE68" s="2">
        <f>SUM($G$64:AE66)</f>
        <v>0</v>
      </c>
      <c r="AF68" s="2">
        <f>SUM($G$64:AF66)</f>
        <v>0</v>
      </c>
      <c r="AG68" s="2">
        <f>SUM($G$64:AG66)</f>
        <v>0</v>
      </c>
      <c r="AH68" s="2">
        <f>SUM($G$64:AH66)</f>
        <v>0</v>
      </c>
      <c r="AI68" s="2">
        <f>SUM($G$64:AI66)</f>
        <v>0</v>
      </c>
      <c r="AJ68" s="2">
        <f>SUM($G$64:AJ66)</f>
        <v>0</v>
      </c>
      <c r="AK68" s="2">
        <f>SUM($G$64:AK66)</f>
        <v>0</v>
      </c>
    </row>
    <row r="70" spans="1:37">
      <c r="A70" s="14">
        <f>'Notes &amp; Assumptions'!A27</f>
        <v>14</v>
      </c>
      <c r="D70" t="s">
        <v>227</v>
      </c>
    </row>
    <row r="71" spans="1:37">
      <c r="E71" s="2" t="str">
        <f>E7</f>
        <v>Pipes</v>
      </c>
      <c r="F71" t="s">
        <v>215</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c r="E72" s="2" t="str">
        <f>E8</f>
        <v>Pumps</v>
      </c>
      <c r="F72" t="s">
        <v>215</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c r="E73" s="2" t="str">
        <f>E9</f>
        <v>Valves and Meters</v>
      </c>
      <c r="F73" t="s">
        <v>215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c r="E74" t="s">
        <v>216</v>
      </c>
      <c r="F74" t="s">
        <v>215</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c r="G75" s="2">
        <f>SUM(G71:G74)</f>
        <v>0</v>
      </c>
      <c r="H75" s="2">
        <f t="shared" ref="H75:AK75" si="8">SUM(H71:H74)</f>
        <v>0</v>
      </c>
      <c r="I75" s="2">
        <f t="shared" si="8"/>
        <v>0</v>
      </c>
      <c r="J75" s="2">
        <f t="shared" si="8"/>
        <v>0</v>
      </c>
      <c r="K75" s="2">
        <f t="shared" si="8"/>
        <v>0</v>
      </c>
      <c r="L75" s="2">
        <f t="shared" si="8"/>
        <v>0</v>
      </c>
      <c r="M75" s="2">
        <f t="shared" si="8"/>
        <v>0</v>
      </c>
      <c r="N75" s="2">
        <f t="shared" si="8"/>
        <v>0</v>
      </c>
      <c r="O75" s="2">
        <f t="shared" si="8"/>
        <v>0</v>
      </c>
      <c r="P75" s="2">
        <f t="shared" si="8"/>
        <v>0</v>
      </c>
      <c r="Q75" s="2">
        <f t="shared" si="8"/>
        <v>0</v>
      </c>
      <c r="R75" s="2">
        <f t="shared" si="8"/>
        <v>0</v>
      </c>
      <c r="S75" s="2">
        <f t="shared" si="8"/>
        <v>0</v>
      </c>
      <c r="T75" s="2">
        <f t="shared" si="8"/>
        <v>0</v>
      </c>
      <c r="U75" s="2">
        <f t="shared" si="8"/>
        <v>0</v>
      </c>
      <c r="V75" s="2">
        <f t="shared" si="8"/>
        <v>0</v>
      </c>
      <c r="W75" s="2">
        <f t="shared" si="8"/>
        <v>0</v>
      </c>
      <c r="X75" s="2">
        <f t="shared" si="8"/>
        <v>0</v>
      </c>
      <c r="Y75" s="2">
        <f t="shared" si="8"/>
        <v>0</v>
      </c>
      <c r="Z75" s="2">
        <f t="shared" si="8"/>
        <v>0</v>
      </c>
      <c r="AA75" s="2">
        <f t="shared" si="8"/>
        <v>0</v>
      </c>
      <c r="AB75" s="2">
        <f t="shared" si="8"/>
        <v>0</v>
      </c>
      <c r="AC75" s="2">
        <f t="shared" si="8"/>
        <v>0</v>
      </c>
      <c r="AD75" s="2">
        <f t="shared" si="8"/>
        <v>0</v>
      </c>
      <c r="AE75" s="2">
        <f t="shared" si="8"/>
        <v>0</v>
      </c>
      <c r="AF75" s="2">
        <f t="shared" si="8"/>
        <v>0</v>
      </c>
      <c r="AG75" s="2">
        <f t="shared" si="8"/>
        <v>0</v>
      </c>
      <c r="AH75" s="2">
        <f t="shared" si="8"/>
        <v>0</v>
      </c>
      <c r="AI75" s="2">
        <f t="shared" si="8"/>
        <v>0</v>
      </c>
      <c r="AJ75" s="2">
        <f t="shared" si="8"/>
        <v>0</v>
      </c>
      <c r="AK75" s="2">
        <f t="shared" si="8"/>
        <v>0</v>
      </c>
    </row>
    <row r="76" spans="1:37">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D77" t="s">
        <v>225</v>
      </c>
      <c r="G77" s="2"/>
      <c r="H77" s="2"/>
      <c r="I77" s="2"/>
      <c r="J77" s="2"/>
      <c r="K77" s="2"/>
      <c r="L77" s="2"/>
      <c r="M77" s="2"/>
      <c r="N77" s="2"/>
      <c r="O77" s="2"/>
      <c r="P77" s="2"/>
      <c r="Q77" s="2"/>
    </row>
    <row r="78" spans="1:37">
      <c r="E78" s="2" t="str">
        <f>E71</f>
        <v>Pipes</v>
      </c>
      <c r="F78" t="s">
        <v>215</v>
      </c>
      <c r="G78" s="2">
        <f t="shared" ref="G78:AK80" si="9">G71/$G7+IF((G$2-$G7+1)&gt;0,-INDEX($G71:$AK71,1,(G$2-$G7+1))/$G7,0)</f>
        <v>0</v>
      </c>
      <c r="H78" s="2">
        <f t="shared" si="9"/>
        <v>0</v>
      </c>
      <c r="I78" s="2">
        <f t="shared" si="9"/>
        <v>0</v>
      </c>
      <c r="J78" s="2">
        <f t="shared" si="9"/>
        <v>0</v>
      </c>
      <c r="K78" s="2">
        <f t="shared" si="9"/>
        <v>0</v>
      </c>
      <c r="L78" s="2">
        <f t="shared" si="9"/>
        <v>0</v>
      </c>
      <c r="M78" s="2">
        <f t="shared" si="9"/>
        <v>0</v>
      </c>
      <c r="N78" s="2">
        <f t="shared" si="9"/>
        <v>0</v>
      </c>
      <c r="O78" s="2">
        <f t="shared" si="9"/>
        <v>0</v>
      </c>
      <c r="P78" s="2">
        <f t="shared" si="9"/>
        <v>0</v>
      </c>
      <c r="Q78" s="2">
        <f t="shared" si="9"/>
        <v>0</v>
      </c>
      <c r="R78" s="2">
        <f t="shared" si="9"/>
        <v>0</v>
      </c>
      <c r="S78" s="2">
        <f t="shared" si="9"/>
        <v>0</v>
      </c>
      <c r="T78" s="2">
        <f t="shared" si="9"/>
        <v>0</v>
      </c>
      <c r="U78" s="2">
        <f t="shared" si="9"/>
        <v>0</v>
      </c>
      <c r="V78" s="2">
        <f t="shared" si="9"/>
        <v>0</v>
      </c>
      <c r="W78" s="2">
        <f t="shared" si="9"/>
        <v>0</v>
      </c>
      <c r="X78" s="2">
        <f t="shared" si="9"/>
        <v>0</v>
      </c>
      <c r="Y78" s="2">
        <f t="shared" si="9"/>
        <v>0</v>
      </c>
      <c r="Z78" s="2">
        <f t="shared" si="9"/>
        <v>0</v>
      </c>
      <c r="AA78" s="2">
        <f t="shared" si="9"/>
        <v>0</v>
      </c>
      <c r="AB78" s="2">
        <f t="shared" si="9"/>
        <v>0</v>
      </c>
      <c r="AC78" s="2">
        <f t="shared" si="9"/>
        <v>0</v>
      </c>
      <c r="AD78" s="2">
        <f t="shared" si="9"/>
        <v>0</v>
      </c>
      <c r="AE78" s="2">
        <f t="shared" si="9"/>
        <v>0</v>
      </c>
      <c r="AF78" s="2">
        <f t="shared" si="9"/>
        <v>0</v>
      </c>
      <c r="AG78" s="2">
        <f t="shared" si="9"/>
        <v>0</v>
      </c>
      <c r="AH78" s="2">
        <f t="shared" si="9"/>
        <v>0</v>
      </c>
      <c r="AI78" s="2">
        <f t="shared" si="9"/>
        <v>0</v>
      </c>
      <c r="AJ78" s="2">
        <f t="shared" si="9"/>
        <v>0</v>
      </c>
      <c r="AK78" s="2">
        <f t="shared" si="9"/>
        <v>0</v>
      </c>
    </row>
    <row r="79" spans="1:37">
      <c r="E79" s="2" t="str">
        <f>E72</f>
        <v>Pumps</v>
      </c>
      <c r="F79" t="s">
        <v>215</v>
      </c>
      <c r="G79" s="2">
        <f t="shared" si="9"/>
        <v>0</v>
      </c>
      <c r="H79" s="2">
        <f t="shared" si="9"/>
        <v>0</v>
      </c>
      <c r="I79" s="2">
        <f t="shared" si="9"/>
        <v>0</v>
      </c>
      <c r="J79" s="2">
        <f t="shared" si="9"/>
        <v>0</v>
      </c>
      <c r="K79" s="2">
        <f t="shared" si="9"/>
        <v>0</v>
      </c>
      <c r="L79" s="2">
        <f t="shared" si="9"/>
        <v>0</v>
      </c>
      <c r="M79" s="2">
        <f t="shared" si="9"/>
        <v>0</v>
      </c>
      <c r="N79" s="2">
        <f t="shared" si="9"/>
        <v>0</v>
      </c>
      <c r="O79" s="2">
        <f t="shared" si="9"/>
        <v>0</v>
      </c>
      <c r="P79" s="2">
        <f t="shared" si="9"/>
        <v>0</v>
      </c>
      <c r="Q79" s="2">
        <f t="shared" si="9"/>
        <v>0</v>
      </c>
      <c r="R79" s="2">
        <f t="shared" si="9"/>
        <v>0</v>
      </c>
      <c r="S79" s="2">
        <f t="shared" si="9"/>
        <v>0</v>
      </c>
      <c r="T79" s="2">
        <f t="shared" si="9"/>
        <v>0</v>
      </c>
      <c r="U79" s="2">
        <f t="shared" si="9"/>
        <v>0</v>
      </c>
      <c r="V79" s="2">
        <f t="shared" si="9"/>
        <v>0</v>
      </c>
      <c r="W79" s="2">
        <f t="shared" si="9"/>
        <v>0</v>
      </c>
      <c r="X79" s="2">
        <f t="shared" si="9"/>
        <v>0</v>
      </c>
      <c r="Y79" s="2">
        <f t="shared" si="9"/>
        <v>0</v>
      </c>
      <c r="Z79" s="2">
        <f t="shared" si="9"/>
        <v>0</v>
      </c>
      <c r="AA79" s="2">
        <f t="shared" si="9"/>
        <v>0</v>
      </c>
      <c r="AB79" s="2">
        <f t="shared" si="9"/>
        <v>0</v>
      </c>
      <c r="AC79" s="2">
        <f t="shared" si="9"/>
        <v>0</v>
      </c>
      <c r="AD79" s="2">
        <f t="shared" si="9"/>
        <v>0</v>
      </c>
      <c r="AE79" s="2">
        <f t="shared" si="9"/>
        <v>0</v>
      </c>
      <c r="AF79" s="2">
        <f t="shared" si="9"/>
        <v>0</v>
      </c>
      <c r="AG79" s="2">
        <f t="shared" si="9"/>
        <v>0</v>
      </c>
      <c r="AH79" s="2">
        <f t="shared" si="9"/>
        <v>0</v>
      </c>
      <c r="AI79" s="2">
        <f t="shared" si="9"/>
        <v>0</v>
      </c>
      <c r="AJ79" s="2">
        <f t="shared" si="9"/>
        <v>0</v>
      </c>
      <c r="AK79" s="2">
        <f t="shared" si="9"/>
        <v>0</v>
      </c>
    </row>
    <row r="80" spans="1:37">
      <c r="E80" s="2" t="str">
        <f>E73</f>
        <v>Valves and Meters</v>
      </c>
      <c r="F80" t="s">
        <v>215</v>
      </c>
      <c r="G80" s="2">
        <f t="shared" si="9"/>
        <v>0</v>
      </c>
      <c r="H80" s="2">
        <f t="shared" si="9"/>
        <v>0</v>
      </c>
      <c r="I80" s="2">
        <f t="shared" si="9"/>
        <v>0</v>
      </c>
      <c r="J80" s="2">
        <f t="shared" si="9"/>
        <v>0</v>
      </c>
      <c r="K80" s="2">
        <f t="shared" si="9"/>
        <v>0</v>
      </c>
      <c r="L80" s="2">
        <f t="shared" si="9"/>
        <v>0</v>
      </c>
      <c r="M80" s="2">
        <f t="shared" si="9"/>
        <v>0</v>
      </c>
      <c r="N80" s="2">
        <f t="shared" si="9"/>
        <v>0</v>
      </c>
      <c r="O80" s="2">
        <f t="shared" si="9"/>
        <v>0</v>
      </c>
      <c r="P80" s="2">
        <f t="shared" si="9"/>
        <v>0</v>
      </c>
      <c r="Q80" s="2">
        <f t="shared" si="9"/>
        <v>0</v>
      </c>
      <c r="R80" s="2">
        <f t="shared" si="9"/>
        <v>0</v>
      </c>
      <c r="S80" s="2">
        <f t="shared" si="9"/>
        <v>0</v>
      </c>
      <c r="T80" s="2">
        <f t="shared" si="9"/>
        <v>0</v>
      </c>
      <c r="U80" s="2">
        <f t="shared" si="9"/>
        <v>0</v>
      </c>
      <c r="V80" s="2">
        <f t="shared" si="9"/>
        <v>0</v>
      </c>
      <c r="W80" s="2">
        <f t="shared" si="9"/>
        <v>0</v>
      </c>
      <c r="X80" s="2">
        <f t="shared" si="9"/>
        <v>0</v>
      </c>
      <c r="Y80" s="2">
        <f t="shared" si="9"/>
        <v>0</v>
      </c>
      <c r="Z80" s="2">
        <f t="shared" si="9"/>
        <v>0</v>
      </c>
      <c r="AA80" s="2">
        <f t="shared" si="9"/>
        <v>0</v>
      </c>
      <c r="AB80" s="2">
        <f t="shared" si="9"/>
        <v>0</v>
      </c>
      <c r="AC80" s="2">
        <f t="shared" si="9"/>
        <v>0</v>
      </c>
      <c r="AD80" s="2">
        <f t="shared" si="9"/>
        <v>0</v>
      </c>
      <c r="AE80" s="2">
        <f t="shared" si="9"/>
        <v>0</v>
      </c>
      <c r="AF80" s="2">
        <f t="shared" si="9"/>
        <v>0</v>
      </c>
      <c r="AG80" s="2">
        <f t="shared" si="9"/>
        <v>0</v>
      </c>
      <c r="AH80" s="2">
        <f t="shared" si="9"/>
        <v>0</v>
      </c>
      <c r="AI80" s="2">
        <f t="shared" si="9"/>
        <v>0</v>
      </c>
      <c r="AJ80" s="2">
        <f t="shared" si="9"/>
        <v>0</v>
      </c>
      <c r="AK80" s="2">
        <f t="shared" si="9"/>
        <v>0</v>
      </c>
    </row>
    <row r="82" spans="1:37">
      <c r="D82" t="s">
        <v>226</v>
      </c>
      <c r="F82" t="s">
        <v>215</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c r="AB82" s="2">
        <f>SUM($G$77:AB80)</f>
        <v>0</v>
      </c>
      <c r="AC82" s="2">
        <f>SUM($G$77:AC80)</f>
        <v>0</v>
      </c>
      <c r="AD82" s="2">
        <f>SUM($G$77:AD80)</f>
        <v>0</v>
      </c>
      <c r="AE82" s="2">
        <f>SUM($G$77:AE80)</f>
        <v>0</v>
      </c>
      <c r="AF82" s="2">
        <f>SUM($G$77:AF80)</f>
        <v>0</v>
      </c>
      <c r="AG82" s="2">
        <f>SUM($G$77:AG80)</f>
        <v>0</v>
      </c>
      <c r="AH82" s="2">
        <f>SUM($G$77:AH80)</f>
        <v>0</v>
      </c>
      <c r="AI82" s="2">
        <f>SUM($G$77:AI80)</f>
        <v>0</v>
      </c>
      <c r="AJ82" s="2">
        <f>SUM($G$77:AJ80)</f>
        <v>0</v>
      </c>
      <c r="AK82" s="2">
        <f>SUM($G$77:AK80)</f>
        <v>0</v>
      </c>
    </row>
    <row r="83" spans="1:37">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D84" t="s">
        <v>228</v>
      </c>
      <c r="F84" t="s">
        <v>215</v>
      </c>
      <c r="G84" s="2">
        <f t="shared" ref="G84:AK84" si="10">G61-G75</f>
        <v>0</v>
      </c>
      <c r="H84" s="2">
        <f t="shared" si="10"/>
        <v>0</v>
      </c>
      <c r="I84" s="2">
        <f t="shared" si="10"/>
        <v>0</v>
      </c>
      <c r="J84" s="2">
        <f t="shared" si="10"/>
        <v>0</v>
      </c>
      <c r="K84" s="2">
        <f t="shared" si="10"/>
        <v>0</v>
      </c>
      <c r="L84" s="2">
        <f t="shared" si="10"/>
        <v>0</v>
      </c>
      <c r="M84" s="2">
        <f t="shared" si="10"/>
        <v>0</v>
      </c>
      <c r="N84" s="2">
        <f t="shared" si="10"/>
        <v>0</v>
      </c>
      <c r="O84" s="2">
        <f t="shared" si="10"/>
        <v>0</v>
      </c>
      <c r="P84" s="2">
        <f t="shared" si="10"/>
        <v>0</v>
      </c>
      <c r="Q84" s="2">
        <f t="shared" si="10"/>
        <v>0</v>
      </c>
      <c r="R84" s="2">
        <f t="shared" si="10"/>
        <v>0</v>
      </c>
      <c r="S84" s="2">
        <f t="shared" si="10"/>
        <v>0</v>
      </c>
      <c r="T84" s="2">
        <f t="shared" si="10"/>
        <v>0</v>
      </c>
      <c r="U84" s="2">
        <f t="shared" si="10"/>
        <v>0</v>
      </c>
      <c r="V84" s="2">
        <f t="shared" si="10"/>
        <v>0</v>
      </c>
      <c r="W84" s="2">
        <f t="shared" si="10"/>
        <v>0</v>
      </c>
      <c r="X84" s="2">
        <f t="shared" si="10"/>
        <v>0</v>
      </c>
      <c r="Y84" s="2">
        <f t="shared" si="10"/>
        <v>0</v>
      </c>
      <c r="Z84" s="2">
        <f t="shared" si="10"/>
        <v>0</v>
      </c>
      <c r="AA84" s="2">
        <f t="shared" si="10"/>
        <v>0</v>
      </c>
      <c r="AB84" s="2">
        <f t="shared" si="10"/>
        <v>0</v>
      </c>
      <c r="AC84" s="2">
        <f t="shared" si="10"/>
        <v>0</v>
      </c>
      <c r="AD84" s="2">
        <f t="shared" si="10"/>
        <v>0</v>
      </c>
      <c r="AE84" s="2">
        <f t="shared" si="10"/>
        <v>0</v>
      </c>
      <c r="AF84" s="2">
        <f t="shared" si="10"/>
        <v>0</v>
      </c>
      <c r="AG84" s="2">
        <f t="shared" si="10"/>
        <v>0</v>
      </c>
      <c r="AH84" s="2">
        <f t="shared" si="10"/>
        <v>0</v>
      </c>
      <c r="AI84" s="2">
        <f t="shared" si="10"/>
        <v>0</v>
      </c>
      <c r="AJ84" s="2">
        <f t="shared" si="10"/>
        <v>0</v>
      </c>
      <c r="AK84" s="2">
        <f t="shared" si="10"/>
        <v>0</v>
      </c>
    </row>
    <row r="85" spans="1:37">
      <c r="D85" t="s">
        <v>229</v>
      </c>
      <c r="F85" t="s">
        <v>215</v>
      </c>
      <c r="G85" s="2">
        <f t="shared" ref="G85:AK85" si="11">-G68+G82</f>
        <v>0</v>
      </c>
      <c r="H85" s="2">
        <f t="shared" si="11"/>
        <v>0</v>
      </c>
      <c r="I85" s="2">
        <f t="shared" si="11"/>
        <v>0</v>
      </c>
      <c r="J85" s="2">
        <f t="shared" si="11"/>
        <v>0</v>
      </c>
      <c r="K85" s="2">
        <f t="shared" si="11"/>
        <v>0</v>
      </c>
      <c r="L85" s="2">
        <f t="shared" si="11"/>
        <v>0</v>
      </c>
      <c r="M85" s="2">
        <f t="shared" si="11"/>
        <v>0</v>
      </c>
      <c r="N85" s="2">
        <f t="shared" si="11"/>
        <v>0</v>
      </c>
      <c r="O85" s="2">
        <f t="shared" si="11"/>
        <v>0</v>
      </c>
      <c r="P85" s="2">
        <f t="shared" si="11"/>
        <v>0</v>
      </c>
      <c r="Q85" s="2">
        <f t="shared" si="11"/>
        <v>0</v>
      </c>
      <c r="R85" s="2">
        <f t="shared" si="11"/>
        <v>0</v>
      </c>
      <c r="S85" s="2">
        <f t="shared" si="11"/>
        <v>0</v>
      </c>
      <c r="T85" s="2">
        <f t="shared" si="11"/>
        <v>0</v>
      </c>
      <c r="U85" s="2">
        <f t="shared" si="11"/>
        <v>0</v>
      </c>
      <c r="V85" s="2">
        <f t="shared" si="11"/>
        <v>0</v>
      </c>
      <c r="W85" s="2">
        <f t="shared" si="11"/>
        <v>0</v>
      </c>
      <c r="X85" s="2">
        <f t="shared" si="11"/>
        <v>0</v>
      </c>
      <c r="Y85" s="2">
        <f t="shared" si="11"/>
        <v>0</v>
      </c>
      <c r="Z85" s="2">
        <f t="shared" si="11"/>
        <v>0</v>
      </c>
      <c r="AA85" s="2">
        <f t="shared" si="11"/>
        <v>0</v>
      </c>
      <c r="AB85" s="2">
        <f t="shared" si="11"/>
        <v>0</v>
      </c>
      <c r="AC85" s="2">
        <f t="shared" si="11"/>
        <v>0</v>
      </c>
      <c r="AD85" s="2">
        <f t="shared" si="11"/>
        <v>0</v>
      </c>
      <c r="AE85" s="2">
        <f t="shared" si="11"/>
        <v>0</v>
      </c>
      <c r="AF85" s="2">
        <f t="shared" si="11"/>
        <v>0</v>
      </c>
      <c r="AG85" s="2">
        <f t="shared" si="11"/>
        <v>0</v>
      </c>
      <c r="AH85" s="2">
        <f t="shared" si="11"/>
        <v>0</v>
      </c>
      <c r="AI85" s="2">
        <f t="shared" si="11"/>
        <v>0</v>
      </c>
      <c r="AJ85" s="2">
        <f t="shared" si="11"/>
        <v>0</v>
      </c>
      <c r="AK85" s="2">
        <f t="shared" si="11"/>
        <v>0</v>
      </c>
    </row>
    <row r="87" spans="1:37">
      <c r="C87" s="1" t="str">
        <f>"Incremental "&amp;G4&amp;" Service Revenue"</f>
        <v>Incremental Wastewater Service Revenue</v>
      </c>
      <c r="D87" s="1"/>
    </row>
    <row r="88" spans="1:37">
      <c r="C88" s="1"/>
      <c r="D88" s="1"/>
    </row>
    <row r="89" spans="1:37">
      <c r="C89" s="1"/>
      <c r="D89" t="s">
        <v>230</v>
      </c>
    </row>
    <row r="90" spans="1:37">
      <c r="A90" s="14">
        <f>'Notes &amp; Assumptions'!A28</f>
        <v>15</v>
      </c>
      <c r="C90" s="1"/>
      <c r="D90" s="1"/>
      <c r="E90" t="s">
        <v>231</v>
      </c>
      <c r="F90" t="s">
        <v>232</v>
      </c>
      <c r="H90" s="10">
        <f>'30 Year Water Model - All'!H90</f>
        <v>9729.1413908788236</v>
      </c>
      <c r="I90" s="10">
        <f>'30 Year Water Model - All'!I90</f>
        <v>9629.7828179257922</v>
      </c>
      <c r="J90" s="10">
        <f>'30 Year Water Model - All'!J90</f>
        <v>9631.0695138160372</v>
      </c>
      <c r="K90" s="10">
        <f>'30 Year Water Model - All'!K90</f>
        <v>9933.370514737675</v>
      </c>
      <c r="L90" s="10">
        <f>'30 Year Water Model - All'!L90</f>
        <v>9962.2388649976347</v>
      </c>
      <c r="M90" s="10">
        <f>'30 Year Water Model - All'!M90</f>
        <v>9939.2704773786245</v>
      </c>
      <c r="N90" s="10">
        <f>'30 Year Water Model - All'!N90</f>
        <v>9908.2373154980596</v>
      </c>
      <c r="O90" s="10">
        <f>'30 Year Water Model - All'!O90</f>
        <v>9891.2422166576143</v>
      </c>
      <c r="P90" s="10">
        <f>'30 Year Water Model - All'!P90</f>
        <v>9667.6088856671704</v>
      </c>
      <c r="Q90" s="10">
        <f>'30 Year Water Model - All'!Q90</f>
        <v>9589.8357447499875</v>
      </c>
      <c r="R90" s="10">
        <f>'30 Year Water Model - All'!R90</f>
        <v>9483.0095855302643</v>
      </c>
      <c r="S90" s="10">
        <f>'30 Year Water Model - All'!S90</f>
        <v>9370.2917125787353</v>
      </c>
      <c r="T90" s="10">
        <f>'30 Year Water Model - All'!T90</f>
        <v>9236.7689366445411</v>
      </c>
      <c r="U90" s="10">
        <f>'30 Year Water Model - All'!U90</f>
        <v>9323.7036297590239</v>
      </c>
      <c r="V90" s="10">
        <f>'30 Year Water Model - All'!V90</f>
        <v>9242.7983001496177</v>
      </c>
      <c r="W90" s="10">
        <f>'30 Year Water Model - All'!W90</f>
        <v>9209.9946292034583</v>
      </c>
      <c r="X90" s="10">
        <f>'30 Year Water Model - All'!X90</f>
        <v>9167.0110065977788</v>
      </c>
      <c r="Y90" s="10">
        <f>'30 Year Water Model - All'!Y90</f>
        <v>9165.6766636419343</v>
      </c>
      <c r="Z90" s="10">
        <f>'30 Year Water Model - All'!Z90</f>
        <v>9224.3255276660202</v>
      </c>
      <c r="AA90" s="10">
        <f>'30 Year Water Model - All'!AA90</f>
        <v>9222.2516261696583</v>
      </c>
      <c r="AB90" s="10">
        <f>'30 Year Water Model - All'!AB90</f>
        <v>9205.3429589048028</v>
      </c>
      <c r="AC90" s="10">
        <f>'30 Year Water Model - All'!AC90</f>
        <v>9199.1004020306282</v>
      </c>
      <c r="AD90" s="10">
        <f>'30 Year Water Model - All'!AD90</f>
        <v>9197.2846975018037</v>
      </c>
      <c r="AE90" s="10">
        <f>'30 Year Water Model - All'!AE90</f>
        <v>9202.3303126525134</v>
      </c>
      <c r="AF90" s="10">
        <f>'30 Year Water Model - All'!AF90</f>
        <v>9208.4392541541019</v>
      </c>
      <c r="AG90" s="10">
        <f>'30 Year Water Model - Cardinia'!AG90</f>
        <v>608.13782991202879</v>
      </c>
      <c r="AH90" s="10">
        <f>'30 Year Water Model - Cardinia'!AH90</f>
        <v>608.13782991202879</v>
      </c>
      <c r="AI90" s="10">
        <f>'30 Year Water Model - Cardinia'!AI90</f>
        <v>608.13782991201549</v>
      </c>
      <c r="AJ90" s="10">
        <f>'30 Year Water Model - Cardinia'!AJ90</f>
        <v>447.03079178885895</v>
      </c>
      <c r="AK90" s="10">
        <f>'30 Year Water Model - Cardinia'!AK90</f>
        <v>447.03079178885895</v>
      </c>
    </row>
    <row r="91" spans="1:37">
      <c r="C91" s="1"/>
      <c r="D91" s="1"/>
      <c r="E91" t="s">
        <v>233</v>
      </c>
      <c r="F91" t="s">
        <v>232</v>
      </c>
      <c r="H91" s="2">
        <f>G91+H90</f>
        <v>9729.1413908788236</v>
      </c>
      <c r="I91" s="2">
        <f t="shared" ref="I91:AK91" si="12">H91+I90</f>
        <v>19358.924208804616</v>
      </c>
      <c r="J91" s="2">
        <f t="shared" si="12"/>
        <v>28989.993722620653</v>
      </c>
      <c r="K91" s="2">
        <f t="shared" si="12"/>
        <v>38923.364237358328</v>
      </c>
      <c r="L91" s="2">
        <f t="shared" si="12"/>
        <v>48885.603102355963</v>
      </c>
      <c r="M91" s="2">
        <f t="shared" si="12"/>
        <v>58824.873579734587</v>
      </c>
      <c r="N91" s="2">
        <f t="shared" si="12"/>
        <v>68733.110895232647</v>
      </c>
      <c r="O91" s="2">
        <f t="shared" si="12"/>
        <v>78624.353111890261</v>
      </c>
      <c r="P91" s="2">
        <f t="shared" si="12"/>
        <v>88291.961997557431</v>
      </c>
      <c r="Q91" s="2">
        <f t="shared" si="12"/>
        <v>97881.797742307419</v>
      </c>
      <c r="R91" s="2">
        <f t="shared" si="12"/>
        <v>107364.80732783768</v>
      </c>
      <c r="S91" s="2">
        <f t="shared" si="12"/>
        <v>116735.09904041642</v>
      </c>
      <c r="T91" s="2">
        <f t="shared" si="12"/>
        <v>125971.86797706096</v>
      </c>
      <c r="U91" s="2">
        <f t="shared" si="12"/>
        <v>135295.57160681998</v>
      </c>
      <c r="V91" s="2">
        <f t="shared" si="12"/>
        <v>144538.3699069696</v>
      </c>
      <c r="W91" s="2">
        <f t="shared" si="12"/>
        <v>153748.36453617306</v>
      </c>
      <c r="X91" s="2">
        <f t="shared" si="12"/>
        <v>162915.37554277084</v>
      </c>
      <c r="Y91" s="2">
        <f t="shared" si="12"/>
        <v>172081.05220641277</v>
      </c>
      <c r="Z91" s="2">
        <f t="shared" si="12"/>
        <v>181305.37773407879</v>
      </c>
      <c r="AA91" s="2">
        <f t="shared" si="12"/>
        <v>190527.62936024845</v>
      </c>
      <c r="AB91" s="2">
        <f t="shared" si="12"/>
        <v>199732.97231915325</v>
      </c>
      <c r="AC91" s="2">
        <f t="shared" si="12"/>
        <v>208932.07272118388</v>
      </c>
      <c r="AD91" s="2">
        <f t="shared" si="12"/>
        <v>218129.35741868569</v>
      </c>
      <c r="AE91" s="2">
        <f t="shared" si="12"/>
        <v>227331.6877313382</v>
      </c>
      <c r="AF91" s="2">
        <f t="shared" si="12"/>
        <v>236540.1269854923</v>
      </c>
      <c r="AG91" s="2">
        <f>AF91+AG90</f>
        <v>237148.26481540434</v>
      </c>
      <c r="AH91" s="2">
        <f t="shared" si="12"/>
        <v>237756.40264531638</v>
      </c>
      <c r="AI91" s="2">
        <f t="shared" si="12"/>
        <v>238364.54047522839</v>
      </c>
      <c r="AJ91" s="2">
        <f t="shared" si="12"/>
        <v>238811.57126701725</v>
      </c>
      <c r="AK91" s="2">
        <f t="shared" si="12"/>
        <v>239258.60205880611</v>
      </c>
    </row>
    <row r="92" spans="1:37">
      <c r="A92" s="14">
        <f>'Notes &amp; Assumptions'!A29</f>
        <v>16</v>
      </c>
      <c r="C92" s="1"/>
      <c r="D92" s="1"/>
      <c r="E92" t="s">
        <v>234</v>
      </c>
      <c r="F92" t="s">
        <v>232</v>
      </c>
      <c r="G92" s="10">
        <v>1</v>
      </c>
    </row>
    <row r="93" spans="1:37">
      <c r="C93" s="1"/>
      <c r="D93" s="1"/>
      <c r="E93" t="s">
        <v>235</v>
      </c>
      <c r="F93" t="s">
        <v>232</v>
      </c>
      <c r="H93">
        <f>H90*$G92</f>
        <v>9729.1413908788236</v>
      </c>
      <c r="I93">
        <f t="shared" ref="I93:AK93" si="13">I90*$G92</f>
        <v>9629.7828179257922</v>
      </c>
      <c r="J93">
        <f t="shared" si="13"/>
        <v>9631.0695138160372</v>
      </c>
      <c r="K93">
        <f t="shared" si="13"/>
        <v>9933.370514737675</v>
      </c>
      <c r="L93">
        <f t="shared" si="13"/>
        <v>9962.2388649976347</v>
      </c>
      <c r="M93">
        <f t="shared" si="13"/>
        <v>9939.2704773786245</v>
      </c>
      <c r="N93">
        <f t="shared" si="13"/>
        <v>9908.2373154980596</v>
      </c>
      <c r="O93">
        <f t="shared" si="13"/>
        <v>9891.2422166576143</v>
      </c>
      <c r="P93">
        <f t="shared" si="13"/>
        <v>9667.6088856671704</v>
      </c>
      <c r="Q93">
        <f t="shared" si="13"/>
        <v>9589.8357447499875</v>
      </c>
      <c r="R93">
        <f t="shared" si="13"/>
        <v>9483.0095855302643</v>
      </c>
      <c r="S93">
        <f t="shared" si="13"/>
        <v>9370.2917125787353</v>
      </c>
      <c r="T93">
        <f t="shared" si="13"/>
        <v>9236.7689366445411</v>
      </c>
      <c r="U93">
        <f t="shared" si="13"/>
        <v>9323.7036297590239</v>
      </c>
      <c r="V93">
        <f t="shared" si="13"/>
        <v>9242.7983001496177</v>
      </c>
      <c r="W93">
        <f t="shared" si="13"/>
        <v>9209.9946292034583</v>
      </c>
      <c r="X93">
        <f t="shared" si="13"/>
        <v>9167.0110065977788</v>
      </c>
      <c r="Y93">
        <f t="shared" si="13"/>
        <v>9165.6766636419343</v>
      </c>
      <c r="Z93">
        <f t="shared" si="13"/>
        <v>9224.3255276660202</v>
      </c>
      <c r="AA93">
        <f t="shared" si="13"/>
        <v>9222.2516261696583</v>
      </c>
      <c r="AB93">
        <f t="shared" si="13"/>
        <v>9205.3429589048028</v>
      </c>
      <c r="AC93">
        <f t="shared" si="13"/>
        <v>9199.1004020306282</v>
      </c>
      <c r="AD93">
        <f t="shared" si="13"/>
        <v>9197.2846975018037</v>
      </c>
      <c r="AE93">
        <f t="shared" si="13"/>
        <v>9202.3303126525134</v>
      </c>
      <c r="AF93">
        <f t="shared" si="13"/>
        <v>9208.4392541541019</v>
      </c>
      <c r="AG93">
        <f t="shared" si="13"/>
        <v>608.13782991202879</v>
      </c>
      <c r="AH93">
        <f t="shared" si="13"/>
        <v>608.13782991202879</v>
      </c>
      <c r="AI93">
        <f t="shared" si="13"/>
        <v>608.13782991201549</v>
      </c>
      <c r="AJ93">
        <f t="shared" si="13"/>
        <v>447.03079178885895</v>
      </c>
      <c r="AK93">
        <f t="shared" si="13"/>
        <v>447.03079178885895</v>
      </c>
    </row>
    <row r="94" spans="1:37">
      <c r="C94" s="1"/>
      <c r="D94" s="1"/>
      <c r="E94" t="s">
        <v>236</v>
      </c>
      <c r="F94" t="s">
        <v>232</v>
      </c>
      <c r="H94">
        <f>H91*$G92</f>
        <v>9729.1413908788236</v>
      </c>
      <c r="I94">
        <f t="shared" ref="I94:AK94" si="14">I91*$G92</f>
        <v>19358.924208804616</v>
      </c>
      <c r="J94">
        <f t="shared" si="14"/>
        <v>28989.993722620653</v>
      </c>
      <c r="K94">
        <f t="shared" si="14"/>
        <v>38923.364237358328</v>
      </c>
      <c r="L94">
        <f t="shared" si="14"/>
        <v>48885.603102355963</v>
      </c>
      <c r="M94">
        <f t="shared" si="14"/>
        <v>58824.873579734587</v>
      </c>
      <c r="N94">
        <f t="shared" si="14"/>
        <v>68733.110895232647</v>
      </c>
      <c r="O94">
        <f t="shared" si="14"/>
        <v>78624.353111890261</v>
      </c>
      <c r="P94">
        <f t="shared" si="14"/>
        <v>88291.961997557431</v>
      </c>
      <c r="Q94">
        <f t="shared" si="14"/>
        <v>97881.797742307419</v>
      </c>
      <c r="R94">
        <f t="shared" si="14"/>
        <v>107364.80732783768</v>
      </c>
      <c r="S94">
        <f t="shared" si="14"/>
        <v>116735.09904041642</v>
      </c>
      <c r="T94">
        <f t="shared" si="14"/>
        <v>125971.86797706096</v>
      </c>
      <c r="U94">
        <f t="shared" si="14"/>
        <v>135295.57160681998</v>
      </c>
      <c r="V94">
        <f t="shared" si="14"/>
        <v>144538.3699069696</v>
      </c>
      <c r="W94">
        <f t="shared" si="14"/>
        <v>153748.36453617306</v>
      </c>
      <c r="X94">
        <f t="shared" si="14"/>
        <v>162915.37554277084</v>
      </c>
      <c r="Y94">
        <f t="shared" si="14"/>
        <v>172081.05220641277</v>
      </c>
      <c r="Z94">
        <f t="shared" si="14"/>
        <v>181305.37773407879</v>
      </c>
      <c r="AA94">
        <f t="shared" si="14"/>
        <v>190527.62936024845</v>
      </c>
      <c r="AB94">
        <f t="shared" si="14"/>
        <v>199732.97231915325</v>
      </c>
      <c r="AC94">
        <f t="shared" si="14"/>
        <v>208932.07272118388</v>
      </c>
      <c r="AD94">
        <f t="shared" si="14"/>
        <v>218129.35741868569</v>
      </c>
      <c r="AE94">
        <f t="shared" si="14"/>
        <v>227331.6877313382</v>
      </c>
      <c r="AF94">
        <f t="shared" si="14"/>
        <v>236540.1269854923</v>
      </c>
      <c r="AG94">
        <f t="shared" si="14"/>
        <v>237148.26481540434</v>
      </c>
      <c r="AH94">
        <f t="shared" si="14"/>
        <v>237756.40264531638</v>
      </c>
      <c r="AI94">
        <f t="shared" si="14"/>
        <v>238364.54047522839</v>
      </c>
      <c r="AJ94">
        <f t="shared" si="14"/>
        <v>238811.57126701725</v>
      </c>
      <c r="AK94">
        <f t="shared" si="14"/>
        <v>239258.60205880611</v>
      </c>
    </row>
    <row r="95" spans="1:37">
      <c r="A95" s="14">
        <f>'Notes &amp; Assumptions'!A30</f>
        <v>17</v>
      </c>
      <c r="C95" s="1"/>
      <c r="D95" s="1"/>
      <c r="E95" t="s">
        <v>262</v>
      </c>
      <c r="F95" t="s">
        <v>238</v>
      </c>
      <c r="H95" s="10">
        <f>'30 Year Water Model - Cardinia'!H95:H9575*0.75</f>
        <v>88.170779130508123</v>
      </c>
      <c r="I95" s="10">
        <f>'30 Year Water Model - Cardinia'!I95:I9575*0.75</f>
        <v>88.170779130508123</v>
      </c>
      <c r="J95" s="10">
        <f>'30 Year Water Model - Cardinia'!J95:J9575*0.75</f>
        <v>88.170779130508123</v>
      </c>
      <c r="K95" s="10">
        <f>'30 Year Water Model - Cardinia'!K95:K9575*0.75</f>
        <v>88.170779130508123</v>
      </c>
      <c r="L95" s="10">
        <f>'30 Year Water Model - Cardinia'!L95:L9575*0.75</f>
        <v>88.170779130508123</v>
      </c>
      <c r="M95" s="10">
        <f>'30 Year Water Model - Cardinia'!M95:M9575*0.75</f>
        <v>88.170779130508123</v>
      </c>
      <c r="N95" s="10">
        <f>'30 Year Water Model - Cardinia'!N95:N9575*0.75</f>
        <v>88.170779130508123</v>
      </c>
      <c r="O95" s="10">
        <f>'30 Year Water Model - Cardinia'!O95:O9575*0.75</f>
        <v>88.170779130508123</v>
      </c>
      <c r="P95" s="10">
        <f>'30 Year Water Model - Cardinia'!P95:P9575*0.75</f>
        <v>88.170779130508123</v>
      </c>
      <c r="Q95" s="10">
        <f>'30 Year Water Model - Cardinia'!Q95:Q9575*0.75</f>
        <v>88.170779130508123</v>
      </c>
      <c r="R95" s="10">
        <f>'30 Year Water Model - Cardinia'!R95:R9575*0.75</f>
        <v>88.170779130508123</v>
      </c>
      <c r="S95" s="10">
        <f>'30 Year Water Model - Cardinia'!S95:S9575*0.75</f>
        <v>88.170779130508123</v>
      </c>
      <c r="T95" s="10">
        <f>'30 Year Water Model - Cardinia'!T95:T9575*0.75</f>
        <v>88.170779130508123</v>
      </c>
      <c r="U95" s="10">
        <f>'30 Year Water Model - Cardinia'!U95:U9575*0.75</f>
        <v>88.170779130508123</v>
      </c>
      <c r="V95" s="10">
        <f>'30 Year Water Model - Cardinia'!V95:V9575*0.75</f>
        <v>88.170779130508123</v>
      </c>
      <c r="W95" s="10">
        <f>'30 Year Water Model - Cardinia'!W95:W9575*0.75</f>
        <v>88.170779130508123</v>
      </c>
      <c r="X95" s="10">
        <f>'30 Year Water Model - Cardinia'!X95:X9575*0.75</f>
        <v>88.170779130508123</v>
      </c>
      <c r="Y95" s="10">
        <f>'30 Year Water Model - Cardinia'!Y95:Y9575*0.75</f>
        <v>88.170779130508123</v>
      </c>
      <c r="Z95" s="10">
        <f>'30 Year Water Model - Cardinia'!Z95:Z9575*0.75</f>
        <v>88.170779130508123</v>
      </c>
      <c r="AA95" s="10">
        <f>'30 Year Water Model - Cardinia'!AA95:AA9575*0.75</f>
        <v>88.170779130508123</v>
      </c>
      <c r="AB95" s="10">
        <f>'30 Year Water Model - Cardinia'!AB95:AB9575*0.75</f>
        <v>88.170779130508123</v>
      </c>
      <c r="AC95" s="10">
        <f>'30 Year Water Model - Cardinia'!AC95:AC9575*0.75</f>
        <v>88.170779130508123</v>
      </c>
      <c r="AD95" s="10">
        <f>'30 Year Water Model - Cardinia'!AD95:AD9575*0.75</f>
        <v>88.170779130508123</v>
      </c>
      <c r="AE95" s="10">
        <f>'30 Year Water Model - Cardinia'!AE95:AE9575*0.75</f>
        <v>88.170779130508123</v>
      </c>
      <c r="AF95" s="10">
        <f>'30 Year Water Model - Cardinia'!AF95:AF9575*0.75</f>
        <v>88.170779130508123</v>
      </c>
      <c r="AG95" s="10">
        <f>'30 Year Water Model - Cardinia'!AG95:AG9575*0.75</f>
        <v>88.170779130508123</v>
      </c>
      <c r="AH95" s="10">
        <f>'30 Year Water Model - Cardinia'!AH95:AH9575*0.75</f>
        <v>88.170779130508123</v>
      </c>
      <c r="AI95" s="10">
        <f>'30 Year Water Model - Cardinia'!AI95:AI9575*0.75</f>
        <v>88.170779130508123</v>
      </c>
      <c r="AJ95" s="10">
        <f>'30 Year Water Model - Cardinia'!AJ95:AJ9575*0.75</f>
        <v>88.170779130508123</v>
      </c>
      <c r="AK95" s="10">
        <f>'30 Year Water Model - Cardinia'!AK95:AK9575*0.75</f>
        <v>88.170779130508123</v>
      </c>
    </row>
    <row r="96" spans="1:37">
      <c r="C96" s="1"/>
      <c r="D96" s="1"/>
      <c r="E96" t="s">
        <v>239</v>
      </c>
      <c r="F96" t="s">
        <v>238</v>
      </c>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c r="C97" s="1"/>
      <c r="D97" s="1"/>
      <c r="E97" t="s">
        <v>240</v>
      </c>
      <c r="F97" t="s">
        <v>238</v>
      </c>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c r="C98" s="1"/>
      <c r="D98" s="1"/>
      <c r="E98" t="s">
        <v>241</v>
      </c>
      <c r="F98" t="s">
        <v>242</v>
      </c>
      <c r="H98" s="2">
        <f>H91*H95</f>
        <v>857825.97670466139</v>
      </c>
      <c r="I98" s="2">
        <f t="shared" ref="I98:AK98" si="15">I91*I95</f>
        <v>1706891.4306187585</v>
      </c>
      <c r="J98" s="2">
        <f t="shared" si="15"/>
        <v>2556070.3335120026</v>
      </c>
      <c r="K98" s="2">
        <f t="shared" si="15"/>
        <v>3431903.3511884399</v>
      </c>
      <c r="L98" s="2">
        <f t="shared" si="15"/>
        <v>4310281.7137995102</v>
      </c>
      <c r="M98" s="2">
        <f t="shared" si="15"/>
        <v>5186634.9357788414</v>
      </c>
      <c r="N98" s="2">
        <f t="shared" si="15"/>
        <v>6060251.9396962794</v>
      </c>
      <c r="O98" s="2">
        <f t="shared" si="15"/>
        <v>6932370.472507555</v>
      </c>
      <c r="P98" s="2">
        <f t="shared" si="15"/>
        <v>7784771.0802858528</v>
      </c>
      <c r="Q98" s="2">
        <f t="shared" si="15"/>
        <v>8630314.3696340565</v>
      </c>
      <c r="R98" s="2">
        <f t="shared" si="15"/>
        <v>9466438.7132923361</v>
      </c>
      <c r="S98" s="2">
        <f t="shared" si="15"/>
        <v>10292624.634270547</v>
      </c>
      <c r="T98" s="2">
        <f t="shared" si="15"/>
        <v>11107037.74806297</v>
      </c>
      <c r="U98" s="2">
        <f t="shared" si="15"/>
        <v>11929115.96148077</v>
      </c>
      <c r="V98" s="2">
        <f t="shared" si="15"/>
        <v>12744060.688951099</v>
      </c>
      <c r="W98" s="2">
        <f t="shared" si="15"/>
        <v>13556113.091195762</v>
      </c>
      <c r="X98" s="2">
        <f t="shared" si="15"/>
        <v>14364375.593945432</v>
      </c>
      <c r="Y98" s="2">
        <f t="shared" si="15"/>
        <v>15172520.446637059</v>
      </c>
      <c r="Z98" s="2">
        <f t="shared" si="15"/>
        <v>15985836.415364807</v>
      </c>
      <c r="AA98" s="2">
        <f t="shared" si="15"/>
        <v>16798969.526581779</v>
      </c>
      <c r="AB98" s="2">
        <f t="shared" si="15"/>
        <v>17610611.787431955</v>
      </c>
      <c r="AC98" s="2">
        <f t="shared" si="15"/>
        <v>18421703.637178764</v>
      </c>
      <c r="AD98" s="2">
        <f t="shared" si="15"/>
        <v>19232635.394842599</v>
      </c>
      <c r="AE98" s="2">
        <f t="shared" si="15"/>
        <v>20044012.028325465</v>
      </c>
      <c r="AF98" s="2">
        <f t="shared" si="15"/>
        <v>20855927.291940186</v>
      </c>
      <c r="AG98" s="2">
        <f t="shared" si="15"/>
        <v>20909547.278222267</v>
      </c>
      <c r="AH98" s="2">
        <f t="shared" si="15"/>
        <v>20963167.264504347</v>
      </c>
      <c r="AI98" s="2">
        <f t="shared" si="15"/>
        <v>21016787.250786427</v>
      </c>
      <c r="AJ98" s="2">
        <f t="shared" si="15"/>
        <v>21056202.303993776</v>
      </c>
      <c r="AK98" s="2">
        <f t="shared" si="15"/>
        <v>21095617.357201129</v>
      </c>
    </row>
    <row r="99" spans="1:37">
      <c r="C99" s="1"/>
      <c r="D99" s="1"/>
      <c r="E99" t="s">
        <v>243</v>
      </c>
      <c r="F99" t="s">
        <v>242</v>
      </c>
      <c r="H99" s="2">
        <f>H91*H96</f>
        <v>0</v>
      </c>
      <c r="I99" s="2">
        <f t="shared" ref="I99:AK99" si="16">I91*I96</f>
        <v>0</v>
      </c>
      <c r="J99" s="2">
        <f t="shared" si="16"/>
        <v>0</v>
      </c>
      <c r="K99" s="2">
        <f t="shared" si="16"/>
        <v>0</v>
      </c>
      <c r="L99" s="2">
        <f t="shared" si="16"/>
        <v>0</v>
      </c>
      <c r="M99" s="2">
        <f t="shared" si="16"/>
        <v>0</v>
      </c>
      <c r="N99" s="2">
        <f t="shared" si="16"/>
        <v>0</v>
      </c>
      <c r="O99" s="2">
        <f t="shared" si="16"/>
        <v>0</v>
      </c>
      <c r="P99" s="2">
        <f t="shared" si="16"/>
        <v>0</v>
      </c>
      <c r="Q99" s="2">
        <f t="shared" si="16"/>
        <v>0</v>
      </c>
      <c r="R99" s="2">
        <f t="shared" si="16"/>
        <v>0</v>
      </c>
      <c r="S99" s="2">
        <f t="shared" si="16"/>
        <v>0</v>
      </c>
      <c r="T99" s="2">
        <f t="shared" si="16"/>
        <v>0</v>
      </c>
      <c r="U99" s="2">
        <f t="shared" si="16"/>
        <v>0</v>
      </c>
      <c r="V99" s="2">
        <f t="shared" si="16"/>
        <v>0</v>
      </c>
      <c r="W99" s="2">
        <f t="shared" si="16"/>
        <v>0</v>
      </c>
      <c r="X99" s="2">
        <f t="shared" si="16"/>
        <v>0</v>
      </c>
      <c r="Y99" s="2">
        <f t="shared" si="16"/>
        <v>0</v>
      </c>
      <c r="Z99" s="2">
        <f t="shared" si="16"/>
        <v>0</v>
      </c>
      <c r="AA99" s="2">
        <f t="shared" si="16"/>
        <v>0</v>
      </c>
      <c r="AB99" s="2">
        <f t="shared" si="16"/>
        <v>0</v>
      </c>
      <c r="AC99" s="2">
        <f t="shared" si="16"/>
        <v>0</v>
      </c>
      <c r="AD99" s="2">
        <f t="shared" si="16"/>
        <v>0</v>
      </c>
      <c r="AE99" s="2">
        <f t="shared" si="16"/>
        <v>0</v>
      </c>
      <c r="AF99" s="2">
        <f t="shared" si="16"/>
        <v>0</v>
      </c>
      <c r="AG99" s="2">
        <f t="shared" si="16"/>
        <v>0</v>
      </c>
      <c r="AH99" s="2">
        <f t="shared" si="16"/>
        <v>0</v>
      </c>
      <c r="AI99" s="2">
        <f t="shared" si="16"/>
        <v>0</v>
      </c>
      <c r="AJ99" s="2">
        <f t="shared" si="16"/>
        <v>0</v>
      </c>
      <c r="AK99" s="2">
        <f t="shared" si="16"/>
        <v>0</v>
      </c>
    </row>
    <row r="100" spans="1:37">
      <c r="C100" s="1"/>
      <c r="D100" s="1"/>
      <c r="E100" t="s">
        <v>244</v>
      </c>
      <c r="F100" t="s">
        <v>242</v>
      </c>
      <c r="H100" s="2">
        <f>H91*H97</f>
        <v>0</v>
      </c>
      <c r="I100" s="2">
        <f t="shared" ref="I100:AK100" si="17">I91*I97</f>
        <v>0</v>
      </c>
      <c r="J100" s="2">
        <f t="shared" si="17"/>
        <v>0</v>
      </c>
      <c r="K100" s="2">
        <f t="shared" si="17"/>
        <v>0</v>
      </c>
      <c r="L100" s="2">
        <f t="shared" si="17"/>
        <v>0</v>
      </c>
      <c r="M100" s="2">
        <f t="shared" si="17"/>
        <v>0</v>
      </c>
      <c r="N100" s="2">
        <f t="shared" si="17"/>
        <v>0</v>
      </c>
      <c r="O100" s="2">
        <f t="shared" si="17"/>
        <v>0</v>
      </c>
      <c r="P100" s="2">
        <f t="shared" si="17"/>
        <v>0</v>
      </c>
      <c r="Q100" s="2">
        <f t="shared" si="17"/>
        <v>0</v>
      </c>
      <c r="R100" s="2">
        <f t="shared" si="17"/>
        <v>0</v>
      </c>
      <c r="S100" s="2">
        <f t="shared" si="17"/>
        <v>0</v>
      </c>
      <c r="T100" s="2">
        <f t="shared" si="17"/>
        <v>0</v>
      </c>
      <c r="U100" s="2">
        <f t="shared" si="17"/>
        <v>0</v>
      </c>
      <c r="V100" s="2">
        <f t="shared" si="17"/>
        <v>0</v>
      </c>
      <c r="W100" s="2">
        <f t="shared" si="17"/>
        <v>0</v>
      </c>
      <c r="X100" s="2">
        <f t="shared" si="17"/>
        <v>0</v>
      </c>
      <c r="Y100" s="2">
        <f t="shared" si="17"/>
        <v>0</v>
      </c>
      <c r="Z100" s="2">
        <f t="shared" si="17"/>
        <v>0</v>
      </c>
      <c r="AA100" s="2">
        <f t="shared" si="17"/>
        <v>0</v>
      </c>
      <c r="AB100" s="2">
        <f t="shared" si="17"/>
        <v>0</v>
      </c>
      <c r="AC100" s="2">
        <f t="shared" si="17"/>
        <v>0</v>
      </c>
      <c r="AD100" s="2">
        <f t="shared" si="17"/>
        <v>0</v>
      </c>
      <c r="AE100" s="2">
        <f t="shared" si="17"/>
        <v>0</v>
      </c>
      <c r="AF100" s="2">
        <f t="shared" si="17"/>
        <v>0</v>
      </c>
      <c r="AG100" s="2">
        <f t="shared" si="17"/>
        <v>0</v>
      </c>
      <c r="AH100" s="2">
        <f t="shared" si="17"/>
        <v>0</v>
      </c>
      <c r="AI100" s="2">
        <f t="shared" si="17"/>
        <v>0</v>
      </c>
      <c r="AJ100" s="2">
        <f t="shared" si="17"/>
        <v>0</v>
      </c>
      <c r="AK100" s="2">
        <f t="shared" si="17"/>
        <v>0</v>
      </c>
    </row>
    <row r="101" spans="1:37">
      <c r="A101" s="14">
        <f>'Notes &amp; Assumptions'!A31</f>
        <v>18</v>
      </c>
      <c r="C101" s="1"/>
      <c r="D101" s="1"/>
      <c r="E101" t="s">
        <v>245</v>
      </c>
      <c r="F101" t="s">
        <v>209</v>
      </c>
      <c r="H101" s="11">
        <v>0</v>
      </c>
      <c r="I101" s="11" t="e">
        <f>#REF!</f>
        <v>#REF!</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row>
    <row r="102" spans="1:37">
      <c r="A102" s="14">
        <f>'Notes &amp; Assumptions'!A32</f>
        <v>19</v>
      </c>
      <c r="C102" s="1"/>
      <c r="D102" s="1"/>
      <c r="E102" t="s">
        <v>246</v>
      </c>
      <c r="F102" t="s">
        <v>247</v>
      </c>
      <c r="G102" s="10" t="e">
        <f>#REF!</f>
        <v>#REF!</v>
      </c>
      <c r="H102" s="2" t="e">
        <f>#REF!</f>
        <v>#REF!</v>
      </c>
      <c r="I102" s="2" t="e">
        <f>H102*(1+$G$14)*(1+I101)</f>
        <v>#REF!</v>
      </c>
      <c r="J102" s="2" t="e">
        <f t="shared" ref="J102:AK102" si="18">I102*(1+$G$14)*(1+J101)</f>
        <v>#REF!</v>
      </c>
      <c r="K102" s="2" t="e">
        <f t="shared" si="18"/>
        <v>#REF!</v>
      </c>
      <c r="L102" s="2" t="e">
        <f t="shared" si="18"/>
        <v>#REF!</v>
      </c>
      <c r="M102" s="2" t="e">
        <f t="shared" si="18"/>
        <v>#REF!</v>
      </c>
      <c r="N102" s="2" t="e">
        <f t="shared" si="18"/>
        <v>#REF!</v>
      </c>
      <c r="O102" s="2" t="e">
        <f t="shared" si="18"/>
        <v>#REF!</v>
      </c>
      <c r="P102" s="2" t="e">
        <f t="shared" si="18"/>
        <v>#REF!</v>
      </c>
      <c r="Q102" s="2" t="e">
        <f t="shared" si="18"/>
        <v>#REF!</v>
      </c>
      <c r="R102" s="2" t="e">
        <f t="shared" si="18"/>
        <v>#REF!</v>
      </c>
      <c r="S102" s="2" t="e">
        <f t="shared" si="18"/>
        <v>#REF!</v>
      </c>
      <c r="T102" s="2" t="e">
        <f t="shared" si="18"/>
        <v>#REF!</v>
      </c>
      <c r="U102" s="2" t="e">
        <f t="shared" si="18"/>
        <v>#REF!</v>
      </c>
      <c r="V102" s="2" t="e">
        <f t="shared" si="18"/>
        <v>#REF!</v>
      </c>
      <c r="W102" s="2" t="e">
        <f t="shared" si="18"/>
        <v>#REF!</v>
      </c>
      <c r="X102" s="2" t="e">
        <f t="shared" si="18"/>
        <v>#REF!</v>
      </c>
      <c r="Y102" s="2" t="e">
        <f t="shared" si="18"/>
        <v>#REF!</v>
      </c>
      <c r="Z102" s="2" t="e">
        <f t="shared" si="18"/>
        <v>#REF!</v>
      </c>
      <c r="AA102" s="2" t="e">
        <f t="shared" si="18"/>
        <v>#REF!</v>
      </c>
      <c r="AB102" s="2" t="e">
        <f t="shared" si="18"/>
        <v>#REF!</v>
      </c>
      <c r="AC102" s="2" t="e">
        <f t="shared" si="18"/>
        <v>#REF!</v>
      </c>
      <c r="AD102" s="2" t="e">
        <f t="shared" si="18"/>
        <v>#REF!</v>
      </c>
      <c r="AE102" s="2" t="e">
        <f t="shared" si="18"/>
        <v>#REF!</v>
      </c>
      <c r="AF102" s="2" t="e">
        <f t="shared" si="18"/>
        <v>#REF!</v>
      </c>
      <c r="AG102" s="2" t="e">
        <f>AF102*(1+$G$14)*(1+AG101)</f>
        <v>#REF!</v>
      </c>
      <c r="AH102" s="2" t="e">
        <f t="shared" si="18"/>
        <v>#REF!</v>
      </c>
      <c r="AI102" s="2" t="e">
        <f t="shared" si="18"/>
        <v>#REF!</v>
      </c>
      <c r="AJ102" s="2" t="e">
        <f t="shared" si="18"/>
        <v>#REF!</v>
      </c>
      <c r="AK102" s="2" t="e">
        <f t="shared" si="18"/>
        <v>#REF!</v>
      </c>
    </row>
    <row r="103" spans="1:37">
      <c r="C103" s="1"/>
      <c r="D103" s="1"/>
      <c r="E103" t="s">
        <v>248</v>
      </c>
      <c r="F103" t="s">
        <v>249</v>
      </c>
      <c r="G103" s="20" t="e">
        <f>#REF!</f>
        <v>#REF!</v>
      </c>
      <c r="H103" s="21" t="e">
        <f>#REF!</f>
        <v>#REF!</v>
      </c>
      <c r="I103" s="21" t="e">
        <f>H103*(1+$G$14)*(1+I101)</f>
        <v>#REF!</v>
      </c>
      <c r="J103" s="21" t="e">
        <f t="shared" ref="J103:AK103" si="19">I103*(1+$G$14)*(1+J101)</f>
        <v>#REF!</v>
      </c>
      <c r="K103" s="21" t="e">
        <f t="shared" si="19"/>
        <v>#REF!</v>
      </c>
      <c r="L103" s="21" t="e">
        <f t="shared" si="19"/>
        <v>#REF!</v>
      </c>
      <c r="M103" s="21" t="e">
        <f t="shared" si="19"/>
        <v>#REF!</v>
      </c>
      <c r="N103" s="21" t="e">
        <f t="shared" si="19"/>
        <v>#REF!</v>
      </c>
      <c r="O103" s="21" t="e">
        <f t="shared" si="19"/>
        <v>#REF!</v>
      </c>
      <c r="P103" s="21" t="e">
        <f t="shared" si="19"/>
        <v>#REF!</v>
      </c>
      <c r="Q103" s="21" t="e">
        <f t="shared" si="19"/>
        <v>#REF!</v>
      </c>
      <c r="R103" s="21" t="e">
        <f t="shared" si="19"/>
        <v>#REF!</v>
      </c>
      <c r="S103" s="21" t="e">
        <f t="shared" si="19"/>
        <v>#REF!</v>
      </c>
      <c r="T103" s="21" t="e">
        <f t="shared" si="19"/>
        <v>#REF!</v>
      </c>
      <c r="U103" s="21" t="e">
        <f t="shared" si="19"/>
        <v>#REF!</v>
      </c>
      <c r="V103" s="21" t="e">
        <f t="shared" si="19"/>
        <v>#REF!</v>
      </c>
      <c r="W103" s="21" t="e">
        <f t="shared" si="19"/>
        <v>#REF!</v>
      </c>
      <c r="X103" s="21" t="e">
        <f t="shared" si="19"/>
        <v>#REF!</v>
      </c>
      <c r="Y103" s="21" t="e">
        <f t="shared" si="19"/>
        <v>#REF!</v>
      </c>
      <c r="Z103" s="21" t="e">
        <f t="shared" si="19"/>
        <v>#REF!</v>
      </c>
      <c r="AA103" s="21" t="e">
        <f t="shared" si="19"/>
        <v>#REF!</v>
      </c>
      <c r="AB103" s="21" t="e">
        <f t="shared" si="19"/>
        <v>#REF!</v>
      </c>
      <c r="AC103" s="21" t="e">
        <f t="shared" si="19"/>
        <v>#REF!</v>
      </c>
      <c r="AD103" s="21" t="e">
        <f t="shared" si="19"/>
        <v>#REF!</v>
      </c>
      <c r="AE103" s="21" t="e">
        <f t="shared" si="19"/>
        <v>#REF!</v>
      </c>
      <c r="AF103" s="21" t="e">
        <f t="shared" si="19"/>
        <v>#REF!</v>
      </c>
      <c r="AG103" s="21" t="e">
        <f>AF103*(1+$G$14)*(1+AG101)</f>
        <v>#REF!</v>
      </c>
      <c r="AH103" s="21" t="e">
        <f t="shared" si="19"/>
        <v>#REF!</v>
      </c>
      <c r="AI103" s="21" t="e">
        <f t="shared" si="19"/>
        <v>#REF!</v>
      </c>
      <c r="AJ103" s="21" t="e">
        <f t="shared" si="19"/>
        <v>#REF!</v>
      </c>
      <c r="AK103" s="21" t="e">
        <f t="shared" si="19"/>
        <v>#REF!</v>
      </c>
    </row>
    <row r="104" spans="1:37">
      <c r="C104" s="1"/>
      <c r="D104" s="1"/>
      <c r="E104" t="s">
        <v>250</v>
      </c>
      <c r="F104" t="s">
        <v>249</v>
      </c>
      <c r="G104" s="20">
        <v>0</v>
      </c>
      <c r="H104" s="21">
        <f>G104*(1+$G$14)*(1+H101)</f>
        <v>0</v>
      </c>
      <c r="I104" s="21" t="e">
        <f t="shared" ref="I104:AK104" si="20">H104*(1+$G$14)*(1+I101)</f>
        <v>#REF!</v>
      </c>
      <c r="J104" s="21" t="e">
        <f t="shared" si="20"/>
        <v>#REF!</v>
      </c>
      <c r="K104" s="21" t="e">
        <f t="shared" si="20"/>
        <v>#REF!</v>
      </c>
      <c r="L104" s="21" t="e">
        <f t="shared" si="20"/>
        <v>#REF!</v>
      </c>
      <c r="M104" s="21" t="e">
        <f t="shared" si="20"/>
        <v>#REF!</v>
      </c>
      <c r="N104" s="21" t="e">
        <f t="shared" si="20"/>
        <v>#REF!</v>
      </c>
      <c r="O104" s="21" t="e">
        <f t="shared" si="20"/>
        <v>#REF!</v>
      </c>
      <c r="P104" s="21" t="e">
        <f t="shared" si="20"/>
        <v>#REF!</v>
      </c>
      <c r="Q104" s="21" t="e">
        <f t="shared" si="20"/>
        <v>#REF!</v>
      </c>
      <c r="R104" s="21" t="e">
        <f t="shared" si="20"/>
        <v>#REF!</v>
      </c>
      <c r="S104" s="21" t="e">
        <f t="shared" si="20"/>
        <v>#REF!</v>
      </c>
      <c r="T104" s="21" t="e">
        <f t="shared" si="20"/>
        <v>#REF!</v>
      </c>
      <c r="U104" s="21" t="e">
        <f t="shared" si="20"/>
        <v>#REF!</v>
      </c>
      <c r="V104" s="21" t="e">
        <f t="shared" si="20"/>
        <v>#REF!</v>
      </c>
      <c r="W104" s="21" t="e">
        <f t="shared" si="20"/>
        <v>#REF!</v>
      </c>
      <c r="X104" s="21" t="e">
        <f t="shared" si="20"/>
        <v>#REF!</v>
      </c>
      <c r="Y104" s="21" t="e">
        <f t="shared" si="20"/>
        <v>#REF!</v>
      </c>
      <c r="Z104" s="21" t="e">
        <f t="shared" si="20"/>
        <v>#REF!</v>
      </c>
      <c r="AA104" s="21" t="e">
        <f t="shared" si="20"/>
        <v>#REF!</v>
      </c>
      <c r="AB104" s="21" t="e">
        <f t="shared" si="20"/>
        <v>#REF!</v>
      </c>
      <c r="AC104" s="21" t="e">
        <f t="shared" si="20"/>
        <v>#REF!</v>
      </c>
      <c r="AD104" s="21" t="e">
        <f t="shared" si="20"/>
        <v>#REF!</v>
      </c>
      <c r="AE104" s="21" t="e">
        <f t="shared" si="20"/>
        <v>#REF!</v>
      </c>
      <c r="AF104" s="21" t="e">
        <f t="shared" si="20"/>
        <v>#REF!</v>
      </c>
      <c r="AG104" s="21" t="e">
        <f>AF104*(1+$G$14)*(1+AG101)</f>
        <v>#REF!</v>
      </c>
      <c r="AH104" s="21" t="e">
        <f t="shared" si="20"/>
        <v>#REF!</v>
      </c>
      <c r="AI104" s="21" t="e">
        <f t="shared" si="20"/>
        <v>#REF!</v>
      </c>
      <c r="AJ104" s="21" t="e">
        <f t="shared" si="20"/>
        <v>#REF!</v>
      </c>
      <c r="AK104" s="21" t="e">
        <f t="shared" si="20"/>
        <v>#REF!</v>
      </c>
    </row>
    <row r="105" spans="1:37">
      <c r="C105" s="1"/>
      <c r="D105" s="1"/>
      <c r="E105" t="s">
        <v>251</v>
      </c>
      <c r="F105" t="s">
        <v>249</v>
      </c>
      <c r="G105" s="20">
        <v>0</v>
      </c>
      <c r="H105" s="21">
        <f>G105*(1+$G$14)*(1+H101)</f>
        <v>0</v>
      </c>
      <c r="I105" s="21" t="e">
        <f t="shared" ref="I105:AK105" si="21">H105*(1+$G$14)*(1+I101)</f>
        <v>#REF!</v>
      </c>
      <c r="J105" s="21" t="e">
        <f t="shared" si="21"/>
        <v>#REF!</v>
      </c>
      <c r="K105" s="21" t="e">
        <f t="shared" si="21"/>
        <v>#REF!</v>
      </c>
      <c r="L105" s="21" t="e">
        <f t="shared" si="21"/>
        <v>#REF!</v>
      </c>
      <c r="M105" s="21" t="e">
        <f t="shared" si="21"/>
        <v>#REF!</v>
      </c>
      <c r="N105" s="21" t="e">
        <f t="shared" si="21"/>
        <v>#REF!</v>
      </c>
      <c r="O105" s="21" t="e">
        <f t="shared" si="21"/>
        <v>#REF!</v>
      </c>
      <c r="P105" s="21" t="e">
        <f t="shared" si="21"/>
        <v>#REF!</v>
      </c>
      <c r="Q105" s="21" t="e">
        <f t="shared" si="21"/>
        <v>#REF!</v>
      </c>
      <c r="R105" s="21" t="e">
        <f t="shared" si="21"/>
        <v>#REF!</v>
      </c>
      <c r="S105" s="21" t="e">
        <f t="shared" si="21"/>
        <v>#REF!</v>
      </c>
      <c r="T105" s="21" t="e">
        <f t="shared" si="21"/>
        <v>#REF!</v>
      </c>
      <c r="U105" s="21" t="e">
        <f t="shared" si="21"/>
        <v>#REF!</v>
      </c>
      <c r="V105" s="21" t="e">
        <f t="shared" si="21"/>
        <v>#REF!</v>
      </c>
      <c r="W105" s="21" t="e">
        <f t="shared" si="21"/>
        <v>#REF!</v>
      </c>
      <c r="X105" s="21" t="e">
        <f t="shared" si="21"/>
        <v>#REF!</v>
      </c>
      <c r="Y105" s="21" t="e">
        <f t="shared" si="21"/>
        <v>#REF!</v>
      </c>
      <c r="Z105" s="21" t="e">
        <f t="shared" si="21"/>
        <v>#REF!</v>
      </c>
      <c r="AA105" s="21" t="e">
        <f t="shared" si="21"/>
        <v>#REF!</v>
      </c>
      <c r="AB105" s="21" t="e">
        <f t="shared" si="21"/>
        <v>#REF!</v>
      </c>
      <c r="AC105" s="21" t="e">
        <f t="shared" si="21"/>
        <v>#REF!</v>
      </c>
      <c r="AD105" s="21" t="e">
        <f t="shared" si="21"/>
        <v>#REF!</v>
      </c>
      <c r="AE105" s="21" t="e">
        <f t="shared" si="21"/>
        <v>#REF!</v>
      </c>
      <c r="AF105" s="21" t="e">
        <f t="shared" si="21"/>
        <v>#REF!</v>
      </c>
      <c r="AG105" s="21" t="e">
        <f>AF105*(1+$G$14)*(1+AG101)</f>
        <v>#REF!</v>
      </c>
      <c r="AH105" s="21" t="e">
        <f t="shared" si="21"/>
        <v>#REF!</v>
      </c>
      <c r="AI105" s="21" t="e">
        <f t="shared" si="21"/>
        <v>#REF!</v>
      </c>
      <c r="AJ105" s="21" t="e">
        <f t="shared" si="21"/>
        <v>#REF!</v>
      </c>
      <c r="AK105" s="21" t="e">
        <f t="shared" si="21"/>
        <v>#REF!</v>
      </c>
    </row>
    <row r="106" spans="1:37">
      <c r="C106" s="1"/>
      <c r="D106" s="1"/>
    </row>
    <row r="107" spans="1:37">
      <c r="C107" s="1"/>
      <c r="D107" s="1"/>
      <c r="E107" t="s">
        <v>252</v>
      </c>
      <c r="F107" t="s">
        <v>253</v>
      </c>
      <c r="H107" s="2">
        <f>SUM(H98:H100)/1000</f>
        <v>857.82597670466134</v>
      </c>
      <c r="I107" s="2">
        <f t="shared" ref="I107:AK107" si="22">SUM(I98:I100)/1000</f>
        <v>1706.8914306187585</v>
      </c>
      <c r="J107" s="2">
        <f t="shared" si="22"/>
        <v>2556.0703335120024</v>
      </c>
      <c r="K107" s="2">
        <f t="shared" si="22"/>
        <v>3431.90335118844</v>
      </c>
      <c r="L107" s="2">
        <f t="shared" si="22"/>
        <v>4310.2817137995098</v>
      </c>
      <c r="M107" s="2">
        <f t="shared" si="22"/>
        <v>5186.6349357788413</v>
      </c>
      <c r="N107" s="2">
        <f t="shared" si="22"/>
        <v>6060.2519396962798</v>
      </c>
      <c r="O107" s="2">
        <f t="shared" si="22"/>
        <v>6932.370472507555</v>
      </c>
      <c r="P107" s="2">
        <f t="shared" si="22"/>
        <v>7784.7710802858528</v>
      </c>
      <c r="Q107" s="2">
        <f t="shared" si="22"/>
        <v>8630.3143696340558</v>
      </c>
      <c r="R107" s="2">
        <f t="shared" si="22"/>
        <v>9466.4387132923366</v>
      </c>
      <c r="S107" s="2">
        <f t="shared" si="22"/>
        <v>10292.624634270547</v>
      </c>
      <c r="T107" s="2">
        <f t="shared" si="22"/>
        <v>11107.03774806297</v>
      </c>
      <c r="U107" s="2">
        <f t="shared" si="22"/>
        <v>11929.115961480771</v>
      </c>
      <c r="V107" s="2">
        <f t="shared" si="22"/>
        <v>12744.0606889511</v>
      </c>
      <c r="W107" s="2">
        <f t="shared" si="22"/>
        <v>13556.113091195763</v>
      </c>
      <c r="X107" s="2">
        <f t="shared" si="22"/>
        <v>14364.375593945433</v>
      </c>
      <c r="Y107" s="2">
        <f t="shared" si="22"/>
        <v>15172.520446637058</v>
      </c>
      <c r="Z107" s="2">
        <f t="shared" si="22"/>
        <v>15985.836415364807</v>
      </c>
      <c r="AA107" s="2">
        <f t="shared" si="22"/>
        <v>16798.969526581779</v>
      </c>
      <c r="AB107" s="2">
        <f t="shared" si="22"/>
        <v>17610.611787431957</v>
      </c>
      <c r="AC107" s="2">
        <f t="shared" si="22"/>
        <v>18421.703637178765</v>
      </c>
      <c r="AD107" s="2">
        <f t="shared" si="22"/>
        <v>19232.6353948426</v>
      </c>
      <c r="AE107" s="2">
        <f t="shared" si="22"/>
        <v>20044.012028325466</v>
      </c>
      <c r="AF107" s="2">
        <f t="shared" si="22"/>
        <v>20855.927291940185</v>
      </c>
      <c r="AG107" s="2">
        <f t="shared" si="22"/>
        <v>20909.547278222268</v>
      </c>
      <c r="AH107" s="2">
        <f t="shared" si="22"/>
        <v>20963.167264504347</v>
      </c>
      <c r="AI107" s="2">
        <f t="shared" si="22"/>
        <v>21016.787250786427</v>
      </c>
      <c r="AJ107" s="2">
        <f t="shared" si="22"/>
        <v>21056.202303993778</v>
      </c>
      <c r="AK107" s="2">
        <f t="shared" si="22"/>
        <v>21095.617357201128</v>
      </c>
    </row>
    <row r="108" spans="1:37">
      <c r="C108" s="1"/>
      <c r="D108" s="1"/>
      <c r="E108" t="s">
        <v>254</v>
      </c>
      <c r="F108" t="s">
        <v>215</v>
      </c>
      <c r="H108" s="2" t="e">
        <f>H91*H102+H98*H103+H99*H104+H100*H105</f>
        <v>#REF!</v>
      </c>
      <c r="I108" s="2" t="e">
        <f t="shared" ref="I108:AK108" si="23">I91*I102+I98*I103+I99*I104+I100*I105</f>
        <v>#REF!</v>
      </c>
      <c r="J108" s="2" t="e">
        <f t="shared" si="23"/>
        <v>#REF!</v>
      </c>
      <c r="K108" s="2" t="e">
        <f t="shared" si="23"/>
        <v>#REF!</v>
      </c>
      <c r="L108" s="2" t="e">
        <f t="shared" si="23"/>
        <v>#REF!</v>
      </c>
      <c r="M108" s="2" t="e">
        <f t="shared" si="23"/>
        <v>#REF!</v>
      </c>
      <c r="N108" s="2" t="e">
        <f t="shared" si="23"/>
        <v>#REF!</v>
      </c>
      <c r="O108" s="2" t="e">
        <f t="shared" si="23"/>
        <v>#REF!</v>
      </c>
      <c r="P108" s="2" t="e">
        <f t="shared" si="23"/>
        <v>#REF!</v>
      </c>
      <c r="Q108" s="2" t="e">
        <f t="shared" si="23"/>
        <v>#REF!</v>
      </c>
      <c r="R108" s="2" t="e">
        <f t="shared" si="23"/>
        <v>#REF!</v>
      </c>
      <c r="S108" s="2" t="e">
        <f t="shared" si="23"/>
        <v>#REF!</v>
      </c>
      <c r="T108" s="2" t="e">
        <f t="shared" si="23"/>
        <v>#REF!</v>
      </c>
      <c r="U108" s="2" t="e">
        <f t="shared" si="23"/>
        <v>#REF!</v>
      </c>
      <c r="V108" s="2" t="e">
        <f t="shared" si="23"/>
        <v>#REF!</v>
      </c>
      <c r="W108" s="2" t="e">
        <f t="shared" si="23"/>
        <v>#REF!</v>
      </c>
      <c r="X108" s="2" t="e">
        <f t="shared" si="23"/>
        <v>#REF!</v>
      </c>
      <c r="Y108" s="2" t="e">
        <f t="shared" si="23"/>
        <v>#REF!</v>
      </c>
      <c r="Z108" s="2" t="e">
        <f t="shared" si="23"/>
        <v>#REF!</v>
      </c>
      <c r="AA108" s="2" t="e">
        <f t="shared" si="23"/>
        <v>#REF!</v>
      </c>
      <c r="AB108" s="2" t="e">
        <f t="shared" si="23"/>
        <v>#REF!</v>
      </c>
      <c r="AC108" s="2" t="e">
        <f t="shared" si="23"/>
        <v>#REF!</v>
      </c>
      <c r="AD108" s="2" t="e">
        <f t="shared" si="23"/>
        <v>#REF!</v>
      </c>
      <c r="AE108" s="2" t="e">
        <f t="shared" si="23"/>
        <v>#REF!</v>
      </c>
      <c r="AF108" s="2" t="e">
        <f t="shared" si="23"/>
        <v>#REF!</v>
      </c>
      <c r="AG108" s="2" t="e">
        <f t="shared" si="23"/>
        <v>#REF!</v>
      </c>
      <c r="AH108" s="2" t="e">
        <f t="shared" si="23"/>
        <v>#REF!</v>
      </c>
      <c r="AI108" s="2" t="e">
        <f t="shared" si="23"/>
        <v>#REF!</v>
      </c>
      <c r="AJ108" s="2" t="e">
        <f t="shared" si="23"/>
        <v>#REF!</v>
      </c>
      <c r="AK108" s="2" t="e">
        <f t="shared" si="23"/>
        <v>#REF!</v>
      </c>
    </row>
    <row r="109" spans="1:37">
      <c r="C109" s="1"/>
      <c r="D109" s="1"/>
    </row>
    <row r="110" spans="1:37">
      <c r="C110" s="1"/>
      <c r="D110" t="s">
        <v>255</v>
      </c>
    </row>
    <row r="111" spans="1:37">
      <c r="A111" s="14">
        <f>'Notes &amp; Assumptions'!A33</f>
        <v>20</v>
      </c>
      <c r="C111" s="1"/>
      <c r="D111" s="1"/>
      <c r="E111" t="s">
        <v>231</v>
      </c>
      <c r="F111" t="s">
        <v>232</v>
      </c>
      <c r="H111" s="10">
        <f>H90*0.0912</f>
        <v>887.29769484814869</v>
      </c>
      <c r="I111" s="10">
        <f t="shared" ref="I111:AK111" si="24">I90*0.0912</f>
        <v>878.23619299483232</v>
      </c>
      <c r="J111" s="10">
        <f t="shared" si="24"/>
        <v>878.35353966002265</v>
      </c>
      <c r="K111" s="10">
        <f t="shared" si="24"/>
        <v>905.923390944076</v>
      </c>
      <c r="L111" s="10">
        <f t="shared" si="24"/>
        <v>908.55618448778432</v>
      </c>
      <c r="M111" s="10">
        <f t="shared" si="24"/>
        <v>906.46146753693063</v>
      </c>
      <c r="N111" s="10">
        <f t="shared" si="24"/>
        <v>903.63124317342306</v>
      </c>
      <c r="O111" s="10">
        <f t="shared" si="24"/>
        <v>902.0812901591745</v>
      </c>
      <c r="P111" s="10">
        <f t="shared" si="24"/>
        <v>881.68593037284597</v>
      </c>
      <c r="Q111" s="10">
        <f t="shared" si="24"/>
        <v>874.5930199211989</v>
      </c>
      <c r="R111" s="10">
        <f t="shared" si="24"/>
        <v>864.85047420036017</v>
      </c>
      <c r="S111" s="10">
        <f t="shared" si="24"/>
        <v>854.57060418718072</v>
      </c>
      <c r="T111" s="10">
        <f t="shared" si="24"/>
        <v>842.39332702198215</v>
      </c>
      <c r="U111" s="10">
        <f t="shared" si="24"/>
        <v>850.32177103402296</v>
      </c>
      <c r="V111" s="10">
        <f t="shared" si="24"/>
        <v>842.94320497364515</v>
      </c>
      <c r="W111" s="10">
        <f t="shared" si="24"/>
        <v>839.95151018335548</v>
      </c>
      <c r="X111" s="10">
        <f t="shared" si="24"/>
        <v>836.03140380171749</v>
      </c>
      <c r="Y111" s="10">
        <f t="shared" si="24"/>
        <v>835.90971172414447</v>
      </c>
      <c r="Z111" s="10">
        <f t="shared" si="24"/>
        <v>841.25848812314109</v>
      </c>
      <c r="AA111" s="10">
        <f t="shared" si="24"/>
        <v>841.06934830667285</v>
      </c>
      <c r="AB111" s="10">
        <f t="shared" si="24"/>
        <v>839.527277852118</v>
      </c>
      <c r="AC111" s="10">
        <f t="shared" si="24"/>
        <v>838.95795666519336</v>
      </c>
      <c r="AD111" s="10">
        <f t="shared" si="24"/>
        <v>838.79236441216449</v>
      </c>
      <c r="AE111" s="10">
        <f t="shared" si="24"/>
        <v>839.25252451390929</v>
      </c>
      <c r="AF111" s="10">
        <f t="shared" si="24"/>
        <v>839.80965997885414</v>
      </c>
      <c r="AG111" s="10">
        <f t="shared" si="24"/>
        <v>55.462170087977029</v>
      </c>
      <c r="AH111" s="10">
        <f t="shared" si="24"/>
        <v>55.462170087977029</v>
      </c>
      <c r="AI111" s="10">
        <f t="shared" si="24"/>
        <v>55.462170087975814</v>
      </c>
      <c r="AJ111" s="10">
        <f t="shared" si="24"/>
        <v>40.76920821114394</v>
      </c>
      <c r="AK111" s="10">
        <f t="shared" si="24"/>
        <v>40.76920821114394</v>
      </c>
    </row>
    <row r="112" spans="1:37">
      <c r="C112" s="1"/>
      <c r="D112" s="1"/>
      <c r="E112" t="s">
        <v>233</v>
      </c>
      <c r="F112" t="s">
        <v>232</v>
      </c>
      <c r="H112" s="2">
        <f>G112+H111</f>
        <v>887.29769484814869</v>
      </c>
      <c r="I112" s="2">
        <f t="shared" ref="I112:AK112" si="25">H112+I111</f>
        <v>1765.5338878429811</v>
      </c>
      <c r="J112" s="2">
        <f t="shared" si="25"/>
        <v>2643.8874275030039</v>
      </c>
      <c r="K112" s="2">
        <f t="shared" si="25"/>
        <v>3549.8108184470798</v>
      </c>
      <c r="L112" s="2">
        <f t="shared" si="25"/>
        <v>4458.3670029348641</v>
      </c>
      <c r="M112" s="2">
        <f t="shared" si="25"/>
        <v>5364.8284704717944</v>
      </c>
      <c r="N112" s="2">
        <f t="shared" si="25"/>
        <v>6268.4597136452176</v>
      </c>
      <c r="O112" s="2">
        <f t="shared" si="25"/>
        <v>7170.5410038043919</v>
      </c>
      <c r="P112" s="2">
        <f t="shared" si="25"/>
        <v>8052.226934177238</v>
      </c>
      <c r="Q112" s="2">
        <f t="shared" si="25"/>
        <v>8926.8199540984369</v>
      </c>
      <c r="R112" s="2">
        <f t="shared" si="25"/>
        <v>9791.6704282987976</v>
      </c>
      <c r="S112" s="2">
        <f t="shared" si="25"/>
        <v>10646.241032485977</v>
      </c>
      <c r="T112" s="2">
        <f t="shared" si="25"/>
        <v>11488.63435950796</v>
      </c>
      <c r="U112" s="2">
        <f t="shared" si="25"/>
        <v>12338.956130541983</v>
      </c>
      <c r="V112" s="2">
        <f t="shared" si="25"/>
        <v>13181.899335515627</v>
      </c>
      <c r="W112" s="2">
        <f t="shared" si="25"/>
        <v>14021.850845698982</v>
      </c>
      <c r="X112" s="2">
        <f t="shared" si="25"/>
        <v>14857.882249500699</v>
      </c>
      <c r="Y112" s="2">
        <f t="shared" si="25"/>
        <v>15693.791961224844</v>
      </c>
      <c r="Z112" s="2">
        <f t="shared" si="25"/>
        <v>16535.050449347986</v>
      </c>
      <c r="AA112" s="2">
        <f t="shared" si="25"/>
        <v>17376.119797654657</v>
      </c>
      <c r="AB112" s="2">
        <f t="shared" si="25"/>
        <v>18215.647075506775</v>
      </c>
      <c r="AC112" s="2">
        <f t="shared" si="25"/>
        <v>19054.605032171967</v>
      </c>
      <c r="AD112" s="2">
        <f t="shared" si="25"/>
        <v>19893.397396584132</v>
      </c>
      <c r="AE112" s="2">
        <f t="shared" si="25"/>
        <v>20732.64992109804</v>
      </c>
      <c r="AF112" s="2">
        <f t="shared" si="25"/>
        <v>21572.459581076895</v>
      </c>
      <c r="AG112" s="2">
        <f>AF112+AG111</f>
        <v>21627.921751164871</v>
      </c>
      <c r="AH112" s="2">
        <f t="shared" si="25"/>
        <v>21683.383921252847</v>
      </c>
      <c r="AI112" s="2">
        <f t="shared" si="25"/>
        <v>21738.846091340823</v>
      </c>
      <c r="AJ112" s="2">
        <f t="shared" si="25"/>
        <v>21779.615299551966</v>
      </c>
      <c r="AK112" s="2">
        <f t="shared" si="25"/>
        <v>21820.384507763109</v>
      </c>
    </row>
    <row r="113" spans="1:37">
      <c r="A113" s="14">
        <f>'Notes &amp; Assumptions'!A34</f>
        <v>21</v>
      </c>
      <c r="C113" s="1"/>
      <c r="D113" s="1"/>
      <c r="E113" t="s">
        <v>234</v>
      </c>
      <c r="F113" t="s">
        <v>232</v>
      </c>
      <c r="G113" s="10">
        <v>1</v>
      </c>
    </row>
    <row r="114" spans="1:37">
      <c r="C114" s="1"/>
      <c r="D114" s="1"/>
      <c r="E114" t="s">
        <v>235</v>
      </c>
      <c r="F114" t="s">
        <v>232</v>
      </c>
      <c r="H114">
        <f>H111*$G113</f>
        <v>887.29769484814869</v>
      </c>
      <c r="I114">
        <f t="shared" ref="I114:AK114" si="26">I111*$G113</f>
        <v>878.23619299483232</v>
      </c>
      <c r="J114">
        <f t="shared" si="26"/>
        <v>878.35353966002265</v>
      </c>
      <c r="K114">
        <f t="shared" si="26"/>
        <v>905.923390944076</v>
      </c>
      <c r="L114">
        <f t="shared" si="26"/>
        <v>908.55618448778432</v>
      </c>
      <c r="M114">
        <f t="shared" si="26"/>
        <v>906.46146753693063</v>
      </c>
      <c r="N114">
        <f t="shared" si="26"/>
        <v>903.63124317342306</v>
      </c>
      <c r="O114">
        <f t="shared" si="26"/>
        <v>902.0812901591745</v>
      </c>
      <c r="P114">
        <f t="shared" si="26"/>
        <v>881.68593037284597</v>
      </c>
      <c r="Q114">
        <f t="shared" si="26"/>
        <v>874.5930199211989</v>
      </c>
      <c r="R114">
        <f t="shared" si="26"/>
        <v>864.85047420036017</v>
      </c>
      <c r="S114">
        <f t="shared" si="26"/>
        <v>854.57060418718072</v>
      </c>
      <c r="T114">
        <f t="shared" si="26"/>
        <v>842.39332702198215</v>
      </c>
      <c r="U114">
        <f t="shared" si="26"/>
        <v>850.32177103402296</v>
      </c>
      <c r="V114">
        <f t="shared" si="26"/>
        <v>842.94320497364515</v>
      </c>
      <c r="W114">
        <f t="shared" si="26"/>
        <v>839.95151018335548</v>
      </c>
      <c r="X114">
        <f t="shared" si="26"/>
        <v>836.03140380171749</v>
      </c>
      <c r="Y114">
        <f t="shared" si="26"/>
        <v>835.90971172414447</v>
      </c>
      <c r="Z114">
        <f t="shared" si="26"/>
        <v>841.25848812314109</v>
      </c>
      <c r="AA114">
        <f t="shared" si="26"/>
        <v>841.06934830667285</v>
      </c>
      <c r="AB114">
        <f t="shared" si="26"/>
        <v>839.527277852118</v>
      </c>
      <c r="AC114">
        <f t="shared" si="26"/>
        <v>838.95795666519336</v>
      </c>
      <c r="AD114">
        <f t="shared" si="26"/>
        <v>838.79236441216449</v>
      </c>
      <c r="AE114">
        <f t="shared" si="26"/>
        <v>839.25252451390929</v>
      </c>
      <c r="AF114">
        <f t="shared" si="26"/>
        <v>839.80965997885414</v>
      </c>
      <c r="AG114">
        <f t="shared" si="26"/>
        <v>55.462170087977029</v>
      </c>
      <c r="AH114">
        <f t="shared" si="26"/>
        <v>55.462170087977029</v>
      </c>
      <c r="AI114">
        <f t="shared" si="26"/>
        <v>55.462170087975814</v>
      </c>
      <c r="AJ114">
        <f t="shared" si="26"/>
        <v>40.76920821114394</v>
      </c>
      <c r="AK114">
        <f t="shared" si="26"/>
        <v>40.76920821114394</v>
      </c>
    </row>
    <row r="115" spans="1:37">
      <c r="C115" s="1"/>
      <c r="D115" s="1"/>
      <c r="E115" t="s">
        <v>236</v>
      </c>
      <c r="F115" t="s">
        <v>232</v>
      </c>
      <c r="H115">
        <f>H112*$G113</f>
        <v>887.29769484814869</v>
      </c>
      <c r="I115">
        <f t="shared" ref="I115:AK115" si="27">I112*$G113</f>
        <v>1765.5338878429811</v>
      </c>
      <c r="J115">
        <f t="shared" si="27"/>
        <v>2643.8874275030039</v>
      </c>
      <c r="K115">
        <f t="shared" si="27"/>
        <v>3549.8108184470798</v>
      </c>
      <c r="L115">
        <f t="shared" si="27"/>
        <v>4458.3670029348641</v>
      </c>
      <c r="M115">
        <f t="shared" si="27"/>
        <v>5364.8284704717944</v>
      </c>
      <c r="N115">
        <f t="shared" si="27"/>
        <v>6268.4597136452176</v>
      </c>
      <c r="O115">
        <f t="shared" si="27"/>
        <v>7170.5410038043919</v>
      </c>
      <c r="P115">
        <f t="shared" si="27"/>
        <v>8052.226934177238</v>
      </c>
      <c r="Q115">
        <f t="shared" si="27"/>
        <v>8926.8199540984369</v>
      </c>
      <c r="R115">
        <f t="shared" si="27"/>
        <v>9791.6704282987976</v>
      </c>
      <c r="S115">
        <f t="shared" si="27"/>
        <v>10646.241032485977</v>
      </c>
      <c r="T115">
        <f t="shared" si="27"/>
        <v>11488.63435950796</v>
      </c>
      <c r="U115">
        <f t="shared" si="27"/>
        <v>12338.956130541983</v>
      </c>
      <c r="V115">
        <f t="shared" si="27"/>
        <v>13181.899335515627</v>
      </c>
      <c r="W115">
        <f t="shared" si="27"/>
        <v>14021.850845698982</v>
      </c>
      <c r="X115">
        <f t="shared" si="27"/>
        <v>14857.882249500699</v>
      </c>
      <c r="Y115">
        <f t="shared" si="27"/>
        <v>15693.791961224844</v>
      </c>
      <c r="Z115">
        <f t="shared" si="27"/>
        <v>16535.050449347986</v>
      </c>
      <c r="AA115">
        <f t="shared" si="27"/>
        <v>17376.119797654657</v>
      </c>
      <c r="AB115">
        <f t="shared" si="27"/>
        <v>18215.647075506775</v>
      </c>
      <c r="AC115">
        <f t="shared" si="27"/>
        <v>19054.605032171967</v>
      </c>
      <c r="AD115">
        <f t="shared" si="27"/>
        <v>19893.397396584132</v>
      </c>
      <c r="AE115">
        <f t="shared" si="27"/>
        <v>20732.64992109804</v>
      </c>
      <c r="AF115">
        <f t="shared" si="27"/>
        <v>21572.459581076895</v>
      </c>
      <c r="AG115">
        <f t="shared" si="27"/>
        <v>21627.921751164871</v>
      </c>
      <c r="AH115">
        <f t="shared" si="27"/>
        <v>21683.383921252847</v>
      </c>
      <c r="AI115">
        <f t="shared" si="27"/>
        <v>21738.846091340823</v>
      </c>
      <c r="AJ115">
        <f t="shared" si="27"/>
        <v>21779.615299551966</v>
      </c>
      <c r="AK115">
        <f t="shared" si="27"/>
        <v>21820.384507763109</v>
      </c>
    </row>
    <row r="116" spans="1:37">
      <c r="A116" s="14">
        <f>'Notes &amp; Assumptions'!A35</f>
        <v>22</v>
      </c>
      <c r="C116" s="1"/>
      <c r="D116" s="1"/>
      <c r="E116" t="s">
        <v>262</v>
      </c>
      <c r="F116" t="s">
        <v>238</v>
      </c>
      <c r="H116" s="10">
        <f>'30 Year Water Model - Cardinia'!H116*0.52</f>
        <v>269.32446736857906</v>
      </c>
      <c r="I116" s="10">
        <f>'30 Year Water Model - Cardinia'!I116*0.52</f>
        <v>273.21896800452322</v>
      </c>
      <c r="J116" s="10">
        <f>'30 Year Water Model - Cardinia'!J116*0.52</f>
        <v>276.22199276960725</v>
      </c>
      <c r="K116" s="10">
        <f>'30 Year Water Model - Cardinia'!K116*0.52</f>
        <v>274.67253402233183</v>
      </c>
      <c r="L116" s="10">
        <f>'30 Year Water Model - Cardinia'!L116*0.52</f>
        <v>273.03007258038787</v>
      </c>
      <c r="M116" s="10">
        <f>'30 Year Water Model - Cardinia'!M116*0.52</f>
        <v>271.31150952536001</v>
      </c>
      <c r="N116" s="10">
        <f>'30 Year Water Model - Cardinia'!N116*0.52</f>
        <v>269.66648657727615</v>
      </c>
      <c r="O116" s="10">
        <f>'30 Year Water Model - Cardinia'!O116*0.52</f>
        <v>268.0044601918259</v>
      </c>
      <c r="P116" s="10">
        <f>'30 Year Water Model - Cardinia'!P116*0.52</f>
        <v>266.43192903161497</v>
      </c>
      <c r="Q116" s="10">
        <f>'30 Year Water Model - Cardinia'!Q116*0.52</f>
        <v>264.88413969518535</v>
      </c>
      <c r="R116" s="10">
        <f>'30 Year Water Model - Cardinia'!R116*0.52</f>
        <v>264.88413969518535</v>
      </c>
      <c r="S116" s="10">
        <f>'30 Year Water Model - Cardinia'!S116*0.52</f>
        <v>264.88413969518535</v>
      </c>
      <c r="T116" s="10">
        <f>'30 Year Water Model - Cardinia'!T116*0.52</f>
        <v>264.88413969518535</v>
      </c>
      <c r="U116" s="10">
        <f>'30 Year Water Model - Cardinia'!U116*0.52</f>
        <v>264.88413969518535</v>
      </c>
      <c r="V116" s="10">
        <f>'30 Year Water Model - Cardinia'!V116*0.52</f>
        <v>264.88413969518535</v>
      </c>
      <c r="W116" s="10">
        <f>'30 Year Water Model - Cardinia'!W116*0.52</f>
        <v>264.88413969518535</v>
      </c>
      <c r="X116" s="10">
        <f>'30 Year Water Model - Cardinia'!X116*0.52</f>
        <v>264.88413969518535</v>
      </c>
      <c r="Y116" s="10">
        <f>'30 Year Water Model - Cardinia'!Y116*0.52</f>
        <v>264.88413969518535</v>
      </c>
      <c r="Z116" s="10">
        <f>'30 Year Water Model - Cardinia'!Z116*0.52</f>
        <v>264.88413969518535</v>
      </c>
      <c r="AA116" s="10">
        <f>'30 Year Water Model - Cardinia'!AA116*0.52</f>
        <v>264.88413969518535</v>
      </c>
      <c r="AB116" s="10">
        <f>'30 Year Water Model - Cardinia'!AB116*0.52</f>
        <v>264.88413969518535</v>
      </c>
      <c r="AC116" s="10">
        <f>'30 Year Water Model - Cardinia'!AC116*0.52</f>
        <v>264.88413969518535</v>
      </c>
      <c r="AD116" s="10">
        <f>'30 Year Water Model - Cardinia'!AD116*0.52</f>
        <v>264.88413969518535</v>
      </c>
      <c r="AE116" s="10">
        <f>'30 Year Water Model - Cardinia'!AE116*0.52</f>
        <v>264.88413969518535</v>
      </c>
      <c r="AF116" s="10">
        <f>'30 Year Water Model - Cardinia'!AF116*0.52</f>
        <v>264.88413969518535</v>
      </c>
      <c r="AG116" s="10">
        <f>'30 Year Water Model - Cardinia'!AG116*0.52</f>
        <v>264.88413969518535</v>
      </c>
      <c r="AH116" s="10">
        <f>'30 Year Water Model - Cardinia'!AH116*0.52</f>
        <v>264.88413969518535</v>
      </c>
      <c r="AI116" s="10">
        <f>'30 Year Water Model - Cardinia'!AI116*0.52</f>
        <v>264.88413969518535</v>
      </c>
      <c r="AJ116" s="10">
        <f>'30 Year Water Model - Cardinia'!AJ116*0.52</f>
        <v>264.88413969518535</v>
      </c>
      <c r="AK116" s="10">
        <f>'30 Year Water Model - Cardinia'!AK116*0.52</f>
        <v>264.88413969518535</v>
      </c>
    </row>
    <row r="117" spans="1:37">
      <c r="C117" s="1"/>
      <c r="D117" s="1"/>
      <c r="E117" t="s">
        <v>239</v>
      </c>
      <c r="F117" t="s">
        <v>238</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c r="C118" s="1"/>
      <c r="D118" s="1"/>
      <c r="E118" t="s">
        <v>240</v>
      </c>
      <c r="F118" t="s">
        <v>238</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c r="C119" s="1"/>
      <c r="D119" s="1"/>
      <c r="E119" t="s">
        <v>241</v>
      </c>
      <c r="F119" t="s">
        <v>242</v>
      </c>
      <c r="H119" s="2">
        <f>H112*H116</f>
        <v>238970.97906234564</v>
      </c>
      <c r="I119" s="2">
        <f t="shared" ref="I119:AK119" si="28">I112*I116</f>
        <v>482377.34681347292</v>
      </c>
      <c r="J119" s="2">
        <f t="shared" si="28"/>
        <v>730299.85388339031</v>
      </c>
      <c r="K119" s="2">
        <f t="shared" si="28"/>
        <v>975035.5328027471</v>
      </c>
      <c r="L119" s="2">
        <f t="shared" si="28"/>
        <v>1217268.2664013123</v>
      </c>
      <c r="M119" s="2">
        <f t="shared" si="28"/>
        <v>1455539.7106683308</v>
      </c>
      <c r="N119" s="2">
        <f t="shared" si="28"/>
        <v>1690393.5072299044</v>
      </c>
      <c r="O119" s="2">
        <f t="shared" si="28"/>
        <v>1921736.9710079494</v>
      </c>
      <c r="P119" s="2">
        <f t="shared" si="28"/>
        <v>2145370.3550731684</v>
      </c>
      <c r="Q119" s="2">
        <f t="shared" si="28"/>
        <v>2364573.0237551783</v>
      </c>
      <c r="R119" s="2">
        <f t="shared" si="28"/>
        <v>2593658.1975787142</v>
      </c>
      <c r="S119" s="2">
        <f t="shared" si="28"/>
        <v>2820020.3968776301</v>
      </c>
      <c r="T119" s="2">
        <f t="shared" si="28"/>
        <v>3043157.0285908128</v>
      </c>
      <c r="U119" s="2">
        <f t="shared" si="28"/>
        <v>3268393.7793752463</v>
      </c>
      <c r="V119" s="2">
        <f t="shared" si="28"/>
        <v>3491676.0650365925</v>
      </c>
      <c r="W119" s="2">
        <f t="shared" si="28"/>
        <v>3714165.898197182</v>
      </c>
      <c r="X119" s="2">
        <f t="shared" si="28"/>
        <v>3935617.357351358</v>
      </c>
      <c r="Y119" s="2">
        <f t="shared" si="28"/>
        <v>4157036.5822042585</v>
      </c>
      <c r="Z119" s="2">
        <f t="shared" si="28"/>
        <v>4379872.6130920295</v>
      </c>
      <c r="AA119" s="2">
        <f t="shared" si="28"/>
        <v>4602658.5438422319</v>
      </c>
      <c r="AB119" s="2">
        <f t="shared" si="28"/>
        <v>4825036.0045867311</v>
      </c>
      <c r="AC119" s="2">
        <f t="shared" si="28"/>
        <v>5047262.6611784212</v>
      </c>
      <c r="AD119" s="2">
        <f t="shared" si="28"/>
        <v>5269445.4550086278</v>
      </c>
      <c r="AE119" s="2">
        <f t="shared" si="28"/>
        <v>5491750.1379515072</v>
      </c>
      <c r="AF119" s="2">
        <f t="shared" si="28"/>
        <v>5714202.3972427119</v>
      </c>
      <c r="AG119" s="2">
        <f t="shared" si="28"/>
        <v>5728893.4464520933</v>
      </c>
      <c r="AH119" s="2">
        <f t="shared" si="28"/>
        <v>5743584.4956614748</v>
      </c>
      <c r="AI119" s="2">
        <f t="shared" si="28"/>
        <v>5758275.5448708571</v>
      </c>
      <c r="AJ119" s="2">
        <f t="shared" si="28"/>
        <v>5769074.661513919</v>
      </c>
      <c r="AK119" s="2">
        <f t="shared" si="28"/>
        <v>5779873.7781569818</v>
      </c>
    </row>
    <row r="120" spans="1:37">
      <c r="C120" s="1"/>
      <c r="D120" s="1"/>
      <c r="E120" t="s">
        <v>243</v>
      </c>
      <c r="F120" t="s">
        <v>242</v>
      </c>
      <c r="H120" s="2">
        <f>H112*H117</f>
        <v>0</v>
      </c>
      <c r="I120" s="2">
        <f t="shared" ref="I120:AK120" si="29">I112*I117</f>
        <v>0</v>
      </c>
      <c r="J120" s="2">
        <f t="shared" si="29"/>
        <v>0</v>
      </c>
      <c r="K120" s="2">
        <f t="shared" si="29"/>
        <v>0</v>
      </c>
      <c r="L120" s="2">
        <f t="shared" si="29"/>
        <v>0</v>
      </c>
      <c r="M120" s="2">
        <f t="shared" si="29"/>
        <v>0</v>
      </c>
      <c r="N120" s="2">
        <f t="shared" si="29"/>
        <v>0</v>
      </c>
      <c r="O120" s="2">
        <f t="shared" si="29"/>
        <v>0</v>
      </c>
      <c r="P120" s="2">
        <f t="shared" si="29"/>
        <v>0</v>
      </c>
      <c r="Q120" s="2">
        <f t="shared" si="29"/>
        <v>0</v>
      </c>
      <c r="R120" s="2">
        <f t="shared" si="29"/>
        <v>0</v>
      </c>
      <c r="S120" s="2">
        <f t="shared" si="29"/>
        <v>0</v>
      </c>
      <c r="T120" s="2">
        <f t="shared" si="29"/>
        <v>0</v>
      </c>
      <c r="U120" s="2">
        <f t="shared" si="29"/>
        <v>0</v>
      </c>
      <c r="V120" s="2">
        <f t="shared" si="29"/>
        <v>0</v>
      </c>
      <c r="W120" s="2">
        <f t="shared" si="29"/>
        <v>0</v>
      </c>
      <c r="X120" s="2">
        <f t="shared" si="29"/>
        <v>0</v>
      </c>
      <c r="Y120" s="2">
        <f t="shared" si="29"/>
        <v>0</v>
      </c>
      <c r="Z120" s="2">
        <f t="shared" si="29"/>
        <v>0</v>
      </c>
      <c r="AA120" s="2">
        <f t="shared" si="29"/>
        <v>0</v>
      </c>
      <c r="AB120" s="2">
        <f t="shared" si="29"/>
        <v>0</v>
      </c>
      <c r="AC120" s="2">
        <f t="shared" si="29"/>
        <v>0</v>
      </c>
      <c r="AD120" s="2">
        <f t="shared" si="29"/>
        <v>0</v>
      </c>
      <c r="AE120" s="2">
        <f t="shared" si="29"/>
        <v>0</v>
      </c>
      <c r="AF120" s="2">
        <f t="shared" si="29"/>
        <v>0</v>
      </c>
      <c r="AG120" s="2">
        <f t="shared" si="29"/>
        <v>0</v>
      </c>
      <c r="AH120" s="2">
        <f t="shared" si="29"/>
        <v>0</v>
      </c>
      <c r="AI120" s="2">
        <f t="shared" si="29"/>
        <v>0</v>
      </c>
      <c r="AJ120" s="2">
        <f t="shared" si="29"/>
        <v>0</v>
      </c>
      <c r="AK120" s="2">
        <f t="shared" si="29"/>
        <v>0</v>
      </c>
    </row>
    <row r="121" spans="1:37">
      <c r="C121" s="1"/>
      <c r="D121" s="1"/>
      <c r="E121" t="s">
        <v>244</v>
      </c>
      <c r="F121" t="s">
        <v>242</v>
      </c>
      <c r="G121">
        <v>396</v>
      </c>
      <c r="H121" s="2">
        <f>H112*H118</f>
        <v>0</v>
      </c>
      <c r="I121" s="2">
        <f t="shared" ref="I121:AK121" si="30">I112*I118</f>
        <v>0</v>
      </c>
      <c r="J121" s="2">
        <f t="shared" si="30"/>
        <v>0</v>
      </c>
      <c r="K121" s="2">
        <f t="shared" si="30"/>
        <v>0</v>
      </c>
      <c r="L121" s="2">
        <f t="shared" si="30"/>
        <v>0</v>
      </c>
      <c r="M121" s="2">
        <f t="shared" si="30"/>
        <v>0</v>
      </c>
      <c r="N121" s="2">
        <f t="shared" si="30"/>
        <v>0</v>
      </c>
      <c r="O121" s="2">
        <f t="shared" si="30"/>
        <v>0</v>
      </c>
      <c r="P121" s="2">
        <f t="shared" si="30"/>
        <v>0</v>
      </c>
      <c r="Q121" s="2">
        <f t="shared" si="30"/>
        <v>0</v>
      </c>
      <c r="R121" s="2">
        <f t="shared" si="30"/>
        <v>0</v>
      </c>
      <c r="S121" s="2">
        <f t="shared" si="30"/>
        <v>0</v>
      </c>
      <c r="T121" s="2">
        <f t="shared" si="30"/>
        <v>0</v>
      </c>
      <c r="U121" s="2">
        <f t="shared" si="30"/>
        <v>0</v>
      </c>
      <c r="V121" s="2">
        <f t="shared" si="30"/>
        <v>0</v>
      </c>
      <c r="W121" s="2">
        <f t="shared" si="30"/>
        <v>0</v>
      </c>
      <c r="X121" s="2">
        <f t="shared" si="30"/>
        <v>0</v>
      </c>
      <c r="Y121" s="2">
        <f t="shared" si="30"/>
        <v>0</v>
      </c>
      <c r="Z121" s="2">
        <f t="shared" si="30"/>
        <v>0</v>
      </c>
      <c r="AA121" s="2">
        <f t="shared" si="30"/>
        <v>0</v>
      </c>
      <c r="AB121" s="2">
        <f t="shared" si="30"/>
        <v>0</v>
      </c>
      <c r="AC121" s="2">
        <f t="shared" si="30"/>
        <v>0</v>
      </c>
      <c r="AD121" s="2">
        <f t="shared" si="30"/>
        <v>0</v>
      </c>
      <c r="AE121" s="2">
        <f t="shared" si="30"/>
        <v>0</v>
      </c>
      <c r="AF121" s="2">
        <f t="shared" si="30"/>
        <v>0</v>
      </c>
      <c r="AG121" s="2">
        <f t="shared" si="30"/>
        <v>0</v>
      </c>
      <c r="AH121" s="2">
        <f t="shared" si="30"/>
        <v>0</v>
      </c>
      <c r="AI121" s="2">
        <f t="shared" si="30"/>
        <v>0</v>
      </c>
      <c r="AJ121" s="2">
        <f t="shared" si="30"/>
        <v>0</v>
      </c>
      <c r="AK121" s="2">
        <f t="shared" si="30"/>
        <v>0</v>
      </c>
    </row>
    <row r="122" spans="1:37">
      <c r="A122" s="14">
        <f>'Notes &amp; Assumptions'!A36</f>
        <v>23</v>
      </c>
      <c r="C122" s="1"/>
      <c r="D122" s="1"/>
      <c r="E122" t="s">
        <v>245</v>
      </c>
      <c r="F122" t="s">
        <v>209</v>
      </c>
      <c r="H122" s="11">
        <v>0</v>
      </c>
      <c r="I122" s="11" t="e">
        <f>#REF!</f>
        <v>#REF!</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row>
    <row r="123" spans="1:37">
      <c r="A123" s="14">
        <f>'Notes &amp; Assumptions'!A37</f>
        <v>24</v>
      </c>
      <c r="C123" s="1"/>
      <c r="D123" s="1"/>
      <c r="E123" t="s">
        <v>246</v>
      </c>
      <c r="F123" t="s">
        <v>247</v>
      </c>
      <c r="G123" s="10" t="e">
        <f>#REF!</f>
        <v>#REF!</v>
      </c>
      <c r="H123" s="2" t="e">
        <f>#REF!</f>
        <v>#REF!</v>
      </c>
      <c r="I123" s="2" t="e">
        <f>H123*(1+$G$14)*(1+I122)</f>
        <v>#REF!</v>
      </c>
      <c r="J123" s="2" t="e">
        <f t="shared" ref="J123:AK123" si="31">I123*(1+$G$14)*(1+J122)</f>
        <v>#REF!</v>
      </c>
      <c r="K123" s="2" t="e">
        <f t="shared" si="31"/>
        <v>#REF!</v>
      </c>
      <c r="L123" s="2" t="e">
        <f t="shared" si="31"/>
        <v>#REF!</v>
      </c>
      <c r="M123" s="2" t="e">
        <f t="shared" si="31"/>
        <v>#REF!</v>
      </c>
      <c r="N123" s="2" t="e">
        <f t="shared" si="31"/>
        <v>#REF!</v>
      </c>
      <c r="O123" s="2" t="e">
        <f t="shared" si="31"/>
        <v>#REF!</v>
      </c>
      <c r="P123" s="2" t="e">
        <f t="shared" si="31"/>
        <v>#REF!</v>
      </c>
      <c r="Q123" s="2" t="e">
        <f t="shared" si="31"/>
        <v>#REF!</v>
      </c>
      <c r="R123" s="2" t="e">
        <f t="shared" si="31"/>
        <v>#REF!</v>
      </c>
      <c r="S123" s="2" t="e">
        <f t="shared" si="31"/>
        <v>#REF!</v>
      </c>
      <c r="T123" s="2" t="e">
        <f t="shared" si="31"/>
        <v>#REF!</v>
      </c>
      <c r="U123" s="2" t="e">
        <f t="shared" si="31"/>
        <v>#REF!</v>
      </c>
      <c r="V123" s="2" t="e">
        <f t="shared" si="31"/>
        <v>#REF!</v>
      </c>
      <c r="W123" s="2" t="e">
        <f t="shared" si="31"/>
        <v>#REF!</v>
      </c>
      <c r="X123" s="2" t="e">
        <f t="shared" si="31"/>
        <v>#REF!</v>
      </c>
      <c r="Y123" s="2" t="e">
        <f t="shared" si="31"/>
        <v>#REF!</v>
      </c>
      <c r="Z123" s="2" t="e">
        <f t="shared" si="31"/>
        <v>#REF!</v>
      </c>
      <c r="AA123" s="2" t="e">
        <f t="shared" si="31"/>
        <v>#REF!</v>
      </c>
      <c r="AB123" s="2" t="e">
        <f t="shared" si="31"/>
        <v>#REF!</v>
      </c>
      <c r="AC123" s="2" t="e">
        <f t="shared" si="31"/>
        <v>#REF!</v>
      </c>
      <c r="AD123" s="2" t="e">
        <f t="shared" si="31"/>
        <v>#REF!</v>
      </c>
      <c r="AE123" s="2" t="e">
        <f t="shared" si="31"/>
        <v>#REF!</v>
      </c>
      <c r="AF123" s="2" t="e">
        <f t="shared" si="31"/>
        <v>#REF!</v>
      </c>
      <c r="AG123" s="2" t="e">
        <f>AF123*(1+$G$14)*(1+AG122)</f>
        <v>#REF!</v>
      </c>
      <c r="AH123" s="2" t="e">
        <f t="shared" si="31"/>
        <v>#REF!</v>
      </c>
      <c r="AI123" s="2" t="e">
        <f t="shared" si="31"/>
        <v>#REF!</v>
      </c>
      <c r="AJ123" s="2" t="e">
        <f t="shared" si="31"/>
        <v>#REF!</v>
      </c>
      <c r="AK123" s="2" t="e">
        <f t="shared" si="31"/>
        <v>#REF!</v>
      </c>
    </row>
    <row r="124" spans="1:37">
      <c r="C124" s="1"/>
      <c r="D124" s="1"/>
      <c r="E124" t="s">
        <v>248</v>
      </c>
      <c r="F124" t="s">
        <v>249</v>
      </c>
      <c r="G124" s="20" t="e">
        <f>#REF!</f>
        <v>#REF!</v>
      </c>
      <c r="H124" s="21" t="e">
        <f>#REF!</f>
        <v>#REF!</v>
      </c>
      <c r="I124" s="21" t="e">
        <f>H124*(1+$G$14)*(1+I122)</f>
        <v>#REF!</v>
      </c>
      <c r="J124" s="21" t="e">
        <f t="shared" ref="J124:AK124" si="32">I124*(1+$G$14)*(1+J122)</f>
        <v>#REF!</v>
      </c>
      <c r="K124" s="21" t="e">
        <f t="shared" si="32"/>
        <v>#REF!</v>
      </c>
      <c r="L124" s="21" t="e">
        <f t="shared" si="32"/>
        <v>#REF!</v>
      </c>
      <c r="M124" s="21" t="e">
        <f t="shared" si="32"/>
        <v>#REF!</v>
      </c>
      <c r="N124" s="21" t="e">
        <f t="shared" si="32"/>
        <v>#REF!</v>
      </c>
      <c r="O124" s="21" t="e">
        <f t="shared" si="32"/>
        <v>#REF!</v>
      </c>
      <c r="P124" s="21" t="e">
        <f t="shared" si="32"/>
        <v>#REF!</v>
      </c>
      <c r="Q124" s="21" t="e">
        <f t="shared" si="32"/>
        <v>#REF!</v>
      </c>
      <c r="R124" s="21" t="e">
        <f t="shared" si="32"/>
        <v>#REF!</v>
      </c>
      <c r="S124" s="21" t="e">
        <f t="shared" si="32"/>
        <v>#REF!</v>
      </c>
      <c r="T124" s="21" t="e">
        <f t="shared" si="32"/>
        <v>#REF!</v>
      </c>
      <c r="U124" s="21" t="e">
        <f t="shared" si="32"/>
        <v>#REF!</v>
      </c>
      <c r="V124" s="21" t="e">
        <f t="shared" si="32"/>
        <v>#REF!</v>
      </c>
      <c r="W124" s="21" t="e">
        <f t="shared" si="32"/>
        <v>#REF!</v>
      </c>
      <c r="X124" s="21" t="e">
        <f t="shared" si="32"/>
        <v>#REF!</v>
      </c>
      <c r="Y124" s="21" t="e">
        <f t="shared" si="32"/>
        <v>#REF!</v>
      </c>
      <c r="Z124" s="21" t="e">
        <f t="shared" si="32"/>
        <v>#REF!</v>
      </c>
      <c r="AA124" s="21" t="e">
        <f t="shared" si="32"/>
        <v>#REF!</v>
      </c>
      <c r="AB124" s="21" t="e">
        <f t="shared" si="32"/>
        <v>#REF!</v>
      </c>
      <c r="AC124" s="21" t="e">
        <f t="shared" si="32"/>
        <v>#REF!</v>
      </c>
      <c r="AD124" s="21" t="e">
        <f t="shared" si="32"/>
        <v>#REF!</v>
      </c>
      <c r="AE124" s="21" t="e">
        <f t="shared" si="32"/>
        <v>#REF!</v>
      </c>
      <c r="AF124" s="21" t="e">
        <f t="shared" si="32"/>
        <v>#REF!</v>
      </c>
      <c r="AG124" s="21" t="e">
        <f>AF124*(1+$G$14)*(1+AG122)</f>
        <v>#REF!</v>
      </c>
      <c r="AH124" s="21" t="e">
        <f t="shared" si="32"/>
        <v>#REF!</v>
      </c>
      <c r="AI124" s="21" t="e">
        <f t="shared" si="32"/>
        <v>#REF!</v>
      </c>
      <c r="AJ124" s="21" t="e">
        <f t="shared" si="32"/>
        <v>#REF!</v>
      </c>
      <c r="AK124" s="21" t="e">
        <f t="shared" si="32"/>
        <v>#REF!</v>
      </c>
    </row>
    <row r="125" spans="1:37">
      <c r="C125" s="1"/>
      <c r="D125" s="1"/>
      <c r="E125" t="s">
        <v>250</v>
      </c>
      <c r="F125" t="s">
        <v>249</v>
      </c>
      <c r="G125" s="20"/>
      <c r="H125" s="21">
        <f>G125*(1+$G$14)*(1+H122)</f>
        <v>0</v>
      </c>
      <c r="I125" s="21" t="e">
        <f t="shared" ref="I125:AK125" si="33">H125*(1+$G$14)*(1+I122)</f>
        <v>#REF!</v>
      </c>
      <c r="J125" s="21" t="e">
        <f t="shared" si="33"/>
        <v>#REF!</v>
      </c>
      <c r="K125" s="21" t="e">
        <f t="shared" si="33"/>
        <v>#REF!</v>
      </c>
      <c r="L125" s="21" t="e">
        <f t="shared" si="33"/>
        <v>#REF!</v>
      </c>
      <c r="M125" s="21" t="e">
        <f t="shared" si="33"/>
        <v>#REF!</v>
      </c>
      <c r="N125" s="21" t="e">
        <f t="shared" si="33"/>
        <v>#REF!</v>
      </c>
      <c r="O125" s="21" t="e">
        <f t="shared" si="33"/>
        <v>#REF!</v>
      </c>
      <c r="P125" s="21" t="e">
        <f t="shared" si="33"/>
        <v>#REF!</v>
      </c>
      <c r="Q125" s="21" t="e">
        <f t="shared" si="33"/>
        <v>#REF!</v>
      </c>
      <c r="R125" s="21" t="e">
        <f t="shared" si="33"/>
        <v>#REF!</v>
      </c>
      <c r="S125" s="21" t="e">
        <f t="shared" si="33"/>
        <v>#REF!</v>
      </c>
      <c r="T125" s="21" t="e">
        <f t="shared" si="33"/>
        <v>#REF!</v>
      </c>
      <c r="U125" s="21" t="e">
        <f t="shared" si="33"/>
        <v>#REF!</v>
      </c>
      <c r="V125" s="21" t="e">
        <f t="shared" si="33"/>
        <v>#REF!</v>
      </c>
      <c r="W125" s="21" t="e">
        <f t="shared" si="33"/>
        <v>#REF!</v>
      </c>
      <c r="X125" s="21" t="e">
        <f t="shared" si="33"/>
        <v>#REF!</v>
      </c>
      <c r="Y125" s="21" t="e">
        <f t="shared" si="33"/>
        <v>#REF!</v>
      </c>
      <c r="Z125" s="21" t="e">
        <f t="shared" si="33"/>
        <v>#REF!</v>
      </c>
      <c r="AA125" s="21" t="e">
        <f t="shared" si="33"/>
        <v>#REF!</v>
      </c>
      <c r="AB125" s="21" t="e">
        <f t="shared" si="33"/>
        <v>#REF!</v>
      </c>
      <c r="AC125" s="21" t="e">
        <f t="shared" si="33"/>
        <v>#REF!</v>
      </c>
      <c r="AD125" s="21" t="e">
        <f t="shared" si="33"/>
        <v>#REF!</v>
      </c>
      <c r="AE125" s="21" t="e">
        <f t="shared" si="33"/>
        <v>#REF!</v>
      </c>
      <c r="AF125" s="21" t="e">
        <f t="shared" si="33"/>
        <v>#REF!</v>
      </c>
      <c r="AG125" s="21" t="e">
        <f>AF125*(1+$G$14)*(1+AG122)</f>
        <v>#REF!</v>
      </c>
      <c r="AH125" s="21" t="e">
        <f t="shared" si="33"/>
        <v>#REF!</v>
      </c>
      <c r="AI125" s="21" t="e">
        <f t="shared" si="33"/>
        <v>#REF!</v>
      </c>
      <c r="AJ125" s="21" t="e">
        <f t="shared" si="33"/>
        <v>#REF!</v>
      </c>
      <c r="AK125" s="21" t="e">
        <f t="shared" si="33"/>
        <v>#REF!</v>
      </c>
    </row>
    <row r="126" spans="1:37">
      <c r="C126" s="1"/>
      <c r="D126" s="1"/>
      <c r="E126" t="s">
        <v>251</v>
      </c>
      <c r="F126" t="s">
        <v>249</v>
      </c>
      <c r="G126" s="20"/>
      <c r="H126" s="21">
        <f>G126*(1+$G$14)*(1+H122)</f>
        <v>0</v>
      </c>
      <c r="I126" s="21" t="e">
        <f t="shared" ref="I126:AK126" si="34">H126*(1+$G$14)*(1+I122)</f>
        <v>#REF!</v>
      </c>
      <c r="J126" s="21" t="e">
        <f t="shared" si="34"/>
        <v>#REF!</v>
      </c>
      <c r="K126" s="21" t="e">
        <f t="shared" si="34"/>
        <v>#REF!</v>
      </c>
      <c r="L126" s="21" t="e">
        <f t="shared" si="34"/>
        <v>#REF!</v>
      </c>
      <c r="M126" s="21" t="e">
        <f t="shared" si="34"/>
        <v>#REF!</v>
      </c>
      <c r="N126" s="21" t="e">
        <f t="shared" si="34"/>
        <v>#REF!</v>
      </c>
      <c r="O126" s="21" t="e">
        <f t="shared" si="34"/>
        <v>#REF!</v>
      </c>
      <c r="P126" s="21" t="e">
        <f t="shared" si="34"/>
        <v>#REF!</v>
      </c>
      <c r="Q126" s="21" t="e">
        <f t="shared" si="34"/>
        <v>#REF!</v>
      </c>
      <c r="R126" s="21" t="e">
        <f t="shared" si="34"/>
        <v>#REF!</v>
      </c>
      <c r="S126" s="21" t="e">
        <f t="shared" si="34"/>
        <v>#REF!</v>
      </c>
      <c r="T126" s="21" t="e">
        <f t="shared" si="34"/>
        <v>#REF!</v>
      </c>
      <c r="U126" s="21" t="e">
        <f t="shared" si="34"/>
        <v>#REF!</v>
      </c>
      <c r="V126" s="21" t="e">
        <f t="shared" si="34"/>
        <v>#REF!</v>
      </c>
      <c r="W126" s="21" t="e">
        <f t="shared" si="34"/>
        <v>#REF!</v>
      </c>
      <c r="X126" s="21" t="e">
        <f t="shared" si="34"/>
        <v>#REF!</v>
      </c>
      <c r="Y126" s="21" t="e">
        <f t="shared" si="34"/>
        <v>#REF!</v>
      </c>
      <c r="Z126" s="21" t="e">
        <f t="shared" si="34"/>
        <v>#REF!</v>
      </c>
      <c r="AA126" s="21" t="e">
        <f t="shared" si="34"/>
        <v>#REF!</v>
      </c>
      <c r="AB126" s="21" t="e">
        <f t="shared" si="34"/>
        <v>#REF!</v>
      </c>
      <c r="AC126" s="21" t="e">
        <f t="shared" si="34"/>
        <v>#REF!</v>
      </c>
      <c r="AD126" s="21" t="e">
        <f t="shared" si="34"/>
        <v>#REF!</v>
      </c>
      <c r="AE126" s="21" t="e">
        <f t="shared" si="34"/>
        <v>#REF!</v>
      </c>
      <c r="AF126" s="21" t="e">
        <f t="shared" si="34"/>
        <v>#REF!</v>
      </c>
      <c r="AG126" s="21" t="e">
        <f>AF126*(1+$G$14)*(1+AG122)</f>
        <v>#REF!</v>
      </c>
      <c r="AH126" s="21" t="e">
        <f t="shared" si="34"/>
        <v>#REF!</v>
      </c>
      <c r="AI126" s="21" t="e">
        <f t="shared" si="34"/>
        <v>#REF!</v>
      </c>
      <c r="AJ126" s="21" t="e">
        <f t="shared" si="34"/>
        <v>#REF!</v>
      </c>
      <c r="AK126" s="21" t="e">
        <f t="shared" si="34"/>
        <v>#REF!</v>
      </c>
    </row>
    <row r="127" spans="1:37">
      <c r="C127" s="1"/>
      <c r="D127" s="1"/>
    </row>
    <row r="128" spans="1:37">
      <c r="C128" s="1"/>
      <c r="D128" s="1"/>
      <c r="E128" t="s">
        <v>259</v>
      </c>
      <c r="F128" t="s">
        <v>253</v>
      </c>
      <c r="H128" s="2">
        <f>SUM(H119:H121)/1000</f>
        <v>238.97097906234563</v>
      </c>
      <c r="I128" s="2">
        <f t="shared" ref="I128:AK128" si="35">SUM(I119:I121)/1000</f>
        <v>482.37734681347291</v>
      </c>
      <c r="J128" s="2">
        <f t="shared" si="35"/>
        <v>730.29985388339037</v>
      </c>
      <c r="K128" s="2">
        <f t="shared" si="35"/>
        <v>975.03553280274707</v>
      </c>
      <c r="L128" s="2">
        <f t="shared" si="35"/>
        <v>1217.2682664013123</v>
      </c>
      <c r="M128" s="2">
        <f t="shared" si="35"/>
        <v>1455.5397106683308</v>
      </c>
      <c r="N128" s="2">
        <f t="shared" si="35"/>
        <v>1690.3935072299043</v>
      </c>
      <c r="O128" s="2">
        <f t="shared" si="35"/>
        <v>1921.7369710079495</v>
      </c>
      <c r="P128" s="2">
        <f t="shared" si="35"/>
        <v>2145.3703550731684</v>
      </c>
      <c r="Q128" s="2">
        <f t="shared" si="35"/>
        <v>2364.5730237551784</v>
      </c>
      <c r="R128" s="2">
        <f t="shared" si="35"/>
        <v>2593.6581975787144</v>
      </c>
      <c r="S128" s="2">
        <f t="shared" si="35"/>
        <v>2820.02039687763</v>
      </c>
      <c r="T128" s="2">
        <f t="shared" si="35"/>
        <v>3043.1570285908128</v>
      </c>
      <c r="U128" s="2">
        <f t="shared" si="35"/>
        <v>3268.3937793752461</v>
      </c>
      <c r="V128" s="2">
        <f t="shared" si="35"/>
        <v>3491.6760650365927</v>
      </c>
      <c r="W128" s="2">
        <f t="shared" si="35"/>
        <v>3714.1658981971818</v>
      </c>
      <c r="X128" s="2">
        <f t="shared" si="35"/>
        <v>3935.6173573513579</v>
      </c>
      <c r="Y128" s="2">
        <f t="shared" si="35"/>
        <v>4157.0365822042586</v>
      </c>
      <c r="Z128" s="2">
        <f t="shared" si="35"/>
        <v>4379.8726130920295</v>
      </c>
      <c r="AA128" s="2">
        <f t="shared" si="35"/>
        <v>4602.6585438422317</v>
      </c>
      <c r="AB128" s="2">
        <f t="shared" si="35"/>
        <v>4825.036004586731</v>
      </c>
      <c r="AC128" s="2">
        <f t="shared" si="35"/>
        <v>5047.2626611784208</v>
      </c>
      <c r="AD128" s="2">
        <f t="shared" si="35"/>
        <v>5269.4454550086275</v>
      </c>
      <c r="AE128" s="2">
        <f t="shared" si="35"/>
        <v>5491.750137951507</v>
      </c>
      <c r="AF128" s="2">
        <f t="shared" si="35"/>
        <v>5714.2023972427114</v>
      </c>
      <c r="AG128" s="2">
        <f t="shared" si="35"/>
        <v>5728.8934464520935</v>
      </c>
      <c r="AH128" s="2">
        <f t="shared" si="35"/>
        <v>5743.5844956614746</v>
      </c>
      <c r="AI128" s="2">
        <f t="shared" si="35"/>
        <v>5758.2755448708567</v>
      </c>
      <c r="AJ128" s="2">
        <f t="shared" si="35"/>
        <v>5769.0746615139187</v>
      </c>
      <c r="AK128" s="2">
        <f t="shared" si="35"/>
        <v>5779.8737781569816</v>
      </c>
    </row>
    <row r="129" spans="1:37">
      <c r="C129" s="1"/>
      <c r="D129" s="1"/>
      <c r="E129" t="s">
        <v>260</v>
      </c>
      <c r="F129" t="s">
        <v>215</v>
      </c>
      <c r="H129" s="2" t="e">
        <f>H112*H123+H119*H124+H120*H125+H121*H126</f>
        <v>#REF!</v>
      </c>
      <c r="I129" s="2" t="e">
        <f t="shared" ref="I129:AK129" si="36">I112*I123+I119*I124+I120*I125+I121*I126</f>
        <v>#REF!</v>
      </c>
      <c r="J129" s="2" t="e">
        <f t="shared" si="36"/>
        <v>#REF!</v>
      </c>
      <c r="K129" s="2" t="e">
        <f t="shared" si="36"/>
        <v>#REF!</v>
      </c>
      <c r="L129" s="2" t="e">
        <f t="shared" si="36"/>
        <v>#REF!</v>
      </c>
      <c r="M129" s="2" t="e">
        <f t="shared" si="36"/>
        <v>#REF!</v>
      </c>
      <c r="N129" s="2" t="e">
        <f t="shared" si="36"/>
        <v>#REF!</v>
      </c>
      <c r="O129" s="2" t="e">
        <f t="shared" si="36"/>
        <v>#REF!</v>
      </c>
      <c r="P129" s="2" t="e">
        <f t="shared" si="36"/>
        <v>#REF!</v>
      </c>
      <c r="Q129" s="2" t="e">
        <f t="shared" si="36"/>
        <v>#REF!</v>
      </c>
      <c r="R129" s="2" t="e">
        <f t="shared" si="36"/>
        <v>#REF!</v>
      </c>
      <c r="S129" s="2" t="e">
        <f t="shared" si="36"/>
        <v>#REF!</v>
      </c>
      <c r="T129" s="2" t="e">
        <f t="shared" si="36"/>
        <v>#REF!</v>
      </c>
      <c r="U129" s="2" t="e">
        <f t="shared" si="36"/>
        <v>#REF!</v>
      </c>
      <c r="V129" s="2" t="e">
        <f t="shared" si="36"/>
        <v>#REF!</v>
      </c>
      <c r="W129" s="2" t="e">
        <f t="shared" si="36"/>
        <v>#REF!</v>
      </c>
      <c r="X129" s="2" t="e">
        <f t="shared" si="36"/>
        <v>#REF!</v>
      </c>
      <c r="Y129" s="2" t="e">
        <f t="shared" si="36"/>
        <v>#REF!</v>
      </c>
      <c r="Z129" s="2" t="e">
        <f t="shared" si="36"/>
        <v>#REF!</v>
      </c>
      <c r="AA129" s="2" t="e">
        <f t="shared" si="36"/>
        <v>#REF!</v>
      </c>
      <c r="AB129" s="2" t="e">
        <f t="shared" si="36"/>
        <v>#REF!</v>
      </c>
      <c r="AC129" s="2" t="e">
        <f t="shared" si="36"/>
        <v>#REF!</v>
      </c>
      <c r="AD129" s="2" t="e">
        <f t="shared" si="36"/>
        <v>#REF!</v>
      </c>
      <c r="AE129" s="2" t="e">
        <f t="shared" si="36"/>
        <v>#REF!</v>
      </c>
      <c r="AF129" s="2" t="e">
        <f t="shared" si="36"/>
        <v>#REF!</v>
      </c>
      <c r="AG129" s="2" t="e">
        <f t="shared" si="36"/>
        <v>#REF!</v>
      </c>
      <c r="AH129" s="2" t="e">
        <f t="shared" si="36"/>
        <v>#REF!</v>
      </c>
      <c r="AI129" s="2" t="e">
        <f t="shared" si="36"/>
        <v>#REF!</v>
      </c>
      <c r="AJ129" s="2" t="e">
        <f t="shared" si="36"/>
        <v>#REF!</v>
      </c>
      <c r="AK129" s="2" t="e">
        <f t="shared" si="36"/>
        <v>#REF!</v>
      </c>
    </row>
    <row r="130" spans="1:37">
      <c r="C130" s="1"/>
      <c r="D130" s="1"/>
    </row>
    <row r="131" spans="1:37">
      <c r="C131" s="1"/>
      <c r="D131" t="s">
        <v>261</v>
      </c>
    </row>
    <row r="132" spans="1:37">
      <c r="A132" s="14">
        <f>'Notes &amp; Assumptions'!A38</f>
        <v>25</v>
      </c>
      <c r="C132" s="1"/>
      <c r="D132" s="1"/>
      <c r="E132" t="s">
        <v>231</v>
      </c>
      <c r="F132" t="s">
        <v>232</v>
      </c>
      <c r="H132" s="10">
        <v>0</v>
      </c>
      <c r="I132" s="10"/>
      <c r="J132" s="10"/>
      <c r="K132" s="10"/>
      <c r="L132" s="10"/>
      <c r="M132" s="10"/>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row>
    <row r="133" spans="1:37">
      <c r="C133" s="1"/>
      <c r="D133" s="1"/>
      <c r="E133" t="s">
        <v>233</v>
      </c>
      <c r="F133" t="s">
        <v>232</v>
      </c>
      <c r="H133" s="2">
        <f>G133+H132</f>
        <v>0</v>
      </c>
      <c r="I133" s="2">
        <f t="shared" ref="I133:AK133" si="37">H133+I132</f>
        <v>0</v>
      </c>
      <c r="J133" s="2">
        <f t="shared" si="37"/>
        <v>0</v>
      </c>
      <c r="K133" s="2">
        <f t="shared" si="37"/>
        <v>0</v>
      </c>
      <c r="L133" s="2">
        <f t="shared" si="37"/>
        <v>0</v>
      </c>
      <c r="M133" s="2">
        <f t="shared" si="37"/>
        <v>0</v>
      </c>
      <c r="N133" s="2">
        <f t="shared" si="37"/>
        <v>0</v>
      </c>
      <c r="O133" s="2">
        <f t="shared" si="37"/>
        <v>0</v>
      </c>
      <c r="P133" s="2">
        <f t="shared" si="37"/>
        <v>0</v>
      </c>
      <c r="Q133" s="2">
        <f t="shared" si="37"/>
        <v>0</v>
      </c>
      <c r="R133" s="2">
        <f t="shared" si="37"/>
        <v>0</v>
      </c>
      <c r="S133" s="2">
        <f t="shared" si="37"/>
        <v>0</v>
      </c>
      <c r="T133" s="2">
        <f t="shared" si="37"/>
        <v>0</v>
      </c>
      <c r="U133" s="2">
        <f t="shared" si="37"/>
        <v>0</v>
      </c>
      <c r="V133" s="2">
        <f t="shared" si="37"/>
        <v>0</v>
      </c>
      <c r="W133" s="2">
        <f t="shared" si="37"/>
        <v>0</v>
      </c>
      <c r="X133" s="2">
        <f t="shared" si="37"/>
        <v>0</v>
      </c>
      <c r="Y133" s="2">
        <f t="shared" si="37"/>
        <v>0</v>
      </c>
      <c r="Z133" s="2">
        <f t="shared" si="37"/>
        <v>0</v>
      </c>
      <c r="AA133" s="2">
        <f t="shared" si="37"/>
        <v>0</v>
      </c>
      <c r="AB133" s="2">
        <f t="shared" si="37"/>
        <v>0</v>
      </c>
      <c r="AC133" s="2">
        <f t="shared" si="37"/>
        <v>0</v>
      </c>
      <c r="AD133" s="2">
        <f t="shared" si="37"/>
        <v>0</v>
      </c>
      <c r="AE133" s="2">
        <f t="shared" si="37"/>
        <v>0</v>
      </c>
      <c r="AF133" s="2">
        <f t="shared" si="37"/>
        <v>0</v>
      </c>
      <c r="AG133" s="2">
        <f>AF133+AG132</f>
        <v>0</v>
      </c>
      <c r="AH133" s="2">
        <f t="shared" si="37"/>
        <v>0</v>
      </c>
      <c r="AI133" s="2">
        <f t="shared" si="37"/>
        <v>0</v>
      </c>
      <c r="AJ133" s="2">
        <f t="shared" si="37"/>
        <v>0</v>
      </c>
      <c r="AK133" s="2">
        <f t="shared" si="37"/>
        <v>0</v>
      </c>
    </row>
    <row r="134" spans="1:37">
      <c r="A134" s="14">
        <f>'Notes &amp; Assumptions'!A39</f>
        <v>26</v>
      </c>
      <c r="C134" s="1"/>
      <c r="D134" s="1"/>
      <c r="E134" t="s">
        <v>234</v>
      </c>
      <c r="F134" t="s">
        <v>232</v>
      </c>
      <c r="G134" s="10"/>
    </row>
    <row r="135" spans="1:37">
      <c r="C135" s="1"/>
      <c r="D135" s="1"/>
      <c r="E135" t="s">
        <v>235</v>
      </c>
      <c r="F135" t="s">
        <v>232</v>
      </c>
      <c r="H135">
        <f>H132*$G134</f>
        <v>0</v>
      </c>
      <c r="I135">
        <f t="shared" ref="I135:AK135" si="38">I132*$G134</f>
        <v>0</v>
      </c>
      <c r="J135">
        <f t="shared" si="38"/>
        <v>0</v>
      </c>
      <c r="K135">
        <f t="shared" si="38"/>
        <v>0</v>
      </c>
      <c r="L135">
        <f t="shared" si="38"/>
        <v>0</v>
      </c>
      <c r="M135">
        <f t="shared" si="38"/>
        <v>0</v>
      </c>
      <c r="N135">
        <f t="shared" si="38"/>
        <v>0</v>
      </c>
      <c r="O135">
        <f t="shared" si="38"/>
        <v>0</v>
      </c>
      <c r="P135">
        <f t="shared" si="38"/>
        <v>0</v>
      </c>
      <c r="Q135">
        <f t="shared" si="38"/>
        <v>0</v>
      </c>
      <c r="R135">
        <f t="shared" si="38"/>
        <v>0</v>
      </c>
      <c r="S135">
        <f t="shared" si="38"/>
        <v>0</v>
      </c>
      <c r="T135">
        <f t="shared" si="38"/>
        <v>0</v>
      </c>
      <c r="U135">
        <f t="shared" si="38"/>
        <v>0</v>
      </c>
      <c r="V135">
        <f t="shared" si="38"/>
        <v>0</v>
      </c>
      <c r="W135">
        <f t="shared" si="38"/>
        <v>0</v>
      </c>
      <c r="X135">
        <f t="shared" si="38"/>
        <v>0</v>
      </c>
      <c r="Y135">
        <f t="shared" si="38"/>
        <v>0</v>
      </c>
      <c r="Z135">
        <f t="shared" si="38"/>
        <v>0</v>
      </c>
      <c r="AA135">
        <f t="shared" si="38"/>
        <v>0</v>
      </c>
      <c r="AB135">
        <f t="shared" si="38"/>
        <v>0</v>
      </c>
      <c r="AC135">
        <f t="shared" si="38"/>
        <v>0</v>
      </c>
      <c r="AD135">
        <f t="shared" si="38"/>
        <v>0</v>
      </c>
      <c r="AE135">
        <f t="shared" si="38"/>
        <v>0</v>
      </c>
      <c r="AF135">
        <f t="shared" si="38"/>
        <v>0</v>
      </c>
      <c r="AG135">
        <f t="shared" si="38"/>
        <v>0</v>
      </c>
      <c r="AH135">
        <f t="shared" si="38"/>
        <v>0</v>
      </c>
      <c r="AI135">
        <f t="shared" si="38"/>
        <v>0</v>
      </c>
      <c r="AJ135">
        <f t="shared" si="38"/>
        <v>0</v>
      </c>
      <c r="AK135">
        <f t="shared" si="38"/>
        <v>0</v>
      </c>
    </row>
    <row r="136" spans="1:37">
      <c r="C136" s="1"/>
      <c r="D136" s="1"/>
      <c r="E136" t="s">
        <v>236</v>
      </c>
      <c r="F136" t="s">
        <v>232</v>
      </c>
      <c r="H136">
        <f>H133*$G134</f>
        <v>0</v>
      </c>
      <c r="I136">
        <f t="shared" ref="I136:AK136" si="39">I133*$G134</f>
        <v>0</v>
      </c>
      <c r="J136">
        <f t="shared" si="39"/>
        <v>0</v>
      </c>
      <c r="K136">
        <f t="shared" si="39"/>
        <v>0</v>
      </c>
      <c r="L136">
        <f t="shared" si="39"/>
        <v>0</v>
      </c>
      <c r="M136">
        <f t="shared" si="39"/>
        <v>0</v>
      </c>
      <c r="N136">
        <f t="shared" si="39"/>
        <v>0</v>
      </c>
      <c r="O136">
        <f t="shared" si="39"/>
        <v>0</v>
      </c>
      <c r="P136">
        <f t="shared" si="39"/>
        <v>0</v>
      </c>
      <c r="Q136">
        <f t="shared" si="39"/>
        <v>0</v>
      </c>
      <c r="R136">
        <f t="shared" si="39"/>
        <v>0</v>
      </c>
      <c r="S136">
        <f t="shared" si="39"/>
        <v>0</v>
      </c>
      <c r="T136">
        <f t="shared" si="39"/>
        <v>0</v>
      </c>
      <c r="U136">
        <f t="shared" si="39"/>
        <v>0</v>
      </c>
      <c r="V136">
        <f t="shared" si="39"/>
        <v>0</v>
      </c>
      <c r="W136">
        <f t="shared" si="39"/>
        <v>0</v>
      </c>
      <c r="X136">
        <f t="shared" si="39"/>
        <v>0</v>
      </c>
      <c r="Y136">
        <f t="shared" si="39"/>
        <v>0</v>
      </c>
      <c r="Z136">
        <f t="shared" si="39"/>
        <v>0</v>
      </c>
      <c r="AA136">
        <f t="shared" si="39"/>
        <v>0</v>
      </c>
      <c r="AB136">
        <f t="shared" si="39"/>
        <v>0</v>
      </c>
      <c r="AC136">
        <f t="shared" si="39"/>
        <v>0</v>
      </c>
      <c r="AD136">
        <f t="shared" si="39"/>
        <v>0</v>
      </c>
      <c r="AE136">
        <f t="shared" si="39"/>
        <v>0</v>
      </c>
      <c r="AF136">
        <f t="shared" si="39"/>
        <v>0</v>
      </c>
      <c r="AG136">
        <f t="shared" si="39"/>
        <v>0</v>
      </c>
      <c r="AH136">
        <f t="shared" si="39"/>
        <v>0</v>
      </c>
      <c r="AI136">
        <f t="shared" si="39"/>
        <v>0</v>
      </c>
      <c r="AJ136">
        <f t="shared" si="39"/>
        <v>0</v>
      </c>
      <c r="AK136">
        <f t="shared" si="39"/>
        <v>0</v>
      </c>
    </row>
    <row r="137" spans="1:37">
      <c r="A137" s="14">
        <f>'Notes &amp; Assumptions'!A40</f>
        <v>27</v>
      </c>
      <c r="C137" s="1"/>
      <c r="D137" s="1"/>
      <c r="E137" t="s">
        <v>262</v>
      </c>
      <c r="F137" t="s">
        <v>238</v>
      </c>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row>
    <row r="138" spans="1:37">
      <c r="C138" s="1"/>
      <c r="D138" s="1"/>
      <c r="E138" t="s">
        <v>239</v>
      </c>
      <c r="F138" t="s">
        <v>238</v>
      </c>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row>
    <row r="139" spans="1:37">
      <c r="A139" s="14">
        <f>'Notes &amp; Assumptions'!A41</f>
        <v>28</v>
      </c>
      <c r="C139" s="1"/>
      <c r="D139" s="1"/>
      <c r="E139" t="s">
        <v>240</v>
      </c>
      <c r="F139" t="s">
        <v>238</v>
      </c>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row>
    <row r="140" spans="1:37">
      <c r="C140" s="1"/>
      <c r="D140" s="1"/>
      <c r="E140" t="s">
        <v>241</v>
      </c>
      <c r="F140" t="s">
        <v>242</v>
      </c>
      <c r="H140" s="2">
        <f>H133*H137</f>
        <v>0</v>
      </c>
      <c r="I140" s="2">
        <f t="shared" ref="I140:AK140" si="40">I133*I137</f>
        <v>0</v>
      </c>
      <c r="J140" s="2">
        <f t="shared" si="40"/>
        <v>0</v>
      </c>
      <c r="K140" s="2">
        <f t="shared" si="40"/>
        <v>0</v>
      </c>
      <c r="L140" s="2">
        <f t="shared" si="40"/>
        <v>0</v>
      </c>
      <c r="M140" s="2">
        <f t="shared" si="40"/>
        <v>0</v>
      </c>
      <c r="N140" s="2">
        <f t="shared" si="40"/>
        <v>0</v>
      </c>
      <c r="O140" s="2">
        <f t="shared" si="40"/>
        <v>0</v>
      </c>
      <c r="P140" s="2">
        <f t="shared" si="40"/>
        <v>0</v>
      </c>
      <c r="Q140" s="2">
        <f t="shared" si="40"/>
        <v>0</v>
      </c>
      <c r="R140" s="2">
        <f t="shared" si="40"/>
        <v>0</v>
      </c>
      <c r="S140" s="2">
        <f t="shared" si="40"/>
        <v>0</v>
      </c>
      <c r="T140" s="2">
        <f t="shared" si="40"/>
        <v>0</v>
      </c>
      <c r="U140" s="2">
        <f t="shared" si="40"/>
        <v>0</v>
      </c>
      <c r="V140" s="2">
        <f t="shared" si="40"/>
        <v>0</v>
      </c>
      <c r="W140" s="2">
        <f t="shared" si="40"/>
        <v>0</v>
      </c>
      <c r="X140" s="2">
        <f t="shared" si="40"/>
        <v>0</v>
      </c>
      <c r="Y140" s="2">
        <f t="shared" si="40"/>
        <v>0</v>
      </c>
      <c r="Z140" s="2">
        <f t="shared" si="40"/>
        <v>0</v>
      </c>
      <c r="AA140" s="2">
        <f t="shared" si="40"/>
        <v>0</v>
      </c>
      <c r="AB140" s="2">
        <f t="shared" si="40"/>
        <v>0</v>
      </c>
      <c r="AC140" s="2">
        <f t="shared" si="40"/>
        <v>0</v>
      </c>
      <c r="AD140" s="2">
        <f t="shared" si="40"/>
        <v>0</v>
      </c>
      <c r="AE140" s="2">
        <f t="shared" si="40"/>
        <v>0</v>
      </c>
      <c r="AF140" s="2">
        <f t="shared" si="40"/>
        <v>0</v>
      </c>
      <c r="AG140" s="2">
        <f t="shared" si="40"/>
        <v>0</v>
      </c>
      <c r="AH140" s="2">
        <f t="shared" si="40"/>
        <v>0</v>
      </c>
      <c r="AI140" s="2">
        <f t="shared" si="40"/>
        <v>0</v>
      </c>
      <c r="AJ140" s="2">
        <f t="shared" si="40"/>
        <v>0</v>
      </c>
      <c r="AK140" s="2">
        <f t="shared" si="40"/>
        <v>0</v>
      </c>
    </row>
    <row r="141" spans="1:37">
      <c r="C141" s="1"/>
      <c r="D141" s="1"/>
      <c r="E141" t="s">
        <v>243</v>
      </c>
      <c r="F141" t="s">
        <v>242</v>
      </c>
      <c r="H141" s="2">
        <f>H133*H138</f>
        <v>0</v>
      </c>
      <c r="I141" s="2">
        <f t="shared" ref="I141:AK141" si="41">I133*I138</f>
        <v>0</v>
      </c>
      <c r="J141" s="2">
        <f t="shared" si="41"/>
        <v>0</v>
      </c>
      <c r="K141" s="2">
        <f t="shared" si="41"/>
        <v>0</v>
      </c>
      <c r="L141" s="2">
        <f t="shared" si="41"/>
        <v>0</v>
      </c>
      <c r="M141" s="2">
        <f t="shared" si="41"/>
        <v>0</v>
      </c>
      <c r="N141" s="2">
        <f t="shared" si="41"/>
        <v>0</v>
      </c>
      <c r="O141" s="2">
        <f t="shared" si="41"/>
        <v>0</v>
      </c>
      <c r="P141" s="2">
        <f t="shared" si="41"/>
        <v>0</v>
      </c>
      <c r="Q141" s="2">
        <f t="shared" si="41"/>
        <v>0</v>
      </c>
      <c r="R141" s="2">
        <f t="shared" si="41"/>
        <v>0</v>
      </c>
      <c r="S141" s="2">
        <f t="shared" si="41"/>
        <v>0</v>
      </c>
      <c r="T141" s="2">
        <f t="shared" si="41"/>
        <v>0</v>
      </c>
      <c r="U141" s="2">
        <f t="shared" si="41"/>
        <v>0</v>
      </c>
      <c r="V141" s="2">
        <f t="shared" si="41"/>
        <v>0</v>
      </c>
      <c r="W141" s="2">
        <f t="shared" si="41"/>
        <v>0</v>
      </c>
      <c r="X141" s="2">
        <f t="shared" si="41"/>
        <v>0</v>
      </c>
      <c r="Y141" s="2">
        <f t="shared" si="41"/>
        <v>0</v>
      </c>
      <c r="Z141" s="2">
        <f t="shared" si="41"/>
        <v>0</v>
      </c>
      <c r="AA141" s="2">
        <f t="shared" si="41"/>
        <v>0</v>
      </c>
      <c r="AB141" s="2">
        <f t="shared" si="41"/>
        <v>0</v>
      </c>
      <c r="AC141" s="2">
        <f t="shared" si="41"/>
        <v>0</v>
      </c>
      <c r="AD141" s="2">
        <f t="shared" si="41"/>
        <v>0</v>
      </c>
      <c r="AE141" s="2">
        <f t="shared" si="41"/>
        <v>0</v>
      </c>
      <c r="AF141" s="2">
        <f t="shared" si="41"/>
        <v>0</v>
      </c>
      <c r="AG141" s="2">
        <f t="shared" si="41"/>
        <v>0</v>
      </c>
      <c r="AH141" s="2">
        <f t="shared" si="41"/>
        <v>0</v>
      </c>
      <c r="AI141" s="2">
        <f t="shared" si="41"/>
        <v>0</v>
      </c>
      <c r="AJ141" s="2">
        <f t="shared" si="41"/>
        <v>0</v>
      </c>
      <c r="AK141" s="2">
        <f t="shared" si="41"/>
        <v>0</v>
      </c>
    </row>
    <row r="142" spans="1:37">
      <c r="C142" s="1"/>
      <c r="D142" s="1"/>
      <c r="E142" t="s">
        <v>244</v>
      </c>
      <c r="F142" t="s">
        <v>242</v>
      </c>
      <c r="H142" s="2">
        <f>H133*H139</f>
        <v>0</v>
      </c>
      <c r="I142" s="2">
        <f t="shared" ref="I142:AK142" si="42">I133*I139</f>
        <v>0</v>
      </c>
      <c r="J142" s="2">
        <f t="shared" si="42"/>
        <v>0</v>
      </c>
      <c r="K142" s="2">
        <f t="shared" si="42"/>
        <v>0</v>
      </c>
      <c r="L142" s="2">
        <f t="shared" si="42"/>
        <v>0</v>
      </c>
      <c r="M142" s="2">
        <f t="shared" si="42"/>
        <v>0</v>
      </c>
      <c r="N142" s="2">
        <f t="shared" si="42"/>
        <v>0</v>
      </c>
      <c r="O142" s="2">
        <f t="shared" si="42"/>
        <v>0</v>
      </c>
      <c r="P142" s="2">
        <f t="shared" si="42"/>
        <v>0</v>
      </c>
      <c r="Q142" s="2">
        <f t="shared" si="42"/>
        <v>0</v>
      </c>
      <c r="R142" s="2">
        <f t="shared" si="42"/>
        <v>0</v>
      </c>
      <c r="S142" s="2">
        <f t="shared" si="42"/>
        <v>0</v>
      </c>
      <c r="T142" s="2">
        <f t="shared" si="42"/>
        <v>0</v>
      </c>
      <c r="U142" s="2">
        <f t="shared" si="42"/>
        <v>0</v>
      </c>
      <c r="V142" s="2">
        <f t="shared" si="42"/>
        <v>0</v>
      </c>
      <c r="W142" s="2">
        <f t="shared" si="42"/>
        <v>0</v>
      </c>
      <c r="X142" s="2">
        <f t="shared" si="42"/>
        <v>0</v>
      </c>
      <c r="Y142" s="2">
        <f t="shared" si="42"/>
        <v>0</v>
      </c>
      <c r="Z142" s="2">
        <f t="shared" si="42"/>
        <v>0</v>
      </c>
      <c r="AA142" s="2">
        <f t="shared" si="42"/>
        <v>0</v>
      </c>
      <c r="AB142" s="2">
        <f t="shared" si="42"/>
        <v>0</v>
      </c>
      <c r="AC142" s="2">
        <f t="shared" si="42"/>
        <v>0</v>
      </c>
      <c r="AD142" s="2">
        <f t="shared" si="42"/>
        <v>0</v>
      </c>
      <c r="AE142" s="2">
        <f t="shared" si="42"/>
        <v>0</v>
      </c>
      <c r="AF142" s="2">
        <f t="shared" si="42"/>
        <v>0</v>
      </c>
      <c r="AG142" s="2">
        <f t="shared" si="42"/>
        <v>0</v>
      </c>
      <c r="AH142" s="2">
        <f t="shared" si="42"/>
        <v>0</v>
      </c>
      <c r="AI142" s="2">
        <f t="shared" si="42"/>
        <v>0</v>
      </c>
      <c r="AJ142" s="2">
        <f t="shared" si="42"/>
        <v>0</v>
      </c>
      <c r="AK142" s="2">
        <f t="shared" si="42"/>
        <v>0</v>
      </c>
    </row>
    <row r="143" spans="1:37">
      <c r="A143" s="14">
        <f>'Notes &amp; Assumptions'!A42</f>
        <v>29</v>
      </c>
      <c r="C143" s="1"/>
      <c r="D143" s="1"/>
      <c r="E143" t="s">
        <v>245</v>
      </c>
      <c r="F143" t="s">
        <v>209</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row>
    <row r="144" spans="1:37">
      <c r="A144" s="14">
        <f>'Notes &amp; Assumptions'!A43</f>
        <v>30</v>
      </c>
      <c r="C144" s="1"/>
      <c r="D144" s="1"/>
      <c r="E144" t="s">
        <v>246</v>
      </c>
      <c r="F144" t="s">
        <v>247</v>
      </c>
      <c r="G144" s="10"/>
      <c r="H144" s="2">
        <f>G144*(1+$G$14)*(1+H143)</f>
        <v>0</v>
      </c>
      <c r="I144" s="2">
        <f t="shared" ref="I144:AK144" si="43">H144*(1+$G$14)*(1+I143)</f>
        <v>0</v>
      </c>
      <c r="J144" s="2">
        <f t="shared" si="43"/>
        <v>0</v>
      </c>
      <c r="K144" s="2">
        <f t="shared" si="43"/>
        <v>0</v>
      </c>
      <c r="L144" s="2">
        <f t="shared" si="43"/>
        <v>0</v>
      </c>
      <c r="M144" s="2">
        <f t="shared" si="43"/>
        <v>0</v>
      </c>
      <c r="N144" s="2">
        <f t="shared" si="43"/>
        <v>0</v>
      </c>
      <c r="O144" s="2">
        <f t="shared" si="43"/>
        <v>0</v>
      </c>
      <c r="P144" s="2">
        <f t="shared" si="43"/>
        <v>0</v>
      </c>
      <c r="Q144" s="2">
        <f t="shared" si="43"/>
        <v>0</v>
      </c>
      <c r="R144" s="2">
        <f t="shared" si="43"/>
        <v>0</v>
      </c>
      <c r="S144" s="2">
        <f t="shared" si="43"/>
        <v>0</v>
      </c>
      <c r="T144" s="2">
        <f t="shared" si="43"/>
        <v>0</v>
      </c>
      <c r="U144" s="2">
        <f t="shared" si="43"/>
        <v>0</v>
      </c>
      <c r="V144" s="2">
        <f t="shared" si="43"/>
        <v>0</v>
      </c>
      <c r="W144" s="2">
        <f t="shared" si="43"/>
        <v>0</v>
      </c>
      <c r="X144" s="2">
        <f t="shared" si="43"/>
        <v>0</v>
      </c>
      <c r="Y144" s="2">
        <f t="shared" si="43"/>
        <v>0</v>
      </c>
      <c r="Z144" s="2">
        <f t="shared" si="43"/>
        <v>0</v>
      </c>
      <c r="AA144" s="2">
        <f t="shared" si="43"/>
        <v>0</v>
      </c>
      <c r="AB144" s="2">
        <f t="shared" si="43"/>
        <v>0</v>
      </c>
      <c r="AC144" s="2">
        <f t="shared" si="43"/>
        <v>0</v>
      </c>
      <c r="AD144" s="2">
        <f t="shared" si="43"/>
        <v>0</v>
      </c>
      <c r="AE144" s="2">
        <f t="shared" si="43"/>
        <v>0</v>
      </c>
      <c r="AF144" s="2">
        <f t="shared" si="43"/>
        <v>0</v>
      </c>
      <c r="AG144" s="2">
        <f>AF144*(1+$G$14)*(1+AG143)</f>
        <v>0</v>
      </c>
      <c r="AH144" s="2">
        <f t="shared" si="43"/>
        <v>0</v>
      </c>
      <c r="AI144" s="2">
        <f t="shared" si="43"/>
        <v>0</v>
      </c>
      <c r="AJ144" s="2">
        <f t="shared" si="43"/>
        <v>0</v>
      </c>
      <c r="AK144" s="2">
        <f t="shared" si="43"/>
        <v>0</v>
      </c>
    </row>
    <row r="145" spans="1:37">
      <c r="C145" s="1"/>
      <c r="D145" s="1"/>
      <c r="E145" t="s">
        <v>248</v>
      </c>
      <c r="F145" t="s">
        <v>249</v>
      </c>
      <c r="G145" s="20"/>
      <c r="H145" s="21">
        <f>G145*(1+$G$14)*(1+H143)</f>
        <v>0</v>
      </c>
      <c r="I145" s="21">
        <f t="shared" ref="I145:AK145" si="44">H145*(1+$G$14)*(1+I143)</f>
        <v>0</v>
      </c>
      <c r="J145" s="21">
        <f t="shared" si="44"/>
        <v>0</v>
      </c>
      <c r="K145" s="21">
        <f t="shared" si="44"/>
        <v>0</v>
      </c>
      <c r="L145" s="21">
        <f t="shared" si="44"/>
        <v>0</v>
      </c>
      <c r="M145" s="21">
        <f t="shared" si="44"/>
        <v>0</v>
      </c>
      <c r="N145" s="21">
        <f t="shared" si="44"/>
        <v>0</v>
      </c>
      <c r="O145" s="21">
        <f t="shared" si="44"/>
        <v>0</v>
      </c>
      <c r="P145" s="21">
        <f t="shared" si="44"/>
        <v>0</v>
      </c>
      <c r="Q145" s="21">
        <f t="shared" si="44"/>
        <v>0</v>
      </c>
      <c r="R145" s="21">
        <f t="shared" si="44"/>
        <v>0</v>
      </c>
      <c r="S145" s="21">
        <f t="shared" si="44"/>
        <v>0</v>
      </c>
      <c r="T145" s="21">
        <f t="shared" si="44"/>
        <v>0</v>
      </c>
      <c r="U145" s="21">
        <f t="shared" si="44"/>
        <v>0</v>
      </c>
      <c r="V145" s="21">
        <f t="shared" si="44"/>
        <v>0</v>
      </c>
      <c r="W145" s="21">
        <f t="shared" si="44"/>
        <v>0</v>
      </c>
      <c r="X145" s="21">
        <f t="shared" si="44"/>
        <v>0</v>
      </c>
      <c r="Y145" s="21">
        <f t="shared" si="44"/>
        <v>0</v>
      </c>
      <c r="Z145" s="21">
        <f t="shared" si="44"/>
        <v>0</v>
      </c>
      <c r="AA145" s="21">
        <f t="shared" si="44"/>
        <v>0</v>
      </c>
      <c r="AB145" s="21">
        <f t="shared" si="44"/>
        <v>0</v>
      </c>
      <c r="AC145" s="21">
        <f t="shared" si="44"/>
        <v>0</v>
      </c>
      <c r="AD145" s="21">
        <f t="shared" si="44"/>
        <v>0</v>
      </c>
      <c r="AE145" s="21">
        <f t="shared" si="44"/>
        <v>0</v>
      </c>
      <c r="AF145" s="21">
        <f t="shared" si="44"/>
        <v>0</v>
      </c>
      <c r="AG145" s="21">
        <f>AF145*(1+$G$14)*(1+AG143)</f>
        <v>0</v>
      </c>
      <c r="AH145" s="21">
        <f t="shared" si="44"/>
        <v>0</v>
      </c>
      <c r="AI145" s="21">
        <f t="shared" si="44"/>
        <v>0</v>
      </c>
      <c r="AJ145" s="21">
        <f t="shared" si="44"/>
        <v>0</v>
      </c>
      <c r="AK145" s="21">
        <f t="shared" si="44"/>
        <v>0</v>
      </c>
    </row>
    <row r="146" spans="1:37">
      <c r="C146" s="1"/>
      <c r="D146" s="1"/>
      <c r="E146" t="s">
        <v>250</v>
      </c>
      <c r="F146" t="s">
        <v>249</v>
      </c>
      <c r="G146" s="20"/>
      <c r="H146" s="21">
        <f>G146*(1+$G$14)*(1+H143)</f>
        <v>0</v>
      </c>
      <c r="I146" s="21">
        <f t="shared" ref="I146:AK146" si="45">H146*(1+$G$14)*(1+I143)</f>
        <v>0</v>
      </c>
      <c r="J146" s="21">
        <f t="shared" si="45"/>
        <v>0</v>
      </c>
      <c r="K146" s="21">
        <f t="shared" si="45"/>
        <v>0</v>
      </c>
      <c r="L146" s="21">
        <f t="shared" si="45"/>
        <v>0</v>
      </c>
      <c r="M146" s="21">
        <f t="shared" si="45"/>
        <v>0</v>
      </c>
      <c r="N146" s="21">
        <f t="shared" si="45"/>
        <v>0</v>
      </c>
      <c r="O146" s="21">
        <f t="shared" si="45"/>
        <v>0</v>
      </c>
      <c r="P146" s="21">
        <f t="shared" si="45"/>
        <v>0</v>
      </c>
      <c r="Q146" s="21">
        <f t="shared" si="45"/>
        <v>0</v>
      </c>
      <c r="R146" s="21">
        <f t="shared" si="45"/>
        <v>0</v>
      </c>
      <c r="S146" s="21">
        <f t="shared" si="45"/>
        <v>0</v>
      </c>
      <c r="T146" s="21">
        <f t="shared" si="45"/>
        <v>0</v>
      </c>
      <c r="U146" s="21">
        <f t="shared" si="45"/>
        <v>0</v>
      </c>
      <c r="V146" s="21">
        <f t="shared" si="45"/>
        <v>0</v>
      </c>
      <c r="W146" s="21">
        <f t="shared" si="45"/>
        <v>0</v>
      </c>
      <c r="X146" s="21">
        <f t="shared" si="45"/>
        <v>0</v>
      </c>
      <c r="Y146" s="21">
        <f t="shared" si="45"/>
        <v>0</v>
      </c>
      <c r="Z146" s="21">
        <f t="shared" si="45"/>
        <v>0</v>
      </c>
      <c r="AA146" s="21">
        <f t="shared" si="45"/>
        <v>0</v>
      </c>
      <c r="AB146" s="21">
        <f t="shared" si="45"/>
        <v>0</v>
      </c>
      <c r="AC146" s="21">
        <f t="shared" si="45"/>
        <v>0</v>
      </c>
      <c r="AD146" s="21">
        <f t="shared" si="45"/>
        <v>0</v>
      </c>
      <c r="AE146" s="21">
        <f t="shared" si="45"/>
        <v>0</v>
      </c>
      <c r="AF146" s="21">
        <f t="shared" si="45"/>
        <v>0</v>
      </c>
      <c r="AG146" s="21">
        <f>AF146*(1+$G$14)*(1+AG143)</f>
        <v>0</v>
      </c>
      <c r="AH146" s="21">
        <f t="shared" si="45"/>
        <v>0</v>
      </c>
      <c r="AI146" s="21">
        <f t="shared" si="45"/>
        <v>0</v>
      </c>
      <c r="AJ146" s="21">
        <f t="shared" si="45"/>
        <v>0</v>
      </c>
      <c r="AK146" s="21">
        <f t="shared" si="45"/>
        <v>0</v>
      </c>
    </row>
    <row r="147" spans="1:37">
      <c r="C147" s="1"/>
      <c r="D147" s="1"/>
      <c r="E147" t="s">
        <v>251</v>
      </c>
      <c r="F147" t="s">
        <v>249</v>
      </c>
      <c r="G147" s="20"/>
      <c r="H147" s="21">
        <f>G147*(1+$G$14)*(1+H143)</f>
        <v>0</v>
      </c>
      <c r="I147" s="21">
        <f t="shared" ref="I147:AK147" si="46">H147*(1+$G$14)*(1+I143)</f>
        <v>0</v>
      </c>
      <c r="J147" s="21">
        <f t="shared" si="46"/>
        <v>0</v>
      </c>
      <c r="K147" s="21">
        <f t="shared" si="46"/>
        <v>0</v>
      </c>
      <c r="L147" s="21">
        <f t="shared" si="46"/>
        <v>0</v>
      </c>
      <c r="M147" s="21">
        <f t="shared" si="46"/>
        <v>0</v>
      </c>
      <c r="N147" s="21">
        <f t="shared" si="46"/>
        <v>0</v>
      </c>
      <c r="O147" s="21">
        <f t="shared" si="46"/>
        <v>0</v>
      </c>
      <c r="P147" s="21">
        <f t="shared" si="46"/>
        <v>0</v>
      </c>
      <c r="Q147" s="21">
        <f t="shared" si="46"/>
        <v>0</v>
      </c>
      <c r="R147" s="21">
        <f t="shared" si="46"/>
        <v>0</v>
      </c>
      <c r="S147" s="21">
        <f t="shared" si="46"/>
        <v>0</v>
      </c>
      <c r="T147" s="21">
        <f t="shared" si="46"/>
        <v>0</v>
      </c>
      <c r="U147" s="21">
        <f t="shared" si="46"/>
        <v>0</v>
      </c>
      <c r="V147" s="21">
        <f t="shared" si="46"/>
        <v>0</v>
      </c>
      <c r="W147" s="21">
        <f t="shared" si="46"/>
        <v>0</v>
      </c>
      <c r="X147" s="21">
        <f t="shared" si="46"/>
        <v>0</v>
      </c>
      <c r="Y147" s="21">
        <f t="shared" si="46"/>
        <v>0</v>
      </c>
      <c r="Z147" s="21">
        <f t="shared" si="46"/>
        <v>0</v>
      </c>
      <c r="AA147" s="21">
        <f t="shared" si="46"/>
        <v>0</v>
      </c>
      <c r="AB147" s="21">
        <f t="shared" si="46"/>
        <v>0</v>
      </c>
      <c r="AC147" s="21">
        <f t="shared" si="46"/>
        <v>0</v>
      </c>
      <c r="AD147" s="21">
        <f t="shared" si="46"/>
        <v>0</v>
      </c>
      <c r="AE147" s="21">
        <f t="shared" si="46"/>
        <v>0</v>
      </c>
      <c r="AF147" s="21">
        <f t="shared" si="46"/>
        <v>0</v>
      </c>
      <c r="AG147" s="21">
        <f>AF147*(1+$G$14)*(1+AG143)</f>
        <v>0</v>
      </c>
      <c r="AH147" s="21">
        <f t="shared" si="46"/>
        <v>0</v>
      </c>
      <c r="AI147" s="21">
        <f t="shared" si="46"/>
        <v>0</v>
      </c>
      <c r="AJ147" s="21">
        <f t="shared" si="46"/>
        <v>0</v>
      </c>
      <c r="AK147" s="21">
        <f t="shared" si="46"/>
        <v>0</v>
      </c>
    </row>
    <row r="148" spans="1:37">
      <c r="C148" s="1"/>
      <c r="D148" s="1"/>
    </row>
    <row r="149" spans="1:37">
      <c r="C149" s="1"/>
      <c r="D149" s="1"/>
      <c r="E149" t="s">
        <v>263</v>
      </c>
      <c r="F149" t="s">
        <v>253</v>
      </c>
      <c r="H149" s="2">
        <f>SUM(H140:H142)/1000</f>
        <v>0</v>
      </c>
      <c r="I149" s="2">
        <f t="shared" ref="I149:AK149" si="47">SUM(I140:I142)/1000</f>
        <v>0</v>
      </c>
      <c r="J149" s="2">
        <f t="shared" si="47"/>
        <v>0</v>
      </c>
      <c r="K149" s="2">
        <f t="shared" si="47"/>
        <v>0</v>
      </c>
      <c r="L149" s="2">
        <f t="shared" si="47"/>
        <v>0</v>
      </c>
      <c r="M149" s="2">
        <f t="shared" si="47"/>
        <v>0</v>
      </c>
      <c r="N149" s="2">
        <f t="shared" si="47"/>
        <v>0</v>
      </c>
      <c r="O149" s="2">
        <f t="shared" si="47"/>
        <v>0</v>
      </c>
      <c r="P149" s="2">
        <f t="shared" si="47"/>
        <v>0</v>
      </c>
      <c r="Q149" s="2">
        <f t="shared" si="47"/>
        <v>0</v>
      </c>
      <c r="R149" s="2">
        <f t="shared" si="47"/>
        <v>0</v>
      </c>
      <c r="S149" s="2">
        <f t="shared" si="47"/>
        <v>0</v>
      </c>
      <c r="T149" s="2">
        <f t="shared" si="47"/>
        <v>0</v>
      </c>
      <c r="U149" s="2">
        <f t="shared" si="47"/>
        <v>0</v>
      </c>
      <c r="V149" s="2">
        <f t="shared" si="47"/>
        <v>0</v>
      </c>
      <c r="W149" s="2">
        <f t="shared" si="47"/>
        <v>0</v>
      </c>
      <c r="X149" s="2">
        <f t="shared" si="47"/>
        <v>0</v>
      </c>
      <c r="Y149" s="2">
        <f t="shared" si="47"/>
        <v>0</v>
      </c>
      <c r="Z149" s="2">
        <f t="shared" si="47"/>
        <v>0</v>
      </c>
      <c r="AA149" s="2">
        <f t="shared" si="47"/>
        <v>0</v>
      </c>
      <c r="AB149" s="2">
        <f t="shared" si="47"/>
        <v>0</v>
      </c>
      <c r="AC149" s="2">
        <f t="shared" si="47"/>
        <v>0</v>
      </c>
      <c r="AD149" s="2">
        <f t="shared" si="47"/>
        <v>0</v>
      </c>
      <c r="AE149" s="2">
        <f t="shared" si="47"/>
        <v>0</v>
      </c>
      <c r="AF149" s="2">
        <f t="shared" si="47"/>
        <v>0</v>
      </c>
      <c r="AG149" s="2">
        <f t="shared" si="47"/>
        <v>0</v>
      </c>
      <c r="AH149" s="2">
        <f t="shared" si="47"/>
        <v>0</v>
      </c>
      <c r="AI149" s="2">
        <f t="shared" si="47"/>
        <v>0</v>
      </c>
      <c r="AJ149" s="2">
        <f t="shared" si="47"/>
        <v>0</v>
      </c>
      <c r="AK149" s="2">
        <f t="shared" si="47"/>
        <v>0</v>
      </c>
    </row>
    <row r="150" spans="1:37">
      <c r="C150" s="1"/>
      <c r="D150" s="1"/>
      <c r="E150" t="s">
        <v>264</v>
      </c>
      <c r="F150" t="s">
        <v>215</v>
      </c>
      <c r="H150" s="2">
        <f>H133*H144+H140*H145+H141*H146+H142*H147</f>
        <v>0</v>
      </c>
      <c r="I150" s="2">
        <f t="shared" ref="I150:AK150" si="48">I133*I144+I140*I145+I141*I146+I142*I147</f>
        <v>0</v>
      </c>
      <c r="J150" s="2">
        <f t="shared" si="48"/>
        <v>0</v>
      </c>
      <c r="K150" s="2">
        <f t="shared" si="48"/>
        <v>0</v>
      </c>
      <c r="L150" s="2">
        <f t="shared" si="48"/>
        <v>0</v>
      </c>
      <c r="M150" s="2">
        <f t="shared" si="48"/>
        <v>0</v>
      </c>
      <c r="N150" s="2">
        <f t="shared" si="48"/>
        <v>0</v>
      </c>
      <c r="O150" s="2">
        <f t="shared" si="48"/>
        <v>0</v>
      </c>
      <c r="P150" s="2">
        <f t="shared" si="48"/>
        <v>0</v>
      </c>
      <c r="Q150" s="2">
        <f t="shared" si="48"/>
        <v>0</v>
      </c>
      <c r="R150" s="2">
        <f t="shared" si="48"/>
        <v>0</v>
      </c>
      <c r="S150" s="2">
        <f t="shared" si="48"/>
        <v>0</v>
      </c>
      <c r="T150" s="2">
        <f t="shared" si="48"/>
        <v>0</v>
      </c>
      <c r="U150" s="2">
        <f t="shared" si="48"/>
        <v>0</v>
      </c>
      <c r="V150" s="2">
        <f t="shared" si="48"/>
        <v>0</v>
      </c>
      <c r="W150" s="2">
        <f t="shared" si="48"/>
        <v>0</v>
      </c>
      <c r="X150" s="2">
        <f t="shared" si="48"/>
        <v>0</v>
      </c>
      <c r="Y150" s="2">
        <f t="shared" si="48"/>
        <v>0</v>
      </c>
      <c r="Z150" s="2">
        <f t="shared" si="48"/>
        <v>0</v>
      </c>
      <c r="AA150" s="2">
        <f t="shared" si="48"/>
        <v>0</v>
      </c>
      <c r="AB150" s="2">
        <f t="shared" si="48"/>
        <v>0</v>
      </c>
      <c r="AC150" s="2">
        <f t="shared" si="48"/>
        <v>0</v>
      </c>
      <c r="AD150" s="2">
        <f t="shared" si="48"/>
        <v>0</v>
      </c>
      <c r="AE150" s="2">
        <f t="shared" si="48"/>
        <v>0</v>
      </c>
      <c r="AF150" s="2">
        <f t="shared" si="48"/>
        <v>0</v>
      </c>
      <c r="AG150" s="2">
        <f t="shared" si="48"/>
        <v>0</v>
      </c>
      <c r="AH150" s="2">
        <f t="shared" si="48"/>
        <v>0</v>
      </c>
      <c r="AI150" s="2">
        <f t="shared" si="48"/>
        <v>0</v>
      </c>
      <c r="AJ150" s="2">
        <f t="shared" si="48"/>
        <v>0</v>
      </c>
      <c r="AK150" s="2">
        <f t="shared" si="48"/>
        <v>0</v>
      </c>
    </row>
    <row r="151" spans="1:37">
      <c r="C151" s="1"/>
      <c r="D151" s="1"/>
    </row>
    <row r="152" spans="1:37">
      <c r="C152" s="1"/>
      <c r="D152" t="s">
        <v>265</v>
      </c>
    </row>
    <row r="153" spans="1:37">
      <c r="A153" s="14">
        <f>'Notes &amp; Assumptions'!A44</f>
        <v>31</v>
      </c>
      <c r="C153" s="1"/>
      <c r="D153" s="1"/>
      <c r="E153" t="s">
        <v>231</v>
      </c>
      <c r="F153" t="s">
        <v>232</v>
      </c>
      <c r="H153" s="10"/>
      <c r="I153" s="10"/>
      <c r="J153" s="10"/>
      <c r="K153" s="10"/>
      <c r="L153" s="10"/>
      <c r="M153" s="10"/>
      <c r="N153" s="10"/>
      <c r="O153" s="10"/>
      <c r="P153" s="10"/>
      <c r="Q153" s="10">
        <v>0</v>
      </c>
      <c r="R153" s="10">
        <v>0</v>
      </c>
      <c r="S153" s="10">
        <v>0</v>
      </c>
      <c r="T153" s="10">
        <v>0</v>
      </c>
      <c r="U153" s="10">
        <v>0</v>
      </c>
      <c r="V153" s="10">
        <v>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row>
    <row r="154" spans="1:37">
      <c r="C154" s="1"/>
      <c r="D154" s="1"/>
      <c r="E154" t="s">
        <v>233</v>
      </c>
      <c r="F154" t="s">
        <v>232</v>
      </c>
      <c r="H154" s="2">
        <f>G154+H153</f>
        <v>0</v>
      </c>
      <c r="I154" s="2">
        <f t="shared" ref="I154:AK154" si="49">H154+I153</f>
        <v>0</v>
      </c>
      <c r="J154" s="2">
        <f t="shared" si="49"/>
        <v>0</v>
      </c>
      <c r="K154" s="2">
        <f t="shared" si="49"/>
        <v>0</v>
      </c>
      <c r="L154" s="2">
        <f t="shared" si="49"/>
        <v>0</v>
      </c>
      <c r="M154" s="2">
        <f t="shared" si="49"/>
        <v>0</v>
      </c>
      <c r="N154" s="2">
        <f t="shared" si="49"/>
        <v>0</v>
      </c>
      <c r="O154" s="2">
        <f t="shared" si="49"/>
        <v>0</v>
      </c>
      <c r="P154" s="2">
        <f t="shared" si="49"/>
        <v>0</v>
      </c>
      <c r="Q154" s="2">
        <f t="shared" si="49"/>
        <v>0</v>
      </c>
      <c r="R154" s="2">
        <f t="shared" si="49"/>
        <v>0</v>
      </c>
      <c r="S154" s="2">
        <f t="shared" si="49"/>
        <v>0</v>
      </c>
      <c r="T154" s="2">
        <f t="shared" si="49"/>
        <v>0</v>
      </c>
      <c r="U154" s="2">
        <f t="shared" si="49"/>
        <v>0</v>
      </c>
      <c r="V154" s="2">
        <f t="shared" si="49"/>
        <v>0</v>
      </c>
      <c r="W154" s="2">
        <f t="shared" si="49"/>
        <v>0</v>
      </c>
      <c r="X154" s="2">
        <f t="shared" si="49"/>
        <v>0</v>
      </c>
      <c r="Y154" s="2">
        <f t="shared" si="49"/>
        <v>0</v>
      </c>
      <c r="Z154" s="2">
        <f t="shared" si="49"/>
        <v>0</v>
      </c>
      <c r="AA154" s="2">
        <f t="shared" si="49"/>
        <v>0</v>
      </c>
      <c r="AB154" s="2">
        <f t="shared" si="49"/>
        <v>0</v>
      </c>
      <c r="AC154" s="2">
        <f t="shared" si="49"/>
        <v>0</v>
      </c>
      <c r="AD154" s="2">
        <f t="shared" si="49"/>
        <v>0</v>
      </c>
      <c r="AE154" s="2">
        <f t="shared" si="49"/>
        <v>0</v>
      </c>
      <c r="AF154" s="2">
        <f t="shared" si="49"/>
        <v>0</v>
      </c>
      <c r="AG154" s="2">
        <f>AF154+AG153</f>
        <v>0</v>
      </c>
      <c r="AH154" s="2">
        <f t="shared" si="49"/>
        <v>0</v>
      </c>
      <c r="AI154" s="2">
        <f t="shared" si="49"/>
        <v>0</v>
      </c>
      <c r="AJ154" s="2">
        <f t="shared" si="49"/>
        <v>0</v>
      </c>
      <c r="AK154" s="2">
        <f t="shared" si="49"/>
        <v>0</v>
      </c>
    </row>
    <row r="155" spans="1:37">
      <c r="A155" s="14">
        <f>'Notes &amp; Assumptions'!A45</f>
        <v>32</v>
      </c>
      <c r="C155" s="1"/>
      <c r="D155" s="1"/>
      <c r="E155" t="s">
        <v>234</v>
      </c>
      <c r="F155" t="s">
        <v>232</v>
      </c>
      <c r="G155" s="10"/>
    </row>
    <row r="156" spans="1:37">
      <c r="C156" s="1"/>
      <c r="D156" s="1"/>
      <c r="E156" t="s">
        <v>235</v>
      </c>
      <c r="F156" t="s">
        <v>232</v>
      </c>
      <c r="H156">
        <f>H153*$G155</f>
        <v>0</v>
      </c>
      <c r="I156">
        <f t="shared" ref="I156:AK156" si="50">I153*$G155</f>
        <v>0</v>
      </c>
      <c r="J156">
        <f t="shared" si="50"/>
        <v>0</v>
      </c>
      <c r="K156">
        <f t="shared" si="50"/>
        <v>0</v>
      </c>
      <c r="L156">
        <f t="shared" si="50"/>
        <v>0</v>
      </c>
      <c r="M156">
        <f t="shared" si="50"/>
        <v>0</v>
      </c>
      <c r="N156">
        <f t="shared" si="50"/>
        <v>0</v>
      </c>
      <c r="O156">
        <f t="shared" si="50"/>
        <v>0</v>
      </c>
      <c r="P156">
        <f t="shared" si="50"/>
        <v>0</v>
      </c>
      <c r="Q156">
        <f t="shared" si="50"/>
        <v>0</v>
      </c>
      <c r="R156">
        <f t="shared" si="50"/>
        <v>0</v>
      </c>
      <c r="S156">
        <f t="shared" si="50"/>
        <v>0</v>
      </c>
      <c r="T156">
        <f t="shared" si="50"/>
        <v>0</v>
      </c>
      <c r="U156">
        <f t="shared" si="50"/>
        <v>0</v>
      </c>
      <c r="V156">
        <f t="shared" si="50"/>
        <v>0</v>
      </c>
      <c r="W156">
        <f t="shared" si="50"/>
        <v>0</v>
      </c>
      <c r="X156">
        <f t="shared" si="50"/>
        <v>0</v>
      </c>
      <c r="Y156">
        <f t="shared" si="50"/>
        <v>0</v>
      </c>
      <c r="Z156">
        <f t="shared" si="50"/>
        <v>0</v>
      </c>
      <c r="AA156">
        <f t="shared" si="50"/>
        <v>0</v>
      </c>
      <c r="AB156">
        <f t="shared" si="50"/>
        <v>0</v>
      </c>
      <c r="AC156">
        <f t="shared" si="50"/>
        <v>0</v>
      </c>
      <c r="AD156">
        <f t="shared" si="50"/>
        <v>0</v>
      </c>
      <c r="AE156">
        <f t="shared" si="50"/>
        <v>0</v>
      </c>
      <c r="AF156">
        <f t="shared" si="50"/>
        <v>0</v>
      </c>
      <c r="AG156">
        <f t="shared" si="50"/>
        <v>0</v>
      </c>
      <c r="AH156">
        <f t="shared" si="50"/>
        <v>0</v>
      </c>
      <c r="AI156">
        <f t="shared" si="50"/>
        <v>0</v>
      </c>
      <c r="AJ156">
        <f t="shared" si="50"/>
        <v>0</v>
      </c>
      <c r="AK156">
        <f t="shared" si="50"/>
        <v>0</v>
      </c>
    </row>
    <row r="157" spans="1:37">
      <c r="C157" s="1"/>
      <c r="D157" s="1"/>
      <c r="E157" t="s">
        <v>236</v>
      </c>
      <c r="F157" t="s">
        <v>232</v>
      </c>
      <c r="H157">
        <f>H154*$G155</f>
        <v>0</v>
      </c>
      <c r="I157">
        <f t="shared" ref="I157:AK157" si="51">I154*$G155</f>
        <v>0</v>
      </c>
      <c r="J157">
        <f t="shared" si="51"/>
        <v>0</v>
      </c>
      <c r="K157">
        <f t="shared" si="51"/>
        <v>0</v>
      </c>
      <c r="L157">
        <f t="shared" si="51"/>
        <v>0</v>
      </c>
      <c r="M157">
        <f t="shared" si="51"/>
        <v>0</v>
      </c>
      <c r="N157">
        <f t="shared" si="51"/>
        <v>0</v>
      </c>
      <c r="O157">
        <f t="shared" si="51"/>
        <v>0</v>
      </c>
      <c r="P157">
        <f t="shared" si="51"/>
        <v>0</v>
      </c>
      <c r="Q157">
        <f t="shared" si="51"/>
        <v>0</v>
      </c>
      <c r="R157">
        <f t="shared" si="51"/>
        <v>0</v>
      </c>
      <c r="S157">
        <f t="shared" si="51"/>
        <v>0</v>
      </c>
      <c r="T157">
        <f t="shared" si="51"/>
        <v>0</v>
      </c>
      <c r="U157">
        <f t="shared" si="51"/>
        <v>0</v>
      </c>
      <c r="V157">
        <f t="shared" si="51"/>
        <v>0</v>
      </c>
      <c r="W157">
        <f t="shared" si="51"/>
        <v>0</v>
      </c>
      <c r="X157">
        <f t="shared" si="51"/>
        <v>0</v>
      </c>
      <c r="Y157">
        <f t="shared" si="51"/>
        <v>0</v>
      </c>
      <c r="Z157">
        <f t="shared" si="51"/>
        <v>0</v>
      </c>
      <c r="AA157">
        <f t="shared" si="51"/>
        <v>0</v>
      </c>
      <c r="AB157">
        <f t="shared" si="51"/>
        <v>0</v>
      </c>
      <c r="AC157">
        <f t="shared" si="51"/>
        <v>0</v>
      </c>
      <c r="AD157">
        <f t="shared" si="51"/>
        <v>0</v>
      </c>
      <c r="AE157">
        <f t="shared" si="51"/>
        <v>0</v>
      </c>
      <c r="AF157">
        <f t="shared" si="51"/>
        <v>0</v>
      </c>
      <c r="AG157">
        <f t="shared" si="51"/>
        <v>0</v>
      </c>
      <c r="AH157">
        <f t="shared" si="51"/>
        <v>0</v>
      </c>
      <c r="AI157">
        <f t="shared" si="51"/>
        <v>0</v>
      </c>
      <c r="AJ157">
        <f t="shared" si="51"/>
        <v>0</v>
      </c>
      <c r="AK157">
        <f t="shared" si="51"/>
        <v>0</v>
      </c>
    </row>
    <row r="158" spans="1:37">
      <c r="A158" s="14">
        <f>'Notes &amp; Assumptions'!A46</f>
        <v>33</v>
      </c>
      <c r="C158" s="1"/>
      <c r="D158" s="1"/>
      <c r="E158" t="s">
        <v>262</v>
      </c>
      <c r="F158" t="s">
        <v>238</v>
      </c>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row>
    <row r="159" spans="1:37">
      <c r="C159" s="1"/>
      <c r="D159" s="1"/>
      <c r="E159" t="s">
        <v>239</v>
      </c>
      <c r="F159" t="s">
        <v>238</v>
      </c>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row>
    <row r="160" spans="1:37">
      <c r="A160" s="14">
        <f>'Notes &amp; Assumptions'!A47</f>
        <v>34</v>
      </c>
      <c r="C160" s="1"/>
      <c r="D160" s="1"/>
      <c r="E160" t="s">
        <v>240</v>
      </c>
      <c r="F160" t="s">
        <v>238</v>
      </c>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row>
    <row r="161" spans="1:37">
      <c r="C161" s="1"/>
      <c r="D161" s="1"/>
      <c r="E161" t="s">
        <v>241</v>
      </c>
      <c r="F161" t="s">
        <v>242</v>
      </c>
      <c r="H161" s="2">
        <f>H154*H158</f>
        <v>0</v>
      </c>
      <c r="I161" s="2">
        <f t="shared" ref="I161:AK161" si="52">I154*I158</f>
        <v>0</v>
      </c>
      <c r="J161" s="2">
        <f t="shared" si="52"/>
        <v>0</v>
      </c>
      <c r="K161" s="2">
        <f t="shared" si="52"/>
        <v>0</v>
      </c>
      <c r="L161" s="2">
        <f t="shared" si="52"/>
        <v>0</v>
      </c>
      <c r="M161" s="2">
        <f t="shared" si="52"/>
        <v>0</v>
      </c>
      <c r="N161" s="2">
        <f t="shared" si="52"/>
        <v>0</v>
      </c>
      <c r="O161" s="2">
        <f t="shared" si="52"/>
        <v>0</v>
      </c>
      <c r="P161" s="2">
        <f t="shared" si="52"/>
        <v>0</v>
      </c>
      <c r="Q161" s="2">
        <f t="shared" si="52"/>
        <v>0</v>
      </c>
      <c r="R161" s="2">
        <f t="shared" si="52"/>
        <v>0</v>
      </c>
      <c r="S161" s="2">
        <f t="shared" si="52"/>
        <v>0</v>
      </c>
      <c r="T161" s="2">
        <f t="shared" si="52"/>
        <v>0</v>
      </c>
      <c r="U161" s="2">
        <f t="shared" si="52"/>
        <v>0</v>
      </c>
      <c r="V161" s="2">
        <f t="shared" si="52"/>
        <v>0</v>
      </c>
      <c r="W161" s="2">
        <f t="shared" si="52"/>
        <v>0</v>
      </c>
      <c r="X161" s="2">
        <f t="shared" si="52"/>
        <v>0</v>
      </c>
      <c r="Y161" s="2">
        <f t="shared" si="52"/>
        <v>0</v>
      </c>
      <c r="Z161" s="2">
        <f t="shared" si="52"/>
        <v>0</v>
      </c>
      <c r="AA161" s="2">
        <f t="shared" si="52"/>
        <v>0</v>
      </c>
      <c r="AB161" s="2">
        <f t="shared" si="52"/>
        <v>0</v>
      </c>
      <c r="AC161" s="2">
        <f t="shared" si="52"/>
        <v>0</v>
      </c>
      <c r="AD161" s="2">
        <f t="shared" si="52"/>
        <v>0</v>
      </c>
      <c r="AE161" s="2">
        <f t="shared" si="52"/>
        <v>0</v>
      </c>
      <c r="AF161" s="2">
        <f t="shared" si="52"/>
        <v>0</v>
      </c>
      <c r="AG161" s="2">
        <f t="shared" si="52"/>
        <v>0</v>
      </c>
      <c r="AH161" s="2">
        <f t="shared" si="52"/>
        <v>0</v>
      </c>
      <c r="AI161" s="2">
        <f t="shared" si="52"/>
        <v>0</v>
      </c>
      <c r="AJ161" s="2">
        <f t="shared" si="52"/>
        <v>0</v>
      </c>
      <c r="AK161" s="2">
        <f t="shared" si="52"/>
        <v>0</v>
      </c>
    </row>
    <row r="162" spans="1:37">
      <c r="C162" s="1"/>
      <c r="D162" s="1"/>
      <c r="E162" t="s">
        <v>243</v>
      </c>
      <c r="F162" t="s">
        <v>242</v>
      </c>
      <c r="H162" s="2">
        <f>H154*H159</f>
        <v>0</v>
      </c>
      <c r="I162" s="2">
        <f t="shared" ref="I162:AK162" si="53">I154*I159</f>
        <v>0</v>
      </c>
      <c r="J162" s="2">
        <f t="shared" si="53"/>
        <v>0</v>
      </c>
      <c r="K162" s="2">
        <f t="shared" si="53"/>
        <v>0</v>
      </c>
      <c r="L162" s="2">
        <f t="shared" si="53"/>
        <v>0</v>
      </c>
      <c r="M162" s="2">
        <f t="shared" si="53"/>
        <v>0</v>
      </c>
      <c r="N162" s="2">
        <f t="shared" si="53"/>
        <v>0</v>
      </c>
      <c r="O162" s="2">
        <f t="shared" si="53"/>
        <v>0</v>
      </c>
      <c r="P162" s="2">
        <f t="shared" si="53"/>
        <v>0</v>
      </c>
      <c r="Q162" s="2">
        <f t="shared" si="53"/>
        <v>0</v>
      </c>
      <c r="R162" s="2">
        <f t="shared" si="53"/>
        <v>0</v>
      </c>
      <c r="S162" s="2">
        <f t="shared" si="53"/>
        <v>0</v>
      </c>
      <c r="T162" s="2">
        <f t="shared" si="53"/>
        <v>0</v>
      </c>
      <c r="U162" s="2">
        <f t="shared" si="53"/>
        <v>0</v>
      </c>
      <c r="V162" s="2">
        <f t="shared" si="53"/>
        <v>0</v>
      </c>
      <c r="W162" s="2">
        <f t="shared" si="53"/>
        <v>0</v>
      </c>
      <c r="X162" s="2">
        <f t="shared" si="53"/>
        <v>0</v>
      </c>
      <c r="Y162" s="2">
        <f t="shared" si="53"/>
        <v>0</v>
      </c>
      <c r="Z162" s="2">
        <f t="shared" si="53"/>
        <v>0</v>
      </c>
      <c r="AA162" s="2">
        <f t="shared" si="53"/>
        <v>0</v>
      </c>
      <c r="AB162" s="2">
        <f t="shared" si="53"/>
        <v>0</v>
      </c>
      <c r="AC162" s="2">
        <f t="shared" si="53"/>
        <v>0</v>
      </c>
      <c r="AD162" s="2">
        <f t="shared" si="53"/>
        <v>0</v>
      </c>
      <c r="AE162" s="2">
        <f t="shared" si="53"/>
        <v>0</v>
      </c>
      <c r="AF162" s="2">
        <f t="shared" si="53"/>
        <v>0</v>
      </c>
      <c r="AG162" s="2">
        <f t="shared" si="53"/>
        <v>0</v>
      </c>
      <c r="AH162" s="2">
        <f t="shared" si="53"/>
        <v>0</v>
      </c>
      <c r="AI162" s="2">
        <f t="shared" si="53"/>
        <v>0</v>
      </c>
      <c r="AJ162" s="2">
        <f t="shared" si="53"/>
        <v>0</v>
      </c>
      <c r="AK162" s="2">
        <f t="shared" si="53"/>
        <v>0</v>
      </c>
    </row>
    <row r="163" spans="1:37">
      <c r="C163" s="1"/>
      <c r="D163" s="1"/>
      <c r="E163" t="s">
        <v>244</v>
      </c>
      <c r="F163" t="s">
        <v>242</v>
      </c>
      <c r="H163" s="2">
        <f>H154*H160</f>
        <v>0</v>
      </c>
      <c r="I163" s="2">
        <f t="shared" ref="I163:AK163" si="54">I154*I160</f>
        <v>0</v>
      </c>
      <c r="J163" s="2">
        <f t="shared" si="54"/>
        <v>0</v>
      </c>
      <c r="K163" s="2">
        <f t="shared" si="54"/>
        <v>0</v>
      </c>
      <c r="L163" s="2">
        <f t="shared" si="54"/>
        <v>0</v>
      </c>
      <c r="M163" s="2">
        <f t="shared" si="54"/>
        <v>0</v>
      </c>
      <c r="N163" s="2">
        <f t="shared" si="54"/>
        <v>0</v>
      </c>
      <c r="O163" s="2">
        <f t="shared" si="54"/>
        <v>0</v>
      </c>
      <c r="P163" s="2">
        <f t="shared" si="54"/>
        <v>0</v>
      </c>
      <c r="Q163" s="2">
        <f t="shared" si="54"/>
        <v>0</v>
      </c>
      <c r="R163" s="2">
        <f t="shared" si="54"/>
        <v>0</v>
      </c>
      <c r="S163" s="2">
        <f t="shared" si="54"/>
        <v>0</v>
      </c>
      <c r="T163" s="2">
        <f t="shared" si="54"/>
        <v>0</v>
      </c>
      <c r="U163" s="2">
        <f t="shared" si="54"/>
        <v>0</v>
      </c>
      <c r="V163" s="2">
        <f t="shared" si="54"/>
        <v>0</v>
      </c>
      <c r="W163" s="2">
        <f t="shared" si="54"/>
        <v>0</v>
      </c>
      <c r="X163" s="2">
        <f t="shared" si="54"/>
        <v>0</v>
      </c>
      <c r="Y163" s="2">
        <f t="shared" si="54"/>
        <v>0</v>
      </c>
      <c r="Z163" s="2">
        <f t="shared" si="54"/>
        <v>0</v>
      </c>
      <c r="AA163" s="2">
        <f t="shared" si="54"/>
        <v>0</v>
      </c>
      <c r="AB163" s="2">
        <f t="shared" si="54"/>
        <v>0</v>
      </c>
      <c r="AC163" s="2">
        <f t="shared" si="54"/>
        <v>0</v>
      </c>
      <c r="AD163" s="2">
        <f t="shared" si="54"/>
        <v>0</v>
      </c>
      <c r="AE163" s="2">
        <f t="shared" si="54"/>
        <v>0</v>
      </c>
      <c r="AF163" s="2">
        <f t="shared" si="54"/>
        <v>0</v>
      </c>
      <c r="AG163" s="2">
        <f t="shared" si="54"/>
        <v>0</v>
      </c>
      <c r="AH163" s="2">
        <f t="shared" si="54"/>
        <v>0</v>
      </c>
      <c r="AI163" s="2">
        <f t="shared" si="54"/>
        <v>0</v>
      </c>
      <c r="AJ163" s="2">
        <f t="shared" si="54"/>
        <v>0</v>
      </c>
      <c r="AK163" s="2">
        <f t="shared" si="54"/>
        <v>0</v>
      </c>
    </row>
    <row r="164" spans="1:37">
      <c r="A164" s="14">
        <f>'Notes &amp; Assumptions'!A48</f>
        <v>35</v>
      </c>
      <c r="C164" s="1"/>
      <c r="D164" s="1"/>
      <c r="E164" t="s">
        <v>245</v>
      </c>
      <c r="F164" t="s">
        <v>209</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row>
    <row r="165" spans="1:37">
      <c r="A165" s="14">
        <f>'Notes &amp; Assumptions'!A49</f>
        <v>36</v>
      </c>
      <c r="C165" s="1"/>
      <c r="D165" s="1"/>
      <c r="E165" t="s">
        <v>246</v>
      </c>
      <c r="F165" t="s">
        <v>247</v>
      </c>
      <c r="G165" s="10"/>
      <c r="H165" s="2">
        <f>G165*(1+$G$14)*(1+H164)</f>
        <v>0</v>
      </c>
      <c r="I165" s="2">
        <f t="shared" ref="I165:AK165" si="55">H165*(1+$G$14)*(1+I164)</f>
        <v>0</v>
      </c>
      <c r="J165" s="2">
        <f t="shared" si="55"/>
        <v>0</v>
      </c>
      <c r="K165" s="2">
        <f t="shared" si="55"/>
        <v>0</v>
      </c>
      <c r="L165" s="2">
        <f t="shared" si="55"/>
        <v>0</v>
      </c>
      <c r="M165" s="2">
        <f t="shared" si="55"/>
        <v>0</v>
      </c>
      <c r="N165" s="2">
        <f t="shared" si="55"/>
        <v>0</v>
      </c>
      <c r="O165" s="2">
        <f t="shared" si="55"/>
        <v>0</v>
      </c>
      <c r="P165" s="2">
        <f t="shared" si="55"/>
        <v>0</v>
      </c>
      <c r="Q165" s="2">
        <f t="shared" si="55"/>
        <v>0</v>
      </c>
      <c r="R165" s="2">
        <f t="shared" si="55"/>
        <v>0</v>
      </c>
      <c r="S165" s="2">
        <f t="shared" si="55"/>
        <v>0</v>
      </c>
      <c r="T165" s="2">
        <f t="shared" si="55"/>
        <v>0</v>
      </c>
      <c r="U165" s="2">
        <f t="shared" si="55"/>
        <v>0</v>
      </c>
      <c r="V165" s="2">
        <f t="shared" si="55"/>
        <v>0</v>
      </c>
      <c r="W165" s="2">
        <f t="shared" si="55"/>
        <v>0</v>
      </c>
      <c r="X165" s="2">
        <f t="shared" si="55"/>
        <v>0</v>
      </c>
      <c r="Y165" s="2">
        <f t="shared" si="55"/>
        <v>0</v>
      </c>
      <c r="Z165" s="2">
        <f t="shared" si="55"/>
        <v>0</v>
      </c>
      <c r="AA165" s="2">
        <f t="shared" si="55"/>
        <v>0</v>
      </c>
      <c r="AB165" s="2">
        <f t="shared" si="55"/>
        <v>0</v>
      </c>
      <c r="AC165" s="2">
        <f t="shared" si="55"/>
        <v>0</v>
      </c>
      <c r="AD165" s="2">
        <f t="shared" si="55"/>
        <v>0</v>
      </c>
      <c r="AE165" s="2">
        <f t="shared" si="55"/>
        <v>0</v>
      </c>
      <c r="AF165" s="2">
        <f t="shared" si="55"/>
        <v>0</v>
      </c>
      <c r="AG165" s="2">
        <f>AF165*(1+$G$14)*(1+AG164)</f>
        <v>0</v>
      </c>
      <c r="AH165" s="2">
        <f t="shared" si="55"/>
        <v>0</v>
      </c>
      <c r="AI165" s="2">
        <f t="shared" si="55"/>
        <v>0</v>
      </c>
      <c r="AJ165" s="2">
        <f t="shared" si="55"/>
        <v>0</v>
      </c>
      <c r="AK165" s="2">
        <f t="shared" si="55"/>
        <v>0</v>
      </c>
    </row>
    <row r="166" spans="1:37">
      <c r="C166" s="1"/>
      <c r="D166" s="1"/>
      <c r="E166" t="s">
        <v>248</v>
      </c>
      <c r="F166" t="s">
        <v>249</v>
      </c>
      <c r="G166" s="20"/>
      <c r="H166" s="21">
        <f>G166*(1+$G$14)*(1+H164)</f>
        <v>0</v>
      </c>
      <c r="I166" s="21">
        <f t="shared" ref="I166:AK166" si="56">H166*(1+$G$14)*(1+I164)</f>
        <v>0</v>
      </c>
      <c r="J166" s="21">
        <f t="shared" si="56"/>
        <v>0</v>
      </c>
      <c r="K166" s="21">
        <f t="shared" si="56"/>
        <v>0</v>
      </c>
      <c r="L166" s="21">
        <f t="shared" si="56"/>
        <v>0</v>
      </c>
      <c r="M166" s="21">
        <f t="shared" si="56"/>
        <v>0</v>
      </c>
      <c r="N166" s="21">
        <f t="shared" si="56"/>
        <v>0</v>
      </c>
      <c r="O166" s="21">
        <f t="shared" si="56"/>
        <v>0</v>
      </c>
      <c r="P166" s="21">
        <f t="shared" si="56"/>
        <v>0</v>
      </c>
      <c r="Q166" s="21">
        <f t="shared" si="56"/>
        <v>0</v>
      </c>
      <c r="R166" s="21">
        <f t="shared" si="56"/>
        <v>0</v>
      </c>
      <c r="S166" s="21">
        <f t="shared" si="56"/>
        <v>0</v>
      </c>
      <c r="T166" s="21">
        <f t="shared" si="56"/>
        <v>0</v>
      </c>
      <c r="U166" s="21">
        <f t="shared" si="56"/>
        <v>0</v>
      </c>
      <c r="V166" s="21">
        <f t="shared" si="56"/>
        <v>0</v>
      </c>
      <c r="W166" s="21">
        <f t="shared" si="56"/>
        <v>0</v>
      </c>
      <c r="X166" s="21">
        <f t="shared" si="56"/>
        <v>0</v>
      </c>
      <c r="Y166" s="21">
        <f t="shared" si="56"/>
        <v>0</v>
      </c>
      <c r="Z166" s="21">
        <f t="shared" si="56"/>
        <v>0</v>
      </c>
      <c r="AA166" s="21">
        <f t="shared" si="56"/>
        <v>0</v>
      </c>
      <c r="AB166" s="21">
        <f t="shared" si="56"/>
        <v>0</v>
      </c>
      <c r="AC166" s="21">
        <f t="shared" si="56"/>
        <v>0</v>
      </c>
      <c r="AD166" s="21">
        <f t="shared" si="56"/>
        <v>0</v>
      </c>
      <c r="AE166" s="21">
        <f t="shared" si="56"/>
        <v>0</v>
      </c>
      <c r="AF166" s="21">
        <f t="shared" si="56"/>
        <v>0</v>
      </c>
      <c r="AG166" s="21">
        <f>AF166*(1+$G$14)*(1+AG164)</f>
        <v>0</v>
      </c>
      <c r="AH166" s="21">
        <f t="shared" si="56"/>
        <v>0</v>
      </c>
      <c r="AI166" s="21">
        <f t="shared" si="56"/>
        <v>0</v>
      </c>
      <c r="AJ166" s="21">
        <f t="shared" si="56"/>
        <v>0</v>
      </c>
      <c r="AK166" s="21">
        <f t="shared" si="56"/>
        <v>0</v>
      </c>
    </row>
    <row r="167" spans="1:37">
      <c r="C167" s="1"/>
      <c r="D167" s="1"/>
      <c r="E167" t="s">
        <v>250</v>
      </c>
      <c r="F167" t="s">
        <v>249</v>
      </c>
      <c r="G167" s="20"/>
      <c r="H167" s="21">
        <f>G167*(1+$G$14)*(1+H164)</f>
        <v>0</v>
      </c>
      <c r="I167" s="21">
        <f t="shared" ref="I167:AK167" si="57">H167*(1+$G$14)*(1+I164)</f>
        <v>0</v>
      </c>
      <c r="J167" s="21">
        <f t="shared" si="57"/>
        <v>0</v>
      </c>
      <c r="K167" s="21">
        <f t="shared" si="57"/>
        <v>0</v>
      </c>
      <c r="L167" s="21">
        <f t="shared" si="57"/>
        <v>0</v>
      </c>
      <c r="M167" s="21">
        <f t="shared" si="57"/>
        <v>0</v>
      </c>
      <c r="N167" s="21">
        <f t="shared" si="57"/>
        <v>0</v>
      </c>
      <c r="O167" s="21">
        <f t="shared" si="57"/>
        <v>0</v>
      </c>
      <c r="P167" s="21">
        <f t="shared" si="57"/>
        <v>0</v>
      </c>
      <c r="Q167" s="21">
        <f t="shared" si="57"/>
        <v>0</v>
      </c>
      <c r="R167" s="21">
        <f t="shared" si="57"/>
        <v>0</v>
      </c>
      <c r="S167" s="21">
        <f t="shared" si="57"/>
        <v>0</v>
      </c>
      <c r="T167" s="21">
        <f t="shared" si="57"/>
        <v>0</v>
      </c>
      <c r="U167" s="21">
        <f t="shared" si="57"/>
        <v>0</v>
      </c>
      <c r="V167" s="21">
        <f t="shared" si="57"/>
        <v>0</v>
      </c>
      <c r="W167" s="21">
        <f t="shared" si="57"/>
        <v>0</v>
      </c>
      <c r="X167" s="21">
        <f t="shared" si="57"/>
        <v>0</v>
      </c>
      <c r="Y167" s="21">
        <f t="shared" si="57"/>
        <v>0</v>
      </c>
      <c r="Z167" s="21">
        <f t="shared" si="57"/>
        <v>0</v>
      </c>
      <c r="AA167" s="21">
        <f t="shared" si="57"/>
        <v>0</v>
      </c>
      <c r="AB167" s="21">
        <f t="shared" si="57"/>
        <v>0</v>
      </c>
      <c r="AC167" s="21">
        <f t="shared" si="57"/>
        <v>0</v>
      </c>
      <c r="AD167" s="21">
        <f t="shared" si="57"/>
        <v>0</v>
      </c>
      <c r="AE167" s="21">
        <f t="shared" si="57"/>
        <v>0</v>
      </c>
      <c r="AF167" s="21">
        <f t="shared" si="57"/>
        <v>0</v>
      </c>
      <c r="AG167" s="21">
        <f>AF167*(1+$G$14)*(1+AG164)</f>
        <v>0</v>
      </c>
      <c r="AH167" s="21">
        <f t="shared" si="57"/>
        <v>0</v>
      </c>
      <c r="AI167" s="21">
        <f t="shared" si="57"/>
        <v>0</v>
      </c>
      <c r="AJ167" s="21">
        <f t="shared" si="57"/>
        <v>0</v>
      </c>
      <c r="AK167" s="21">
        <f t="shared" si="57"/>
        <v>0</v>
      </c>
    </row>
    <row r="168" spans="1:37">
      <c r="C168" s="1"/>
      <c r="D168" s="1"/>
      <c r="E168" t="s">
        <v>251</v>
      </c>
      <c r="F168" t="s">
        <v>249</v>
      </c>
      <c r="G168" s="20"/>
      <c r="H168" s="21">
        <f>G168*(1+$G$14)*(1+H164)</f>
        <v>0</v>
      </c>
      <c r="I168" s="21">
        <f t="shared" ref="I168:AK168" si="58">H168*(1+$G$14)*(1+I164)</f>
        <v>0</v>
      </c>
      <c r="J168" s="21">
        <f t="shared" si="58"/>
        <v>0</v>
      </c>
      <c r="K168" s="21">
        <f t="shared" si="58"/>
        <v>0</v>
      </c>
      <c r="L168" s="21">
        <f t="shared" si="58"/>
        <v>0</v>
      </c>
      <c r="M168" s="21">
        <f t="shared" si="58"/>
        <v>0</v>
      </c>
      <c r="N168" s="21">
        <f t="shared" si="58"/>
        <v>0</v>
      </c>
      <c r="O168" s="21">
        <f t="shared" si="58"/>
        <v>0</v>
      </c>
      <c r="P168" s="21">
        <f t="shared" si="58"/>
        <v>0</v>
      </c>
      <c r="Q168" s="21">
        <f t="shared" si="58"/>
        <v>0</v>
      </c>
      <c r="R168" s="21">
        <f t="shared" si="58"/>
        <v>0</v>
      </c>
      <c r="S168" s="21">
        <f t="shared" si="58"/>
        <v>0</v>
      </c>
      <c r="T168" s="21">
        <f t="shared" si="58"/>
        <v>0</v>
      </c>
      <c r="U168" s="21">
        <f t="shared" si="58"/>
        <v>0</v>
      </c>
      <c r="V168" s="21">
        <f t="shared" si="58"/>
        <v>0</v>
      </c>
      <c r="W168" s="21">
        <f t="shared" si="58"/>
        <v>0</v>
      </c>
      <c r="X168" s="21">
        <f t="shared" si="58"/>
        <v>0</v>
      </c>
      <c r="Y168" s="21">
        <f t="shared" si="58"/>
        <v>0</v>
      </c>
      <c r="Z168" s="21">
        <f t="shared" si="58"/>
        <v>0</v>
      </c>
      <c r="AA168" s="21">
        <f t="shared" si="58"/>
        <v>0</v>
      </c>
      <c r="AB168" s="21">
        <f t="shared" si="58"/>
        <v>0</v>
      </c>
      <c r="AC168" s="21">
        <f t="shared" si="58"/>
        <v>0</v>
      </c>
      <c r="AD168" s="21">
        <f t="shared" si="58"/>
        <v>0</v>
      </c>
      <c r="AE168" s="21">
        <f t="shared" si="58"/>
        <v>0</v>
      </c>
      <c r="AF168" s="21">
        <f t="shared" si="58"/>
        <v>0</v>
      </c>
      <c r="AG168" s="21">
        <f>AF168*(1+$G$14)*(1+AG164)</f>
        <v>0</v>
      </c>
      <c r="AH168" s="21">
        <f t="shared" si="58"/>
        <v>0</v>
      </c>
      <c r="AI168" s="21">
        <f t="shared" si="58"/>
        <v>0</v>
      </c>
      <c r="AJ168" s="21">
        <f t="shared" si="58"/>
        <v>0</v>
      </c>
      <c r="AK168" s="21">
        <f t="shared" si="58"/>
        <v>0</v>
      </c>
    </row>
    <row r="169" spans="1:37">
      <c r="C169" s="1"/>
      <c r="D169" s="1"/>
    </row>
    <row r="170" spans="1:37">
      <c r="C170" s="1"/>
      <c r="D170" s="1"/>
      <c r="E170" t="s">
        <v>266</v>
      </c>
      <c r="F170" t="s">
        <v>253</v>
      </c>
      <c r="H170" s="2">
        <f>SUM(H161:H163)/1000</f>
        <v>0</v>
      </c>
      <c r="I170" s="2">
        <f t="shared" ref="I170:AK170" si="59">SUM(I161:I163)/1000</f>
        <v>0</v>
      </c>
      <c r="J170" s="2">
        <f t="shared" si="59"/>
        <v>0</v>
      </c>
      <c r="K170" s="2">
        <f t="shared" si="59"/>
        <v>0</v>
      </c>
      <c r="L170" s="2">
        <f t="shared" si="59"/>
        <v>0</v>
      </c>
      <c r="M170" s="2">
        <f t="shared" si="59"/>
        <v>0</v>
      </c>
      <c r="N170" s="2">
        <f t="shared" si="59"/>
        <v>0</v>
      </c>
      <c r="O170" s="2">
        <f t="shared" si="59"/>
        <v>0</v>
      </c>
      <c r="P170" s="2">
        <f t="shared" si="59"/>
        <v>0</v>
      </c>
      <c r="Q170" s="2">
        <f t="shared" si="59"/>
        <v>0</v>
      </c>
      <c r="R170" s="2">
        <f t="shared" si="59"/>
        <v>0</v>
      </c>
      <c r="S170" s="2">
        <f t="shared" si="59"/>
        <v>0</v>
      </c>
      <c r="T170" s="2">
        <f t="shared" si="59"/>
        <v>0</v>
      </c>
      <c r="U170" s="2">
        <f t="shared" si="59"/>
        <v>0</v>
      </c>
      <c r="V170" s="2">
        <f t="shared" si="59"/>
        <v>0</v>
      </c>
      <c r="W170" s="2">
        <f t="shared" si="59"/>
        <v>0</v>
      </c>
      <c r="X170" s="2">
        <f t="shared" si="59"/>
        <v>0</v>
      </c>
      <c r="Y170" s="2">
        <f t="shared" si="59"/>
        <v>0</v>
      </c>
      <c r="Z170" s="2">
        <f t="shared" si="59"/>
        <v>0</v>
      </c>
      <c r="AA170" s="2">
        <f t="shared" si="59"/>
        <v>0</v>
      </c>
      <c r="AB170" s="2">
        <f t="shared" si="59"/>
        <v>0</v>
      </c>
      <c r="AC170" s="2">
        <f t="shared" si="59"/>
        <v>0</v>
      </c>
      <c r="AD170" s="2">
        <f t="shared" si="59"/>
        <v>0</v>
      </c>
      <c r="AE170" s="2">
        <f t="shared" si="59"/>
        <v>0</v>
      </c>
      <c r="AF170" s="2">
        <f t="shared" si="59"/>
        <v>0</v>
      </c>
      <c r="AG170" s="2">
        <f t="shared" si="59"/>
        <v>0</v>
      </c>
      <c r="AH170" s="2">
        <f t="shared" si="59"/>
        <v>0</v>
      </c>
      <c r="AI170" s="2">
        <f t="shared" si="59"/>
        <v>0</v>
      </c>
      <c r="AJ170" s="2">
        <f t="shared" si="59"/>
        <v>0</v>
      </c>
      <c r="AK170" s="2">
        <f t="shared" si="59"/>
        <v>0</v>
      </c>
    </row>
    <row r="171" spans="1:37">
      <c r="C171" s="1"/>
      <c r="D171" s="1"/>
      <c r="E171" t="s">
        <v>267</v>
      </c>
      <c r="F171" t="s">
        <v>215</v>
      </c>
      <c r="H171" s="2">
        <f>H154*H165+H161*H166+H162*H167+H163*H168</f>
        <v>0</v>
      </c>
      <c r="I171" s="2">
        <f t="shared" ref="I171:AK171" si="60">I154*I165+I161*I166+I162*I167+I163*I168</f>
        <v>0</v>
      </c>
      <c r="J171" s="2">
        <f t="shared" si="60"/>
        <v>0</v>
      </c>
      <c r="K171" s="2">
        <f t="shared" si="60"/>
        <v>0</v>
      </c>
      <c r="L171" s="2">
        <f t="shared" si="60"/>
        <v>0</v>
      </c>
      <c r="M171" s="2">
        <f t="shared" si="60"/>
        <v>0</v>
      </c>
      <c r="N171" s="2">
        <f t="shared" si="60"/>
        <v>0</v>
      </c>
      <c r="O171" s="2">
        <f t="shared" si="60"/>
        <v>0</v>
      </c>
      <c r="P171" s="2">
        <f t="shared" si="60"/>
        <v>0</v>
      </c>
      <c r="Q171" s="2">
        <f t="shared" si="60"/>
        <v>0</v>
      </c>
      <c r="R171" s="2">
        <f t="shared" si="60"/>
        <v>0</v>
      </c>
      <c r="S171" s="2">
        <f t="shared" si="60"/>
        <v>0</v>
      </c>
      <c r="T171" s="2">
        <f t="shared" si="60"/>
        <v>0</v>
      </c>
      <c r="U171" s="2">
        <f t="shared" si="60"/>
        <v>0</v>
      </c>
      <c r="V171" s="2">
        <f t="shared" si="60"/>
        <v>0</v>
      </c>
      <c r="W171" s="2">
        <f t="shared" si="60"/>
        <v>0</v>
      </c>
      <c r="X171" s="2">
        <f t="shared" si="60"/>
        <v>0</v>
      </c>
      <c r="Y171" s="2">
        <f t="shared" si="60"/>
        <v>0</v>
      </c>
      <c r="Z171" s="2">
        <f t="shared" si="60"/>
        <v>0</v>
      </c>
      <c r="AA171" s="2">
        <f t="shared" si="60"/>
        <v>0</v>
      </c>
      <c r="AB171" s="2">
        <f t="shared" si="60"/>
        <v>0</v>
      </c>
      <c r="AC171" s="2">
        <f t="shared" si="60"/>
        <v>0</v>
      </c>
      <c r="AD171" s="2">
        <f t="shared" si="60"/>
        <v>0</v>
      </c>
      <c r="AE171" s="2">
        <f t="shared" si="60"/>
        <v>0</v>
      </c>
      <c r="AF171" s="2">
        <f t="shared" si="60"/>
        <v>0</v>
      </c>
      <c r="AG171" s="2">
        <f t="shared" si="60"/>
        <v>0</v>
      </c>
      <c r="AH171" s="2">
        <f t="shared" si="60"/>
        <v>0</v>
      </c>
      <c r="AI171" s="2">
        <f t="shared" si="60"/>
        <v>0</v>
      </c>
      <c r="AJ171" s="2">
        <f t="shared" si="60"/>
        <v>0</v>
      </c>
      <c r="AK171" s="2">
        <f t="shared" si="60"/>
        <v>0</v>
      </c>
    </row>
    <row r="172" spans="1:37">
      <c r="C172" s="1"/>
      <c r="D172" s="1"/>
    </row>
    <row r="173" spans="1:37">
      <c r="C173" s="1"/>
      <c r="D173" t="s">
        <v>268</v>
      </c>
    </row>
    <row r="174" spans="1:37">
      <c r="C174" s="1"/>
      <c r="E174" t="s">
        <v>269</v>
      </c>
      <c r="F174" t="s">
        <v>232</v>
      </c>
      <c r="H174">
        <f t="shared" ref="H174:AK175" si="61">SUM(H93,H114,H135,H156)</f>
        <v>10616.439085726972</v>
      </c>
      <c r="I174">
        <f t="shared" si="61"/>
        <v>10508.019010920625</v>
      </c>
      <c r="J174">
        <f t="shared" si="61"/>
        <v>10509.423053476059</v>
      </c>
      <c r="K174">
        <f t="shared" si="61"/>
        <v>10839.29390568175</v>
      </c>
      <c r="L174">
        <f t="shared" si="61"/>
        <v>10870.795049485419</v>
      </c>
      <c r="M174">
        <f t="shared" si="61"/>
        <v>10845.731944915555</v>
      </c>
      <c r="N174">
        <f t="shared" si="61"/>
        <v>10811.868558671482</v>
      </c>
      <c r="O174">
        <f t="shared" si="61"/>
        <v>10793.323506816789</v>
      </c>
      <c r="P174">
        <f t="shared" si="61"/>
        <v>10549.294816040016</v>
      </c>
      <c r="Q174">
        <f t="shared" si="61"/>
        <v>10464.428764671185</v>
      </c>
      <c r="R174">
        <f t="shared" si="61"/>
        <v>10347.860059730625</v>
      </c>
      <c r="S174">
        <f t="shared" si="61"/>
        <v>10224.862316765915</v>
      </c>
      <c r="T174">
        <f t="shared" si="61"/>
        <v>10079.162263666523</v>
      </c>
      <c r="U174">
        <f t="shared" si="61"/>
        <v>10174.025400793047</v>
      </c>
      <c r="V174">
        <f t="shared" si="61"/>
        <v>10085.741505123264</v>
      </c>
      <c r="W174">
        <f t="shared" si="61"/>
        <v>10049.946139386813</v>
      </c>
      <c r="X174">
        <f t="shared" si="61"/>
        <v>10003.042410399496</v>
      </c>
      <c r="Y174">
        <f t="shared" si="61"/>
        <v>10001.586375366078</v>
      </c>
      <c r="Z174">
        <f t="shared" si="61"/>
        <v>10065.584015789162</v>
      </c>
      <c r="AA174">
        <f t="shared" si="61"/>
        <v>10063.320974476332</v>
      </c>
      <c r="AB174">
        <f t="shared" si="61"/>
        <v>10044.87023675692</v>
      </c>
      <c r="AC174">
        <f t="shared" si="61"/>
        <v>10038.058358695822</v>
      </c>
      <c r="AD174">
        <f t="shared" si="61"/>
        <v>10036.077061913968</v>
      </c>
      <c r="AE174">
        <f t="shared" si="61"/>
        <v>10041.582837166423</v>
      </c>
      <c r="AF174">
        <f t="shared" si="61"/>
        <v>10048.248914132957</v>
      </c>
      <c r="AG174">
        <f t="shared" si="61"/>
        <v>663.60000000000582</v>
      </c>
      <c r="AH174">
        <f t="shared" si="61"/>
        <v>663.60000000000582</v>
      </c>
      <c r="AI174">
        <f t="shared" si="61"/>
        <v>663.59999999999127</v>
      </c>
      <c r="AJ174">
        <f t="shared" si="61"/>
        <v>487.80000000000291</v>
      </c>
      <c r="AK174">
        <f t="shared" si="61"/>
        <v>487.80000000000291</v>
      </c>
    </row>
    <row r="175" spans="1:37">
      <c r="C175" s="1"/>
      <c r="D175" s="1"/>
      <c r="E175" t="s">
        <v>270</v>
      </c>
      <c r="F175" t="s">
        <v>232</v>
      </c>
      <c r="H175">
        <f t="shared" si="61"/>
        <v>10616.439085726972</v>
      </c>
      <c r="I175">
        <f t="shared" si="61"/>
        <v>21124.458096647599</v>
      </c>
      <c r="J175">
        <f t="shared" si="61"/>
        <v>31633.881150123656</v>
      </c>
      <c r="K175">
        <f t="shared" si="61"/>
        <v>42473.175055805405</v>
      </c>
      <c r="L175">
        <f t="shared" si="61"/>
        <v>53343.970105290828</v>
      </c>
      <c r="M175">
        <f t="shared" si="61"/>
        <v>64189.702050206382</v>
      </c>
      <c r="N175">
        <f t="shared" si="61"/>
        <v>75001.570608877868</v>
      </c>
      <c r="O175">
        <f t="shared" si="61"/>
        <v>85794.894115694653</v>
      </c>
      <c r="P175">
        <f t="shared" si="61"/>
        <v>96344.188931734665</v>
      </c>
      <c r="Q175">
        <f t="shared" si="61"/>
        <v>106808.61769640585</v>
      </c>
      <c r="R175">
        <f t="shared" si="61"/>
        <v>117156.47775613648</v>
      </c>
      <c r="S175">
        <f t="shared" si="61"/>
        <v>127381.3400729024</v>
      </c>
      <c r="T175">
        <f t="shared" si="61"/>
        <v>137460.50233656893</v>
      </c>
      <c r="U175">
        <f t="shared" si="61"/>
        <v>147634.52773736196</v>
      </c>
      <c r="V175">
        <f t="shared" si="61"/>
        <v>157720.26924248523</v>
      </c>
      <c r="W175">
        <f t="shared" si="61"/>
        <v>167770.21538187205</v>
      </c>
      <c r="X175">
        <f t="shared" si="61"/>
        <v>177773.25779227153</v>
      </c>
      <c r="Y175">
        <f t="shared" si="61"/>
        <v>187774.84416763761</v>
      </c>
      <c r="Z175">
        <f t="shared" si="61"/>
        <v>197840.42818342679</v>
      </c>
      <c r="AA175">
        <f t="shared" si="61"/>
        <v>207903.7491579031</v>
      </c>
      <c r="AB175">
        <f t="shared" si="61"/>
        <v>217948.61939466003</v>
      </c>
      <c r="AC175">
        <f t="shared" si="61"/>
        <v>227986.67775335585</v>
      </c>
      <c r="AD175">
        <f t="shared" si="61"/>
        <v>238022.75481526981</v>
      </c>
      <c r="AE175">
        <f t="shared" si="61"/>
        <v>248064.33765243622</v>
      </c>
      <c r="AF175">
        <f t="shared" si="61"/>
        <v>258112.5865665692</v>
      </c>
      <c r="AG175">
        <f t="shared" si="61"/>
        <v>258776.1865665692</v>
      </c>
      <c r="AH175">
        <f t="shared" si="61"/>
        <v>259439.78656656924</v>
      </c>
      <c r="AI175">
        <f t="shared" si="61"/>
        <v>260103.38656656921</v>
      </c>
      <c r="AJ175">
        <f t="shared" si="61"/>
        <v>260591.1865665692</v>
      </c>
      <c r="AK175">
        <f t="shared" si="61"/>
        <v>261078.98656656922</v>
      </c>
    </row>
    <row r="176" spans="1:37">
      <c r="C176" s="1"/>
      <c r="D176" s="1"/>
      <c r="E176" t="s">
        <v>271</v>
      </c>
      <c r="F176" t="s">
        <v>253</v>
      </c>
      <c r="H176" s="2">
        <f t="shared" ref="H176:AK177" si="62">SUM(H107,H128,H149,H170)</f>
        <v>1096.7969557670069</v>
      </c>
      <c r="I176" s="2">
        <f t="shared" si="62"/>
        <v>2189.2687774322312</v>
      </c>
      <c r="J176" s="2">
        <f t="shared" si="62"/>
        <v>3286.3701873953928</v>
      </c>
      <c r="K176" s="2">
        <f t="shared" si="62"/>
        <v>4406.9388839911871</v>
      </c>
      <c r="L176" s="2">
        <f t="shared" si="62"/>
        <v>5527.5499802008217</v>
      </c>
      <c r="M176" s="2">
        <f t="shared" si="62"/>
        <v>6642.1746464471726</v>
      </c>
      <c r="N176" s="2">
        <f t="shared" si="62"/>
        <v>7750.6454469261844</v>
      </c>
      <c r="O176" s="2">
        <f t="shared" si="62"/>
        <v>8854.1074435155042</v>
      </c>
      <c r="P176" s="2">
        <f t="shared" si="62"/>
        <v>9930.1414353590208</v>
      </c>
      <c r="Q176" s="2">
        <f t="shared" si="62"/>
        <v>10994.887393389234</v>
      </c>
      <c r="R176" s="2">
        <f t="shared" si="62"/>
        <v>12060.096910871051</v>
      </c>
      <c r="S176" s="2">
        <f t="shared" si="62"/>
        <v>13112.645031148177</v>
      </c>
      <c r="T176" s="2">
        <f t="shared" si="62"/>
        <v>14150.194776653783</v>
      </c>
      <c r="U176" s="2">
        <f t="shared" si="62"/>
        <v>15197.509740856018</v>
      </c>
      <c r="V176" s="2">
        <f t="shared" si="62"/>
        <v>16235.736753987692</v>
      </c>
      <c r="W176" s="2">
        <f t="shared" si="62"/>
        <v>17270.278989392944</v>
      </c>
      <c r="X176" s="2">
        <f t="shared" si="62"/>
        <v>18299.99295129679</v>
      </c>
      <c r="Y176" s="2">
        <f t="shared" si="62"/>
        <v>19329.557028841315</v>
      </c>
      <c r="Z176" s="2">
        <f t="shared" si="62"/>
        <v>20365.709028456837</v>
      </c>
      <c r="AA176" s="2">
        <f t="shared" si="62"/>
        <v>21401.628070424013</v>
      </c>
      <c r="AB176" s="2">
        <f t="shared" si="62"/>
        <v>22435.647792018688</v>
      </c>
      <c r="AC176" s="2">
        <f t="shared" si="62"/>
        <v>23468.966298357187</v>
      </c>
      <c r="AD176" s="2">
        <f t="shared" si="62"/>
        <v>24502.080849851227</v>
      </c>
      <c r="AE176" s="2">
        <f t="shared" si="62"/>
        <v>25535.762166276974</v>
      </c>
      <c r="AF176" s="2">
        <f t="shared" si="62"/>
        <v>26570.129689182897</v>
      </c>
      <c r="AG176" s="2">
        <f t="shared" si="62"/>
        <v>26638.440724674361</v>
      </c>
      <c r="AH176" s="2">
        <f t="shared" si="62"/>
        <v>26706.751760165822</v>
      </c>
      <c r="AI176" s="2">
        <f t="shared" si="62"/>
        <v>26775.062795657283</v>
      </c>
      <c r="AJ176" s="2">
        <f t="shared" si="62"/>
        <v>26825.276965507695</v>
      </c>
      <c r="AK176" s="2">
        <f t="shared" si="62"/>
        <v>26875.491135358112</v>
      </c>
    </row>
    <row r="177" spans="1:37">
      <c r="C177" s="1"/>
      <c r="D177" s="1"/>
      <c r="E177" t="s">
        <v>272</v>
      </c>
      <c r="F177" t="s">
        <v>215</v>
      </c>
      <c r="H177" s="2" t="e">
        <f t="shared" si="62"/>
        <v>#REF!</v>
      </c>
      <c r="I177" s="2" t="e">
        <f t="shared" si="62"/>
        <v>#REF!</v>
      </c>
      <c r="J177" s="2" t="e">
        <f t="shared" si="62"/>
        <v>#REF!</v>
      </c>
      <c r="K177" s="2" t="e">
        <f t="shared" si="62"/>
        <v>#REF!</v>
      </c>
      <c r="L177" s="2" t="e">
        <f t="shared" si="62"/>
        <v>#REF!</v>
      </c>
      <c r="M177" s="2" t="e">
        <f t="shared" si="62"/>
        <v>#REF!</v>
      </c>
      <c r="N177" s="2" t="e">
        <f t="shared" si="62"/>
        <v>#REF!</v>
      </c>
      <c r="O177" s="2" t="e">
        <f t="shared" si="62"/>
        <v>#REF!</v>
      </c>
      <c r="P177" s="2" t="e">
        <f t="shared" si="62"/>
        <v>#REF!</v>
      </c>
      <c r="Q177" s="2" t="e">
        <f t="shared" si="62"/>
        <v>#REF!</v>
      </c>
      <c r="R177" s="2" t="e">
        <f t="shared" si="62"/>
        <v>#REF!</v>
      </c>
      <c r="S177" s="2" t="e">
        <f t="shared" si="62"/>
        <v>#REF!</v>
      </c>
      <c r="T177" s="2" t="e">
        <f t="shared" si="62"/>
        <v>#REF!</v>
      </c>
      <c r="U177" s="2" t="e">
        <f t="shared" si="62"/>
        <v>#REF!</v>
      </c>
      <c r="V177" s="2" t="e">
        <f t="shared" si="62"/>
        <v>#REF!</v>
      </c>
      <c r="W177" s="2" t="e">
        <f t="shared" si="62"/>
        <v>#REF!</v>
      </c>
      <c r="X177" s="2" t="e">
        <f t="shared" si="62"/>
        <v>#REF!</v>
      </c>
      <c r="Y177" s="2" t="e">
        <f t="shared" si="62"/>
        <v>#REF!</v>
      </c>
      <c r="Z177" s="2" t="e">
        <f t="shared" si="62"/>
        <v>#REF!</v>
      </c>
      <c r="AA177" s="2" t="e">
        <f t="shared" si="62"/>
        <v>#REF!</v>
      </c>
      <c r="AB177" s="2" t="e">
        <f t="shared" si="62"/>
        <v>#REF!</v>
      </c>
      <c r="AC177" s="2" t="e">
        <f t="shared" si="62"/>
        <v>#REF!</v>
      </c>
      <c r="AD177" s="2" t="e">
        <f t="shared" si="62"/>
        <v>#REF!</v>
      </c>
      <c r="AE177" s="2" t="e">
        <f t="shared" si="62"/>
        <v>#REF!</v>
      </c>
      <c r="AF177" s="2" t="e">
        <f t="shared" si="62"/>
        <v>#REF!</v>
      </c>
      <c r="AG177" s="2" t="e">
        <f t="shared" si="62"/>
        <v>#REF!</v>
      </c>
      <c r="AH177" s="2" t="e">
        <f t="shared" si="62"/>
        <v>#REF!</v>
      </c>
      <c r="AI177" s="2" t="e">
        <f t="shared" si="62"/>
        <v>#REF!</v>
      </c>
      <c r="AJ177" s="2" t="e">
        <f t="shared" si="62"/>
        <v>#REF!</v>
      </c>
      <c r="AK177" s="2" t="e">
        <f t="shared" si="62"/>
        <v>#REF!</v>
      </c>
    </row>
    <row r="178" spans="1:37">
      <c r="C178" s="1"/>
      <c r="D178" s="1"/>
    </row>
    <row r="179" spans="1:37">
      <c r="C179" s="1"/>
      <c r="D179" s="1"/>
      <c r="E179" s="3" t="s">
        <v>273</v>
      </c>
      <c r="F179" s="3" t="s">
        <v>274</v>
      </c>
      <c r="G179" s="3"/>
      <c r="H179" s="9">
        <f>H176*1000/H175</f>
        <v>103.31119002430583</v>
      </c>
      <c r="I179" s="9">
        <f t="shared" ref="I179:AK179" si="63">I176*1000/I175</f>
        <v>103.63668347921612</v>
      </c>
      <c r="J179" s="9">
        <f t="shared" si="63"/>
        <v>103.88766941999296</v>
      </c>
      <c r="K179" s="9">
        <f t="shared" si="63"/>
        <v>103.75816920211217</v>
      </c>
      <c r="L179" s="9">
        <f t="shared" si="63"/>
        <v>103.62089603174439</v>
      </c>
      <c r="M179" s="9">
        <f t="shared" si="63"/>
        <v>103.47726246262918</v>
      </c>
      <c r="N179" s="9">
        <f t="shared" si="63"/>
        <v>103.33977520743741</v>
      </c>
      <c r="O179" s="9">
        <f t="shared" si="63"/>
        <v>103.20086684384405</v>
      </c>
      <c r="P179" s="9">
        <f t="shared" si="63"/>
        <v>103.06943828646574</v>
      </c>
      <c r="Q179" s="9">
        <f t="shared" si="63"/>
        <v>102.94007759412484</v>
      </c>
      <c r="R179" s="9">
        <f t="shared" si="63"/>
        <v>102.94007759412486</v>
      </c>
      <c r="S179" s="9">
        <f t="shared" si="63"/>
        <v>102.94007759412484</v>
      </c>
      <c r="T179" s="9">
        <f t="shared" si="63"/>
        <v>102.94007759412483</v>
      </c>
      <c r="U179" s="9">
        <f t="shared" si="63"/>
        <v>102.94007759412486</v>
      </c>
      <c r="V179" s="9">
        <f t="shared" si="63"/>
        <v>102.94007759412484</v>
      </c>
      <c r="W179" s="9">
        <f t="shared" si="63"/>
        <v>102.94007759412483</v>
      </c>
      <c r="X179" s="9">
        <f t="shared" si="63"/>
        <v>102.94007759412484</v>
      </c>
      <c r="Y179" s="9">
        <f t="shared" si="63"/>
        <v>102.94007759412483</v>
      </c>
      <c r="Z179" s="9">
        <f t="shared" si="63"/>
        <v>102.94007759412484</v>
      </c>
      <c r="AA179" s="9">
        <f t="shared" si="63"/>
        <v>102.94007759412484</v>
      </c>
      <c r="AB179" s="9">
        <f t="shared" si="63"/>
        <v>102.94007759412486</v>
      </c>
      <c r="AC179" s="9">
        <f t="shared" si="63"/>
        <v>102.94007759412484</v>
      </c>
      <c r="AD179" s="9">
        <f t="shared" si="63"/>
        <v>102.94007759412484</v>
      </c>
      <c r="AE179" s="9">
        <f t="shared" si="63"/>
        <v>102.94007759412486</v>
      </c>
      <c r="AF179" s="9">
        <f t="shared" si="63"/>
        <v>102.94007759412483</v>
      </c>
      <c r="AG179" s="9">
        <f t="shared" si="63"/>
        <v>102.94007759412486</v>
      </c>
      <c r="AH179" s="9">
        <f t="shared" si="63"/>
        <v>102.94007759412483</v>
      </c>
      <c r="AI179" s="9">
        <f t="shared" si="63"/>
        <v>102.94007759412483</v>
      </c>
      <c r="AJ179" s="9">
        <f t="shared" si="63"/>
        <v>102.94007759412483</v>
      </c>
      <c r="AK179" s="9">
        <f t="shared" si="63"/>
        <v>102.94007759412483</v>
      </c>
    </row>
    <row r="180" spans="1:37">
      <c r="C180" s="1"/>
      <c r="D180" s="1"/>
      <c r="E180" s="3" t="s">
        <v>275</v>
      </c>
      <c r="F180" s="3" t="s">
        <v>276</v>
      </c>
      <c r="G180" s="3"/>
      <c r="H180" s="9" t="e">
        <f>H177/H175</f>
        <v>#REF!</v>
      </c>
      <c r="I180" s="9" t="e">
        <f t="shared" ref="I180:AK180" si="64">I177/I175</f>
        <v>#REF!</v>
      </c>
      <c r="J180" s="9" t="e">
        <f t="shared" si="64"/>
        <v>#REF!</v>
      </c>
      <c r="K180" s="9" t="e">
        <f t="shared" si="64"/>
        <v>#REF!</v>
      </c>
      <c r="L180" s="9" t="e">
        <f t="shared" si="64"/>
        <v>#REF!</v>
      </c>
      <c r="M180" s="9" t="e">
        <f t="shared" si="64"/>
        <v>#REF!</v>
      </c>
      <c r="N180" s="9" t="e">
        <f t="shared" si="64"/>
        <v>#REF!</v>
      </c>
      <c r="O180" s="9" t="e">
        <f t="shared" si="64"/>
        <v>#REF!</v>
      </c>
      <c r="P180" s="9" t="e">
        <f t="shared" si="64"/>
        <v>#REF!</v>
      </c>
      <c r="Q180" s="9" t="e">
        <f t="shared" si="64"/>
        <v>#REF!</v>
      </c>
      <c r="R180" s="9" t="e">
        <f t="shared" si="64"/>
        <v>#REF!</v>
      </c>
      <c r="S180" s="9" t="e">
        <f t="shared" si="64"/>
        <v>#REF!</v>
      </c>
      <c r="T180" s="9" t="e">
        <f t="shared" si="64"/>
        <v>#REF!</v>
      </c>
      <c r="U180" s="9" t="e">
        <f t="shared" si="64"/>
        <v>#REF!</v>
      </c>
      <c r="V180" s="9" t="e">
        <f t="shared" si="64"/>
        <v>#REF!</v>
      </c>
      <c r="W180" s="9" t="e">
        <f t="shared" si="64"/>
        <v>#REF!</v>
      </c>
      <c r="X180" s="9" t="e">
        <f t="shared" si="64"/>
        <v>#REF!</v>
      </c>
      <c r="Y180" s="9" t="e">
        <f t="shared" si="64"/>
        <v>#REF!</v>
      </c>
      <c r="Z180" s="9" t="e">
        <f t="shared" si="64"/>
        <v>#REF!</v>
      </c>
      <c r="AA180" s="9" t="e">
        <f t="shared" si="64"/>
        <v>#REF!</v>
      </c>
      <c r="AB180" s="9" t="e">
        <f t="shared" si="64"/>
        <v>#REF!</v>
      </c>
      <c r="AC180" s="9" t="e">
        <f t="shared" si="64"/>
        <v>#REF!</v>
      </c>
      <c r="AD180" s="9" t="e">
        <f t="shared" si="64"/>
        <v>#REF!</v>
      </c>
      <c r="AE180" s="9" t="e">
        <f t="shared" si="64"/>
        <v>#REF!</v>
      </c>
      <c r="AF180" s="9" t="e">
        <f t="shared" si="64"/>
        <v>#REF!</v>
      </c>
      <c r="AG180" s="9" t="e">
        <f t="shared" si="64"/>
        <v>#REF!</v>
      </c>
      <c r="AH180" s="9" t="e">
        <f t="shared" si="64"/>
        <v>#REF!</v>
      </c>
      <c r="AI180" s="9" t="e">
        <f t="shared" si="64"/>
        <v>#REF!</v>
      </c>
      <c r="AJ180" s="9" t="e">
        <f t="shared" si="64"/>
        <v>#REF!</v>
      </c>
      <c r="AK180" s="9" t="e">
        <f t="shared" si="64"/>
        <v>#REF!</v>
      </c>
    </row>
    <row r="181" spans="1:37">
      <c r="C181" s="1"/>
      <c r="D181" s="1"/>
      <c r="E181" s="3" t="s">
        <v>277</v>
      </c>
      <c r="F181" s="3" t="s">
        <v>278</v>
      </c>
      <c r="G181" s="3"/>
      <c r="H181" s="9" t="e">
        <f>H177/H176</f>
        <v>#REF!</v>
      </c>
      <c r="I181" s="9" t="e">
        <f t="shared" ref="I181:AK181" si="65">I177/I176</f>
        <v>#REF!</v>
      </c>
      <c r="J181" s="9" t="e">
        <f t="shared" si="65"/>
        <v>#REF!</v>
      </c>
      <c r="K181" s="9" t="e">
        <f t="shared" si="65"/>
        <v>#REF!</v>
      </c>
      <c r="L181" s="9" t="e">
        <f t="shared" si="65"/>
        <v>#REF!</v>
      </c>
      <c r="M181" s="9" t="e">
        <f t="shared" si="65"/>
        <v>#REF!</v>
      </c>
      <c r="N181" s="9" t="e">
        <f t="shared" si="65"/>
        <v>#REF!</v>
      </c>
      <c r="O181" s="9" t="e">
        <f t="shared" si="65"/>
        <v>#REF!</v>
      </c>
      <c r="P181" s="9" t="e">
        <f t="shared" si="65"/>
        <v>#REF!</v>
      </c>
      <c r="Q181" s="9" t="e">
        <f t="shared" si="65"/>
        <v>#REF!</v>
      </c>
      <c r="R181" s="9" t="e">
        <f t="shared" si="65"/>
        <v>#REF!</v>
      </c>
      <c r="S181" s="9" t="e">
        <f t="shared" si="65"/>
        <v>#REF!</v>
      </c>
      <c r="T181" s="9" t="e">
        <f t="shared" si="65"/>
        <v>#REF!</v>
      </c>
      <c r="U181" s="9" t="e">
        <f t="shared" si="65"/>
        <v>#REF!</v>
      </c>
      <c r="V181" s="9" t="e">
        <f t="shared" si="65"/>
        <v>#REF!</v>
      </c>
      <c r="W181" s="9" t="e">
        <f t="shared" si="65"/>
        <v>#REF!</v>
      </c>
      <c r="X181" s="9" t="e">
        <f t="shared" si="65"/>
        <v>#REF!</v>
      </c>
      <c r="Y181" s="9" t="e">
        <f t="shared" si="65"/>
        <v>#REF!</v>
      </c>
      <c r="Z181" s="9" t="e">
        <f t="shared" si="65"/>
        <v>#REF!</v>
      </c>
      <c r="AA181" s="9" t="e">
        <f t="shared" si="65"/>
        <v>#REF!</v>
      </c>
      <c r="AB181" s="9" t="e">
        <f t="shared" si="65"/>
        <v>#REF!</v>
      </c>
      <c r="AC181" s="9" t="e">
        <f t="shared" si="65"/>
        <v>#REF!</v>
      </c>
      <c r="AD181" s="9" t="e">
        <f t="shared" si="65"/>
        <v>#REF!</v>
      </c>
      <c r="AE181" s="9" t="e">
        <f t="shared" si="65"/>
        <v>#REF!</v>
      </c>
      <c r="AF181" s="9" t="e">
        <f t="shared" si="65"/>
        <v>#REF!</v>
      </c>
      <c r="AG181" s="9" t="e">
        <f t="shared" si="65"/>
        <v>#REF!</v>
      </c>
      <c r="AH181" s="9" t="e">
        <f t="shared" si="65"/>
        <v>#REF!</v>
      </c>
      <c r="AI181" s="9" t="e">
        <f t="shared" si="65"/>
        <v>#REF!</v>
      </c>
      <c r="AJ181" s="9" t="e">
        <f t="shared" si="65"/>
        <v>#REF!</v>
      </c>
      <c r="AK181" s="9" t="e">
        <f t="shared" si="65"/>
        <v>#REF!</v>
      </c>
    </row>
    <row r="182" spans="1:37">
      <c r="C182" s="1"/>
      <c r="D182" s="1"/>
    </row>
    <row r="183" spans="1:37">
      <c r="C183" s="1" t="str">
        <f>"Incremental "&amp;VLOOKUP(G4,E320:F322,2,FALSE)&amp;" Charges"</f>
        <v>Incremental Bulk Wastewater Charges</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14">
        <f>'Notes &amp; Assumptions'!A50</f>
        <v>37</v>
      </c>
      <c r="E184" t="s">
        <v>279</v>
      </c>
      <c r="F184" t="s">
        <v>209</v>
      </c>
      <c r="H184" s="11" t="e">
        <f>#REF!</f>
        <v>#REF!</v>
      </c>
      <c r="I184" s="30">
        <v>-5.0000000000000001E-3</v>
      </c>
      <c r="J184" s="30">
        <v>-5.0000000000000001E-3</v>
      </c>
      <c r="K184" s="30">
        <v>-5.0000000000000001E-3</v>
      </c>
      <c r="L184" s="30">
        <v>-5.0000000000000001E-3</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row>
    <row r="185" spans="1:37">
      <c r="A185" s="14">
        <f>'Notes &amp; Assumptions'!A51</f>
        <v>38</v>
      </c>
      <c r="E185" t="s">
        <v>280</v>
      </c>
      <c r="F185" t="s">
        <v>278</v>
      </c>
      <c r="G185" s="10">
        <v>454.64</v>
      </c>
      <c r="H185" s="2" t="e">
        <f t="shared" ref="H185:AK185" si="66">G185*(1+$G$14)*(1+H184)</f>
        <v>#REF!</v>
      </c>
      <c r="I185" s="2" t="e">
        <f t="shared" si="66"/>
        <v>#REF!</v>
      </c>
      <c r="J185" s="2" t="e">
        <f t="shared" si="66"/>
        <v>#REF!</v>
      </c>
      <c r="K185" s="2" t="e">
        <f t="shared" si="66"/>
        <v>#REF!</v>
      </c>
      <c r="L185" s="2" t="e">
        <f t="shared" si="66"/>
        <v>#REF!</v>
      </c>
      <c r="M185" s="2" t="e">
        <f t="shared" si="66"/>
        <v>#REF!</v>
      </c>
      <c r="N185" s="2" t="e">
        <f t="shared" si="66"/>
        <v>#REF!</v>
      </c>
      <c r="O185" s="2" t="e">
        <f t="shared" si="66"/>
        <v>#REF!</v>
      </c>
      <c r="P185" s="2" t="e">
        <f t="shared" si="66"/>
        <v>#REF!</v>
      </c>
      <c r="Q185" s="2" t="e">
        <f t="shared" si="66"/>
        <v>#REF!</v>
      </c>
      <c r="R185" s="2" t="e">
        <f t="shared" si="66"/>
        <v>#REF!</v>
      </c>
      <c r="S185" s="2" t="e">
        <f t="shared" si="66"/>
        <v>#REF!</v>
      </c>
      <c r="T185" s="2" t="e">
        <f t="shared" si="66"/>
        <v>#REF!</v>
      </c>
      <c r="U185" s="2" t="e">
        <f t="shared" si="66"/>
        <v>#REF!</v>
      </c>
      <c r="V185" s="2" t="e">
        <f t="shared" si="66"/>
        <v>#REF!</v>
      </c>
      <c r="W185" s="2" t="e">
        <f t="shared" si="66"/>
        <v>#REF!</v>
      </c>
      <c r="X185" s="2" t="e">
        <f t="shared" si="66"/>
        <v>#REF!</v>
      </c>
      <c r="Y185" s="2" t="e">
        <f t="shared" si="66"/>
        <v>#REF!</v>
      </c>
      <c r="Z185" s="2" t="e">
        <f t="shared" si="66"/>
        <v>#REF!</v>
      </c>
      <c r="AA185" s="2" t="e">
        <f t="shared" si="66"/>
        <v>#REF!</v>
      </c>
      <c r="AB185" s="2" t="e">
        <f t="shared" si="66"/>
        <v>#REF!</v>
      </c>
      <c r="AC185" s="2" t="e">
        <f t="shared" si="66"/>
        <v>#REF!</v>
      </c>
      <c r="AD185" s="2" t="e">
        <f t="shared" si="66"/>
        <v>#REF!</v>
      </c>
      <c r="AE185" s="2" t="e">
        <f t="shared" si="66"/>
        <v>#REF!</v>
      </c>
      <c r="AF185" s="2" t="e">
        <f t="shared" si="66"/>
        <v>#REF!</v>
      </c>
      <c r="AG185" s="2" t="e">
        <f>AF185*(1+$G$14)*(1+AG184)</f>
        <v>#REF!</v>
      </c>
      <c r="AH185" s="2" t="e">
        <f t="shared" si="66"/>
        <v>#REF!</v>
      </c>
      <c r="AI185" s="2" t="e">
        <f t="shared" si="66"/>
        <v>#REF!</v>
      </c>
      <c r="AJ185" s="2" t="e">
        <f t="shared" si="66"/>
        <v>#REF!</v>
      </c>
      <c r="AK185" s="2" t="e">
        <f t="shared" si="66"/>
        <v>#REF!</v>
      </c>
    </row>
    <row r="186" spans="1:37">
      <c r="A186" s="14">
        <f>'Notes &amp; Assumptions'!A52</f>
        <v>39</v>
      </c>
      <c r="E186" t="s">
        <v>281</v>
      </c>
      <c r="F186" t="s">
        <v>215</v>
      </c>
      <c r="G186" s="10">
        <f>(G189/658000)*G91</f>
        <v>0</v>
      </c>
      <c r="H186" s="10" t="e">
        <f>IF(#REF!="Y",((H189/658000)*H91),0)</f>
        <v>#REF!</v>
      </c>
      <c r="I186" s="10" t="e">
        <f>IF(#REF!="Y",((I189/658000)*I91),0)</f>
        <v>#REF!</v>
      </c>
      <c r="J186" s="10" t="e">
        <f>IF(#REF!="Y",((J189/658000)*J91),0)</f>
        <v>#REF!</v>
      </c>
      <c r="K186" s="10" t="e">
        <f>IF(#REF!="Y",((K189/658000)*K91),0)</f>
        <v>#REF!</v>
      </c>
      <c r="L186" s="10" t="e">
        <f>IF(#REF!="Y",((L189/658000)*L91),0)</f>
        <v>#REF!</v>
      </c>
      <c r="M186" s="10" t="e">
        <f>IF(#REF!="Y",((M189/658000)*M91),0)</f>
        <v>#REF!</v>
      </c>
      <c r="N186" s="10" t="e">
        <f>IF(#REF!="Y",((N189/658000)*N91),0)</f>
        <v>#REF!</v>
      </c>
      <c r="O186" s="10" t="e">
        <f>IF(#REF!="Y",((O189/658000)*O91),0)</f>
        <v>#REF!</v>
      </c>
      <c r="P186" s="10" t="e">
        <f>IF(#REF!="Y",((P189/658000)*P91),0)</f>
        <v>#REF!</v>
      </c>
      <c r="Q186" s="10" t="e">
        <f>IF(#REF!="Y",((Q189/658000)*Q91),0)</f>
        <v>#REF!</v>
      </c>
      <c r="R186" s="10" t="e">
        <f>IF(#REF!="Y",((R189/658000)*R91),0)</f>
        <v>#REF!</v>
      </c>
      <c r="S186" s="10" t="e">
        <f>IF(#REF!="Y",((S189/658000)*S91),0)</f>
        <v>#REF!</v>
      </c>
      <c r="T186" s="10" t="e">
        <f>IF(#REF!="Y",((T189/658000)*T91),0)</f>
        <v>#REF!</v>
      </c>
      <c r="U186" s="10" t="e">
        <f>IF(#REF!="Y",((U189/658000)*U91),0)</f>
        <v>#REF!</v>
      </c>
      <c r="V186" s="10" t="e">
        <f>IF(#REF!="Y",((V189/658000)*V91),0)</f>
        <v>#REF!</v>
      </c>
      <c r="W186" s="10" t="e">
        <f>IF(#REF!="Y",((W189/658000)*W91),0)</f>
        <v>#REF!</v>
      </c>
      <c r="X186" s="10" t="e">
        <f>IF(#REF!="Y",((X189/658000)*X91),0)</f>
        <v>#REF!</v>
      </c>
      <c r="Y186" s="10" t="e">
        <f>IF(#REF!="Y",((Y189/658000)*Y91),0)</f>
        <v>#REF!</v>
      </c>
      <c r="Z186" s="10" t="e">
        <f>IF(#REF!="Y",((Z189/658000)*Z91),0)</f>
        <v>#REF!</v>
      </c>
      <c r="AA186" s="10" t="e">
        <f>IF(#REF!="Y",((AA189/658000)*AA91),0)</f>
        <v>#REF!</v>
      </c>
      <c r="AB186" s="10" t="e">
        <f>IF(#REF!="Y",((AB189/658000)*AB91),0)</f>
        <v>#REF!</v>
      </c>
      <c r="AC186" s="10" t="e">
        <f>IF(#REF!="Y",((AC189/658000)*AC91),0)</f>
        <v>#REF!</v>
      </c>
      <c r="AD186" s="10" t="e">
        <f>IF(#REF!="Y",((AD189/658000)*AD91),0)</f>
        <v>#REF!</v>
      </c>
      <c r="AE186" s="10" t="e">
        <f>IF(#REF!="Y",((AE189/658000)*AE91),0)</f>
        <v>#REF!</v>
      </c>
      <c r="AF186" s="10" t="e">
        <f>IF(#REF!="Y",((AF189/658000)*AF91),0)</f>
        <v>#REF!</v>
      </c>
      <c r="AG186" s="10" t="e">
        <f>IF(#REF!="Y",((AG189/658000)*AG91),0)</f>
        <v>#REF!</v>
      </c>
      <c r="AH186" s="10" t="e">
        <f>IF(#REF!="Y",((AH189/658000)*AH91),0)</f>
        <v>#REF!</v>
      </c>
      <c r="AI186" s="10" t="e">
        <f>IF(#REF!="Y",((AI189/658000)*AI91),0)</f>
        <v>#REF!</v>
      </c>
      <c r="AJ186" s="10" t="e">
        <f>IF(#REF!="Y",((AJ189/658000)*AJ91),0)</f>
        <v>#REF!</v>
      </c>
      <c r="AK186" s="10" t="e">
        <f>IF(#REF!="Y",((AK189/658000)*AK91),0)</f>
        <v>#REF!</v>
      </c>
    </row>
    <row r="187" spans="1:37">
      <c r="E187" t="s">
        <v>282</v>
      </c>
      <c r="F187" t="s">
        <v>215</v>
      </c>
      <c r="H187" s="2" t="e">
        <f>H185*H176+H186</f>
        <v>#REF!</v>
      </c>
      <c r="I187" s="2" t="e">
        <f t="shared" ref="I187:AK187" si="67">I185*I176+I186</f>
        <v>#REF!</v>
      </c>
      <c r="J187" s="2" t="e">
        <f t="shared" si="67"/>
        <v>#REF!</v>
      </c>
      <c r="K187" s="2" t="e">
        <f t="shared" si="67"/>
        <v>#REF!</v>
      </c>
      <c r="L187" s="2" t="e">
        <f t="shared" si="67"/>
        <v>#REF!</v>
      </c>
      <c r="M187" s="2" t="e">
        <f t="shared" si="67"/>
        <v>#REF!</v>
      </c>
      <c r="N187" s="2" t="e">
        <f t="shared" si="67"/>
        <v>#REF!</v>
      </c>
      <c r="O187" s="2" t="e">
        <f t="shared" si="67"/>
        <v>#REF!</v>
      </c>
      <c r="P187" s="2" t="e">
        <f t="shared" si="67"/>
        <v>#REF!</v>
      </c>
      <c r="Q187" s="2" t="e">
        <f t="shared" si="67"/>
        <v>#REF!</v>
      </c>
      <c r="R187" s="2" t="e">
        <f t="shared" si="67"/>
        <v>#REF!</v>
      </c>
      <c r="S187" s="2" t="e">
        <f t="shared" si="67"/>
        <v>#REF!</v>
      </c>
      <c r="T187" s="2" t="e">
        <f t="shared" si="67"/>
        <v>#REF!</v>
      </c>
      <c r="U187" s="2" t="e">
        <f t="shared" si="67"/>
        <v>#REF!</v>
      </c>
      <c r="V187" s="2" t="e">
        <f t="shared" si="67"/>
        <v>#REF!</v>
      </c>
      <c r="W187" s="2" t="e">
        <f t="shared" si="67"/>
        <v>#REF!</v>
      </c>
      <c r="X187" s="2" t="e">
        <f t="shared" si="67"/>
        <v>#REF!</v>
      </c>
      <c r="Y187" s="2" t="e">
        <f t="shared" si="67"/>
        <v>#REF!</v>
      </c>
      <c r="Z187" s="2" t="e">
        <f t="shared" si="67"/>
        <v>#REF!</v>
      </c>
      <c r="AA187" s="2" t="e">
        <f t="shared" si="67"/>
        <v>#REF!</v>
      </c>
      <c r="AB187" s="2" t="e">
        <f t="shared" si="67"/>
        <v>#REF!</v>
      </c>
      <c r="AC187" s="2" t="e">
        <f t="shared" si="67"/>
        <v>#REF!</v>
      </c>
      <c r="AD187" s="2" t="e">
        <f t="shared" si="67"/>
        <v>#REF!</v>
      </c>
      <c r="AE187" s="2" t="e">
        <f t="shared" si="67"/>
        <v>#REF!</v>
      </c>
      <c r="AF187" s="2" t="e">
        <f t="shared" si="67"/>
        <v>#REF!</v>
      </c>
      <c r="AG187" s="2" t="e">
        <f t="shared" si="67"/>
        <v>#REF!</v>
      </c>
      <c r="AH187" s="2" t="e">
        <f t="shared" si="67"/>
        <v>#REF!</v>
      </c>
      <c r="AI187" s="2" t="e">
        <f t="shared" si="67"/>
        <v>#REF!</v>
      </c>
      <c r="AJ187" s="2" t="e">
        <f t="shared" si="67"/>
        <v>#REF!</v>
      </c>
      <c r="AK187" s="2" t="e">
        <f t="shared" si="67"/>
        <v>#REF!</v>
      </c>
    </row>
    <row r="188" spans="1:3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C189" s="1" t="s">
        <v>283</v>
      </c>
      <c r="G189" s="2"/>
      <c r="H189" s="34" t="e">
        <f>(103307843.4*(1+H184))*(1+$G$14)</f>
        <v>#REF!</v>
      </c>
      <c r="I189" s="34" t="e">
        <f>(H189*(1+I184))*(1+$G$14)</f>
        <v>#REF!</v>
      </c>
      <c r="J189" s="34" t="e">
        <f t="shared" ref="J189:AK189" si="68">(I189*(1+J184))*(1+$G$14)</f>
        <v>#REF!</v>
      </c>
      <c r="K189" s="34" t="e">
        <f t="shared" si="68"/>
        <v>#REF!</v>
      </c>
      <c r="L189" s="34" t="e">
        <f t="shared" si="68"/>
        <v>#REF!</v>
      </c>
      <c r="M189" s="34" t="e">
        <f t="shared" si="68"/>
        <v>#REF!</v>
      </c>
      <c r="N189" s="34" t="e">
        <f t="shared" si="68"/>
        <v>#REF!</v>
      </c>
      <c r="O189" s="34" t="e">
        <f t="shared" si="68"/>
        <v>#REF!</v>
      </c>
      <c r="P189" s="34" t="e">
        <f t="shared" si="68"/>
        <v>#REF!</v>
      </c>
      <c r="Q189" s="34" t="e">
        <f t="shared" si="68"/>
        <v>#REF!</v>
      </c>
      <c r="R189" s="34" t="e">
        <f t="shared" si="68"/>
        <v>#REF!</v>
      </c>
      <c r="S189" s="34" t="e">
        <f t="shared" si="68"/>
        <v>#REF!</v>
      </c>
      <c r="T189" s="34" t="e">
        <f t="shared" si="68"/>
        <v>#REF!</v>
      </c>
      <c r="U189" s="34" t="e">
        <f t="shared" si="68"/>
        <v>#REF!</v>
      </c>
      <c r="V189" s="34" t="e">
        <f t="shared" si="68"/>
        <v>#REF!</v>
      </c>
      <c r="W189" s="34" t="e">
        <f t="shared" si="68"/>
        <v>#REF!</v>
      </c>
      <c r="X189" s="34" t="e">
        <f t="shared" si="68"/>
        <v>#REF!</v>
      </c>
      <c r="Y189" s="34" t="e">
        <f t="shared" si="68"/>
        <v>#REF!</v>
      </c>
      <c r="Z189" s="34" t="e">
        <f t="shared" si="68"/>
        <v>#REF!</v>
      </c>
      <c r="AA189" s="34" t="e">
        <f t="shared" si="68"/>
        <v>#REF!</v>
      </c>
      <c r="AB189" s="34" t="e">
        <f t="shared" si="68"/>
        <v>#REF!</v>
      </c>
      <c r="AC189" s="34" t="e">
        <f t="shared" si="68"/>
        <v>#REF!</v>
      </c>
      <c r="AD189" s="34" t="e">
        <f t="shared" si="68"/>
        <v>#REF!</v>
      </c>
      <c r="AE189" s="34" t="e">
        <f t="shared" si="68"/>
        <v>#REF!</v>
      </c>
      <c r="AF189" s="34" t="e">
        <f t="shared" si="68"/>
        <v>#REF!</v>
      </c>
      <c r="AG189" s="34" t="e">
        <f t="shared" si="68"/>
        <v>#REF!</v>
      </c>
      <c r="AH189" s="34" t="e">
        <f t="shared" si="68"/>
        <v>#REF!</v>
      </c>
      <c r="AI189" s="34" t="e">
        <f t="shared" si="68"/>
        <v>#REF!</v>
      </c>
      <c r="AJ189" s="34" t="e">
        <f t="shared" si="68"/>
        <v>#REF!</v>
      </c>
      <c r="AK189" s="34" t="e">
        <f t="shared" si="68"/>
        <v>#REF!</v>
      </c>
    </row>
    <row r="190" spans="1:37">
      <c r="C190" s="1"/>
      <c r="D190" t="s">
        <v>284</v>
      </c>
      <c r="G190" s="2"/>
    </row>
    <row r="191" spans="1:37">
      <c r="A191" s="14">
        <f>'Notes &amp; Assumptions'!A53</f>
        <v>40</v>
      </c>
      <c r="C191" s="1"/>
      <c r="E191" t="s">
        <v>285</v>
      </c>
      <c r="G191" s="2"/>
      <c r="H191" s="11" t="e">
        <f>#REF!</f>
        <v>#REF!</v>
      </c>
      <c r="I191" s="11" t="e">
        <f>#REF!</f>
        <v>#REF!</v>
      </c>
      <c r="J191" s="11" t="e">
        <f>#REF!</f>
        <v>#REF!</v>
      </c>
      <c r="K191" s="11" t="e">
        <f>#REF!</f>
        <v>#REF!</v>
      </c>
      <c r="L191" s="11" t="e">
        <f>#REF!</f>
        <v>#REF!</v>
      </c>
      <c r="M191" s="11" t="e">
        <f>#REF!</f>
        <v>#REF!</v>
      </c>
      <c r="N191" s="11" t="e">
        <f>#REF!</f>
        <v>#REF!</v>
      </c>
      <c r="O191" s="11" t="e">
        <f>#REF!</f>
        <v>#REF!</v>
      </c>
      <c r="P191" s="11" t="e">
        <f>#REF!</f>
        <v>#REF!</v>
      </c>
      <c r="Q191" s="11" t="e">
        <f>#REF!</f>
        <v>#REF!</v>
      </c>
      <c r="R191" s="11" t="e">
        <f>#REF!</f>
        <v>#REF!</v>
      </c>
      <c r="S191" s="11" t="e">
        <f>#REF!</f>
        <v>#REF!</v>
      </c>
      <c r="T191" s="11" t="e">
        <f>#REF!</f>
        <v>#REF!</v>
      </c>
      <c r="U191" s="11" t="e">
        <f>#REF!</f>
        <v>#REF!</v>
      </c>
      <c r="V191" s="11" t="e">
        <f>#REF!</f>
        <v>#REF!</v>
      </c>
      <c r="W191" s="11" t="e">
        <f>#REF!</f>
        <v>#REF!</v>
      </c>
      <c r="X191" s="11" t="e">
        <f>#REF!</f>
        <v>#REF!</v>
      </c>
      <c r="Y191" s="11" t="e">
        <f>#REF!</f>
        <v>#REF!</v>
      </c>
      <c r="Z191" s="11" t="e">
        <f>#REF!</f>
        <v>#REF!</v>
      </c>
      <c r="AA191" s="11" t="e">
        <f>#REF!</f>
        <v>#REF!</v>
      </c>
      <c r="AB191" s="11" t="e">
        <f>#REF!</f>
        <v>#REF!</v>
      </c>
      <c r="AC191" s="11" t="e">
        <f>#REF!</f>
        <v>#REF!</v>
      </c>
      <c r="AD191" s="11" t="e">
        <f>#REF!</f>
        <v>#REF!</v>
      </c>
      <c r="AE191" s="11" t="e">
        <f>#REF!</f>
        <v>#REF!</v>
      </c>
      <c r="AF191" s="11" t="e">
        <f>#REF!</f>
        <v>#REF!</v>
      </c>
      <c r="AG191" s="11" t="e">
        <f>#REF!</f>
        <v>#REF!</v>
      </c>
      <c r="AH191" s="11" t="e">
        <f>#REF!</f>
        <v>#REF!</v>
      </c>
      <c r="AI191" s="11" t="e">
        <f>#REF!</f>
        <v>#REF!</v>
      </c>
      <c r="AJ191" s="11" t="e">
        <f>#REF!</f>
        <v>#REF!</v>
      </c>
      <c r="AK191" s="11" t="e">
        <f>#REF!</f>
        <v>#REF!</v>
      </c>
    </row>
    <row r="192" spans="1:37">
      <c r="A192" s="14">
        <f>'Notes &amp; Assumptions'!A54</f>
        <v>41</v>
      </c>
      <c r="E192" t="s">
        <v>286</v>
      </c>
      <c r="F192" t="s">
        <v>276</v>
      </c>
      <c r="G192" s="10" t="e">
        <f>#REF!</f>
        <v>#REF!</v>
      </c>
      <c r="H192" s="2" t="e">
        <f t="shared" ref="H192:W193" si="69">G192*(1+$G$14)*(1+H$191)</f>
        <v>#REF!</v>
      </c>
      <c r="I192" s="2" t="e">
        <f t="shared" si="69"/>
        <v>#REF!</v>
      </c>
      <c r="J192" s="2" t="e">
        <f t="shared" si="69"/>
        <v>#REF!</v>
      </c>
      <c r="K192" s="2" t="e">
        <f t="shared" si="69"/>
        <v>#REF!</v>
      </c>
      <c r="L192" s="2" t="e">
        <f t="shared" si="69"/>
        <v>#REF!</v>
      </c>
      <c r="M192" s="2" t="e">
        <f t="shared" si="69"/>
        <v>#REF!</v>
      </c>
      <c r="N192" s="2" t="e">
        <f t="shared" si="69"/>
        <v>#REF!</v>
      </c>
      <c r="O192" s="2" t="e">
        <f t="shared" si="69"/>
        <v>#REF!</v>
      </c>
      <c r="P192" s="2" t="e">
        <f t="shared" si="69"/>
        <v>#REF!</v>
      </c>
      <c r="Q192" s="2" t="e">
        <f t="shared" si="69"/>
        <v>#REF!</v>
      </c>
      <c r="R192" s="2" t="e">
        <f t="shared" si="69"/>
        <v>#REF!</v>
      </c>
      <c r="S192" s="2" t="e">
        <f t="shared" si="69"/>
        <v>#REF!</v>
      </c>
      <c r="T192" s="2" t="e">
        <f t="shared" si="69"/>
        <v>#REF!</v>
      </c>
      <c r="U192" s="2" t="e">
        <f t="shared" si="69"/>
        <v>#REF!</v>
      </c>
      <c r="V192" s="2" t="e">
        <f t="shared" si="69"/>
        <v>#REF!</v>
      </c>
      <c r="W192" s="2" t="e">
        <f t="shared" si="69"/>
        <v>#REF!</v>
      </c>
      <c r="X192" s="2" t="e">
        <f t="shared" ref="X192:AK193" si="70">W192*(1+$G$14)*(1+X$191)</f>
        <v>#REF!</v>
      </c>
      <c r="Y192" s="2" t="e">
        <f t="shared" si="70"/>
        <v>#REF!</v>
      </c>
      <c r="Z192" s="2" t="e">
        <f t="shared" si="70"/>
        <v>#REF!</v>
      </c>
      <c r="AA192" s="2" t="e">
        <f t="shared" si="70"/>
        <v>#REF!</v>
      </c>
      <c r="AB192" s="2" t="e">
        <f t="shared" si="70"/>
        <v>#REF!</v>
      </c>
      <c r="AC192" s="2" t="e">
        <f t="shared" si="70"/>
        <v>#REF!</v>
      </c>
      <c r="AD192" s="2" t="e">
        <f t="shared" si="70"/>
        <v>#REF!</v>
      </c>
      <c r="AE192" s="2" t="e">
        <f t="shared" si="70"/>
        <v>#REF!</v>
      </c>
      <c r="AF192" s="2" t="e">
        <f t="shared" si="70"/>
        <v>#REF!</v>
      </c>
      <c r="AG192" s="2" t="e">
        <f>AF192*(1+$G$14)*(1+AG$191)</f>
        <v>#REF!</v>
      </c>
      <c r="AH192" s="2" t="e">
        <f t="shared" si="70"/>
        <v>#REF!</v>
      </c>
      <c r="AI192" s="2" t="e">
        <f t="shared" si="70"/>
        <v>#REF!</v>
      </c>
      <c r="AJ192" s="2" t="e">
        <f t="shared" si="70"/>
        <v>#REF!</v>
      </c>
      <c r="AK192" s="2" t="e">
        <f t="shared" si="70"/>
        <v>#REF!</v>
      </c>
    </row>
    <row r="193" spans="1:39">
      <c r="A193" s="14">
        <f>'Notes &amp; Assumptions'!A55</f>
        <v>42</v>
      </c>
      <c r="E193" t="s">
        <v>287</v>
      </c>
      <c r="F193" t="s">
        <v>278</v>
      </c>
      <c r="G193" s="10"/>
      <c r="H193" s="2" t="e">
        <f t="shared" si="69"/>
        <v>#REF!</v>
      </c>
      <c r="I193" s="2" t="e">
        <f t="shared" si="69"/>
        <v>#REF!</v>
      </c>
      <c r="J193" s="2" t="e">
        <f t="shared" si="69"/>
        <v>#REF!</v>
      </c>
      <c r="K193" s="2" t="e">
        <f t="shared" si="69"/>
        <v>#REF!</v>
      </c>
      <c r="L193" s="2" t="e">
        <f t="shared" si="69"/>
        <v>#REF!</v>
      </c>
      <c r="M193" s="2" t="e">
        <f t="shared" si="69"/>
        <v>#REF!</v>
      </c>
      <c r="N193" s="2" t="e">
        <f t="shared" si="69"/>
        <v>#REF!</v>
      </c>
      <c r="O193" s="2" t="e">
        <f t="shared" si="69"/>
        <v>#REF!</v>
      </c>
      <c r="P193" s="2" t="e">
        <f t="shared" si="69"/>
        <v>#REF!</v>
      </c>
      <c r="Q193" s="2" t="e">
        <f t="shared" si="69"/>
        <v>#REF!</v>
      </c>
      <c r="R193" s="2" t="e">
        <f t="shared" si="69"/>
        <v>#REF!</v>
      </c>
      <c r="S193" s="2" t="e">
        <f t="shared" si="69"/>
        <v>#REF!</v>
      </c>
      <c r="T193" s="2" t="e">
        <f t="shared" si="69"/>
        <v>#REF!</v>
      </c>
      <c r="U193" s="2" t="e">
        <f t="shared" si="69"/>
        <v>#REF!</v>
      </c>
      <c r="V193" s="2" t="e">
        <f t="shared" si="69"/>
        <v>#REF!</v>
      </c>
      <c r="W193" s="2" t="e">
        <f t="shared" si="69"/>
        <v>#REF!</v>
      </c>
      <c r="X193" s="2" t="e">
        <f t="shared" si="70"/>
        <v>#REF!</v>
      </c>
      <c r="Y193" s="2" t="e">
        <f t="shared" si="70"/>
        <v>#REF!</v>
      </c>
      <c r="Z193" s="2" t="e">
        <f t="shared" si="70"/>
        <v>#REF!</v>
      </c>
      <c r="AA193" s="2" t="e">
        <f t="shared" si="70"/>
        <v>#REF!</v>
      </c>
      <c r="AB193" s="2" t="e">
        <f t="shared" si="70"/>
        <v>#REF!</v>
      </c>
      <c r="AC193" s="2" t="e">
        <f t="shared" si="70"/>
        <v>#REF!</v>
      </c>
      <c r="AD193" s="2" t="e">
        <f t="shared" si="70"/>
        <v>#REF!</v>
      </c>
      <c r="AE193" s="2" t="e">
        <f t="shared" si="70"/>
        <v>#REF!</v>
      </c>
      <c r="AF193" s="2" t="e">
        <f t="shared" si="70"/>
        <v>#REF!</v>
      </c>
      <c r="AG193" s="2" t="e">
        <f>AF193*(1+$G$14)*(1+AG$191)</f>
        <v>#REF!</v>
      </c>
      <c r="AH193" s="2" t="e">
        <f t="shared" si="70"/>
        <v>#REF!</v>
      </c>
      <c r="AI193" s="2" t="e">
        <f t="shared" si="70"/>
        <v>#REF!</v>
      </c>
      <c r="AJ193" s="2" t="e">
        <f t="shared" si="70"/>
        <v>#REF!</v>
      </c>
      <c r="AK193" s="2" t="e">
        <f t="shared" si="70"/>
        <v>#REF!</v>
      </c>
    </row>
    <row r="194" spans="1:39">
      <c r="A194" s="14">
        <f>'Notes &amp; Assumptions'!A56</f>
        <v>43</v>
      </c>
      <c r="E194" t="s">
        <v>288</v>
      </c>
      <c r="F194" t="s">
        <v>215</v>
      </c>
      <c r="G194" s="2"/>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row>
    <row r="195" spans="1:39">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c r="D196" t="s">
        <v>289</v>
      </c>
      <c r="G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1:39">
      <c r="A197" s="14">
        <f>'Notes &amp; Assumptions'!A57</f>
        <v>44</v>
      </c>
      <c r="E197" t="s">
        <v>287</v>
      </c>
      <c r="F197" t="s">
        <v>278</v>
      </c>
      <c r="G197" s="1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row>
    <row r="198" spans="1:39">
      <c r="A198" s="14">
        <f>'Notes &amp; Assumptions'!A58</f>
        <v>45</v>
      </c>
      <c r="E198" t="s">
        <v>288</v>
      </c>
      <c r="F198" t="s">
        <v>215</v>
      </c>
      <c r="G198" s="2"/>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row>
    <row r="199" spans="1:39">
      <c r="G199" s="2"/>
    </row>
    <row r="200" spans="1:39">
      <c r="E200" t="s">
        <v>283</v>
      </c>
      <c r="F200" t="s">
        <v>215</v>
      </c>
      <c r="G200" s="2"/>
      <c r="H200" s="2" t="e">
        <f>H192*H175+(H193+H197)*H176+H194+H198</f>
        <v>#REF!</v>
      </c>
      <c r="I200" s="2" t="e">
        <f t="shared" ref="I200:AK200" si="71">I192*I175+(I193+I197)*I176+I194+I198</f>
        <v>#REF!</v>
      </c>
      <c r="J200" s="2" t="e">
        <f t="shared" si="71"/>
        <v>#REF!</v>
      </c>
      <c r="K200" s="2" t="e">
        <f t="shared" si="71"/>
        <v>#REF!</v>
      </c>
      <c r="L200" s="2" t="e">
        <f t="shared" si="71"/>
        <v>#REF!</v>
      </c>
      <c r="M200" s="2" t="e">
        <f t="shared" si="71"/>
        <v>#REF!</v>
      </c>
      <c r="N200" s="2" t="e">
        <f t="shared" si="71"/>
        <v>#REF!</v>
      </c>
      <c r="O200" s="2" t="e">
        <f t="shared" si="71"/>
        <v>#REF!</v>
      </c>
      <c r="P200" s="2" t="e">
        <f t="shared" si="71"/>
        <v>#REF!</v>
      </c>
      <c r="Q200" s="2" t="e">
        <f t="shared" si="71"/>
        <v>#REF!</v>
      </c>
      <c r="R200" s="2" t="e">
        <f t="shared" si="71"/>
        <v>#REF!</v>
      </c>
      <c r="S200" s="2" t="e">
        <f t="shared" si="71"/>
        <v>#REF!</v>
      </c>
      <c r="T200" s="2" t="e">
        <f t="shared" si="71"/>
        <v>#REF!</v>
      </c>
      <c r="U200" s="2" t="e">
        <f t="shared" si="71"/>
        <v>#REF!</v>
      </c>
      <c r="V200" s="2" t="e">
        <f t="shared" si="71"/>
        <v>#REF!</v>
      </c>
      <c r="W200" s="2" t="e">
        <f t="shared" si="71"/>
        <v>#REF!</v>
      </c>
      <c r="X200" s="2" t="e">
        <f t="shared" si="71"/>
        <v>#REF!</v>
      </c>
      <c r="Y200" s="2" t="e">
        <f t="shared" si="71"/>
        <v>#REF!</v>
      </c>
      <c r="Z200" s="2" t="e">
        <f t="shared" si="71"/>
        <v>#REF!</v>
      </c>
      <c r="AA200" s="2" t="e">
        <f t="shared" si="71"/>
        <v>#REF!</v>
      </c>
      <c r="AB200" s="2" t="e">
        <f t="shared" si="71"/>
        <v>#REF!</v>
      </c>
      <c r="AC200" s="2" t="e">
        <f t="shared" si="71"/>
        <v>#REF!</v>
      </c>
      <c r="AD200" s="2" t="e">
        <f t="shared" si="71"/>
        <v>#REF!</v>
      </c>
      <c r="AE200" s="2" t="e">
        <f t="shared" si="71"/>
        <v>#REF!</v>
      </c>
      <c r="AF200" s="2" t="e">
        <f t="shared" si="71"/>
        <v>#REF!</v>
      </c>
      <c r="AG200" s="2" t="e">
        <f t="shared" si="71"/>
        <v>#REF!</v>
      </c>
      <c r="AH200" s="2" t="e">
        <f t="shared" si="71"/>
        <v>#REF!</v>
      </c>
      <c r="AI200" s="2" t="e">
        <f t="shared" si="71"/>
        <v>#REF!</v>
      </c>
      <c r="AJ200" s="2" t="e">
        <f t="shared" si="71"/>
        <v>#REF!</v>
      </c>
      <c r="AK200" s="2" t="e">
        <f t="shared" si="71"/>
        <v>#REF!</v>
      </c>
    </row>
    <row r="201" spans="1:3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9">
      <c r="C202" s="1" t="s">
        <v>290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9">
      <c r="A203" s="14">
        <f>'Notes &amp; Assumptions'!A59</f>
        <v>46</v>
      </c>
      <c r="E203" s="10" t="s">
        <v>291</v>
      </c>
      <c r="F203" t="s">
        <v>215</v>
      </c>
      <c r="G203" s="2"/>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c r="A204" s="14">
        <f>'Notes &amp; Assumptions'!A60</f>
        <v>47</v>
      </c>
      <c r="E204" s="10" t="s">
        <v>292</v>
      </c>
      <c r="F204" t="s">
        <v>215</v>
      </c>
      <c r="G204" s="2"/>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c r="A205" s="14">
        <f>'Notes &amp; Assumptions'!A61</f>
        <v>48</v>
      </c>
      <c r="E205" s="10" t="s">
        <v>293</v>
      </c>
      <c r="F205" t="s">
        <v>215</v>
      </c>
      <c r="G205" s="2"/>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row>
    <row r="206" spans="1:39">
      <c r="A206" s="14">
        <f>'Notes &amp; Assumptions'!A62</f>
        <v>49</v>
      </c>
      <c r="E206" s="10" t="s">
        <v>294</v>
      </c>
      <c r="F206" t="s">
        <v>215</v>
      </c>
      <c r="G206" s="2"/>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row>
    <row r="207" spans="1:39">
      <c r="E207" t="s">
        <v>50</v>
      </c>
      <c r="G207" s="2"/>
      <c r="H207" s="2">
        <f>SUM(H203:H206)</f>
        <v>0</v>
      </c>
      <c r="I207" s="2">
        <f t="shared" ref="I207:AK207" si="72">SUM(I203:I206)</f>
        <v>0</v>
      </c>
      <c r="J207" s="2">
        <f t="shared" si="72"/>
        <v>0</v>
      </c>
      <c r="K207" s="2">
        <f t="shared" si="72"/>
        <v>0</v>
      </c>
      <c r="L207" s="2">
        <f t="shared" si="72"/>
        <v>0</v>
      </c>
      <c r="M207" s="2">
        <f t="shared" si="72"/>
        <v>0</v>
      </c>
      <c r="N207" s="2">
        <f t="shared" si="72"/>
        <v>0</v>
      </c>
      <c r="O207" s="2">
        <f t="shared" si="72"/>
        <v>0</v>
      </c>
      <c r="P207" s="2">
        <f t="shared" si="72"/>
        <v>0</v>
      </c>
      <c r="Q207" s="2">
        <f t="shared" si="72"/>
        <v>0</v>
      </c>
      <c r="R207" s="2">
        <f t="shared" si="72"/>
        <v>0</v>
      </c>
      <c r="S207" s="2">
        <f t="shared" si="72"/>
        <v>0</v>
      </c>
      <c r="T207" s="2">
        <f t="shared" si="72"/>
        <v>0</v>
      </c>
      <c r="U207" s="2">
        <f t="shared" si="72"/>
        <v>0</v>
      </c>
      <c r="V207" s="2">
        <f t="shared" si="72"/>
        <v>0</v>
      </c>
      <c r="W207" s="2">
        <f t="shared" si="72"/>
        <v>0</v>
      </c>
      <c r="X207" s="2">
        <f t="shared" si="72"/>
        <v>0</v>
      </c>
      <c r="Y207" s="2">
        <f t="shared" si="72"/>
        <v>0</v>
      </c>
      <c r="Z207" s="2">
        <f t="shared" si="72"/>
        <v>0</v>
      </c>
      <c r="AA207" s="2">
        <f t="shared" si="72"/>
        <v>0</v>
      </c>
      <c r="AB207" s="2">
        <f t="shared" si="72"/>
        <v>0</v>
      </c>
      <c r="AC207" s="2">
        <f t="shared" si="72"/>
        <v>0</v>
      </c>
      <c r="AD207" s="2">
        <f t="shared" si="72"/>
        <v>0</v>
      </c>
      <c r="AE207" s="2">
        <f t="shared" si="72"/>
        <v>0</v>
      </c>
      <c r="AF207" s="2">
        <f t="shared" si="72"/>
        <v>0</v>
      </c>
      <c r="AG207" s="2">
        <f t="shared" si="72"/>
        <v>0</v>
      </c>
      <c r="AH207" s="2">
        <f t="shared" si="72"/>
        <v>0</v>
      </c>
      <c r="AI207" s="2">
        <f t="shared" si="72"/>
        <v>0</v>
      </c>
      <c r="AJ207" s="2">
        <f t="shared" si="72"/>
        <v>0</v>
      </c>
      <c r="AK207" s="2">
        <f t="shared" si="72"/>
        <v>0</v>
      </c>
    </row>
    <row r="208" spans="1:3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C209" s="1" t="s">
        <v>295</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14">
        <f>'Notes &amp; Assumptions'!A63</f>
        <v>50</v>
      </c>
      <c r="E210" s="10" t="s">
        <v>296</v>
      </c>
      <c r="F210" t="s">
        <v>215</v>
      </c>
      <c r="G210" s="2"/>
      <c r="H210" s="10"/>
      <c r="I210" s="10"/>
      <c r="J210" s="10"/>
      <c r="K210" s="10"/>
      <c r="L210" s="10"/>
      <c r="M210" s="10"/>
      <c r="N210" s="10"/>
      <c r="O210" s="10"/>
      <c r="P210" s="10"/>
      <c r="Q210" s="10"/>
      <c r="R210" s="10"/>
      <c r="S210" s="10"/>
      <c r="T210" s="10"/>
      <c r="U210" s="10">
        <f>P210</f>
        <v>0</v>
      </c>
      <c r="V210" s="10"/>
      <c r="W210" s="10"/>
      <c r="X210" s="10"/>
      <c r="Y210" s="10"/>
      <c r="Z210" s="10">
        <f>U210</f>
        <v>0</v>
      </c>
      <c r="AA210" s="10"/>
      <c r="AB210" s="10"/>
      <c r="AC210" s="10"/>
      <c r="AD210" s="10"/>
      <c r="AE210" s="10">
        <f>Z210</f>
        <v>0</v>
      </c>
      <c r="AF210" s="10"/>
      <c r="AG210" s="10"/>
      <c r="AH210" s="10"/>
      <c r="AI210" s="10"/>
      <c r="AJ210" s="10">
        <f>AE210</f>
        <v>0</v>
      </c>
      <c r="AK210" s="10"/>
    </row>
    <row r="211" spans="1:37">
      <c r="A211" s="14">
        <f>'Notes &amp; Assumptions'!A64</f>
        <v>51</v>
      </c>
      <c r="E211" s="10" t="s">
        <v>297</v>
      </c>
      <c r="F211" t="s">
        <v>215</v>
      </c>
      <c r="G211" s="2"/>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c r="A212" s="14">
        <f>'Notes &amp; Assumptions'!A65</f>
        <v>52</v>
      </c>
      <c r="E212" s="10" t="s">
        <v>298</v>
      </c>
      <c r="F212" t="s">
        <v>215</v>
      </c>
      <c r="G212" s="2"/>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row>
    <row r="213" spans="1:37">
      <c r="A213" s="14">
        <f>'Notes &amp; Assumptions'!A66</f>
        <v>53</v>
      </c>
      <c r="E213" s="10" t="s">
        <v>299</v>
      </c>
      <c r="F213" t="s">
        <v>215</v>
      </c>
      <c r="G213" s="2"/>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row>
    <row r="214" spans="1:37">
      <c r="E214" t="s">
        <v>50</v>
      </c>
      <c r="G214" s="2"/>
      <c r="H214" s="2">
        <f>SUM(H210:H213)</f>
        <v>0</v>
      </c>
      <c r="I214" s="2">
        <f t="shared" ref="I214:AK214" si="73">SUM(I210:I213)</f>
        <v>0</v>
      </c>
      <c r="J214" s="2">
        <f t="shared" si="73"/>
        <v>0</v>
      </c>
      <c r="K214" s="2">
        <f t="shared" si="73"/>
        <v>0</v>
      </c>
      <c r="L214" s="2">
        <f t="shared" si="73"/>
        <v>0</v>
      </c>
      <c r="M214" s="2">
        <f t="shared" si="73"/>
        <v>0</v>
      </c>
      <c r="N214" s="2">
        <f t="shared" si="73"/>
        <v>0</v>
      </c>
      <c r="O214" s="2">
        <f t="shared" si="73"/>
        <v>0</v>
      </c>
      <c r="P214" s="2">
        <f t="shared" si="73"/>
        <v>0</v>
      </c>
      <c r="Q214" s="2">
        <f t="shared" si="73"/>
        <v>0</v>
      </c>
      <c r="R214" s="2">
        <f t="shared" si="73"/>
        <v>0</v>
      </c>
      <c r="S214" s="2">
        <f t="shared" si="73"/>
        <v>0</v>
      </c>
      <c r="T214" s="2">
        <f t="shared" si="73"/>
        <v>0</v>
      </c>
      <c r="U214" s="2">
        <f t="shared" si="73"/>
        <v>0</v>
      </c>
      <c r="V214" s="2">
        <f t="shared" si="73"/>
        <v>0</v>
      </c>
      <c r="W214" s="2">
        <f t="shared" si="73"/>
        <v>0</v>
      </c>
      <c r="X214" s="2">
        <f t="shared" si="73"/>
        <v>0</v>
      </c>
      <c r="Y214" s="2">
        <f t="shared" si="73"/>
        <v>0</v>
      </c>
      <c r="Z214" s="2">
        <f t="shared" si="73"/>
        <v>0</v>
      </c>
      <c r="AA214" s="2">
        <f t="shared" si="73"/>
        <v>0</v>
      </c>
      <c r="AB214" s="2">
        <f t="shared" si="73"/>
        <v>0</v>
      </c>
      <c r="AC214" s="2">
        <f t="shared" si="73"/>
        <v>0</v>
      </c>
      <c r="AD214" s="2">
        <f t="shared" si="73"/>
        <v>0</v>
      </c>
      <c r="AE214" s="2">
        <f t="shared" si="73"/>
        <v>0</v>
      </c>
      <c r="AF214" s="2">
        <f t="shared" si="73"/>
        <v>0</v>
      </c>
      <c r="AG214" s="2">
        <f t="shared" si="73"/>
        <v>0</v>
      </c>
      <c r="AH214" s="2">
        <f t="shared" si="73"/>
        <v>0</v>
      </c>
      <c r="AI214" s="2">
        <f t="shared" si="73"/>
        <v>0</v>
      </c>
      <c r="AJ214" s="2">
        <f t="shared" si="73"/>
        <v>0</v>
      </c>
      <c r="AK214" s="2">
        <f t="shared" si="73"/>
        <v>0</v>
      </c>
    </row>
    <row r="215" spans="1:3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C216" s="1" t="s">
        <v>300</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C217" s="1"/>
      <c r="D217" s="1"/>
      <c r="E217" t="s">
        <v>301</v>
      </c>
      <c r="F217" t="s">
        <v>232</v>
      </c>
      <c r="G217" s="2"/>
      <c r="H217" s="2">
        <f t="shared" ref="H217:AK217" si="74">H174</f>
        <v>10616.439085726972</v>
      </c>
      <c r="I217" s="2">
        <f t="shared" si="74"/>
        <v>10508.019010920625</v>
      </c>
      <c r="J217" s="2">
        <f t="shared" si="74"/>
        <v>10509.423053476059</v>
      </c>
      <c r="K217" s="2">
        <f t="shared" si="74"/>
        <v>10839.29390568175</v>
      </c>
      <c r="L217" s="2">
        <f t="shared" si="74"/>
        <v>10870.795049485419</v>
      </c>
      <c r="M217" s="2">
        <f t="shared" si="74"/>
        <v>10845.731944915555</v>
      </c>
      <c r="N217" s="2">
        <f t="shared" si="74"/>
        <v>10811.868558671482</v>
      </c>
      <c r="O217" s="2">
        <f t="shared" si="74"/>
        <v>10793.323506816789</v>
      </c>
      <c r="P217" s="2">
        <f t="shared" si="74"/>
        <v>10549.294816040016</v>
      </c>
      <c r="Q217" s="2">
        <f t="shared" si="74"/>
        <v>10464.428764671185</v>
      </c>
      <c r="R217" s="2">
        <f t="shared" si="74"/>
        <v>10347.860059730625</v>
      </c>
      <c r="S217" s="2">
        <f t="shared" si="74"/>
        <v>10224.862316765915</v>
      </c>
      <c r="T217" s="2">
        <f t="shared" si="74"/>
        <v>10079.162263666523</v>
      </c>
      <c r="U217" s="2">
        <f t="shared" si="74"/>
        <v>10174.025400793047</v>
      </c>
      <c r="V217" s="2">
        <f t="shared" si="74"/>
        <v>10085.741505123264</v>
      </c>
      <c r="W217" s="2">
        <f t="shared" si="74"/>
        <v>10049.946139386813</v>
      </c>
      <c r="X217" s="2">
        <f t="shared" si="74"/>
        <v>10003.042410399496</v>
      </c>
      <c r="Y217" s="2">
        <f t="shared" si="74"/>
        <v>10001.586375366078</v>
      </c>
      <c r="Z217" s="2">
        <f t="shared" si="74"/>
        <v>10065.584015789162</v>
      </c>
      <c r="AA217" s="2">
        <f t="shared" si="74"/>
        <v>10063.320974476332</v>
      </c>
      <c r="AB217" s="2">
        <f t="shared" si="74"/>
        <v>10044.87023675692</v>
      </c>
      <c r="AC217" s="2">
        <f t="shared" si="74"/>
        <v>10038.058358695822</v>
      </c>
      <c r="AD217" s="2">
        <f t="shared" si="74"/>
        <v>10036.077061913968</v>
      </c>
      <c r="AE217" s="2">
        <f t="shared" si="74"/>
        <v>10041.582837166423</v>
      </c>
      <c r="AF217" s="2">
        <f t="shared" si="74"/>
        <v>10048.248914132957</v>
      </c>
      <c r="AG217" s="2">
        <f t="shared" si="74"/>
        <v>663.60000000000582</v>
      </c>
      <c r="AH217" s="2">
        <f t="shared" si="74"/>
        <v>663.60000000000582</v>
      </c>
      <c r="AI217" s="2">
        <f t="shared" si="74"/>
        <v>663.59999999999127</v>
      </c>
      <c r="AJ217" s="2">
        <f t="shared" si="74"/>
        <v>487.80000000000291</v>
      </c>
      <c r="AK217" s="2">
        <f t="shared" si="74"/>
        <v>487.80000000000291</v>
      </c>
    </row>
    <row r="218" spans="1:37">
      <c r="E218" t="s">
        <v>302</v>
      </c>
      <c r="F218" t="s">
        <v>276</v>
      </c>
      <c r="G218" s="8" t="e">
        <f>MAX(-10000,-G245/(NPV($G$15,H217:AK217)))</f>
        <v>#REF!</v>
      </c>
      <c r="H218" s="2" t="e">
        <f>G218*(1+$G$14)</f>
        <v>#REF!</v>
      </c>
      <c r="I218" s="2" t="e">
        <f t="shared" ref="I218:AK218" si="75">H218*(1+$G$14)</f>
        <v>#REF!</v>
      </c>
      <c r="J218" s="2" t="e">
        <f t="shared" si="75"/>
        <v>#REF!</v>
      </c>
      <c r="K218" s="2" t="e">
        <f t="shared" si="75"/>
        <v>#REF!</v>
      </c>
      <c r="L218" s="2" t="e">
        <f t="shared" si="75"/>
        <v>#REF!</v>
      </c>
      <c r="M218" s="2" t="e">
        <f t="shared" si="75"/>
        <v>#REF!</v>
      </c>
      <c r="N218" s="2" t="e">
        <f t="shared" si="75"/>
        <v>#REF!</v>
      </c>
      <c r="O218" s="2" t="e">
        <f t="shared" si="75"/>
        <v>#REF!</v>
      </c>
      <c r="P218" s="2" t="e">
        <f t="shared" si="75"/>
        <v>#REF!</v>
      </c>
      <c r="Q218" s="2" t="e">
        <f t="shared" si="75"/>
        <v>#REF!</v>
      </c>
      <c r="R218" s="2" t="e">
        <f t="shared" si="75"/>
        <v>#REF!</v>
      </c>
      <c r="S218" s="2" t="e">
        <f t="shared" si="75"/>
        <v>#REF!</v>
      </c>
      <c r="T218" s="2" t="e">
        <f t="shared" si="75"/>
        <v>#REF!</v>
      </c>
      <c r="U218" s="2" t="e">
        <f t="shared" si="75"/>
        <v>#REF!</v>
      </c>
      <c r="V218" s="2" t="e">
        <f t="shared" si="75"/>
        <v>#REF!</v>
      </c>
      <c r="W218" s="2" t="e">
        <f t="shared" si="75"/>
        <v>#REF!</v>
      </c>
      <c r="X218" s="2" t="e">
        <f t="shared" si="75"/>
        <v>#REF!</v>
      </c>
      <c r="Y218" s="2" t="e">
        <f t="shared" si="75"/>
        <v>#REF!</v>
      </c>
      <c r="Z218" s="2" t="e">
        <f t="shared" si="75"/>
        <v>#REF!</v>
      </c>
      <c r="AA218" s="2" t="e">
        <f t="shared" si="75"/>
        <v>#REF!</v>
      </c>
      <c r="AB218" s="2" t="e">
        <f t="shared" si="75"/>
        <v>#REF!</v>
      </c>
      <c r="AC218" s="2" t="e">
        <f t="shared" si="75"/>
        <v>#REF!</v>
      </c>
      <c r="AD218" s="2" t="e">
        <f t="shared" si="75"/>
        <v>#REF!</v>
      </c>
      <c r="AE218" s="2" t="e">
        <f t="shared" si="75"/>
        <v>#REF!</v>
      </c>
      <c r="AF218" s="2" t="e">
        <f t="shared" si="75"/>
        <v>#REF!</v>
      </c>
      <c r="AG218" s="2" t="e">
        <f>AF218*(1+$G$14)</f>
        <v>#REF!</v>
      </c>
      <c r="AH218" s="2" t="e">
        <f t="shared" si="75"/>
        <v>#REF!</v>
      </c>
      <c r="AI218" s="2" t="e">
        <f t="shared" si="75"/>
        <v>#REF!</v>
      </c>
      <c r="AJ218" s="2" t="e">
        <f t="shared" si="75"/>
        <v>#REF!</v>
      </c>
      <c r="AK218" s="2" t="e">
        <f t="shared" si="75"/>
        <v>#REF!</v>
      </c>
    </row>
    <row r="219" spans="1:37">
      <c r="E219" t="s">
        <v>303</v>
      </c>
      <c r="F219" t="s">
        <v>215</v>
      </c>
      <c r="H219" s="2" t="e">
        <f>H218*H217</f>
        <v>#REF!</v>
      </c>
      <c r="I219" s="2" t="e">
        <f t="shared" ref="I219:AK219" si="76">I218*I217</f>
        <v>#REF!</v>
      </c>
      <c r="J219" s="2" t="e">
        <f t="shared" si="76"/>
        <v>#REF!</v>
      </c>
      <c r="K219" s="2" t="e">
        <f t="shared" si="76"/>
        <v>#REF!</v>
      </c>
      <c r="L219" s="2" t="e">
        <f t="shared" si="76"/>
        <v>#REF!</v>
      </c>
      <c r="M219" s="2" t="e">
        <f t="shared" si="76"/>
        <v>#REF!</v>
      </c>
      <c r="N219" s="2" t="e">
        <f t="shared" si="76"/>
        <v>#REF!</v>
      </c>
      <c r="O219" s="2" t="e">
        <f t="shared" si="76"/>
        <v>#REF!</v>
      </c>
      <c r="P219" s="2" t="e">
        <f t="shared" si="76"/>
        <v>#REF!</v>
      </c>
      <c r="Q219" s="2" t="e">
        <f t="shared" si="76"/>
        <v>#REF!</v>
      </c>
      <c r="R219" s="2" t="e">
        <f t="shared" si="76"/>
        <v>#REF!</v>
      </c>
      <c r="S219" s="2" t="e">
        <f t="shared" si="76"/>
        <v>#REF!</v>
      </c>
      <c r="T219" s="2" t="e">
        <f t="shared" si="76"/>
        <v>#REF!</v>
      </c>
      <c r="U219" s="2" t="e">
        <f t="shared" si="76"/>
        <v>#REF!</v>
      </c>
      <c r="V219" s="2" t="e">
        <f t="shared" si="76"/>
        <v>#REF!</v>
      </c>
      <c r="W219" s="2" t="e">
        <f t="shared" si="76"/>
        <v>#REF!</v>
      </c>
      <c r="X219" s="2" t="e">
        <f t="shared" si="76"/>
        <v>#REF!</v>
      </c>
      <c r="Y219" s="2" t="e">
        <f t="shared" si="76"/>
        <v>#REF!</v>
      </c>
      <c r="Z219" s="2" t="e">
        <f t="shared" si="76"/>
        <v>#REF!</v>
      </c>
      <c r="AA219" s="2" t="e">
        <f t="shared" si="76"/>
        <v>#REF!</v>
      </c>
      <c r="AB219" s="2" t="e">
        <f t="shared" si="76"/>
        <v>#REF!</v>
      </c>
      <c r="AC219" s="2" t="e">
        <f t="shared" si="76"/>
        <v>#REF!</v>
      </c>
      <c r="AD219" s="2" t="e">
        <f t="shared" si="76"/>
        <v>#REF!</v>
      </c>
      <c r="AE219" s="2" t="e">
        <f t="shared" si="76"/>
        <v>#REF!</v>
      </c>
      <c r="AF219" s="2" t="e">
        <f t="shared" si="76"/>
        <v>#REF!</v>
      </c>
      <c r="AG219" s="2" t="e">
        <f t="shared" si="76"/>
        <v>#REF!</v>
      </c>
      <c r="AH219" s="2" t="e">
        <f t="shared" si="76"/>
        <v>#REF!</v>
      </c>
      <c r="AI219" s="2" t="e">
        <f t="shared" si="76"/>
        <v>#REF!</v>
      </c>
      <c r="AJ219" s="2" t="e">
        <f t="shared" si="76"/>
        <v>#REF!</v>
      </c>
      <c r="AK219" s="2" t="e">
        <f t="shared" si="76"/>
        <v>#REF!</v>
      </c>
    </row>
    <row r="221" spans="1:37">
      <c r="D221" t="s">
        <v>304</v>
      </c>
    </row>
    <row r="222" spans="1:37">
      <c r="E222" t="s">
        <v>219</v>
      </c>
      <c r="F222" t="s">
        <v>215</v>
      </c>
      <c r="G222" s="2">
        <f t="shared" ref="G222:AK222" si="77">G42</f>
        <v>0</v>
      </c>
      <c r="H222" s="2">
        <f t="shared" si="77"/>
        <v>12913668.556207305</v>
      </c>
      <c r="I222" s="2">
        <f t="shared" si="77"/>
        <v>13058968.282179633</v>
      </c>
      <c r="J222" s="2">
        <f t="shared" si="77"/>
        <v>13338982.21153185</v>
      </c>
      <c r="K222" s="2">
        <f t="shared" si="77"/>
        <v>14032530.237656675</v>
      </c>
      <c r="L222" s="2">
        <f t="shared" si="77"/>
        <v>14365425.50757798</v>
      </c>
      <c r="M222" s="2">
        <f t="shared" si="77"/>
        <v>14631723.141676826</v>
      </c>
      <c r="N222" s="2">
        <f t="shared" si="77"/>
        <v>14891178.237644793</v>
      </c>
      <c r="O222" s="2">
        <f t="shared" si="77"/>
        <v>15176022.709823478</v>
      </c>
      <c r="P222" s="2">
        <f t="shared" si="77"/>
        <v>15151238.8378195</v>
      </c>
      <c r="Q222" s="2">
        <f t="shared" si="77"/>
        <v>15345895.290776493</v>
      </c>
      <c r="R222" s="2">
        <f t="shared" si="77"/>
        <v>15498314.664293198</v>
      </c>
      <c r="S222" s="2">
        <f t="shared" si="77"/>
        <v>15640804.078637565</v>
      </c>
      <c r="T222" s="2">
        <f t="shared" si="77"/>
        <v>15747961.417061051</v>
      </c>
      <c r="U222" s="2">
        <f t="shared" si="77"/>
        <v>16225779.231654076</v>
      </c>
      <c r="V222" s="2">
        <f t="shared" si="77"/>
        <v>16426737.778540147</v>
      </c>
      <c r="W222" s="2">
        <f t="shared" si="77"/>
        <v>16713833.087611252</v>
      </c>
      <c r="X222" s="2">
        <f t="shared" si="77"/>
        <v>16987407.506257236</v>
      </c>
      <c r="Y222" s="2">
        <f t="shared" si="77"/>
        <v>17341689.364524562</v>
      </c>
      <c r="Z222" s="2">
        <f t="shared" si="77"/>
        <v>17815978.002120309</v>
      </c>
      <c r="AA222" s="2">
        <f t="shared" si="77"/>
        <v>18186138.024288129</v>
      </c>
      <c r="AB222" s="2">
        <f t="shared" si="77"/>
        <v>18534953.591478363</v>
      </c>
      <c r="AC222" s="2">
        <f t="shared" si="77"/>
        <v>18911713.225708354</v>
      </c>
      <c r="AD222" s="2">
        <f t="shared" si="77"/>
        <v>19305154.719047647</v>
      </c>
      <c r="AE222" s="2">
        <f t="shared" si="77"/>
        <v>19721073.445909377</v>
      </c>
      <c r="AF222" s="2">
        <f t="shared" si="77"/>
        <v>20148208.707220882</v>
      </c>
      <c r="AG222" s="2">
        <f t="shared" si="77"/>
        <v>0</v>
      </c>
      <c r="AH222" s="2">
        <f t="shared" si="77"/>
        <v>0</v>
      </c>
      <c r="AI222" s="2">
        <f t="shared" si="77"/>
        <v>0</v>
      </c>
      <c r="AJ222" s="2">
        <f t="shared" si="77"/>
        <v>0</v>
      </c>
      <c r="AK222" s="2">
        <f t="shared" si="77"/>
        <v>0</v>
      </c>
    </row>
    <row r="223" spans="1:37">
      <c r="E223" t="s">
        <v>305</v>
      </c>
      <c r="F223" t="s">
        <v>215</v>
      </c>
      <c r="G223" s="2">
        <f t="shared" ref="G223:AK223" si="78">G177</f>
        <v>0</v>
      </c>
      <c r="H223" s="2" t="e">
        <f t="shared" si="78"/>
        <v>#REF!</v>
      </c>
      <c r="I223" s="2" t="e">
        <f t="shared" si="78"/>
        <v>#REF!</v>
      </c>
      <c r="J223" s="2" t="e">
        <f t="shared" si="78"/>
        <v>#REF!</v>
      </c>
      <c r="K223" s="2" t="e">
        <f t="shared" si="78"/>
        <v>#REF!</v>
      </c>
      <c r="L223" s="2" t="e">
        <f t="shared" si="78"/>
        <v>#REF!</v>
      </c>
      <c r="M223" s="2" t="e">
        <f t="shared" si="78"/>
        <v>#REF!</v>
      </c>
      <c r="N223" s="2" t="e">
        <f t="shared" si="78"/>
        <v>#REF!</v>
      </c>
      <c r="O223" s="2" t="e">
        <f t="shared" si="78"/>
        <v>#REF!</v>
      </c>
      <c r="P223" s="2" t="e">
        <f t="shared" si="78"/>
        <v>#REF!</v>
      </c>
      <c r="Q223" s="2" t="e">
        <f t="shared" si="78"/>
        <v>#REF!</v>
      </c>
      <c r="R223" s="2" t="e">
        <f t="shared" si="78"/>
        <v>#REF!</v>
      </c>
      <c r="S223" s="2" t="e">
        <f t="shared" si="78"/>
        <v>#REF!</v>
      </c>
      <c r="T223" s="2" t="e">
        <f t="shared" si="78"/>
        <v>#REF!</v>
      </c>
      <c r="U223" s="2" t="e">
        <f t="shared" si="78"/>
        <v>#REF!</v>
      </c>
      <c r="V223" s="2" t="e">
        <f t="shared" si="78"/>
        <v>#REF!</v>
      </c>
      <c r="W223" s="2" t="e">
        <f t="shared" si="78"/>
        <v>#REF!</v>
      </c>
      <c r="X223" s="2" t="e">
        <f t="shared" si="78"/>
        <v>#REF!</v>
      </c>
      <c r="Y223" s="2" t="e">
        <f t="shared" si="78"/>
        <v>#REF!</v>
      </c>
      <c r="Z223" s="2" t="e">
        <f t="shared" si="78"/>
        <v>#REF!</v>
      </c>
      <c r="AA223" s="2" t="e">
        <f t="shared" si="78"/>
        <v>#REF!</v>
      </c>
      <c r="AB223" s="2" t="e">
        <f t="shared" si="78"/>
        <v>#REF!</v>
      </c>
      <c r="AC223" s="2" t="e">
        <f t="shared" si="78"/>
        <v>#REF!</v>
      </c>
      <c r="AD223" s="2" t="e">
        <f t="shared" si="78"/>
        <v>#REF!</v>
      </c>
      <c r="AE223" s="2" t="e">
        <f t="shared" si="78"/>
        <v>#REF!</v>
      </c>
      <c r="AF223" s="2" t="e">
        <f t="shared" si="78"/>
        <v>#REF!</v>
      </c>
      <c r="AG223" s="2" t="e">
        <f t="shared" si="78"/>
        <v>#REF!</v>
      </c>
      <c r="AH223" s="2" t="e">
        <f t="shared" si="78"/>
        <v>#REF!</v>
      </c>
      <c r="AI223" s="2" t="e">
        <f t="shared" si="78"/>
        <v>#REF!</v>
      </c>
      <c r="AJ223" s="2" t="e">
        <f t="shared" si="78"/>
        <v>#REF!</v>
      </c>
      <c r="AK223" s="2" t="e">
        <f t="shared" si="78"/>
        <v>#REF!</v>
      </c>
    </row>
    <row r="224" spans="1:37">
      <c r="E224" t="s">
        <v>282</v>
      </c>
      <c r="F224" t="s">
        <v>215</v>
      </c>
      <c r="G224" s="2">
        <f t="shared" ref="G224:AK224" si="79">-G187</f>
        <v>0</v>
      </c>
      <c r="H224" s="2" t="e">
        <f t="shared" si="79"/>
        <v>#REF!</v>
      </c>
      <c r="I224" s="2" t="e">
        <f t="shared" si="79"/>
        <v>#REF!</v>
      </c>
      <c r="J224" s="2" t="e">
        <f t="shared" si="79"/>
        <v>#REF!</v>
      </c>
      <c r="K224" s="2" t="e">
        <f t="shared" si="79"/>
        <v>#REF!</v>
      </c>
      <c r="L224" s="2" t="e">
        <f t="shared" si="79"/>
        <v>#REF!</v>
      </c>
      <c r="M224" s="2" t="e">
        <f t="shared" si="79"/>
        <v>#REF!</v>
      </c>
      <c r="N224" s="2" t="e">
        <f t="shared" si="79"/>
        <v>#REF!</v>
      </c>
      <c r="O224" s="2" t="e">
        <f t="shared" si="79"/>
        <v>#REF!</v>
      </c>
      <c r="P224" s="2" t="e">
        <f t="shared" si="79"/>
        <v>#REF!</v>
      </c>
      <c r="Q224" s="2" t="e">
        <f t="shared" si="79"/>
        <v>#REF!</v>
      </c>
      <c r="R224" s="2" t="e">
        <f t="shared" si="79"/>
        <v>#REF!</v>
      </c>
      <c r="S224" s="2" t="e">
        <f t="shared" si="79"/>
        <v>#REF!</v>
      </c>
      <c r="T224" s="2" t="e">
        <f t="shared" si="79"/>
        <v>#REF!</v>
      </c>
      <c r="U224" s="2" t="e">
        <f t="shared" si="79"/>
        <v>#REF!</v>
      </c>
      <c r="V224" s="2" t="e">
        <f t="shared" si="79"/>
        <v>#REF!</v>
      </c>
      <c r="W224" s="2" t="e">
        <f t="shared" si="79"/>
        <v>#REF!</v>
      </c>
      <c r="X224" s="2" t="e">
        <f t="shared" si="79"/>
        <v>#REF!</v>
      </c>
      <c r="Y224" s="2" t="e">
        <f t="shared" si="79"/>
        <v>#REF!</v>
      </c>
      <c r="Z224" s="2" t="e">
        <f t="shared" si="79"/>
        <v>#REF!</v>
      </c>
      <c r="AA224" s="2" t="e">
        <f t="shared" si="79"/>
        <v>#REF!</v>
      </c>
      <c r="AB224" s="2" t="e">
        <f t="shared" si="79"/>
        <v>#REF!</v>
      </c>
      <c r="AC224" s="2" t="e">
        <f t="shared" si="79"/>
        <v>#REF!</v>
      </c>
      <c r="AD224" s="2" t="e">
        <f t="shared" si="79"/>
        <v>#REF!</v>
      </c>
      <c r="AE224" s="2" t="e">
        <f t="shared" si="79"/>
        <v>#REF!</v>
      </c>
      <c r="AF224" s="2" t="e">
        <f t="shared" si="79"/>
        <v>#REF!</v>
      </c>
      <c r="AG224" s="2" t="e">
        <f t="shared" si="79"/>
        <v>#REF!</v>
      </c>
      <c r="AH224" s="2" t="e">
        <f t="shared" si="79"/>
        <v>#REF!</v>
      </c>
      <c r="AI224" s="2" t="e">
        <f t="shared" si="79"/>
        <v>#REF!</v>
      </c>
      <c r="AJ224" s="2" t="e">
        <f t="shared" si="79"/>
        <v>#REF!</v>
      </c>
      <c r="AK224" s="2" t="e">
        <f t="shared" si="79"/>
        <v>#REF!</v>
      </c>
    </row>
    <row r="225" spans="4:38">
      <c r="E225" t="s">
        <v>283</v>
      </c>
      <c r="F225" t="s">
        <v>215</v>
      </c>
      <c r="G225" s="2">
        <f t="shared" ref="G225:AK225" si="80">-G200</f>
        <v>0</v>
      </c>
      <c r="H225" s="2" t="e">
        <f t="shared" si="80"/>
        <v>#REF!</v>
      </c>
      <c r="I225" s="2" t="e">
        <f t="shared" si="80"/>
        <v>#REF!</v>
      </c>
      <c r="J225" s="2" t="e">
        <f t="shared" si="80"/>
        <v>#REF!</v>
      </c>
      <c r="K225" s="2" t="e">
        <f t="shared" si="80"/>
        <v>#REF!</v>
      </c>
      <c r="L225" s="2" t="e">
        <f t="shared" si="80"/>
        <v>#REF!</v>
      </c>
      <c r="M225" s="2" t="e">
        <f t="shared" si="80"/>
        <v>#REF!</v>
      </c>
      <c r="N225" s="2" t="e">
        <f t="shared" si="80"/>
        <v>#REF!</v>
      </c>
      <c r="O225" s="2" t="e">
        <f t="shared" si="80"/>
        <v>#REF!</v>
      </c>
      <c r="P225" s="2" t="e">
        <f t="shared" si="80"/>
        <v>#REF!</v>
      </c>
      <c r="Q225" s="2" t="e">
        <f t="shared" si="80"/>
        <v>#REF!</v>
      </c>
      <c r="R225" s="2" t="e">
        <f t="shared" si="80"/>
        <v>#REF!</v>
      </c>
      <c r="S225" s="2" t="e">
        <f t="shared" si="80"/>
        <v>#REF!</v>
      </c>
      <c r="T225" s="2" t="e">
        <f t="shared" si="80"/>
        <v>#REF!</v>
      </c>
      <c r="U225" s="2" t="e">
        <f t="shared" si="80"/>
        <v>#REF!</v>
      </c>
      <c r="V225" s="2" t="e">
        <f t="shared" si="80"/>
        <v>#REF!</v>
      </c>
      <c r="W225" s="2" t="e">
        <f t="shared" si="80"/>
        <v>#REF!</v>
      </c>
      <c r="X225" s="2" t="e">
        <f t="shared" si="80"/>
        <v>#REF!</v>
      </c>
      <c r="Y225" s="2" t="e">
        <f t="shared" si="80"/>
        <v>#REF!</v>
      </c>
      <c r="Z225" s="2" t="e">
        <f t="shared" si="80"/>
        <v>#REF!</v>
      </c>
      <c r="AA225" s="2" t="e">
        <f t="shared" si="80"/>
        <v>#REF!</v>
      </c>
      <c r="AB225" s="2" t="e">
        <f t="shared" si="80"/>
        <v>#REF!</v>
      </c>
      <c r="AC225" s="2" t="e">
        <f t="shared" si="80"/>
        <v>#REF!</v>
      </c>
      <c r="AD225" s="2" t="e">
        <f t="shared" si="80"/>
        <v>#REF!</v>
      </c>
      <c r="AE225" s="2" t="e">
        <f t="shared" si="80"/>
        <v>#REF!</v>
      </c>
      <c r="AF225" s="2" t="e">
        <f t="shared" si="80"/>
        <v>#REF!</v>
      </c>
      <c r="AG225" s="2" t="e">
        <f t="shared" si="80"/>
        <v>#REF!</v>
      </c>
      <c r="AH225" s="2" t="e">
        <f t="shared" si="80"/>
        <v>#REF!</v>
      </c>
      <c r="AI225" s="2" t="e">
        <f t="shared" si="80"/>
        <v>#REF!</v>
      </c>
      <c r="AJ225" s="2" t="e">
        <f t="shared" si="80"/>
        <v>#REF!</v>
      </c>
      <c r="AK225" s="2" t="e">
        <f t="shared" si="80"/>
        <v>#REF!</v>
      </c>
    </row>
    <row r="226" spans="4:38">
      <c r="E226" t="s">
        <v>306</v>
      </c>
      <c r="F226" t="s">
        <v>215</v>
      </c>
      <c r="G226" s="2">
        <f t="shared" ref="G226:AK226" si="81">-G34-G50-G85</f>
        <v>-1259915.7910719742</v>
      </c>
      <c r="H226" s="2">
        <f t="shared" si="81"/>
        <v>-1871629.5392807724</v>
      </c>
      <c r="I226" s="2">
        <f t="shared" si="81"/>
        <v>-2496561.0280240607</v>
      </c>
      <c r="J226" s="2">
        <f t="shared" si="81"/>
        <v>-3192881.7655871632</v>
      </c>
      <c r="K226" s="2">
        <f t="shared" si="81"/>
        <v>-3778050.9770295639</v>
      </c>
      <c r="L226" s="2">
        <f t="shared" si="81"/>
        <v>-4400376.5119464509</v>
      </c>
      <c r="M226" s="2">
        <f t="shared" si="81"/>
        <v>-5199841.8780281525</v>
      </c>
      <c r="N226" s="2">
        <f t="shared" si="81"/>
        <v>-5802617.7968025776</v>
      </c>
      <c r="O226" s="2">
        <f t="shared" si="81"/>
        <v>-6173262.7457543788</v>
      </c>
      <c r="P226" s="2">
        <f t="shared" si="81"/>
        <v>-6569816.1693593469</v>
      </c>
      <c r="Q226" s="2">
        <f t="shared" si="81"/>
        <v>-6851926.1358956881</v>
      </c>
      <c r="R226" s="2">
        <f t="shared" si="81"/>
        <v>-7045655.0691993525</v>
      </c>
      <c r="S226" s="2">
        <f t="shared" si="81"/>
        <v>-7241165.1201823223</v>
      </c>
      <c r="T226" s="2">
        <f t="shared" si="81"/>
        <v>-7438014.637895585</v>
      </c>
      <c r="U226" s="2">
        <f t="shared" si="81"/>
        <v>-7640836.8782912605</v>
      </c>
      <c r="V226" s="2">
        <f t="shared" si="81"/>
        <v>-7846171.1005230127</v>
      </c>
      <c r="W226" s="2">
        <f t="shared" si="81"/>
        <v>-8055094.0141181536</v>
      </c>
      <c r="X226" s="2">
        <f t="shared" si="81"/>
        <v>-8267436.6079463679</v>
      </c>
      <c r="Y226" s="2">
        <f t="shared" si="81"/>
        <v>-8484207.7250029258</v>
      </c>
      <c r="Z226" s="2">
        <f t="shared" si="81"/>
        <v>-8706907.450029429</v>
      </c>
      <c r="AA226" s="2">
        <f t="shared" si="81"/>
        <v>-8934234.1753330305</v>
      </c>
      <c r="AB226" s="2">
        <f t="shared" si="81"/>
        <v>-9165921.0952265095</v>
      </c>
      <c r="AC226" s="2">
        <f t="shared" si="81"/>
        <v>-9402317.5105478652</v>
      </c>
      <c r="AD226" s="2">
        <f t="shared" si="81"/>
        <v>-9643631.9445359595</v>
      </c>
      <c r="AE226" s="2">
        <f t="shared" si="81"/>
        <v>-9890145.362609826</v>
      </c>
      <c r="AF226" s="2">
        <f t="shared" si="81"/>
        <v>-10141997.971450087</v>
      </c>
      <c r="AG226" s="2">
        <f t="shared" si="81"/>
        <v>-10141997.971450087</v>
      </c>
      <c r="AH226" s="2">
        <f t="shared" si="81"/>
        <v>-10141997.971450087</v>
      </c>
      <c r="AI226" s="2">
        <f t="shared" si="81"/>
        <v>-10141997.971450087</v>
      </c>
      <c r="AJ226" s="2">
        <f t="shared" si="81"/>
        <v>-10141997.971450087</v>
      </c>
      <c r="AK226" s="2">
        <f t="shared" si="81"/>
        <v>-10141997.971450087</v>
      </c>
    </row>
    <row r="227" spans="4:38">
      <c r="E227" t="s">
        <v>290</v>
      </c>
      <c r="F227" t="s">
        <v>215</v>
      </c>
      <c r="G227" s="2">
        <f t="shared" ref="G227:AK227" si="82">G207</f>
        <v>0</v>
      </c>
      <c r="H227" s="2">
        <f t="shared" si="82"/>
        <v>0</v>
      </c>
      <c r="I227" s="2">
        <f t="shared" si="82"/>
        <v>0</v>
      </c>
      <c r="J227" s="2">
        <f t="shared" si="82"/>
        <v>0</v>
      </c>
      <c r="K227" s="2">
        <f t="shared" si="82"/>
        <v>0</v>
      </c>
      <c r="L227" s="2">
        <f t="shared" si="82"/>
        <v>0</v>
      </c>
      <c r="M227" s="2">
        <f t="shared" si="82"/>
        <v>0</v>
      </c>
      <c r="N227" s="2">
        <f t="shared" si="82"/>
        <v>0</v>
      </c>
      <c r="O227" s="2">
        <f t="shared" si="82"/>
        <v>0</v>
      </c>
      <c r="P227" s="2">
        <f t="shared" si="82"/>
        <v>0</v>
      </c>
      <c r="Q227" s="2">
        <f t="shared" si="82"/>
        <v>0</v>
      </c>
      <c r="R227" s="2">
        <f t="shared" si="82"/>
        <v>0</v>
      </c>
      <c r="S227" s="2">
        <f t="shared" si="82"/>
        <v>0</v>
      </c>
      <c r="T227" s="2">
        <f t="shared" si="82"/>
        <v>0</v>
      </c>
      <c r="U227" s="2">
        <f t="shared" si="82"/>
        <v>0</v>
      </c>
      <c r="V227" s="2">
        <f t="shared" si="82"/>
        <v>0</v>
      </c>
      <c r="W227" s="2">
        <f t="shared" si="82"/>
        <v>0</v>
      </c>
      <c r="X227" s="2">
        <f t="shared" si="82"/>
        <v>0</v>
      </c>
      <c r="Y227" s="2">
        <f t="shared" si="82"/>
        <v>0</v>
      </c>
      <c r="Z227" s="2">
        <f t="shared" si="82"/>
        <v>0</v>
      </c>
      <c r="AA227" s="2">
        <f t="shared" si="82"/>
        <v>0</v>
      </c>
      <c r="AB227" s="2">
        <f t="shared" si="82"/>
        <v>0</v>
      </c>
      <c r="AC227" s="2">
        <f t="shared" si="82"/>
        <v>0</v>
      </c>
      <c r="AD227" s="2">
        <f t="shared" si="82"/>
        <v>0</v>
      </c>
      <c r="AE227" s="2">
        <f t="shared" si="82"/>
        <v>0</v>
      </c>
      <c r="AF227" s="2">
        <f t="shared" si="82"/>
        <v>0</v>
      </c>
      <c r="AG227" s="2">
        <f t="shared" si="82"/>
        <v>0</v>
      </c>
      <c r="AH227" s="2">
        <f t="shared" si="82"/>
        <v>0</v>
      </c>
      <c r="AI227" s="2">
        <f t="shared" si="82"/>
        <v>0</v>
      </c>
      <c r="AJ227" s="2">
        <f t="shared" si="82"/>
        <v>0</v>
      </c>
      <c r="AK227" s="2">
        <f t="shared" si="82"/>
        <v>0</v>
      </c>
    </row>
    <row r="228" spans="4:38">
      <c r="E228" t="s">
        <v>307</v>
      </c>
      <c r="F228" t="s">
        <v>215</v>
      </c>
      <c r="H228" s="2" t="e">
        <f t="shared" ref="H228:AK228" si="83">H219</f>
        <v>#REF!</v>
      </c>
      <c r="I228" s="2" t="e">
        <f t="shared" si="83"/>
        <v>#REF!</v>
      </c>
      <c r="J228" s="2" t="e">
        <f t="shared" si="83"/>
        <v>#REF!</v>
      </c>
      <c r="K228" s="2" t="e">
        <f t="shared" si="83"/>
        <v>#REF!</v>
      </c>
      <c r="L228" s="2" t="e">
        <f t="shared" si="83"/>
        <v>#REF!</v>
      </c>
      <c r="M228" s="2" t="e">
        <f t="shared" si="83"/>
        <v>#REF!</v>
      </c>
      <c r="N228" s="2" t="e">
        <f t="shared" si="83"/>
        <v>#REF!</v>
      </c>
      <c r="O228" s="2" t="e">
        <f t="shared" si="83"/>
        <v>#REF!</v>
      </c>
      <c r="P228" s="2" t="e">
        <f t="shared" si="83"/>
        <v>#REF!</v>
      </c>
      <c r="Q228" s="2" t="e">
        <f t="shared" si="83"/>
        <v>#REF!</v>
      </c>
      <c r="R228" s="2" t="e">
        <f t="shared" si="83"/>
        <v>#REF!</v>
      </c>
      <c r="S228" s="2" t="e">
        <f t="shared" si="83"/>
        <v>#REF!</v>
      </c>
      <c r="T228" s="2" t="e">
        <f t="shared" si="83"/>
        <v>#REF!</v>
      </c>
      <c r="U228" s="2" t="e">
        <f t="shared" si="83"/>
        <v>#REF!</v>
      </c>
      <c r="V228" s="2" t="e">
        <f t="shared" si="83"/>
        <v>#REF!</v>
      </c>
      <c r="W228" s="2" t="e">
        <f t="shared" si="83"/>
        <v>#REF!</v>
      </c>
      <c r="X228" s="2" t="e">
        <f t="shared" si="83"/>
        <v>#REF!</v>
      </c>
      <c r="Y228" s="2" t="e">
        <f t="shared" si="83"/>
        <v>#REF!</v>
      </c>
      <c r="Z228" s="2" t="e">
        <f t="shared" si="83"/>
        <v>#REF!</v>
      </c>
      <c r="AA228" s="2" t="e">
        <f t="shared" si="83"/>
        <v>#REF!</v>
      </c>
      <c r="AB228" s="2" t="e">
        <f t="shared" si="83"/>
        <v>#REF!</v>
      </c>
      <c r="AC228" s="2" t="e">
        <f t="shared" si="83"/>
        <v>#REF!</v>
      </c>
      <c r="AD228" s="2" t="e">
        <f t="shared" si="83"/>
        <v>#REF!</v>
      </c>
      <c r="AE228" s="2" t="e">
        <f t="shared" si="83"/>
        <v>#REF!</v>
      </c>
      <c r="AF228" s="2" t="e">
        <f t="shared" si="83"/>
        <v>#REF!</v>
      </c>
      <c r="AG228" s="2" t="e">
        <f t="shared" si="83"/>
        <v>#REF!</v>
      </c>
      <c r="AH228" s="2" t="e">
        <f t="shared" si="83"/>
        <v>#REF!</v>
      </c>
      <c r="AI228" s="2" t="e">
        <f t="shared" si="83"/>
        <v>#REF!</v>
      </c>
      <c r="AJ228" s="2" t="e">
        <f t="shared" si="83"/>
        <v>#REF!</v>
      </c>
      <c r="AK228" s="2" t="e">
        <f t="shared" si="83"/>
        <v>#REF!</v>
      </c>
    </row>
    <row r="230" spans="4:38">
      <c r="E230" t="s">
        <v>308</v>
      </c>
      <c r="F230" t="s">
        <v>215</v>
      </c>
      <c r="G230" s="2">
        <f t="shared" ref="G230:AK230" si="84">SUM(G222:G228)</f>
        <v>-1259915.7910719742</v>
      </c>
      <c r="H230" s="2" t="e">
        <f t="shared" si="84"/>
        <v>#REF!</v>
      </c>
      <c r="I230" s="2" t="e">
        <f t="shared" si="84"/>
        <v>#REF!</v>
      </c>
      <c r="J230" s="2" t="e">
        <f t="shared" si="84"/>
        <v>#REF!</v>
      </c>
      <c r="K230" s="2" t="e">
        <f t="shared" si="84"/>
        <v>#REF!</v>
      </c>
      <c r="L230" s="2" t="e">
        <f t="shared" si="84"/>
        <v>#REF!</v>
      </c>
      <c r="M230" s="2" t="e">
        <f t="shared" si="84"/>
        <v>#REF!</v>
      </c>
      <c r="N230" s="2" t="e">
        <f t="shared" si="84"/>
        <v>#REF!</v>
      </c>
      <c r="O230" s="2" t="e">
        <f t="shared" si="84"/>
        <v>#REF!</v>
      </c>
      <c r="P230" s="2" t="e">
        <f t="shared" si="84"/>
        <v>#REF!</v>
      </c>
      <c r="Q230" s="2" t="e">
        <f t="shared" si="84"/>
        <v>#REF!</v>
      </c>
      <c r="R230" s="2" t="e">
        <f t="shared" si="84"/>
        <v>#REF!</v>
      </c>
      <c r="S230" s="2" t="e">
        <f t="shared" si="84"/>
        <v>#REF!</v>
      </c>
      <c r="T230" s="2" t="e">
        <f t="shared" si="84"/>
        <v>#REF!</v>
      </c>
      <c r="U230" s="2" t="e">
        <f t="shared" si="84"/>
        <v>#REF!</v>
      </c>
      <c r="V230" s="2" t="e">
        <f t="shared" si="84"/>
        <v>#REF!</v>
      </c>
      <c r="W230" s="2" t="e">
        <f t="shared" si="84"/>
        <v>#REF!</v>
      </c>
      <c r="X230" s="2" t="e">
        <f t="shared" si="84"/>
        <v>#REF!</v>
      </c>
      <c r="Y230" s="2" t="e">
        <f t="shared" si="84"/>
        <v>#REF!</v>
      </c>
      <c r="Z230" s="2" t="e">
        <f t="shared" si="84"/>
        <v>#REF!</v>
      </c>
      <c r="AA230" s="2" t="e">
        <f t="shared" si="84"/>
        <v>#REF!</v>
      </c>
      <c r="AB230" s="2" t="e">
        <f t="shared" si="84"/>
        <v>#REF!</v>
      </c>
      <c r="AC230" s="2" t="e">
        <f t="shared" si="84"/>
        <v>#REF!</v>
      </c>
      <c r="AD230" s="2" t="e">
        <f t="shared" si="84"/>
        <v>#REF!</v>
      </c>
      <c r="AE230" s="2" t="e">
        <f t="shared" si="84"/>
        <v>#REF!</v>
      </c>
      <c r="AF230" s="2" t="e">
        <f t="shared" si="84"/>
        <v>#REF!</v>
      </c>
      <c r="AG230" s="2" t="e">
        <f t="shared" si="84"/>
        <v>#REF!</v>
      </c>
      <c r="AH230" s="2" t="e">
        <f t="shared" si="84"/>
        <v>#REF!</v>
      </c>
      <c r="AI230" s="2" t="e">
        <f t="shared" si="84"/>
        <v>#REF!</v>
      </c>
      <c r="AJ230" s="2" t="e">
        <f t="shared" si="84"/>
        <v>#REF!</v>
      </c>
      <c r="AK230" s="2" t="e">
        <f t="shared" si="84"/>
        <v>#REF!</v>
      </c>
    </row>
    <row r="231" spans="4:38">
      <c r="E231" t="s">
        <v>309</v>
      </c>
      <c r="F231" t="s">
        <v>215</v>
      </c>
      <c r="G231" s="2">
        <f>-G230*G$18</f>
        <v>377974.73732159223</v>
      </c>
      <c r="H231" s="2" t="e">
        <f t="shared" ref="H231:AK231" si="85">-H230*H$18</f>
        <v>#REF!</v>
      </c>
      <c r="I231" s="2" t="e">
        <f t="shared" si="85"/>
        <v>#REF!</v>
      </c>
      <c r="J231" s="2" t="e">
        <f t="shared" si="85"/>
        <v>#REF!</v>
      </c>
      <c r="K231" s="2" t="e">
        <f t="shared" si="85"/>
        <v>#REF!</v>
      </c>
      <c r="L231" s="2" t="e">
        <f t="shared" si="85"/>
        <v>#REF!</v>
      </c>
      <c r="M231" s="2" t="e">
        <f t="shared" si="85"/>
        <v>#REF!</v>
      </c>
      <c r="N231" s="2" t="e">
        <f t="shared" si="85"/>
        <v>#REF!</v>
      </c>
      <c r="O231" s="2" t="e">
        <f t="shared" si="85"/>
        <v>#REF!</v>
      </c>
      <c r="P231" s="2" t="e">
        <f t="shared" si="85"/>
        <v>#REF!</v>
      </c>
      <c r="Q231" s="2" t="e">
        <f t="shared" si="85"/>
        <v>#REF!</v>
      </c>
      <c r="R231" s="2" t="e">
        <f t="shared" si="85"/>
        <v>#REF!</v>
      </c>
      <c r="S231" s="2" t="e">
        <f t="shared" si="85"/>
        <v>#REF!</v>
      </c>
      <c r="T231" s="2" t="e">
        <f t="shared" si="85"/>
        <v>#REF!</v>
      </c>
      <c r="U231" s="2" t="e">
        <f t="shared" si="85"/>
        <v>#REF!</v>
      </c>
      <c r="V231" s="2" t="e">
        <f t="shared" si="85"/>
        <v>#REF!</v>
      </c>
      <c r="W231" s="2" t="e">
        <f t="shared" si="85"/>
        <v>#REF!</v>
      </c>
      <c r="X231" s="2" t="e">
        <f t="shared" si="85"/>
        <v>#REF!</v>
      </c>
      <c r="Y231" s="2" t="e">
        <f t="shared" si="85"/>
        <v>#REF!</v>
      </c>
      <c r="Z231" s="2" t="e">
        <f t="shared" si="85"/>
        <v>#REF!</v>
      </c>
      <c r="AA231" s="2" t="e">
        <f t="shared" si="85"/>
        <v>#REF!</v>
      </c>
      <c r="AB231" s="2" t="e">
        <f t="shared" si="85"/>
        <v>#REF!</v>
      </c>
      <c r="AC231" s="2" t="e">
        <f t="shared" si="85"/>
        <v>#REF!</v>
      </c>
      <c r="AD231" s="2" t="e">
        <f t="shared" si="85"/>
        <v>#REF!</v>
      </c>
      <c r="AE231" s="2" t="e">
        <f t="shared" si="85"/>
        <v>#REF!</v>
      </c>
      <c r="AF231" s="2" t="e">
        <f t="shared" si="85"/>
        <v>#REF!</v>
      </c>
      <c r="AG231" s="2" t="e">
        <f t="shared" si="85"/>
        <v>#REF!</v>
      </c>
      <c r="AH231" s="2" t="e">
        <f t="shared" si="85"/>
        <v>#REF!</v>
      </c>
      <c r="AI231" s="2" t="e">
        <f t="shared" si="85"/>
        <v>#REF!</v>
      </c>
      <c r="AJ231" s="2" t="e">
        <f t="shared" si="85"/>
        <v>#REF!</v>
      </c>
      <c r="AK231" s="2" t="e">
        <f t="shared" si="85"/>
        <v>#REF!</v>
      </c>
    </row>
    <row r="233" spans="4:38">
      <c r="D233" t="s">
        <v>310</v>
      </c>
    </row>
    <row r="234" spans="4:38">
      <c r="E234" t="s">
        <v>214</v>
      </c>
      <c r="F234" t="s">
        <v>215</v>
      </c>
      <c r="G234" s="2">
        <f t="shared" ref="G234:AK234" si="86">-G26</f>
        <v>-100793263.28575793</v>
      </c>
      <c r="H234" s="2">
        <f t="shared" si="86"/>
        <v>-36023431.300496556</v>
      </c>
      <c r="I234" s="2">
        <f t="shared" si="86"/>
        <v>-36935550.817283399</v>
      </c>
      <c r="J234" s="2">
        <f t="shared" si="86"/>
        <v>-42366676.793516375</v>
      </c>
      <c r="K234" s="2">
        <f t="shared" si="86"/>
        <v>-32781006.677735411</v>
      </c>
      <c r="L234" s="2">
        <f t="shared" si="86"/>
        <v>-35420617.285772927</v>
      </c>
      <c r="M234" s="2">
        <f t="shared" si="86"/>
        <v>-49325506.144859366</v>
      </c>
      <c r="N234" s="2">
        <f t="shared" si="86"/>
        <v>-33330895.264309164</v>
      </c>
      <c r="O234" s="2">
        <f t="shared" si="86"/>
        <v>-14475573.206320638</v>
      </c>
      <c r="P234" s="2">
        <f t="shared" si="86"/>
        <v>-16573035.050577985</v>
      </c>
      <c r="Q234" s="2">
        <f t="shared" si="86"/>
        <v>-7222902.0321307424</v>
      </c>
      <c r="R234" s="23">
        <f t="shared" si="86"/>
        <v>0</v>
      </c>
      <c r="S234" s="23">
        <f t="shared" si="86"/>
        <v>0</v>
      </c>
      <c r="T234" s="23">
        <f t="shared" si="86"/>
        <v>0</v>
      </c>
      <c r="U234" s="23">
        <f t="shared" si="86"/>
        <v>0</v>
      </c>
      <c r="V234" s="23">
        <f t="shared" si="86"/>
        <v>0</v>
      </c>
      <c r="W234" s="23">
        <f t="shared" si="86"/>
        <v>0</v>
      </c>
      <c r="X234" s="23">
        <f t="shared" si="86"/>
        <v>0</v>
      </c>
      <c r="Y234" s="23">
        <f t="shared" si="86"/>
        <v>0</v>
      </c>
      <c r="Z234" s="23">
        <f t="shared" si="86"/>
        <v>0</v>
      </c>
      <c r="AA234" s="23">
        <f t="shared" si="86"/>
        <v>0</v>
      </c>
      <c r="AB234" s="23">
        <f t="shared" si="86"/>
        <v>0</v>
      </c>
      <c r="AC234" s="23">
        <f t="shared" si="86"/>
        <v>0</v>
      </c>
      <c r="AD234" s="23">
        <f t="shared" si="86"/>
        <v>0</v>
      </c>
      <c r="AE234" s="23">
        <f t="shared" si="86"/>
        <v>0</v>
      </c>
      <c r="AF234" s="23">
        <f t="shared" si="86"/>
        <v>0</v>
      </c>
      <c r="AG234" s="23">
        <f t="shared" si="86"/>
        <v>0</v>
      </c>
      <c r="AH234" s="23">
        <f t="shared" si="86"/>
        <v>0</v>
      </c>
      <c r="AI234" s="23">
        <f t="shared" si="86"/>
        <v>0</v>
      </c>
      <c r="AJ234" s="23">
        <f t="shared" si="86"/>
        <v>0</v>
      </c>
      <c r="AK234" s="23">
        <f t="shared" si="86"/>
        <v>0</v>
      </c>
    </row>
    <row r="235" spans="4:38">
      <c r="E235" t="s">
        <v>311</v>
      </c>
      <c r="F235" t="s">
        <v>215</v>
      </c>
      <c r="G235" s="2">
        <f t="shared" ref="G235:AK235" si="87">G84</f>
        <v>0</v>
      </c>
      <c r="H235" s="2">
        <f t="shared" si="87"/>
        <v>0</v>
      </c>
      <c r="I235" s="2">
        <f t="shared" si="87"/>
        <v>0</v>
      </c>
      <c r="J235" s="2">
        <f t="shared" si="87"/>
        <v>0</v>
      </c>
      <c r="K235" s="2">
        <f t="shared" si="87"/>
        <v>0</v>
      </c>
      <c r="L235" s="2">
        <f t="shared" si="87"/>
        <v>0</v>
      </c>
      <c r="M235" s="2">
        <f t="shared" si="87"/>
        <v>0</v>
      </c>
      <c r="N235" s="2">
        <f t="shared" si="87"/>
        <v>0</v>
      </c>
      <c r="O235" s="2">
        <f t="shared" si="87"/>
        <v>0</v>
      </c>
      <c r="P235" s="2">
        <f t="shared" si="87"/>
        <v>0</v>
      </c>
      <c r="Q235" s="2">
        <f t="shared" si="87"/>
        <v>0</v>
      </c>
      <c r="R235" s="2">
        <f t="shared" si="87"/>
        <v>0</v>
      </c>
      <c r="S235" s="2">
        <f t="shared" si="87"/>
        <v>0</v>
      </c>
      <c r="T235" s="2">
        <f t="shared" si="87"/>
        <v>0</v>
      </c>
      <c r="U235" s="2">
        <f t="shared" si="87"/>
        <v>0</v>
      </c>
      <c r="V235" s="2">
        <f t="shared" si="87"/>
        <v>0</v>
      </c>
      <c r="W235" s="2">
        <f t="shared" si="87"/>
        <v>0</v>
      </c>
      <c r="X235" s="2">
        <f t="shared" si="87"/>
        <v>0</v>
      </c>
      <c r="Y235" s="2">
        <f t="shared" si="87"/>
        <v>0</v>
      </c>
      <c r="Z235" s="2">
        <f t="shared" si="87"/>
        <v>0</v>
      </c>
      <c r="AA235" s="2">
        <f t="shared" si="87"/>
        <v>0</v>
      </c>
      <c r="AB235" s="2">
        <f t="shared" si="87"/>
        <v>0</v>
      </c>
      <c r="AC235" s="2">
        <f t="shared" si="87"/>
        <v>0</v>
      </c>
      <c r="AD235" s="2">
        <f t="shared" si="87"/>
        <v>0</v>
      </c>
      <c r="AE235" s="2">
        <f t="shared" si="87"/>
        <v>0</v>
      </c>
      <c r="AF235" s="2">
        <f t="shared" si="87"/>
        <v>0</v>
      </c>
      <c r="AG235" s="2">
        <f t="shared" si="87"/>
        <v>0</v>
      </c>
      <c r="AH235" s="2">
        <f t="shared" si="87"/>
        <v>0</v>
      </c>
      <c r="AI235" s="2">
        <f t="shared" si="87"/>
        <v>0</v>
      </c>
      <c r="AJ235" s="2">
        <f t="shared" si="87"/>
        <v>0</v>
      </c>
      <c r="AK235" s="2">
        <f t="shared" si="87"/>
        <v>0</v>
      </c>
    </row>
    <row r="236" spans="4:38">
      <c r="E236" t="s">
        <v>222</v>
      </c>
      <c r="F236" t="s">
        <v>215</v>
      </c>
      <c r="G236" s="2">
        <f t="shared" ref="G236:AK236" si="88">G53</f>
        <v>0</v>
      </c>
      <c r="H236" s="2">
        <f t="shared" si="88"/>
        <v>0</v>
      </c>
      <c r="I236" s="2">
        <f t="shared" si="88"/>
        <v>0</v>
      </c>
      <c r="J236" s="2">
        <f t="shared" si="88"/>
        <v>0</v>
      </c>
      <c r="K236" s="2">
        <f t="shared" si="88"/>
        <v>0</v>
      </c>
      <c r="L236" s="2">
        <f t="shared" si="88"/>
        <v>0</v>
      </c>
      <c r="M236" s="2">
        <f t="shared" si="88"/>
        <v>0</v>
      </c>
      <c r="N236" s="2">
        <f t="shared" si="88"/>
        <v>0</v>
      </c>
      <c r="O236" s="2">
        <f t="shared" si="88"/>
        <v>0</v>
      </c>
      <c r="P236" s="2">
        <f t="shared" si="88"/>
        <v>0</v>
      </c>
      <c r="Q236" s="2">
        <f t="shared" si="88"/>
        <v>0</v>
      </c>
      <c r="R236" s="2">
        <f t="shared" si="88"/>
        <v>0</v>
      </c>
      <c r="S236" s="2">
        <f t="shared" si="88"/>
        <v>0</v>
      </c>
      <c r="T236" s="2">
        <f t="shared" si="88"/>
        <v>0</v>
      </c>
      <c r="U236" s="2">
        <f t="shared" si="88"/>
        <v>0</v>
      </c>
      <c r="V236" s="2">
        <f t="shared" si="88"/>
        <v>0</v>
      </c>
      <c r="W236" s="2">
        <f t="shared" si="88"/>
        <v>0</v>
      </c>
      <c r="X236" s="2">
        <f t="shared" si="88"/>
        <v>0</v>
      </c>
      <c r="Y236" s="2">
        <f t="shared" si="88"/>
        <v>0</v>
      </c>
      <c r="Z236" s="2">
        <f t="shared" si="88"/>
        <v>0</v>
      </c>
      <c r="AA236" s="2">
        <f t="shared" si="88"/>
        <v>0</v>
      </c>
      <c r="AB236" s="2">
        <f t="shared" si="88"/>
        <v>0</v>
      </c>
      <c r="AC236" s="2">
        <f t="shared" si="88"/>
        <v>0</v>
      </c>
      <c r="AD236" s="2">
        <f t="shared" si="88"/>
        <v>0</v>
      </c>
      <c r="AE236" s="2">
        <f t="shared" si="88"/>
        <v>0</v>
      </c>
      <c r="AF236" s="2">
        <f t="shared" si="88"/>
        <v>0</v>
      </c>
      <c r="AG236" s="2">
        <f t="shared" si="88"/>
        <v>0</v>
      </c>
      <c r="AH236" s="2">
        <f t="shared" si="88"/>
        <v>0</v>
      </c>
      <c r="AI236" s="2">
        <f t="shared" si="88"/>
        <v>0</v>
      </c>
      <c r="AJ236" s="2">
        <f t="shared" si="88"/>
        <v>0</v>
      </c>
      <c r="AK236" s="2">
        <f t="shared" si="88"/>
        <v>0</v>
      </c>
    </row>
    <row r="237" spans="4:38">
      <c r="E237" t="s">
        <v>305</v>
      </c>
      <c r="F237" t="s">
        <v>215</v>
      </c>
      <c r="G237" s="2">
        <f t="shared" ref="G237:AK237" si="89">G177</f>
        <v>0</v>
      </c>
      <c r="H237" s="2" t="e">
        <f t="shared" si="89"/>
        <v>#REF!</v>
      </c>
      <c r="I237" s="2" t="e">
        <f t="shared" si="89"/>
        <v>#REF!</v>
      </c>
      <c r="J237" s="2" t="e">
        <f t="shared" si="89"/>
        <v>#REF!</v>
      </c>
      <c r="K237" s="2" t="e">
        <f t="shared" si="89"/>
        <v>#REF!</v>
      </c>
      <c r="L237" s="2" t="e">
        <f t="shared" si="89"/>
        <v>#REF!</v>
      </c>
      <c r="M237" s="2" t="e">
        <f t="shared" si="89"/>
        <v>#REF!</v>
      </c>
      <c r="N237" s="2" t="e">
        <f t="shared" si="89"/>
        <v>#REF!</v>
      </c>
      <c r="O237" s="2" t="e">
        <f t="shared" si="89"/>
        <v>#REF!</v>
      </c>
      <c r="P237" s="2" t="e">
        <f t="shared" si="89"/>
        <v>#REF!</v>
      </c>
      <c r="Q237" s="2" t="e">
        <f t="shared" si="89"/>
        <v>#REF!</v>
      </c>
      <c r="R237" s="2" t="e">
        <f t="shared" si="89"/>
        <v>#REF!</v>
      </c>
      <c r="S237" s="2" t="e">
        <f t="shared" si="89"/>
        <v>#REF!</v>
      </c>
      <c r="T237" s="2" t="e">
        <f t="shared" si="89"/>
        <v>#REF!</v>
      </c>
      <c r="U237" s="2" t="e">
        <f t="shared" si="89"/>
        <v>#REF!</v>
      </c>
      <c r="V237" s="2" t="e">
        <f t="shared" si="89"/>
        <v>#REF!</v>
      </c>
      <c r="W237" s="2" t="e">
        <f t="shared" si="89"/>
        <v>#REF!</v>
      </c>
      <c r="X237" s="2" t="e">
        <f t="shared" si="89"/>
        <v>#REF!</v>
      </c>
      <c r="Y237" s="2" t="e">
        <f t="shared" si="89"/>
        <v>#REF!</v>
      </c>
      <c r="Z237" s="2" t="e">
        <f t="shared" si="89"/>
        <v>#REF!</v>
      </c>
      <c r="AA237" s="2" t="e">
        <f t="shared" si="89"/>
        <v>#REF!</v>
      </c>
      <c r="AB237" s="2" t="e">
        <f t="shared" si="89"/>
        <v>#REF!</v>
      </c>
      <c r="AC237" s="2" t="e">
        <f t="shared" si="89"/>
        <v>#REF!</v>
      </c>
      <c r="AD237" s="2" t="e">
        <f t="shared" si="89"/>
        <v>#REF!</v>
      </c>
      <c r="AE237" s="2" t="e">
        <f t="shared" si="89"/>
        <v>#REF!</v>
      </c>
      <c r="AF237" s="2" t="e">
        <f t="shared" si="89"/>
        <v>#REF!</v>
      </c>
      <c r="AG237" s="2" t="e">
        <f t="shared" si="89"/>
        <v>#REF!</v>
      </c>
      <c r="AH237" s="2" t="e">
        <f t="shared" si="89"/>
        <v>#REF!</v>
      </c>
      <c r="AI237" s="2" t="e">
        <f t="shared" si="89"/>
        <v>#REF!</v>
      </c>
      <c r="AJ237" s="2" t="e">
        <f t="shared" si="89"/>
        <v>#REF!</v>
      </c>
      <c r="AK237" s="2" t="e">
        <f t="shared" si="89"/>
        <v>#REF!</v>
      </c>
      <c r="AL237" s="2" t="e">
        <f t="shared" ref="AL237:AL243" si="90">IF(AF237=0,0,IF($G$15&gt;(AK237/AF237)^(1/5)-1+2%,AK237*(AK237/AF237)^(1/5)/($G$15-((AK237/AF237)^(1/5)-1)),AK237*(1+$G$14)/$G$16))</f>
        <v>#REF!</v>
      </c>
    </row>
    <row r="238" spans="4:38">
      <c r="E238" t="s">
        <v>282</v>
      </c>
      <c r="F238" t="s">
        <v>215</v>
      </c>
      <c r="G238" s="2">
        <f t="shared" ref="G238:AK238" si="91">G224</f>
        <v>0</v>
      </c>
      <c r="H238" s="2" t="e">
        <f t="shared" si="91"/>
        <v>#REF!</v>
      </c>
      <c r="I238" s="2" t="e">
        <f t="shared" si="91"/>
        <v>#REF!</v>
      </c>
      <c r="J238" s="2" t="e">
        <f t="shared" si="91"/>
        <v>#REF!</v>
      </c>
      <c r="K238" s="2" t="e">
        <f t="shared" si="91"/>
        <v>#REF!</v>
      </c>
      <c r="L238" s="2" t="e">
        <f t="shared" si="91"/>
        <v>#REF!</v>
      </c>
      <c r="M238" s="2" t="e">
        <f t="shared" si="91"/>
        <v>#REF!</v>
      </c>
      <c r="N238" s="2" t="e">
        <f t="shared" si="91"/>
        <v>#REF!</v>
      </c>
      <c r="O238" s="2" t="e">
        <f t="shared" si="91"/>
        <v>#REF!</v>
      </c>
      <c r="P238" s="2" t="e">
        <f t="shared" si="91"/>
        <v>#REF!</v>
      </c>
      <c r="Q238" s="2" t="e">
        <f t="shared" si="91"/>
        <v>#REF!</v>
      </c>
      <c r="R238" s="2" t="e">
        <f t="shared" si="91"/>
        <v>#REF!</v>
      </c>
      <c r="S238" s="2" t="e">
        <f t="shared" si="91"/>
        <v>#REF!</v>
      </c>
      <c r="T238" s="2" t="e">
        <f t="shared" si="91"/>
        <v>#REF!</v>
      </c>
      <c r="U238" s="2" t="e">
        <f t="shared" si="91"/>
        <v>#REF!</v>
      </c>
      <c r="V238" s="2" t="e">
        <f t="shared" si="91"/>
        <v>#REF!</v>
      </c>
      <c r="W238" s="2" t="e">
        <f t="shared" si="91"/>
        <v>#REF!</v>
      </c>
      <c r="X238" s="2" t="e">
        <f t="shared" si="91"/>
        <v>#REF!</v>
      </c>
      <c r="Y238" s="2" t="e">
        <f t="shared" si="91"/>
        <v>#REF!</v>
      </c>
      <c r="Z238" s="2" t="e">
        <f t="shared" si="91"/>
        <v>#REF!</v>
      </c>
      <c r="AA238" s="2" t="e">
        <f t="shared" si="91"/>
        <v>#REF!</v>
      </c>
      <c r="AB238" s="2" t="e">
        <f t="shared" si="91"/>
        <v>#REF!</v>
      </c>
      <c r="AC238" s="2" t="e">
        <f t="shared" si="91"/>
        <v>#REF!</v>
      </c>
      <c r="AD238" s="2" t="e">
        <f t="shared" si="91"/>
        <v>#REF!</v>
      </c>
      <c r="AE238" s="2" t="e">
        <f t="shared" si="91"/>
        <v>#REF!</v>
      </c>
      <c r="AF238" s="2" t="e">
        <f t="shared" si="91"/>
        <v>#REF!</v>
      </c>
      <c r="AG238" s="2" t="e">
        <f t="shared" si="91"/>
        <v>#REF!</v>
      </c>
      <c r="AH238" s="2" t="e">
        <f t="shared" si="91"/>
        <v>#REF!</v>
      </c>
      <c r="AI238" s="2" t="e">
        <f t="shared" si="91"/>
        <v>#REF!</v>
      </c>
      <c r="AJ238" s="2" t="e">
        <f t="shared" si="91"/>
        <v>#REF!</v>
      </c>
      <c r="AK238" s="2" t="e">
        <f t="shared" si="91"/>
        <v>#REF!</v>
      </c>
      <c r="AL238" s="2" t="e">
        <f t="shared" si="90"/>
        <v>#REF!</v>
      </c>
    </row>
    <row r="239" spans="4:38">
      <c r="E239" t="s">
        <v>283</v>
      </c>
      <c r="F239" t="s">
        <v>215</v>
      </c>
      <c r="G239" s="2">
        <f t="shared" ref="G239:AK239" si="92">-G200</f>
        <v>0</v>
      </c>
      <c r="H239" s="2" t="e">
        <f t="shared" si="92"/>
        <v>#REF!</v>
      </c>
      <c r="I239" s="2" t="e">
        <f t="shared" si="92"/>
        <v>#REF!</v>
      </c>
      <c r="J239" s="2" t="e">
        <f t="shared" si="92"/>
        <v>#REF!</v>
      </c>
      <c r="K239" s="2" t="e">
        <f t="shared" si="92"/>
        <v>#REF!</v>
      </c>
      <c r="L239" s="2" t="e">
        <f t="shared" si="92"/>
        <v>#REF!</v>
      </c>
      <c r="M239" s="2" t="e">
        <f t="shared" si="92"/>
        <v>#REF!</v>
      </c>
      <c r="N239" s="2" t="e">
        <f t="shared" si="92"/>
        <v>#REF!</v>
      </c>
      <c r="O239" s="2" t="e">
        <f t="shared" si="92"/>
        <v>#REF!</v>
      </c>
      <c r="P239" s="2" t="e">
        <f t="shared" si="92"/>
        <v>#REF!</v>
      </c>
      <c r="Q239" s="2" t="e">
        <f t="shared" si="92"/>
        <v>#REF!</v>
      </c>
      <c r="R239" s="2" t="e">
        <f t="shared" si="92"/>
        <v>#REF!</v>
      </c>
      <c r="S239" s="2" t="e">
        <f t="shared" si="92"/>
        <v>#REF!</v>
      </c>
      <c r="T239" s="2" t="e">
        <f t="shared" si="92"/>
        <v>#REF!</v>
      </c>
      <c r="U239" s="2" t="e">
        <f t="shared" si="92"/>
        <v>#REF!</v>
      </c>
      <c r="V239" s="2" t="e">
        <f t="shared" si="92"/>
        <v>#REF!</v>
      </c>
      <c r="W239" s="2" t="e">
        <f t="shared" si="92"/>
        <v>#REF!</v>
      </c>
      <c r="X239" s="2" t="e">
        <f t="shared" si="92"/>
        <v>#REF!</v>
      </c>
      <c r="Y239" s="2" t="e">
        <f t="shared" si="92"/>
        <v>#REF!</v>
      </c>
      <c r="Z239" s="2" t="e">
        <f t="shared" si="92"/>
        <v>#REF!</v>
      </c>
      <c r="AA239" s="2" t="e">
        <f t="shared" si="92"/>
        <v>#REF!</v>
      </c>
      <c r="AB239" s="2" t="e">
        <f t="shared" si="92"/>
        <v>#REF!</v>
      </c>
      <c r="AC239" s="2" t="e">
        <f t="shared" si="92"/>
        <v>#REF!</v>
      </c>
      <c r="AD239" s="2" t="e">
        <f t="shared" si="92"/>
        <v>#REF!</v>
      </c>
      <c r="AE239" s="2" t="e">
        <f t="shared" si="92"/>
        <v>#REF!</v>
      </c>
      <c r="AF239" s="2" t="e">
        <f t="shared" si="92"/>
        <v>#REF!</v>
      </c>
      <c r="AG239" s="2" t="e">
        <f t="shared" si="92"/>
        <v>#REF!</v>
      </c>
      <c r="AH239" s="2" t="e">
        <f t="shared" si="92"/>
        <v>#REF!</v>
      </c>
      <c r="AI239" s="2" t="e">
        <f t="shared" si="92"/>
        <v>#REF!</v>
      </c>
      <c r="AJ239" s="2" t="e">
        <f t="shared" si="92"/>
        <v>#REF!</v>
      </c>
      <c r="AK239" s="2" t="e">
        <f t="shared" si="92"/>
        <v>#REF!</v>
      </c>
      <c r="AL239" s="2" t="e">
        <f t="shared" si="90"/>
        <v>#REF!</v>
      </c>
    </row>
    <row r="240" spans="4:38">
      <c r="E240" t="s">
        <v>290</v>
      </c>
      <c r="F240" t="s">
        <v>215</v>
      </c>
      <c r="G240" s="2">
        <f t="shared" ref="G240:AK240" si="93">G207</f>
        <v>0</v>
      </c>
      <c r="H240" s="2">
        <f t="shared" si="93"/>
        <v>0</v>
      </c>
      <c r="I240" s="2">
        <f t="shared" si="93"/>
        <v>0</v>
      </c>
      <c r="J240" s="2">
        <f t="shared" si="93"/>
        <v>0</v>
      </c>
      <c r="K240" s="2">
        <f t="shared" si="93"/>
        <v>0</v>
      </c>
      <c r="L240" s="2">
        <f t="shared" si="93"/>
        <v>0</v>
      </c>
      <c r="M240" s="2">
        <f t="shared" si="93"/>
        <v>0</v>
      </c>
      <c r="N240" s="2">
        <f t="shared" si="93"/>
        <v>0</v>
      </c>
      <c r="O240" s="2">
        <f t="shared" si="93"/>
        <v>0</v>
      </c>
      <c r="P240" s="2">
        <f t="shared" si="93"/>
        <v>0</v>
      </c>
      <c r="Q240" s="2">
        <f t="shared" si="93"/>
        <v>0</v>
      </c>
      <c r="R240" s="2">
        <f t="shared" si="93"/>
        <v>0</v>
      </c>
      <c r="S240" s="2">
        <f t="shared" si="93"/>
        <v>0</v>
      </c>
      <c r="T240" s="2">
        <f t="shared" si="93"/>
        <v>0</v>
      </c>
      <c r="U240" s="2">
        <f t="shared" si="93"/>
        <v>0</v>
      </c>
      <c r="V240" s="2">
        <f t="shared" si="93"/>
        <v>0</v>
      </c>
      <c r="W240" s="2">
        <f t="shared" si="93"/>
        <v>0</v>
      </c>
      <c r="X240" s="2">
        <f t="shared" si="93"/>
        <v>0</v>
      </c>
      <c r="Y240" s="2">
        <f t="shared" si="93"/>
        <v>0</v>
      </c>
      <c r="Z240" s="2">
        <f t="shared" si="93"/>
        <v>0</v>
      </c>
      <c r="AA240" s="2">
        <f t="shared" si="93"/>
        <v>0</v>
      </c>
      <c r="AB240" s="2">
        <f t="shared" si="93"/>
        <v>0</v>
      </c>
      <c r="AC240" s="2">
        <f t="shared" si="93"/>
        <v>0</v>
      </c>
      <c r="AD240" s="2">
        <f t="shared" si="93"/>
        <v>0</v>
      </c>
      <c r="AE240" s="2">
        <f t="shared" si="93"/>
        <v>0</v>
      </c>
      <c r="AF240" s="2">
        <f t="shared" si="93"/>
        <v>0</v>
      </c>
      <c r="AG240" s="2">
        <f t="shared" si="93"/>
        <v>0</v>
      </c>
      <c r="AH240" s="2">
        <f t="shared" si="93"/>
        <v>0</v>
      </c>
      <c r="AI240" s="2">
        <f t="shared" si="93"/>
        <v>0</v>
      </c>
      <c r="AJ240" s="2">
        <f t="shared" si="93"/>
        <v>0</v>
      </c>
      <c r="AK240" s="2">
        <f t="shared" si="93"/>
        <v>0</v>
      </c>
      <c r="AL240" s="2">
        <f t="shared" si="90"/>
        <v>0</v>
      </c>
    </row>
    <row r="241" spans="3:40">
      <c r="E241" t="s">
        <v>295</v>
      </c>
      <c r="F241" t="s">
        <v>215</v>
      </c>
      <c r="G241" s="2">
        <f t="shared" ref="G241:AK241" si="94">G214</f>
        <v>0</v>
      </c>
      <c r="H241" s="2">
        <f t="shared" si="94"/>
        <v>0</v>
      </c>
      <c r="I241" s="2">
        <f t="shared" si="94"/>
        <v>0</v>
      </c>
      <c r="J241" s="2">
        <f t="shared" si="94"/>
        <v>0</v>
      </c>
      <c r="K241" s="2">
        <f t="shared" si="94"/>
        <v>0</v>
      </c>
      <c r="L241" s="2">
        <f t="shared" si="94"/>
        <v>0</v>
      </c>
      <c r="M241" s="2">
        <f t="shared" si="94"/>
        <v>0</v>
      </c>
      <c r="N241" s="2">
        <f t="shared" si="94"/>
        <v>0</v>
      </c>
      <c r="O241" s="2">
        <f t="shared" si="94"/>
        <v>0</v>
      </c>
      <c r="P241" s="2">
        <f t="shared" si="94"/>
        <v>0</v>
      </c>
      <c r="Q241" s="2">
        <f t="shared" si="94"/>
        <v>0</v>
      </c>
      <c r="R241" s="2">
        <f t="shared" si="94"/>
        <v>0</v>
      </c>
      <c r="S241" s="2">
        <f t="shared" si="94"/>
        <v>0</v>
      </c>
      <c r="T241" s="2">
        <f t="shared" si="94"/>
        <v>0</v>
      </c>
      <c r="U241" s="2">
        <f t="shared" si="94"/>
        <v>0</v>
      </c>
      <c r="V241" s="2">
        <f t="shared" si="94"/>
        <v>0</v>
      </c>
      <c r="W241" s="2">
        <f t="shared" si="94"/>
        <v>0</v>
      </c>
      <c r="X241" s="2">
        <f t="shared" si="94"/>
        <v>0</v>
      </c>
      <c r="Y241" s="2">
        <f t="shared" si="94"/>
        <v>0</v>
      </c>
      <c r="Z241" s="2">
        <f t="shared" si="94"/>
        <v>0</v>
      </c>
      <c r="AA241" s="2">
        <f t="shared" si="94"/>
        <v>0</v>
      </c>
      <c r="AB241" s="2">
        <f t="shared" si="94"/>
        <v>0</v>
      </c>
      <c r="AC241" s="2">
        <f t="shared" si="94"/>
        <v>0</v>
      </c>
      <c r="AD241" s="2">
        <f t="shared" si="94"/>
        <v>0</v>
      </c>
      <c r="AE241" s="2">
        <f t="shared" si="94"/>
        <v>0</v>
      </c>
      <c r="AF241" s="2">
        <f t="shared" si="94"/>
        <v>0</v>
      </c>
      <c r="AG241" s="2">
        <f t="shared" si="94"/>
        <v>0</v>
      </c>
      <c r="AH241" s="2">
        <f t="shared" si="94"/>
        <v>0</v>
      </c>
      <c r="AI241" s="2">
        <f t="shared" si="94"/>
        <v>0</v>
      </c>
      <c r="AJ241" s="2">
        <f t="shared" si="94"/>
        <v>0</v>
      </c>
      <c r="AK241" s="2">
        <f t="shared" si="94"/>
        <v>0</v>
      </c>
      <c r="AL241" s="2">
        <f t="shared" si="90"/>
        <v>0</v>
      </c>
    </row>
    <row r="242" spans="3:40">
      <c r="E242" t="s">
        <v>312</v>
      </c>
      <c r="F242" t="s">
        <v>215</v>
      </c>
      <c r="G242" s="2">
        <f t="shared" ref="G242:AK242" si="95">G231</f>
        <v>377974.73732159223</v>
      </c>
      <c r="H242" s="2" t="e">
        <f t="shared" si="95"/>
        <v>#REF!</v>
      </c>
      <c r="I242" s="2" t="e">
        <f t="shared" si="95"/>
        <v>#REF!</v>
      </c>
      <c r="J242" s="2" t="e">
        <f t="shared" si="95"/>
        <v>#REF!</v>
      </c>
      <c r="K242" s="2" t="e">
        <f t="shared" si="95"/>
        <v>#REF!</v>
      </c>
      <c r="L242" s="2" t="e">
        <f t="shared" si="95"/>
        <v>#REF!</v>
      </c>
      <c r="M242" s="2" t="e">
        <f t="shared" si="95"/>
        <v>#REF!</v>
      </c>
      <c r="N242" s="2" t="e">
        <f t="shared" si="95"/>
        <v>#REF!</v>
      </c>
      <c r="O242" s="2" t="e">
        <f t="shared" si="95"/>
        <v>#REF!</v>
      </c>
      <c r="P242" s="2" t="e">
        <f t="shared" si="95"/>
        <v>#REF!</v>
      </c>
      <c r="Q242" s="2" t="e">
        <f t="shared" si="95"/>
        <v>#REF!</v>
      </c>
      <c r="R242" s="2" t="e">
        <f t="shared" si="95"/>
        <v>#REF!</v>
      </c>
      <c r="S242" s="2" t="e">
        <f t="shared" si="95"/>
        <v>#REF!</v>
      </c>
      <c r="T242" s="2" t="e">
        <f t="shared" si="95"/>
        <v>#REF!</v>
      </c>
      <c r="U242" s="2" t="e">
        <f t="shared" si="95"/>
        <v>#REF!</v>
      </c>
      <c r="V242" s="2" t="e">
        <f t="shared" si="95"/>
        <v>#REF!</v>
      </c>
      <c r="W242" s="2" t="e">
        <f t="shared" si="95"/>
        <v>#REF!</v>
      </c>
      <c r="X242" s="2" t="e">
        <f t="shared" si="95"/>
        <v>#REF!</v>
      </c>
      <c r="Y242" s="2" t="e">
        <f t="shared" si="95"/>
        <v>#REF!</v>
      </c>
      <c r="Z242" s="2" t="e">
        <f t="shared" si="95"/>
        <v>#REF!</v>
      </c>
      <c r="AA242" s="2" t="e">
        <f t="shared" si="95"/>
        <v>#REF!</v>
      </c>
      <c r="AB242" s="2" t="e">
        <f t="shared" si="95"/>
        <v>#REF!</v>
      </c>
      <c r="AC242" s="2" t="e">
        <f t="shared" si="95"/>
        <v>#REF!</v>
      </c>
      <c r="AD242" s="2" t="e">
        <f t="shared" si="95"/>
        <v>#REF!</v>
      </c>
      <c r="AE242" s="2" t="e">
        <f t="shared" si="95"/>
        <v>#REF!</v>
      </c>
      <c r="AF242" s="2" t="e">
        <f t="shared" si="95"/>
        <v>#REF!</v>
      </c>
      <c r="AG242" s="2" t="e">
        <f t="shared" si="95"/>
        <v>#REF!</v>
      </c>
      <c r="AH242" s="2" t="e">
        <f t="shared" si="95"/>
        <v>#REF!</v>
      </c>
      <c r="AI242" s="2" t="e">
        <f t="shared" si="95"/>
        <v>#REF!</v>
      </c>
      <c r="AJ242" s="2" t="e">
        <f t="shared" si="95"/>
        <v>#REF!</v>
      </c>
      <c r="AK242" s="2" t="e">
        <f t="shared" si="95"/>
        <v>#REF!</v>
      </c>
      <c r="AL242" s="2" t="e">
        <f t="shared" si="90"/>
        <v>#REF!</v>
      </c>
      <c r="AN242" s="18"/>
    </row>
    <row r="243" spans="3:40">
      <c r="E243" t="s">
        <v>313</v>
      </c>
      <c r="F243" t="s">
        <v>215</v>
      </c>
      <c r="G243" s="2">
        <f>-$G$17*G242</f>
        <v>-188987.36866079611</v>
      </c>
      <c r="H243" s="2" t="e">
        <f t="shared" ref="H243:AK243" si="96">-$G$17*H242</f>
        <v>#REF!</v>
      </c>
      <c r="I243" s="2" t="e">
        <f t="shared" si="96"/>
        <v>#REF!</v>
      </c>
      <c r="J243" s="2" t="e">
        <f t="shared" si="96"/>
        <v>#REF!</v>
      </c>
      <c r="K243" s="2" t="e">
        <f t="shared" si="96"/>
        <v>#REF!</v>
      </c>
      <c r="L243" s="2" t="e">
        <f t="shared" si="96"/>
        <v>#REF!</v>
      </c>
      <c r="M243" s="2" t="e">
        <f t="shared" si="96"/>
        <v>#REF!</v>
      </c>
      <c r="N243" s="2" t="e">
        <f t="shared" si="96"/>
        <v>#REF!</v>
      </c>
      <c r="O243" s="2" t="e">
        <f t="shared" si="96"/>
        <v>#REF!</v>
      </c>
      <c r="P243" s="2" t="e">
        <f t="shared" si="96"/>
        <v>#REF!</v>
      </c>
      <c r="Q243" s="2" t="e">
        <f t="shared" si="96"/>
        <v>#REF!</v>
      </c>
      <c r="R243" s="2" t="e">
        <f t="shared" si="96"/>
        <v>#REF!</v>
      </c>
      <c r="S243" s="2" t="e">
        <f t="shared" si="96"/>
        <v>#REF!</v>
      </c>
      <c r="T243" s="2" t="e">
        <f t="shared" si="96"/>
        <v>#REF!</v>
      </c>
      <c r="U243" s="2" t="e">
        <f t="shared" si="96"/>
        <v>#REF!</v>
      </c>
      <c r="V243" s="2" t="e">
        <f t="shared" si="96"/>
        <v>#REF!</v>
      </c>
      <c r="W243" s="2" t="e">
        <f t="shared" si="96"/>
        <v>#REF!</v>
      </c>
      <c r="X243" s="2" t="e">
        <f t="shared" si="96"/>
        <v>#REF!</v>
      </c>
      <c r="Y243" s="2" t="e">
        <f t="shared" si="96"/>
        <v>#REF!</v>
      </c>
      <c r="Z243" s="2" t="e">
        <f t="shared" si="96"/>
        <v>#REF!</v>
      </c>
      <c r="AA243" s="2" t="e">
        <f t="shared" si="96"/>
        <v>#REF!</v>
      </c>
      <c r="AB243" s="2" t="e">
        <f t="shared" si="96"/>
        <v>#REF!</v>
      </c>
      <c r="AC243" s="2" t="e">
        <f t="shared" si="96"/>
        <v>#REF!</v>
      </c>
      <c r="AD243" s="2" t="e">
        <f t="shared" si="96"/>
        <v>#REF!</v>
      </c>
      <c r="AE243" s="2" t="e">
        <f t="shared" si="96"/>
        <v>#REF!</v>
      </c>
      <c r="AF243" s="2" t="e">
        <f t="shared" si="96"/>
        <v>#REF!</v>
      </c>
      <c r="AG243" s="2" t="e">
        <f t="shared" si="96"/>
        <v>#REF!</v>
      </c>
      <c r="AH243" s="2" t="e">
        <f t="shared" si="96"/>
        <v>#REF!</v>
      </c>
      <c r="AI243" s="2" t="e">
        <f t="shared" si="96"/>
        <v>#REF!</v>
      </c>
      <c r="AJ243" s="2" t="e">
        <f t="shared" si="96"/>
        <v>#REF!</v>
      </c>
      <c r="AK243" s="2" t="e">
        <f t="shared" si="96"/>
        <v>#REF!</v>
      </c>
      <c r="AL243" s="2" t="e">
        <f t="shared" si="90"/>
        <v>#REF!</v>
      </c>
    </row>
    <row r="244" spans="3:40">
      <c r="E244" t="s">
        <v>314</v>
      </c>
      <c r="F244" t="s">
        <v>215</v>
      </c>
      <c r="G244" s="2">
        <f>SUM(G234:G243)</f>
        <v>-100604275.91709714</v>
      </c>
      <c r="H244" s="2" t="e">
        <f t="shared" ref="H244:AL244" si="97">SUM(H234:H243)</f>
        <v>#REF!</v>
      </c>
      <c r="I244" s="2" t="e">
        <f t="shared" si="97"/>
        <v>#REF!</v>
      </c>
      <c r="J244" s="2" t="e">
        <f t="shared" si="97"/>
        <v>#REF!</v>
      </c>
      <c r="K244" s="2" t="e">
        <f t="shared" si="97"/>
        <v>#REF!</v>
      </c>
      <c r="L244" s="2" t="e">
        <f t="shared" si="97"/>
        <v>#REF!</v>
      </c>
      <c r="M244" s="2" t="e">
        <f t="shared" si="97"/>
        <v>#REF!</v>
      </c>
      <c r="N244" s="2" t="e">
        <f t="shared" si="97"/>
        <v>#REF!</v>
      </c>
      <c r="O244" s="2" t="e">
        <f t="shared" si="97"/>
        <v>#REF!</v>
      </c>
      <c r="P244" s="2" t="e">
        <f t="shared" si="97"/>
        <v>#REF!</v>
      </c>
      <c r="Q244" s="2" t="e">
        <f t="shared" si="97"/>
        <v>#REF!</v>
      </c>
      <c r="R244" s="2" t="e">
        <f t="shared" si="97"/>
        <v>#REF!</v>
      </c>
      <c r="S244" s="2" t="e">
        <f t="shared" si="97"/>
        <v>#REF!</v>
      </c>
      <c r="T244" s="2" t="e">
        <f t="shared" si="97"/>
        <v>#REF!</v>
      </c>
      <c r="U244" s="2" t="e">
        <f t="shared" si="97"/>
        <v>#REF!</v>
      </c>
      <c r="V244" s="2" t="e">
        <f t="shared" si="97"/>
        <v>#REF!</v>
      </c>
      <c r="W244" s="2" t="e">
        <f t="shared" si="97"/>
        <v>#REF!</v>
      </c>
      <c r="X244" s="2" t="e">
        <f t="shared" si="97"/>
        <v>#REF!</v>
      </c>
      <c r="Y244" s="2" t="e">
        <f t="shared" si="97"/>
        <v>#REF!</v>
      </c>
      <c r="Z244" s="2" t="e">
        <f t="shared" si="97"/>
        <v>#REF!</v>
      </c>
      <c r="AA244" s="2" t="e">
        <f t="shared" si="97"/>
        <v>#REF!</v>
      </c>
      <c r="AB244" s="2" t="e">
        <f t="shared" si="97"/>
        <v>#REF!</v>
      </c>
      <c r="AC244" s="2" t="e">
        <f t="shared" si="97"/>
        <v>#REF!</v>
      </c>
      <c r="AD244" s="2" t="e">
        <f t="shared" si="97"/>
        <v>#REF!</v>
      </c>
      <c r="AE244" s="2" t="e">
        <f t="shared" si="97"/>
        <v>#REF!</v>
      </c>
      <c r="AF244" s="2" t="e">
        <f t="shared" si="97"/>
        <v>#REF!</v>
      </c>
      <c r="AG244" s="2" t="e">
        <f t="shared" si="97"/>
        <v>#REF!</v>
      </c>
      <c r="AH244" s="2" t="e">
        <f t="shared" si="97"/>
        <v>#REF!</v>
      </c>
      <c r="AI244" s="2" t="e">
        <f t="shared" si="97"/>
        <v>#REF!</v>
      </c>
      <c r="AJ244" s="2" t="e">
        <f t="shared" si="97"/>
        <v>#REF!</v>
      </c>
      <c r="AK244" s="2" t="e">
        <f t="shared" si="97"/>
        <v>#REF!</v>
      </c>
      <c r="AL244" s="2" t="e">
        <f t="shared" si="97"/>
        <v>#REF!</v>
      </c>
    </row>
    <row r="245" spans="3:40">
      <c r="E245" t="s">
        <v>315</v>
      </c>
      <c r="F245" t="s">
        <v>215</v>
      </c>
      <c r="G245" s="2" t="e">
        <f>NPV($G$15,H244:AL244)+G244</f>
        <v>#REF!</v>
      </c>
    </row>
    <row r="247" spans="3:40">
      <c r="E247" t="s">
        <v>307</v>
      </c>
      <c r="F247" t="s">
        <v>215</v>
      </c>
      <c r="H247" s="2" t="e">
        <f t="shared" ref="H247:AK247" si="98">H219</f>
        <v>#REF!</v>
      </c>
      <c r="I247" s="2" t="e">
        <f t="shared" si="98"/>
        <v>#REF!</v>
      </c>
      <c r="J247" s="2" t="e">
        <f t="shared" si="98"/>
        <v>#REF!</v>
      </c>
      <c r="K247" s="2" t="e">
        <f t="shared" si="98"/>
        <v>#REF!</v>
      </c>
      <c r="L247" s="2" t="e">
        <f t="shared" si="98"/>
        <v>#REF!</v>
      </c>
      <c r="M247" s="2" t="e">
        <f t="shared" si="98"/>
        <v>#REF!</v>
      </c>
      <c r="N247" s="2" t="e">
        <f t="shared" si="98"/>
        <v>#REF!</v>
      </c>
      <c r="O247" s="2" t="e">
        <f t="shared" si="98"/>
        <v>#REF!</v>
      </c>
      <c r="P247" s="2" t="e">
        <f t="shared" si="98"/>
        <v>#REF!</v>
      </c>
      <c r="Q247" s="2" t="e">
        <f t="shared" si="98"/>
        <v>#REF!</v>
      </c>
      <c r="R247" s="2" t="e">
        <f t="shared" si="98"/>
        <v>#REF!</v>
      </c>
      <c r="S247" s="2" t="e">
        <f t="shared" si="98"/>
        <v>#REF!</v>
      </c>
      <c r="T247" s="2" t="e">
        <f t="shared" si="98"/>
        <v>#REF!</v>
      </c>
      <c r="U247" s="2" t="e">
        <f t="shared" si="98"/>
        <v>#REF!</v>
      </c>
      <c r="V247" s="2" t="e">
        <f t="shared" si="98"/>
        <v>#REF!</v>
      </c>
      <c r="W247" s="2" t="e">
        <f t="shared" si="98"/>
        <v>#REF!</v>
      </c>
      <c r="X247" s="2" t="e">
        <f t="shared" si="98"/>
        <v>#REF!</v>
      </c>
      <c r="Y247" s="2" t="e">
        <f t="shared" si="98"/>
        <v>#REF!</v>
      </c>
      <c r="Z247" s="2" t="e">
        <f t="shared" si="98"/>
        <v>#REF!</v>
      </c>
      <c r="AA247" s="2" t="e">
        <f t="shared" si="98"/>
        <v>#REF!</v>
      </c>
      <c r="AB247" s="2" t="e">
        <f t="shared" si="98"/>
        <v>#REF!</v>
      </c>
      <c r="AC247" s="2" t="e">
        <f t="shared" si="98"/>
        <v>#REF!</v>
      </c>
      <c r="AD247" s="2" t="e">
        <f t="shared" si="98"/>
        <v>#REF!</v>
      </c>
      <c r="AE247" s="2" t="e">
        <f t="shared" si="98"/>
        <v>#REF!</v>
      </c>
      <c r="AF247" s="2" t="e">
        <f t="shared" si="98"/>
        <v>#REF!</v>
      </c>
      <c r="AG247" s="2" t="e">
        <f t="shared" si="98"/>
        <v>#REF!</v>
      </c>
      <c r="AH247" s="2" t="e">
        <f t="shared" si="98"/>
        <v>#REF!</v>
      </c>
      <c r="AI247" s="2" t="e">
        <f t="shared" si="98"/>
        <v>#REF!</v>
      </c>
      <c r="AJ247" s="2" t="e">
        <f t="shared" si="98"/>
        <v>#REF!</v>
      </c>
      <c r="AK247" s="2" t="e">
        <f t="shared" si="98"/>
        <v>#REF!</v>
      </c>
    </row>
    <row r="248" spans="3:40">
      <c r="E248" t="s">
        <v>316</v>
      </c>
      <c r="F248" t="s">
        <v>215</v>
      </c>
      <c r="G248" s="23" t="e">
        <f>NPV($G$15,H247:AL247)+G247</f>
        <v>#REF!</v>
      </c>
    </row>
    <row r="249" spans="3:40">
      <c r="E249" s="3" t="s">
        <v>317</v>
      </c>
      <c r="F249" s="3"/>
      <c r="G249" s="4" t="e">
        <f>IF(G245&gt;0,"N/A",IF(ABS(G245+G248)&gt;1,"Error","OK"))</f>
        <v>#REF!</v>
      </c>
    </row>
    <row r="251" spans="3:40">
      <c r="C251" s="1" t="s">
        <v>318</v>
      </c>
      <c r="D251" s="1"/>
    </row>
    <row r="252" spans="3:40">
      <c r="C252" s="1"/>
      <c r="D252" s="1"/>
    </row>
    <row r="253" spans="3:40">
      <c r="C253" s="1"/>
      <c r="D253" t="s">
        <v>318</v>
      </c>
      <c r="F253" t="s">
        <v>215</v>
      </c>
      <c r="G253" s="8" t="e">
        <f ca="1">MAX(0,-G279)</f>
        <v>#REF!</v>
      </c>
    </row>
    <row r="255" spans="3:40">
      <c r="D255" t="s">
        <v>304</v>
      </c>
    </row>
    <row r="256" spans="3:40">
      <c r="E256" t="s">
        <v>219</v>
      </c>
      <c r="F256" t="s">
        <v>215</v>
      </c>
      <c r="G256" s="2">
        <f t="shared" ref="G256:AK261" si="99">G222</f>
        <v>0</v>
      </c>
      <c r="H256" s="2">
        <f t="shared" si="99"/>
        <v>12913668.556207305</v>
      </c>
      <c r="I256" s="2">
        <f t="shared" si="99"/>
        <v>13058968.282179633</v>
      </c>
      <c r="J256" s="2">
        <f t="shared" si="99"/>
        <v>13338982.21153185</v>
      </c>
      <c r="K256" s="2">
        <f t="shared" si="99"/>
        <v>14032530.237656675</v>
      </c>
      <c r="L256" s="2">
        <f t="shared" si="99"/>
        <v>14365425.50757798</v>
      </c>
      <c r="M256" s="2">
        <f t="shared" si="99"/>
        <v>14631723.141676826</v>
      </c>
      <c r="N256" s="2">
        <f t="shared" si="99"/>
        <v>14891178.237644793</v>
      </c>
      <c r="O256" s="2">
        <f t="shared" si="99"/>
        <v>15176022.709823478</v>
      </c>
      <c r="P256" s="2">
        <f t="shared" si="99"/>
        <v>15151238.8378195</v>
      </c>
      <c r="Q256" s="2">
        <f t="shared" si="99"/>
        <v>15345895.290776493</v>
      </c>
      <c r="R256" s="2">
        <f t="shared" si="99"/>
        <v>15498314.664293198</v>
      </c>
      <c r="S256" s="2">
        <f t="shared" si="99"/>
        <v>15640804.078637565</v>
      </c>
      <c r="T256" s="2">
        <f t="shared" si="99"/>
        <v>15747961.417061051</v>
      </c>
      <c r="U256" s="2">
        <f t="shared" si="99"/>
        <v>16225779.231654076</v>
      </c>
      <c r="V256" s="2">
        <f t="shared" si="99"/>
        <v>16426737.778540147</v>
      </c>
      <c r="W256" s="2">
        <f t="shared" si="99"/>
        <v>16713833.087611252</v>
      </c>
      <c r="X256" s="2">
        <f t="shared" si="99"/>
        <v>16987407.506257236</v>
      </c>
      <c r="Y256" s="2">
        <f t="shared" si="99"/>
        <v>17341689.364524562</v>
      </c>
      <c r="Z256" s="2">
        <f t="shared" si="99"/>
        <v>17815978.002120309</v>
      </c>
      <c r="AA256" s="2">
        <f t="shared" si="99"/>
        <v>18186138.024288129</v>
      </c>
      <c r="AB256" s="2">
        <f t="shared" si="99"/>
        <v>18534953.591478363</v>
      </c>
      <c r="AC256" s="2">
        <f t="shared" si="99"/>
        <v>18911713.225708354</v>
      </c>
      <c r="AD256" s="2">
        <f t="shared" si="99"/>
        <v>19305154.719047647</v>
      </c>
      <c r="AE256" s="2">
        <f t="shared" si="99"/>
        <v>19721073.445909377</v>
      </c>
      <c r="AF256" s="2">
        <f t="shared" si="99"/>
        <v>20148208.707220882</v>
      </c>
      <c r="AG256" s="2">
        <f t="shared" si="99"/>
        <v>0</v>
      </c>
      <c r="AH256" s="2">
        <f t="shared" si="99"/>
        <v>0</v>
      </c>
      <c r="AI256" s="2">
        <f t="shared" si="99"/>
        <v>0</v>
      </c>
      <c r="AJ256" s="2">
        <f t="shared" si="99"/>
        <v>0</v>
      </c>
      <c r="AK256" s="2">
        <f t="shared" si="99"/>
        <v>0</v>
      </c>
    </row>
    <row r="257" spans="4:38">
      <c r="E257" t="s">
        <v>305</v>
      </c>
      <c r="F257" t="s">
        <v>215</v>
      </c>
      <c r="G257" s="2">
        <f t="shared" si="99"/>
        <v>0</v>
      </c>
      <c r="H257" s="2" t="e">
        <f t="shared" si="99"/>
        <v>#REF!</v>
      </c>
      <c r="I257" s="2" t="e">
        <f t="shared" si="99"/>
        <v>#REF!</v>
      </c>
      <c r="J257" s="2" t="e">
        <f t="shared" si="99"/>
        <v>#REF!</v>
      </c>
      <c r="K257" s="2" t="e">
        <f t="shared" si="99"/>
        <v>#REF!</v>
      </c>
      <c r="L257" s="2" t="e">
        <f t="shared" si="99"/>
        <v>#REF!</v>
      </c>
      <c r="M257" s="2" t="e">
        <f t="shared" si="99"/>
        <v>#REF!</v>
      </c>
      <c r="N257" s="2" t="e">
        <f t="shared" si="99"/>
        <v>#REF!</v>
      </c>
      <c r="O257" s="2" t="e">
        <f t="shared" si="99"/>
        <v>#REF!</v>
      </c>
      <c r="P257" s="2" t="e">
        <f t="shared" si="99"/>
        <v>#REF!</v>
      </c>
      <c r="Q257" s="2" t="e">
        <f t="shared" si="99"/>
        <v>#REF!</v>
      </c>
      <c r="R257" s="2" t="e">
        <f t="shared" si="99"/>
        <v>#REF!</v>
      </c>
      <c r="S257" s="2" t="e">
        <f t="shared" si="99"/>
        <v>#REF!</v>
      </c>
      <c r="T257" s="2" t="e">
        <f t="shared" si="99"/>
        <v>#REF!</v>
      </c>
      <c r="U257" s="2" t="e">
        <f t="shared" si="99"/>
        <v>#REF!</v>
      </c>
      <c r="V257" s="2" t="e">
        <f t="shared" si="99"/>
        <v>#REF!</v>
      </c>
      <c r="W257" s="2" t="e">
        <f t="shared" si="99"/>
        <v>#REF!</v>
      </c>
      <c r="X257" s="2" t="e">
        <f t="shared" si="99"/>
        <v>#REF!</v>
      </c>
      <c r="Y257" s="2" t="e">
        <f t="shared" si="99"/>
        <v>#REF!</v>
      </c>
      <c r="Z257" s="2" t="e">
        <f t="shared" si="99"/>
        <v>#REF!</v>
      </c>
      <c r="AA257" s="2" t="e">
        <f t="shared" si="99"/>
        <v>#REF!</v>
      </c>
      <c r="AB257" s="2" t="e">
        <f t="shared" si="99"/>
        <v>#REF!</v>
      </c>
      <c r="AC257" s="2" t="e">
        <f t="shared" si="99"/>
        <v>#REF!</v>
      </c>
      <c r="AD257" s="2" t="e">
        <f t="shared" si="99"/>
        <v>#REF!</v>
      </c>
      <c r="AE257" s="2" t="e">
        <f t="shared" si="99"/>
        <v>#REF!</v>
      </c>
      <c r="AF257" s="2" t="e">
        <f t="shared" si="99"/>
        <v>#REF!</v>
      </c>
      <c r="AG257" s="2" t="e">
        <f t="shared" si="99"/>
        <v>#REF!</v>
      </c>
      <c r="AH257" s="2" t="e">
        <f t="shared" si="99"/>
        <v>#REF!</v>
      </c>
      <c r="AI257" s="2" t="e">
        <f t="shared" si="99"/>
        <v>#REF!</v>
      </c>
      <c r="AJ257" s="2" t="e">
        <f t="shared" si="99"/>
        <v>#REF!</v>
      </c>
      <c r="AK257" s="2" t="e">
        <f t="shared" si="99"/>
        <v>#REF!</v>
      </c>
    </row>
    <row r="258" spans="4:38">
      <c r="E258" t="s">
        <v>282</v>
      </c>
      <c r="F258" t="s">
        <v>215</v>
      </c>
      <c r="G258" s="2">
        <f t="shared" si="99"/>
        <v>0</v>
      </c>
      <c r="H258" s="2" t="e">
        <f t="shared" si="99"/>
        <v>#REF!</v>
      </c>
      <c r="I258" s="2" t="e">
        <f t="shared" si="99"/>
        <v>#REF!</v>
      </c>
      <c r="J258" s="2" t="e">
        <f t="shared" si="99"/>
        <v>#REF!</v>
      </c>
      <c r="K258" s="2" t="e">
        <f t="shared" si="99"/>
        <v>#REF!</v>
      </c>
      <c r="L258" s="2" t="e">
        <f t="shared" si="99"/>
        <v>#REF!</v>
      </c>
      <c r="M258" s="2" t="e">
        <f t="shared" si="99"/>
        <v>#REF!</v>
      </c>
      <c r="N258" s="2" t="e">
        <f t="shared" si="99"/>
        <v>#REF!</v>
      </c>
      <c r="O258" s="2" t="e">
        <f t="shared" si="99"/>
        <v>#REF!</v>
      </c>
      <c r="P258" s="2" t="e">
        <f t="shared" si="99"/>
        <v>#REF!</v>
      </c>
      <c r="Q258" s="2" t="e">
        <f t="shared" si="99"/>
        <v>#REF!</v>
      </c>
      <c r="R258" s="2" t="e">
        <f t="shared" si="99"/>
        <v>#REF!</v>
      </c>
      <c r="S258" s="2" t="e">
        <f t="shared" si="99"/>
        <v>#REF!</v>
      </c>
      <c r="T258" s="2" t="e">
        <f t="shared" si="99"/>
        <v>#REF!</v>
      </c>
      <c r="U258" s="2" t="e">
        <f t="shared" si="99"/>
        <v>#REF!</v>
      </c>
      <c r="V258" s="2" t="e">
        <f t="shared" si="99"/>
        <v>#REF!</v>
      </c>
      <c r="W258" s="2" t="e">
        <f t="shared" si="99"/>
        <v>#REF!</v>
      </c>
      <c r="X258" s="2" t="e">
        <f t="shared" si="99"/>
        <v>#REF!</v>
      </c>
      <c r="Y258" s="2" t="e">
        <f t="shared" si="99"/>
        <v>#REF!</v>
      </c>
      <c r="Z258" s="2" t="e">
        <f t="shared" si="99"/>
        <v>#REF!</v>
      </c>
      <c r="AA258" s="2" t="e">
        <f t="shared" si="99"/>
        <v>#REF!</v>
      </c>
      <c r="AB258" s="2" t="e">
        <f t="shared" si="99"/>
        <v>#REF!</v>
      </c>
      <c r="AC258" s="2" t="e">
        <f t="shared" si="99"/>
        <v>#REF!</v>
      </c>
      <c r="AD258" s="2" t="e">
        <f t="shared" si="99"/>
        <v>#REF!</v>
      </c>
      <c r="AE258" s="2" t="e">
        <f t="shared" si="99"/>
        <v>#REF!</v>
      </c>
      <c r="AF258" s="2" t="e">
        <f t="shared" si="99"/>
        <v>#REF!</v>
      </c>
      <c r="AG258" s="2" t="e">
        <f t="shared" si="99"/>
        <v>#REF!</v>
      </c>
      <c r="AH258" s="2" t="e">
        <f t="shared" si="99"/>
        <v>#REF!</v>
      </c>
      <c r="AI258" s="2" t="e">
        <f t="shared" si="99"/>
        <v>#REF!</v>
      </c>
      <c r="AJ258" s="2" t="e">
        <f t="shared" si="99"/>
        <v>#REF!</v>
      </c>
      <c r="AK258" s="2" t="e">
        <f t="shared" si="99"/>
        <v>#REF!</v>
      </c>
    </row>
    <row r="259" spans="4:38">
      <c r="E259" t="s">
        <v>283</v>
      </c>
      <c r="F259" t="s">
        <v>215</v>
      </c>
      <c r="G259" s="2">
        <f t="shared" si="99"/>
        <v>0</v>
      </c>
      <c r="H259" s="2" t="e">
        <f t="shared" si="99"/>
        <v>#REF!</v>
      </c>
      <c r="I259" s="2" t="e">
        <f t="shared" si="99"/>
        <v>#REF!</v>
      </c>
      <c r="J259" s="2" t="e">
        <f t="shared" si="99"/>
        <v>#REF!</v>
      </c>
      <c r="K259" s="2" t="e">
        <f t="shared" si="99"/>
        <v>#REF!</v>
      </c>
      <c r="L259" s="2" t="e">
        <f t="shared" si="99"/>
        <v>#REF!</v>
      </c>
      <c r="M259" s="2" t="e">
        <f t="shared" si="99"/>
        <v>#REF!</v>
      </c>
      <c r="N259" s="2" t="e">
        <f t="shared" si="99"/>
        <v>#REF!</v>
      </c>
      <c r="O259" s="2" t="e">
        <f t="shared" si="99"/>
        <v>#REF!</v>
      </c>
      <c r="P259" s="2" t="e">
        <f t="shared" si="99"/>
        <v>#REF!</v>
      </c>
      <c r="Q259" s="2" t="e">
        <f t="shared" si="99"/>
        <v>#REF!</v>
      </c>
      <c r="R259" s="2" t="e">
        <f t="shared" si="99"/>
        <v>#REF!</v>
      </c>
      <c r="S259" s="2" t="e">
        <f t="shared" si="99"/>
        <v>#REF!</v>
      </c>
      <c r="T259" s="2" t="e">
        <f t="shared" si="99"/>
        <v>#REF!</v>
      </c>
      <c r="U259" s="2" t="e">
        <f t="shared" si="99"/>
        <v>#REF!</v>
      </c>
      <c r="V259" s="2" t="e">
        <f t="shared" si="99"/>
        <v>#REF!</v>
      </c>
      <c r="W259" s="2" t="e">
        <f t="shared" si="99"/>
        <v>#REF!</v>
      </c>
      <c r="X259" s="2" t="e">
        <f t="shared" si="99"/>
        <v>#REF!</v>
      </c>
      <c r="Y259" s="2" t="e">
        <f t="shared" si="99"/>
        <v>#REF!</v>
      </c>
      <c r="Z259" s="2" t="e">
        <f t="shared" si="99"/>
        <v>#REF!</v>
      </c>
      <c r="AA259" s="2" t="e">
        <f t="shared" si="99"/>
        <v>#REF!</v>
      </c>
      <c r="AB259" s="2" t="e">
        <f t="shared" si="99"/>
        <v>#REF!</v>
      </c>
      <c r="AC259" s="2" t="e">
        <f t="shared" si="99"/>
        <v>#REF!</v>
      </c>
      <c r="AD259" s="2" t="e">
        <f t="shared" si="99"/>
        <v>#REF!</v>
      </c>
      <c r="AE259" s="2" t="e">
        <f t="shared" si="99"/>
        <v>#REF!</v>
      </c>
      <c r="AF259" s="2" t="e">
        <f t="shared" si="99"/>
        <v>#REF!</v>
      </c>
      <c r="AG259" s="2" t="e">
        <f t="shared" si="99"/>
        <v>#REF!</v>
      </c>
      <c r="AH259" s="2" t="e">
        <f t="shared" si="99"/>
        <v>#REF!</v>
      </c>
      <c r="AI259" s="2" t="e">
        <f t="shared" si="99"/>
        <v>#REF!</v>
      </c>
      <c r="AJ259" s="2" t="e">
        <f t="shared" si="99"/>
        <v>#REF!</v>
      </c>
      <c r="AK259" s="2" t="e">
        <f t="shared" si="99"/>
        <v>#REF!</v>
      </c>
    </row>
    <row r="260" spans="4:38">
      <c r="E260" t="s">
        <v>306</v>
      </c>
      <c r="F260" t="s">
        <v>215</v>
      </c>
      <c r="G260" s="2">
        <f t="shared" si="99"/>
        <v>-1259915.7910719742</v>
      </c>
      <c r="H260" s="2">
        <f t="shared" si="99"/>
        <v>-1871629.5392807724</v>
      </c>
      <c r="I260" s="2">
        <f t="shared" si="99"/>
        <v>-2496561.0280240607</v>
      </c>
      <c r="J260" s="2">
        <f t="shared" si="99"/>
        <v>-3192881.7655871632</v>
      </c>
      <c r="K260" s="2">
        <f t="shared" si="99"/>
        <v>-3778050.9770295639</v>
      </c>
      <c r="L260" s="2">
        <f t="shared" si="99"/>
        <v>-4400376.5119464509</v>
      </c>
      <c r="M260" s="2">
        <f t="shared" si="99"/>
        <v>-5199841.8780281525</v>
      </c>
      <c r="N260" s="2">
        <f t="shared" si="99"/>
        <v>-5802617.7968025776</v>
      </c>
      <c r="O260" s="2">
        <f t="shared" si="99"/>
        <v>-6173262.7457543788</v>
      </c>
      <c r="P260" s="2">
        <f t="shared" si="99"/>
        <v>-6569816.1693593469</v>
      </c>
      <c r="Q260" s="2">
        <f t="shared" si="99"/>
        <v>-6851926.1358956881</v>
      </c>
      <c r="R260" s="2">
        <f t="shared" si="99"/>
        <v>-7045655.0691993525</v>
      </c>
      <c r="S260" s="2">
        <f t="shared" si="99"/>
        <v>-7241165.1201823223</v>
      </c>
      <c r="T260" s="2">
        <f t="shared" si="99"/>
        <v>-7438014.637895585</v>
      </c>
      <c r="U260" s="2">
        <f t="shared" si="99"/>
        <v>-7640836.8782912605</v>
      </c>
      <c r="V260" s="2">
        <f t="shared" si="99"/>
        <v>-7846171.1005230127</v>
      </c>
      <c r="W260" s="2">
        <f t="shared" si="99"/>
        <v>-8055094.0141181536</v>
      </c>
      <c r="X260" s="2">
        <f t="shared" si="99"/>
        <v>-8267436.6079463679</v>
      </c>
      <c r="Y260" s="2">
        <f t="shared" si="99"/>
        <v>-8484207.7250029258</v>
      </c>
      <c r="Z260" s="2">
        <f t="shared" si="99"/>
        <v>-8706907.450029429</v>
      </c>
      <c r="AA260" s="2">
        <f t="shared" si="99"/>
        <v>-8934234.1753330305</v>
      </c>
      <c r="AB260" s="2">
        <f t="shared" si="99"/>
        <v>-9165921.0952265095</v>
      </c>
      <c r="AC260" s="2">
        <f t="shared" si="99"/>
        <v>-9402317.5105478652</v>
      </c>
      <c r="AD260" s="2">
        <f t="shared" si="99"/>
        <v>-9643631.9445359595</v>
      </c>
      <c r="AE260" s="2">
        <f t="shared" si="99"/>
        <v>-9890145.362609826</v>
      </c>
      <c r="AF260" s="2">
        <f t="shared" si="99"/>
        <v>-10141997.971450087</v>
      </c>
      <c r="AG260" s="2">
        <f t="shared" si="99"/>
        <v>-10141997.971450087</v>
      </c>
      <c r="AH260" s="2">
        <f t="shared" si="99"/>
        <v>-10141997.971450087</v>
      </c>
      <c r="AI260" s="2">
        <f t="shared" si="99"/>
        <v>-10141997.971450087</v>
      </c>
      <c r="AJ260" s="2">
        <f t="shared" si="99"/>
        <v>-10141997.971450087</v>
      </c>
      <c r="AK260" s="2">
        <f t="shared" si="99"/>
        <v>-10141997.971450087</v>
      </c>
    </row>
    <row r="261" spans="4:38">
      <c r="E261" t="s">
        <v>290</v>
      </c>
      <c r="F261" t="s">
        <v>215</v>
      </c>
      <c r="G261" s="2">
        <f t="shared" si="99"/>
        <v>0</v>
      </c>
      <c r="H261" s="2">
        <f t="shared" si="99"/>
        <v>0</v>
      </c>
      <c r="I261" s="2">
        <f t="shared" si="99"/>
        <v>0</v>
      </c>
      <c r="J261" s="2">
        <f t="shared" si="99"/>
        <v>0</v>
      </c>
      <c r="K261" s="2">
        <f t="shared" si="99"/>
        <v>0</v>
      </c>
      <c r="L261" s="2">
        <f t="shared" si="99"/>
        <v>0</v>
      </c>
      <c r="M261" s="2">
        <f t="shared" si="99"/>
        <v>0</v>
      </c>
      <c r="N261" s="2">
        <f t="shared" si="99"/>
        <v>0</v>
      </c>
      <c r="O261" s="2">
        <f t="shared" si="99"/>
        <v>0</v>
      </c>
      <c r="P261" s="2">
        <f t="shared" si="99"/>
        <v>0</v>
      </c>
      <c r="Q261" s="2">
        <f t="shared" si="99"/>
        <v>0</v>
      </c>
      <c r="R261" s="2">
        <f t="shared" si="99"/>
        <v>0</v>
      </c>
      <c r="S261" s="2">
        <f t="shared" si="99"/>
        <v>0</v>
      </c>
      <c r="T261" s="2">
        <f t="shared" si="99"/>
        <v>0</v>
      </c>
      <c r="U261" s="2">
        <f t="shared" si="99"/>
        <v>0</v>
      </c>
      <c r="V261" s="2">
        <f t="shared" si="99"/>
        <v>0</v>
      </c>
      <c r="W261" s="2">
        <f t="shared" si="99"/>
        <v>0</v>
      </c>
      <c r="X261" s="2">
        <f t="shared" si="99"/>
        <v>0</v>
      </c>
      <c r="Y261" s="2">
        <f t="shared" si="99"/>
        <v>0</v>
      </c>
      <c r="Z261" s="2">
        <f t="shared" si="99"/>
        <v>0</v>
      </c>
      <c r="AA261" s="2">
        <f t="shared" si="99"/>
        <v>0</v>
      </c>
      <c r="AB261" s="2">
        <f t="shared" si="99"/>
        <v>0</v>
      </c>
      <c r="AC261" s="2">
        <f t="shared" si="99"/>
        <v>0</v>
      </c>
      <c r="AD261" s="2">
        <f t="shared" si="99"/>
        <v>0</v>
      </c>
      <c r="AE261" s="2">
        <f t="shared" si="99"/>
        <v>0</v>
      </c>
      <c r="AF261" s="2">
        <f t="shared" si="99"/>
        <v>0</v>
      </c>
      <c r="AG261" s="2">
        <f t="shared" si="99"/>
        <v>0</v>
      </c>
      <c r="AH261" s="2">
        <f t="shared" si="99"/>
        <v>0</v>
      </c>
      <c r="AI261" s="2">
        <f t="shared" si="99"/>
        <v>0</v>
      </c>
      <c r="AJ261" s="2">
        <f t="shared" si="99"/>
        <v>0</v>
      </c>
      <c r="AK261" s="2">
        <f t="shared" si="99"/>
        <v>0</v>
      </c>
    </row>
    <row r="262" spans="4:38">
      <c r="E262" t="s">
        <v>307</v>
      </c>
      <c r="F262" t="s">
        <v>215</v>
      </c>
      <c r="G262" s="2" t="e">
        <f ca="1">G253</f>
        <v>#REF!</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4" spans="4:38">
      <c r="E264" t="s">
        <v>308</v>
      </c>
      <c r="F264" t="s">
        <v>215</v>
      </c>
      <c r="G264" s="2" t="e">
        <f t="shared" ref="G264:AK264" ca="1" si="100">SUM(G256:G262)</f>
        <v>#REF!</v>
      </c>
      <c r="H264" s="2" t="e">
        <f t="shared" si="100"/>
        <v>#REF!</v>
      </c>
      <c r="I264" s="2" t="e">
        <f t="shared" si="100"/>
        <v>#REF!</v>
      </c>
      <c r="J264" s="2" t="e">
        <f t="shared" si="100"/>
        <v>#REF!</v>
      </c>
      <c r="K264" s="2" t="e">
        <f t="shared" si="100"/>
        <v>#REF!</v>
      </c>
      <c r="L264" s="2" t="e">
        <f t="shared" si="100"/>
        <v>#REF!</v>
      </c>
      <c r="M264" s="2" t="e">
        <f t="shared" si="100"/>
        <v>#REF!</v>
      </c>
      <c r="N264" s="2" t="e">
        <f t="shared" si="100"/>
        <v>#REF!</v>
      </c>
      <c r="O264" s="2" t="e">
        <f t="shared" si="100"/>
        <v>#REF!</v>
      </c>
      <c r="P264" s="2" t="e">
        <f t="shared" si="100"/>
        <v>#REF!</v>
      </c>
      <c r="Q264" s="2" t="e">
        <f t="shared" si="100"/>
        <v>#REF!</v>
      </c>
      <c r="R264" s="2" t="e">
        <f t="shared" si="100"/>
        <v>#REF!</v>
      </c>
      <c r="S264" s="2" t="e">
        <f t="shared" si="100"/>
        <v>#REF!</v>
      </c>
      <c r="T264" s="2" t="e">
        <f t="shared" si="100"/>
        <v>#REF!</v>
      </c>
      <c r="U264" s="2" t="e">
        <f t="shared" si="100"/>
        <v>#REF!</v>
      </c>
      <c r="V264" s="2" t="e">
        <f t="shared" si="100"/>
        <v>#REF!</v>
      </c>
      <c r="W264" s="2" t="e">
        <f t="shared" si="100"/>
        <v>#REF!</v>
      </c>
      <c r="X264" s="2" t="e">
        <f t="shared" si="100"/>
        <v>#REF!</v>
      </c>
      <c r="Y264" s="2" t="e">
        <f t="shared" si="100"/>
        <v>#REF!</v>
      </c>
      <c r="Z264" s="2" t="e">
        <f t="shared" si="100"/>
        <v>#REF!</v>
      </c>
      <c r="AA264" s="2" t="e">
        <f t="shared" si="100"/>
        <v>#REF!</v>
      </c>
      <c r="AB264" s="2" t="e">
        <f t="shared" si="100"/>
        <v>#REF!</v>
      </c>
      <c r="AC264" s="2" t="e">
        <f t="shared" si="100"/>
        <v>#REF!</v>
      </c>
      <c r="AD264" s="2" t="e">
        <f t="shared" si="100"/>
        <v>#REF!</v>
      </c>
      <c r="AE264" s="2" t="e">
        <f t="shared" si="100"/>
        <v>#REF!</v>
      </c>
      <c r="AF264" s="2" t="e">
        <f t="shared" si="100"/>
        <v>#REF!</v>
      </c>
      <c r="AG264" s="2" t="e">
        <f t="shared" si="100"/>
        <v>#REF!</v>
      </c>
      <c r="AH264" s="2" t="e">
        <f t="shared" si="100"/>
        <v>#REF!</v>
      </c>
      <c r="AI264" s="2" t="e">
        <f t="shared" si="100"/>
        <v>#REF!</v>
      </c>
      <c r="AJ264" s="2" t="e">
        <f t="shared" si="100"/>
        <v>#REF!</v>
      </c>
      <c r="AK264" s="2" t="e">
        <f t="shared" si="100"/>
        <v>#REF!</v>
      </c>
    </row>
    <row r="265" spans="4:38">
      <c r="E265" t="s">
        <v>309</v>
      </c>
      <c r="F265" t="s">
        <v>215</v>
      </c>
      <c r="G265" s="2" t="e">
        <f ca="1">-G264*G$18</f>
        <v>#REF!</v>
      </c>
      <c r="H265" s="2" t="e">
        <f t="shared" ref="H265:AK265" si="101">-H264*H$18</f>
        <v>#REF!</v>
      </c>
      <c r="I265" s="2" t="e">
        <f t="shared" si="101"/>
        <v>#REF!</v>
      </c>
      <c r="J265" s="2" t="e">
        <f t="shared" si="101"/>
        <v>#REF!</v>
      </c>
      <c r="K265" s="2" t="e">
        <f t="shared" si="101"/>
        <v>#REF!</v>
      </c>
      <c r="L265" s="2" t="e">
        <f t="shared" si="101"/>
        <v>#REF!</v>
      </c>
      <c r="M265" s="2" t="e">
        <f t="shared" si="101"/>
        <v>#REF!</v>
      </c>
      <c r="N265" s="2" t="e">
        <f t="shared" si="101"/>
        <v>#REF!</v>
      </c>
      <c r="O265" s="2" t="e">
        <f t="shared" si="101"/>
        <v>#REF!</v>
      </c>
      <c r="P265" s="2" t="e">
        <f t="shared" si="101"/>
        <v>#REF!</v>
      </c>
      <c r="Q265" s="2" t="e">
        <f t="shared" si="101"/>
        <v>#REF!</v>
      </c>
      <c r="R265" s="2" t="e">
        <f t="shared" si="101"/>
        <v>#REF!</v>
      </c>
      <c r="S265" s="2" t="e">
        <f t="shared" si="101"/>
        <v>#REF!</v>
      </c>
      <c r="T265" s="2" t="e">
        <f t="shared" si="101"/>
        <v>#REF!</v>
      </c>
      <c r="U265" s="2" t="e">
        <f t="shared" si="101"/>
        <v>#REF!</v>
      </c>
      <c r="V265" s="2" t="e">
        <f t="shared" si="101"/>
        <v>#REF!</v>
      </c>
      <c r="W265" s="2" t="e">
        <f t="shared" si="101"/>
        <v>#REF!</v>
      </c>
      <c r="X265" s="2" t="e">
        <f t="shared" si="101"/>
        <v>#REF!</v>
      </c>
      <c r="Y265" s="2" t="e">
        <f t="shared" si="101"/>
        <v>#REF!</v>
      </c>
      <c r="Z265" s="2" t="e">
        <f t="shared" si="101"/>
        <v>#REF!</v>
      </c>
      <c r="AA265" s="2" t="e">
        <f t="shared" si="101"/>
        <v>#REF!</v>
      </c>
      <c r="AB265" s="2" t="e">
        <f t="shared" si="101"/>
        <v>#REF!</v>
      </c>
      <c r="AC265" s="2" t="e">
        <f t="shared" si="101"/>
        <v>#REF!</v>
      </c>
      <c r="AD265" s="2" t="e">
        <f t="shared" si="101"/>
        <v>#REF!</v>
      </c>
      <c r="AE265" s="2" t="e">
        <f t="shared" si="101"/>
        <v>#REF!</v>
      </c>
      <c r="AF265" s="2" t="e">
        <f t="shared" si="101"/>
        <v>#REF!</v>
      </c>
      <c r="AG265" s="2" t="e">
        <f t="shared" si="101"/>
        <v>#REF!</v>
      </c>
      <c r="AH265" s="2" t="e">
        <f t="shared" si="101"/>
        <v>#REF!</v>
      </c>
      <c r="AI265" s="2" t="e">
        <f t="shared" si="101"/>
        <v>#REF!</v>
      </c>
      <c r="AJ265" s="2" t="e">
        <f t="shared" si="101"/>
        <v>#REF!</v>
      </c>
      <c r="AK265" s="2" t="e">
        <f t="shared" si="101"/>
        <v>#REF!</v>
      </c>
    </row>
    <row r="267" spans="4:38">
      <c r="D267" t="s">
        <v>310</v>
      </c>
    </row>
    <row r="268" spans="4:38">
      <c r="E268" t="s">
        <v>214</v>
      </c>
      <c r="F268" t="s">
        <v>215</v>
      </c>
      <c r="G268" s="2">
        <f t="shared" ref="G268:AK275" si="102">G234</f>
        <v>-100793263.28575793</v>
      </c>
      <c r="H268" s="2">
        <f t="shared" si="102"/>
        <v>-36023431.300496556</v>
      </c>
      <c r="I268" s="2">
        <f t="shared" si="102"/>
        <v>-36935550.817283399</v>
      </c>
      <c r="J268" s="2">
        <f t="shared" si="102"/>
        <v>-42366676.793516375</v>
      </c>
      <c r="K268" s="2">
        <f t="shared" si="102"/>
        <v>-32781006.677735411</v>
      </c>
      <c r="L268" s="2">
        <f t="shared" si="102"/>
        <v>-35420617.285772927</v>
      </c>
      <c r="M268" s="2">
        <f t="shared" si="102"/>
        <v>-49325506.144859366</v>
      </c>
      <c r="N268" s="2">
        <f t="shared" si="102"/>
        <v>-33330895.264309164</v>
      </c>
      <c r="O268" s="2">
        <f t="shared" si="102"/>
        <v>-14475573.206320638</v>
      </c>
      <c r="P268" s="2">
        <f t="shared" si="102"/>
        <v>-16573035.050577985</v>
      </c>
      <c r="Q268" s="2">
        <f t="shared" si="102"/>
        <v>-7222902.0321307424</v>
      </c>
      <c r="R268" s="2">
        <f t="shared" si="102"/>
        <v>0</v>
      </c>
      <c r="S268" s="2">
        <f t="shared" si="102"/>
        <v>0</v>
      </c>
      <c r="T268" s="2">
        <f t="shared" si="102"/>
        <v>0</v>
      </c>
      <c r="U268" s="2">
        <f t="shared" si="102"/>
        <v>0</v>
      </c>
      <c r="V268" s="2">
        <f t="shared" si="102"/>
        <v>0</v>
      </c>
      <c r="W268" s="2">
        <f t="shared" si="102"/>
        <v>0</v>
      </c>
      <c r="X268" s="2">
        <f t="shared" si="102"/>
        <v>0</v>
      </c>
      <c r="Y268" s="2">
        <f t="shared" si="102"/>
        <v>0</v>
      </c>
      <c r="Z268" s="2">
        <f t="shared" si="102"/>
        <v>0</v>
      </c>
      <c r="AA268" s="2">
        <f t="shared" si="102"/>
        <v>0</v>
      </c>
      <c r="AB268" s="2">
        <f t="shared" si="102"/>
        <v>0</v>
      </c>
      <c r="AC268" s="2">
        <f t="shared" si="102"/>
        <v>0</v>
      </c>
      <c r="AD268" s="2">
        <f t="shared" si="102"/>
        <v>0</v>
      </c>
      <c r="AE268" s="2">
        <f t="shared" si="102"/>
        <v>0</v>
      </c>
      <c r="AF268" s="2">
        <f t="shared" si="102"/>
        <v>0</v>
      </c>
      <c r="AG268" s="2">
        <f t="shared" si="102"/>
        <v>0</v>
      </c>
      <c r="AH268" s="2">
        <f t="shared" si="102"/>
        <v>0</v>
      </c>
      <c r="AI268" s="2">
        <f t="shared" si="102"/>
        <v>0</v>
      </c>
      <c r="AJ268" s="2">
        <f t="shared" si="102"/>
        <v>0</v>
      </c>
      <c r="AK268" s="2">
        <f t="shared" si="102"/>
        <v>0</v>
      </c>
    </row>
    <row r="269" spans="4:38">
      <c r="E269" t="s">
        <v>311</v>
      </c>
      <c r="F269" t="s">
        <v>215</v>
      </c>
      <c r="G269" s="2">
        <f t="shared" si="102"/>
        <v>0</v>
      </c>
      <c r="H269" s="2">
        <f t="shared" si="102"/>
        <v>0</v>
      </c>
      <c r="I269" s="2">
        <f t="shared" si="102"/>
        <v>0</v>
      </c>
      <c r="J269" s="2">
        <f t="shared" si="102"/>
        <v>0</v>
      </c>
      <c r="K269" s="2">
        <f t="shared" si="102"/>
        <v>0</v>
      </c>
      <c r="L269" s="2">
        <f t="shared" si="102"/>
        <v>0</v>
      </c>
      <c r="M269" s="2">
        <f t="shared" si="102"/>
        <v>0</v>
      </c>
      <c r="N269" s="2">
        <f t="shared" si="102"/>
        <v>0</v>
      </c>
      <c r="O269" s="2">
        <f t="shared" si="102"/>
        <v>0</v>
      </c>
      <c r="P269" s="2">
        <f t="shared" si="102"/>
        <v>0</v>
      </c>
      <c r="Q269" s="2">
        <f t="shared" si="102"/>
        <v>0</v>
      </c>
      <c r="R269" s="2">
        <f t="shared" si="102"/>
        <v>0</v>
      </c>
      <c r="S269" s="2">
        <f t="shared" si="102"/>
        <v>0</v>
      </c>
      <c r="T269" s="2">
        <f t="shared" si="102"/>
        <v>0</v>
      </c>
      <c r="U269" s="2">
        <f t="shared" si="102"/>
        <v>0</v>
      </c>
      <c r="V269" s="2">
        <f t="shared" si="102"/>
        <v>0</v>
      </c>
      <c r="W269" s="2">
        <f t="shared" si="102"/>
        <v>0</v>
      </c>
      <c r="X269" s="2">
        <f t="shared" si="102"/>
        <v>0</v>
      </c>
      <c r="Y269" s="2">
        <f t="shared" si="102"/>
        <v>0</v>
      </c>
      <c r="Z269" s="2">
        <f t="shared" si="102"/>
        <v>0</v>
      </c>
      <c r="AA269" s="2">
        <f t="shared" si="102"/>
        <v>0</v>
      </c>
      <c r="AB269" s="2">
        <f t="shared" si="102"/>
        <v>0</v>
      </c>
      <c r="AC269" s="2">
        <f t="shared" si="102"/>
        <v>0</v>
      </c>
      <c r="AD269" s="2">
        <f t="shared" si="102"/>
        <v>0</v>
      </c>
      <c r="AE269" s="2">
        <f t="shared" si="102"/>
        <v>0</v>
      </c>
      <c r="AF269" s="2">
        <f t="shared" si="102"/>
        <v>0</v>
      </c>
      <c r="AG269" s="2">
        <f t="shared" si="102"/>
        <v>0</v>
      </c>
      <c r="AH269" s="2">
        <f t="shared" si="102"/>
        <v>0</v>
      </c>
      <c r="AI269" s="2">
        <f t="shared" si="102"/>
        <v>0</v>
      </c>
      <c r="AJ269" s="2">
        <f t="shared" si="102"/>
        <v>0</v>
      </c>
      <c r="AK269" s="2">
        <f t="shared" si="102"/>
        <v>0</v>
      </c>
    </row>
    <row r="270" spans="4:38">
      <c r="E270" t="s">
        <v>222</v>
      </c>
      <c r="F270" t="s">
        <v>215</v>
      </c>
      <c r="G270" s="2">
        <f t="shared" si="102"/>
        <v>0</v>
      </c>
      <c r="H270" s="2">
        <f t="shared" si="102"/>
        <v>0</v>
      </c>
      <c r="I270" s="2">
        <f t="shared" si="102"/>
        <v>0</v>
      </c>
      <c r="J270" s="2">
        <f t="shared" si="102"/>
        <v>0</v>
      </c>
      <c r="K270" s="2">
        <f t="shared" si="102"/>
        <v>0</v>
      </c>
      <c r="L270" s="2">
        <f t="shared" si="102"/>
        <v>0</v>
      </c>
      <c r="M270" s="2">
        <f t="shared" si="102"/>
        <v>0</v>
      </c>
      <c r="N270" s="2">
        <f t="shared" si="102"/>
        <v>0</v>
      </c>
      <c r="O270" s="2">
        <f t="shared" si="102"/>
        <v>0</v>
      </c>
      <c r="P270" s="2">
        <f t="shared" si="102"/>
        <v>0</v>
      </c>
      <c r="Q270" s="2">
        <f t="shared" si="102"/>
        <v>0</v>
      </c>
      <c r="R270" s="2">
        <f t="shared" si="102"/>
        <v>0</v>
      </c>
      <c r="S270" s="2">
        <f t="shared" si="102"/>
        <v>0</v>
      </c>
      <c r="T270" s="2">
        <f t="shared" si="102"/>
        <v>0</v>
      </c>
      <c r="U270" s="2">
        <f t="shared" si="102"/>
        <v>0</v>
      </c>
      <c r="V270" s="2">
        <f t="shared" si="102"/>
        <v>0</v>
      </c>
      <c r="W270" s="2">
        <f t="shared" si="102"/>
        <v>0</v>
      </c>
      <c r="X270" s="2">
        <f t="shared" si="102"/>
        <v>0</v>
      </c>
      <c r="Y270" s="2">
        <f t="shared" si="102"/>
        <v>0</v>
      </c>
      <c r="Z270" s="2">
        <f t="shared" si="102"/>
        <v>0</v>
      </c>
      <c r="AA270" s="2">
        <f t="shared" si="102"/>
        <v>0</v>
      </c>
      <c r="AB270" s="2">
        <f t="shared" si="102"/>
        <v>0</v>
      </c>
      <c r="AC270" s="2">
        <f t="shared" si="102"/>
        <v>0</v>
      </c>
      <c r="AD270" s="2">
        <f t="shared" si="102"/>
        <v>0</v>
      </c>
      <c r="AE270" s="2">
        <f t="shared" si="102"/>
        <v>0</v>
      </c>
      <c r="AF270" s="2">
        <f t="shared" si="102"/>
        <v>0</v>
      </c>
      <c r="AG270" s="2">
        <f t="shared" si="102"/>
        <v>0</v>
      </c>
      <c r="AH270" s="2">
        <f t="shared" si="102"/>
        <v>0</v>
      </c>
      <c r="AI270" s="2">
        <f t="shared" si="102"/>
        <v>0</v>
      </c>
      <c r="AJ270" s="2">
        <f t="shared" si="102"/>
        <v>0</v>
      </c>
      <c r="AK270" s="2">
        <f t="shared" si="102"/>
        <v>0</v>
      </c>
    </row>
    <row r="271" spans="4:38">
      <c r="E271" t="s">
        <v>305</v>
      </c>
      <c r="F271" t="s">
        <v>215</v>
      </c>
      <c r="G271" s="2">
        <f t="shared" si="102"/>
        <v>0</v>
      </c>
      <c r="H271" s="2" t="e">
        <f t="shared" si="102"/>
        <v>#REF!</v>
      </c>
      <c r="I271" s="2" t="e">
        <f t="shared" si="102"/>
        <v>#REF!</v>
      </c>
      <c r="J271" s="2" t="e">
        <f t="shared" si="102"/>
        <v>#REF!</v>
      </c>
      <c r="K271" s="2" t="e">
        <f t="shared" si="102"/>
        <v>#REF!</v>
      </c>
      <c r="L271" s="2" t="e">
        <f t="shared" si="102"/>
        <v>#REF!</v>
      </c>
      <c r="M271" s="2" t="e">
        <f t="shared" si="102"/>
        <v>#REF!</v>
      </c>
      <c r="N271" s="2" t="e">
        <f t="shared" si="102"/>
        <v>#REF!</v>
      </c>
      <c r="O271" s="2" t="e">
        <f t="shared" si="102"/>
        <v>#REF!</v>
      </c>
      <c r="P271" s="2" t="e">
        <f t="shared" si="102"/>
        <v>#REF!</v>
      </c>
      <c r="Q271" s="2" t="e">
        <f t="shared" si="102"/>
        <v>#REF!</v>
      </c>
      <c r="R271" s="2" t="e">
        <f t="shared" si="102"/>
        <v>#REF!</v>
      </c>
      <c r="S271" s="2" t="e">
        <f t="shared" si="102"/>
        <v>#REF!</v>
      </c>
      <c r="T271" s="2" t="e">
        <f t="shared" si="102"/>
        <v>#REF!</v>
      </c>
      <c r="U271" s="2" t="e">
        <f t="shared" si="102"/>
        <v>#REF!</v>
      </c>
      <c r="V271" s="2" t="e">
        <f t="shared" si="102"/>
        <v>#REF!</v>
      </c>
      <c r="W271" s="2" t="e">
        <f t="shared" si="102"/>
        <v>#REF!</v>
      </c>
      <c r="X271" s="2" t="e">
        <f t="shared" si="102"/>
        <v>#REF!</v>
      </c>
      <c r="Y271" s="2" t="e">
        <f t="shared" si="102"/>
        <v>#REF!</v>
      </c>
      <c r="Z271" s="2" t="e">
        <f t="shared" si="102"/>
        <v>#REF!</v>
      </c>
      <c r="AA271" s="2" t="e">
        <f t="shared" si="102"/>
        <v>#REF!</v>
      </c>
      <c r="AB271" s="2" t="e">
        <f t="shared" si="102"/>
        <v>#REF!</v>
      </c>
      <c r="AC271" s="2" t="e">
        <f t="shared" si="102"/>
        <v>#REF!</v>
      </c>
      <c r="AD271" s="2" t="e">
        <f t="shared" si="102"/>
        <v>#REF!</v>
      </c>
      <c r="AE271" s="2" t="e">
        <f t="shared" si="102"/>
        <v>#REF!</v>
      </c>
      <c r="AF271" s="2" t="e">
        <f t="shared" si="102"/>
        <v>#REF!</v>
      </c>
      <c r="AG271" s="2" t="e">
        <f t="shared" si="102"/>
        <v>#REF!</v>
      </c>
      <c r="AH271" s="2" t="e">
        <f t="shared" si="102"/>
        <v>#REF!</v>
      </c>
      <c r="AI271" s="2" t="e">
        <f t="shared" si="102"/>
        <v>#REF!</v>
      </c>
      <c r="AJ271" s="2" t="e">
        <f t="shared" si="102"/>
        <v>#REF!</v>
      </c>
      <c r="AK271" s="2" t="e">
        <f t="shared" si="102"/>
        <v>#REF!</v>
      </c>
      <c r="AL271" s="2" t="e">
        <f t="shared" ref="AL271:AL277" si="103">IF(AF271=0,0,IF($G$15&gt;(AK271/AF271)^(1/5)-1+2%,AK271*(AK271/AF271)^(1/5)/($G$15-((AK271/AF271)^(1/5)-1)),AK271*(1+$G$14)/$G$16))</f>
        <v>#REF!</v>
      </c>
    </row>
    <row r="272" spans="4:38">
      <c r="E272" t="s">
        <v>282</v>
      </c>
      <c r="F272" t="s">
        <v>215</v>
      </c>
      <c r="G272" s="2">
        <f t="shared" si="102"/>
        <v>0</v>
      </c>
      <c r="H272" s="2" t="e">
        <f t="shared" si="102"/>
        <v>#REF!</v>
      </c>
      <c r="I272" s="2" t="e">
        <f t="shared" si="102"/>
        <v>#REF!</v>
      </c>
      <c r="J272" s="2" t="e">
        <f t="shared" si="102"/>
        <v>#REF!</v>
      </c>
      <c r="K272" s="2" t="e">
        <f t="shared" si="102"/>
        <v>#REF!</v>
      </c>
      <c r="L272" s="2" t="e">
        <f t="shared" si="102"/>
        <v>#REF!</v>
      </c>
      <c r="M272" s="2" t="e">
        <f t="shared" si="102"/>
        <v>#REF!</v>
      </c>
      <c r="N272" s="2" t="e">
        <f t="shared" si="102"/>
        <v>#REF!</v>
      </c>
      <c r="O272" s="2" t="e">
        <f t="shared" si="102"/>
        <v>#REF!</v>
      </c>
      <c r="P272" s="2" t="e">
        <f t="shared" si="102"/>
        <v>#REF!</v>
      </c>
      <c r="Q272" s="2" t="e">
        <f t="shared" si="102"/>
        <v>#REF!</v>
      </c>
      <c r="R272" s="2" t="e">
        <f t="shared" si="102"/>
        <v>#REF!</v>
      </c>
      <c r="S272" s="2" t="e">
        <f t="shared" si="102"/>
        <v>#REF!</v>
      </c>
      <c r="T272" s="2" t="e">
        <f t="shared" si="102"/>
        <v>#REF!</v>
      </c>
      <c r="U272" s="2" t="e">
        <f t="shared" si="102"/>
        <v>#REF!</v>
      </c>
      <c r="V272" s="2" t="e">
        <f t="shared" si="102"/>
        <v>#REF!</v>
      </c>
      <c r="W272" s="2" t="e">
        <f t="shared" si="102"/>
        <v>#REF!</v>
      </c>
      <c r="X272" s="2" t="e">
        <f t="shared" si="102"/>
        <v>#REF!</v>
      </c>
      <c r="Y272" s="2" t="e">
        <f t="shared" si="102"/>
        <v>#REF!</v>
      </c>
      <c r="Z272" s="2" t="e">
        <f t="shared" si="102"/>
        <v>#REF!</v>
      </c>
      <c r="AA272" s="2" t="e">
        <f t="shared" si="102"/>
        <v>#REF!</v>
      </c>
      <c r="AB272" s="2" t="e">
        <f t="shared" si="102"/>
        <v>#REF!</v>
      </c>
      <c r="AC272" s="2" t="e">
        <f t="shared" si="102"/>
        <v>#REF!</v>
      </c>
      <c r="AD272" s="2" t="e">
        <f t="shared" si="102"/>
        <v>#REF!</v>
      </c>
      <c r="AE272" s="2" t="e">
        <f t="shared" si="102"/>
        <v>#REF!</v>
      </c>
      <c r="AF272" s="2" t="e">
        <f t="shared" si="102"/>
        <v>#REF!</v>
      </c>
      <c r="AG272" s="2" t="e">
        <f t="shared" si="102"/>
        <v>#REF!</v>
      </c>
      <c r="AH272" s="2" t="e">
        <f t="shared" si="102"/>
        <v>#REF!</v>
      </c>
      <c r="AI272" s="2" t="e">
        <f t="shared" si="102"/>
        <v>#REF!</v>
      </c>
      <c r="AJ272" s="2" t="e">
        <f t="shared" si="102"/>
        <v>#REF!</v>
      </c>
      <c r="AK272" s="2" t="e">
        <f t="shared" si="102"/>
        <v>#REF!</v>
      </c>
      <c r="AL272" s="2" t="e">
        <f t="shared" si="103"/>
        <v>#REF!</v>
      </c>
    </row>
    <row r="273" spans="1:38">
      <c r="E273" t="s">
        <v>283</v>
      </c>
      <c r="F273" t="s">
        <v>215</v>
      </c>
      <c r="G273" s="2">
        <f t="shared" si="102"/>
        <v>0</v>
      </c>
      <c r="H273" s="2" t="e">
        <f t="shared" si="102"/>
        <v>#REF!</v>
      </c>
      <c r="I273" s="2" t="e">
        <f t="shared" si="102"/>
        <v>#REF!</v>
      </c>
      <c r="J273" s="2" t="e">
        <f t="shared" si="102"/>
        <v>#REF!</v>
      </c>
      <c r="K273" s="2" t="e">
        <f t="shared" si="102"/>
        <v>#REF!</v>
      </c>
      <c r="L273" s="2" t="e">
        <f t="shared" si="102"/>
        <v>#REF!</v>
      </c>
      <c r="M273" s="2" t="e">
        <f t="shared" si="102"/>
        <v>#REF!</v>
      </c>
      <c r="N273" s="2" t="e">
        <f t="shared" si="102"/>
        <v>#REF!</v>
      </c>
      <c r="O273" s="2" t="e">
        <f t="shared" si="102"/>
        <v>#REF!</v>
      </c>
      <c r="P273" s="2" t="e">
        <f t="shared" si="102"/>
        <v>#REF!</v>
      </c>
      <c r="Q273" s="2" t="e">
        <f t="shared" si="102"/>
        <v>#REF!</v>
      </c>
      <c r="R273" s="2" t="e">
        <f t="shared" si="102"/>
        <v>#REF!</v>
      </c>
      <c r="S273" s="2" t="e">
        <f t="shared" si="102"/>
        <v>#REF!</v>
      </c>
      <c r="T273" s="2" t="e">
        <f t="shared" si="102"/>
        <v>#REF!</v>
      </c>
      <c r="U273" s="2" t="e">
        <f t="shared" si="102"/>
        <v>#REF!</v>
      </c>
      <c r="V273" s="2" t="e">
        <f t="shared" si="102"/>
        <v>#REF!</v>
      </c>
      <c r="W273" s="2" t="e">
        <f t="shared" si="102"/>
        <v>#REF!</v>
      </c>
      <c r="X273" s="2" t="e">
        <f t="shared" si="102"/>
        <v>#REF!</v>
      </c>
      <c r="Y273" s="2" t="e">
        <f t="shared" si="102"/>
        <v>#REF!</v>
      </c>
      <c r="Z273" s="2" t="e">
        <f t="shared" si="102"/>
        <v>#REF!</v>
      </c>
      <c r="AA273" s="2" t="e">
        <f t="shared" si="102"/>
        <v>#REF!</v>
      </c>
      <c r="AB273" s="2" t="e">
        <f t="shared" si="102"/>
        <v>#REF!</v>
      </c>
      <c r="AC273" s="2" t="e">
        <f t="shared" si="102"/>
        <v>#REF!</v>
      </c>
      <c r="AD273" s="2" t="e">
        <f t="shared" si="102"/>
        <v>#REF!</v>
      </c>
      <c r="AE273" s="2" t="e">
        <f t="shared" si="102"/>
        <v>#REF!</v>
      </c>
      <c r="AF273" s="2" t="e">
        <f t="shared" si="102"/>
        <v>#REF!</v>
      </c>
      <c r="AG273" s="2" t="e">
        <f t="shared" si="102"/>
        <v>#REF!</v>
      </c>
      <c r="AH273" s="2" t="e">
        <f t="shared" si="102"/>
        <v>#REF!</v>
      </c>
      <c r="AI273" s="2" t="e">
        <f t="shared" si="102"/>
        <v>#REF!</v>
      </c>
      <c r="AJ273" s="2" t="e">
        <f t="shared" si="102"/>
        <v>#REF!</v>
      </c>
      <c r="AK273" s="2" t="e">
        <f t="shared" si="102"/>
        <v>#REF!</v>
      </c>
      <c r="AL273" s="2" t="e">
        <f t="shared" si="103"/>
        <v>#REF!</v>
      </c>
    </row>
    <row r="274" spans="1:38">
      <c r="E274" t="s">
        <v>290</v>
      </c>
      <c r="F274" t="s">
        <v>215</v>
      </c>
      <c r="G274" s="2">
        <f t="shared" si="102"/>
        <v>0</v>
      </c>
      <c r="H274" s="2">
        <f t="shared" si="102"/>
        <v>0</v>
      </c>
      <c r="I274" s="2">
        <f t="shared" si="102"/>
        <v>0</v>
      </c>
      <c r="J274" s="2">
        <f t="shared" si="102"/>
        <v>0</v>
      </c>
      <c r="K274" s="2">
        <f t="shared" si="102"/>
        <v>0</v>
      </c>
      <c r="L274" s="2">
        <f t="shared" si="102"/>
        <v>0</v>
      </c>
      <c r="M274" s="2">
        <f t="shared" si="102"/>
        <v>0</v>
      </c>
      <c r="N274" s="2">
        <f t="shared" si="102"/>
        <v>0</v>
      </c>
      <c r="O274" s="2">
        <f t="shared" si="102"/>
        <v>0</v>
      </c>
      <c r="P274" s="2">
        <f t="shared" si="102"/>
        <v>0</v>
      </c>
      <c r="Q274" s="2">
        <f t="shared" si="102"/>
        <v>0</v>
      </c>
      <c r="R274" s="2">
        <f t="shared" si="102"/>
        <v>0</v>
      </c>
      <c r="S274" s="2">
        <f t="shared" si="102"/>
        <v>0</v>
      </c>
      <c r="T274" s="2">
        <f t="shared" si="102"/>
        <v>0</v>
      </c>
      <c r="U274" s="2">
        <f t="shared" si="102"/>
        <v>0</v>
      </c>
      <c r="V274" s="2">
        <f t="shared" si="102"/>
        <v>0</v>
      </c>
      <c r="W274" s="2">
        <f t="shared" si="102"/>
        <v>0</v>
      </c>
      <c r="X274" s="2">
        <f t="shared" si="102"/>
        <v>0</v>
      </c>
      <c r="Y274" s="2">
        <f t="shared" si="102"/>
        <v>0</v>
      </c>
      <c r="Z274" s="2">
        <f t="shared" si="102"/>
        <v>0</v>
      </c>
      <c r="AA274" s="2">
        <f t="shared" si="102"/>
        <v>0</v>
      </c>
      <c r="AB274" s="2">
        <f t="shared" si="102"/>
        <v>0</v>
      </c>
      <c r="AC274" s="2">
        <f t="shared" si="102"/>
        <v>0</v>
      </c>
      <c r="AD274" s="2">
        <f t="shared" si="102"/>
        <v>0</v>
      </c>
      <c r="AE274" s="2">
        <f t="shared" si="102"/>
        <v>0</v>
      </c>
      <c r="AF274" s="2">
        <f t="shared" si="102"/>
        <v>0</v>
      </c>
      <c r="AG274" s="2">
        <f t="shared" si="102"/>
        <v>0</v>
      </c>
      <c r="AH274" s="2">
        <f t="shared" si="102"/>
        <v>0</v>
      </c>
      <c r="AI274" s="2">
        <f t="shared" si="102"/>
        <v>0</v>
      </c>
      <c r="AJ274" s="2">
        <f t="shared" si="102"/>
        <v>0</v>
      </c>
      <c r="AK274" s="2">
        <f t="shared" si="102"/>
        <v>0</v>
      </c>
      <c r="AL274" s="2">
        <f t="shared" si="103"/>
        <v>0</v>
      </c>
    </row>
    <row r="275" spans="1:38">
      <c r="E275" t="s">
        <v>295</v>
      </c>
      <c r="F275" t="s">
        <v>215</v>
      </c>
      <c r="G275" s="2">
        <f t="shared" si="102"/>
        <v>0</v>
      </c>
      <c r="H275" s="2">
        <f t="shared" si="102"/>
        <v>0</v>
      </c>
      <c r="I275" s="2">
        <f t="shared" si="102"/>
        <v>0</v>
      </c>
      <c r="J275" s="2">
        <f t="shared" si="102"/>
        <v>0</v>
      </c>
      <c r="K275" s="2">
        <f t="shared" si="102"/>
        <v>0</v>
      </c>
      <c r="L275" s="2">
        <f t="shared" si="102"/>
        <v>0</v>
      </c>
      <c r="M275" s="2">
        <f t="shared" si="102"/>
        <v>0</v>
      </c>
      <c r="N275" s="2">
        <f t="shared" si="102"/>
        <v>0</v>
      </c>
      <c r="O275" s="2">
        <f t="shared" si="102"/>
        <v>0</v>
      </c>
      <c r="P275" s="2">
        <f t="shared" si="102"/>
        <v>0</v>
      </c>
      <c r="Q275" s="2">
        <f t="shared" si="102"/>
        <v>0</v>
      </c>
      <c r="R275" s="2">
        <f t="shared" si="102"/>
        <v>0</v>
      </c>
      <c r="S275" s="2">
        <f t="shared" si="102"/>
        <v>0</v>
      </c>
      <c r="T275" s="2">
        <f t="shared" si="102"/>
        <v>0</v>
      </c>
      <c r="U275" s="2">
        <f t="shared" si="102"/>
        <v>0</v>
      </c>
      <c r="V275" s="2">
        <f t="shared" si="102"/>
        <v>0</v>
      </c>
      <c r="W275" s="2">
        <f t="shared" si="102"/>
        <v>0</v>
      </c>
      <c r="X275" s="2">
        <f t="shared" si="102"/>
        <v>0</v>
      </c>
      <c r="Y275" s="2">
        <f t="shared" si="102"/>
        <v>0</v>
      </c>
      <c r="Z275" s="2">
        <f t="shared" si="102"/>
        <v>0</v>
      </c>
      <c r="AA275" s="2">
        <f t="shared" si="102"/>
        <v>0</v>
      </c>
      <c r="AB275" s="2">
        <f t="shared" si="102"/>
        <v>0</v>
      </c>
      <c r="AC275" s="2">
        <f t="shared" si="102"/>
        <v>0</v>
      </c>
      <c r="AD275" s="2">
        <f t="shared" si="102"/>
        <v>0</v>
      </c>
      <c r="AE275" s="2">
        <f t="shared" si="102"/>
        <v>0</v>
      </c>
      <c r="AF275" s="2">
        <f t="shared" si="102"/>
        <v>0</v>
      </c>
      <c r="AG275" s="2">
        <f t="shared" si="102"/>
        <v>0</v>
      </c>
      <c r="AH275" s="2">
        <f t="shared" si="102"/>
        <v>0</v>
      </c>
      <c r="AI275" s="2">
        <f t="shared" si="102"/>
        <v>0</v>
      </c>
      <c r="AJ275" s="2">
        <f t="shared" si="102"/>
        <v>0</v>
      </c>
      <c r="AK275" s="2">
        <f t="shared" si="102"/>
        <v>0</v>
      </c>
      <c r="AL275" s="2">
        <f t="shared" si="103"/>
        <v>0</v>
      </c>
    </row>
    <row r="276" spans="1:38">
      <c r="E276" t="s">
        <v>312</v>
      </c>
      <c r="F276" t="s">
        <v>215</v>
      </c>
      <c r="G276" s="2" t="e">
        <f t="shared" ref="G276:AK276" ca="1" si="104">G265</f>
        <v>#REF!</v>
      </c>
      <c r="H276" s="2" t="e">
        <f t="shared" si="104"/>
        <v>#REF!</v>
      </c>
      <c r="I276" s="2" t="e">
        <f t="shared" si="104"/>
        <v>#REF!</v>
      </c>
      <c r="J276" s="2" t="e">
        <f t="shared" si="104"/>
        <v>#REF!</v>
      </c>
      <c r="K276" s="2" t="e">
        <f t="shared" si="104"/>
        <v>#REF!</v>
      </c>
      <c r="L276" s="2" t="e">
        <f t="shared" si="104"/>
        <v>#REF!</v>
      </c>
      <c r="M276" s="2" t="e">
        <f t="shared" si="104"/>
        <v>#REF!</v>
      </c>
      <c r="N276" s="2" t="e">
        <f t="shared" si="104"/>
        <v>#REF!</v>
      </c>
      <c r="O276" s="2" t="e">
        <f t="shared" si="104"/>
        <v>#REF!</v>
      </c>
      <c r="P276" s="2" t="e">
        <f t="shared" si="104"/>
        <v>#REF!</v>
      </c>
      <c r="Q276" s="2" t="e">
        <f t="shared" si="104"/>
        <v>#REF!</v>
      </c>
      <c r="R276" s="2" t="e">
        <f t="shared" si="104"/>
        <v>#REF!</v>
      </c>
      <c r="S276" s="2" t="e">
        <f t="shared" si="104"/>
        <v>#REF!</v>
      </c>
      <c r="T276" s="2" t="e">
        <f t="shared" si="104"/>
        <v>#REF!</v>
      </c>
      <c r="U276" s="2" t="e">
        <f t="shared" si="104"/>
        <v>#REF!</v>
      </c>
      <c r="V276" s="2" t="e">
        <f t="shared" si="104"/>
        <v>#REF!</v>
      </c>
      <c r="W276" s="2" t="e">
        <f t="shared" si="104"/>
        <v>#REF!</v>
      </c>
      <c r="X276" s="2" t="e">
        <f t="shared" si="104"/>
        <v>#REF!</v>
      </c>
      <c r="Y276" s="2" t="e">
        <f t="shared" si="104"/>
        <v>#REF!</v>
      </c>
      <c r="Z276" s="2" t="e">
        <f t="shared" si="104"/>
        <v>#REF!</v>
      </c>
      <c r="AA276" s="2" t="e">
        <f t="shared" si="104"/>
        <v>#REF!</v>
      </c>
      <c r="AB276" s="2" t="e">
        <f t="shared" si="104"/>
        <v>#REF!</v>
      </c>
      <c r="AC276" s="2" t="e">
        <f t="shared" si="104"/>
        <v>#REF!</v>
      </c>
      <c r="AD276" s="2" t="e">
        <f t="shared" si="104"/>
        <v>#REF!</v>
      </c>
      <c r="AE276" s="2" t="e">
        <f t="shared" si="104"/>
        <v>#REF!</v>
      </c>
      <c r="AF276" s="2" t="e">
        <f t="shared" si="104"/>
        <v>#REF!</v>
      </c>
      <c r="AG276" s="2" t="e">
        <f t="shared" si="104"/>
        <v>#REF!</v>
      </c>
      <c r="AH276" s="2" t="e">
        <f t="shared" si="104"/>
        <v>#REF!</v>
      </c>
      <c r="AI276" s="2" t="e">
        <f t="shared" si="104"/>
        <v>#REF!</v>
      </c>
      <c r="AJ276" s="2" t="e">
        <f t="shared" si="104"/>
        <v>#REF!</v>
      </c>
      <c r="AK276" s="2" t="e">
        <f t="shared" si="104"/>
        <v>#REF!</v>
      </c>
      <c r="AL276" s="2" t="e">
        <f t="shared" si="103"/>
        <v>#REF!</v>
      </c>
    </row>
    <row r="277" spans="1:38">
      <c r="E277" t="s">
        <v>313</v>
      </c>
      <c r="F277" t="s">
        <v>215</v>
      </c>
      <c r="G277" s="2" t="e">
        <f ca="1">-$G$17*G276</f>
        <v>#REF!</v>
      </c>
      <c r="H277" s="2" t="e">
        <f t="shared" ref="H277:AK277" si="105">-$G$17*H276</f>
        <v>#REF!</v>
      </c>
      <c r="I277" s="2" t="e">
        <f t="shared" si="105"/>
        <v>#REF!</v>
      </c>
      <c r="J277" s="2" t="e">
        <f t="shared" si="105"/>
        <v>#REF!</v>
      </c>
      <c r="K277" s="2" t="e">
        <f t="shared" si="105"/>
        <v>#REF!</v>
      </c>
      <c r="L277" s="2" t="e">
        <f t="shared" si="105"/>
        <v>#REF!</v>
      </c>
      <c r="M277" s="2" t="e">
        <f t="shared" si="105"/>
        <v>#REF!</v>
      </c>
      <c r="N277" s="2" t="e">
        <f t="shared" si="105"/>
        <v>#REF!</v>
      </c>
      <c r="O277" s="2" t="e">
        <f t="shared" si="105"/>
        <v>#REF!</v>
      </c>
      <c r="P277" s="2" t="e">
        <f t="shared" si="105"/>
        <v>#REF!</v>
      </c>
      <c r="Q277" s="2" t="e">
        <f t="shared" si="105"/>
        <v>#REF!</v>
      </c>
      <c r="R277" s="2" t="e">
        <f t="shared" si="105"/>
        <v>#REF!</v>
      </c>
      <c r="S277" s="2" t="e">
        <f t="shared" si="105"/>
        <v>#REF!</v>
      </c>
      <c r="T277" s="2" t="e">
        <f t="shared" si="105"/>
        <v>#REF!</v>
      </c>
      <c r="U277" s="2" t="e">
        <f t="shared" si="105"/>
        <v>#REF!</v>
      </c>
      <c r="V277" s="2" t="e">
        <f t="shared" si="105"/>
        <v>#REF!</v>
      </c>
      <c r="W277" s="2" t="e">
        <f t="shared" si="105"/>
        <v>#REF!</v>
      </c>
      <c r="X277" s="2" t="e">
        <f t="shared" si="105"/>
        <v>#REF!</v>
      </c>
      <c r="Y277" s="2" t="e">
        <f t="shared" si="105"/>
        <v>#REF!</v>
      </c>
      <c r="Z277" s="2" t="e">
        <f t="shared" si="105"/>
        <v>#REF!</v>
      </c>
      <c r="AA277" s="2" t="e">
        <f t="shared" si="105"/>
        <v>#REF!</v>
      </c>
      <c r="AB277" s="2" t="e">
        <f t="shared" si="105"/>
        <v>#REF!</v>
      </c>
      <c r="AC277" s="2" t="e">
        <f t="shared" si="105"/>
        <v>#REF!</v>
      </c>
      <c r="AD277" s="2" t="e">
        <f t="shared" si="105"/>
        <v>#REF!</v>
      </c>
      <c r="AE277" s="2" t="e">
        <f t="shared" si="105"/>
        <v>#REF!</v>
      </c>
      <c r="AF277" s="2" t="e">
        <f t="shared" si="105"/>
        <v>#REF!</v>
      </c>
      <c r="AG277" s="2" t="e">
        <f t="shared" si="105"/>
        <v>#REF!</v>
      </c>
      <c r="AH277" s="2" t="e">
        <f t="shared" si="105"/>
        <v>#REF!</v>
      </c>
      <c r="AI277" s="2" t="e">
        <f t="shared" si="105"/>
        <v>#REF!</v>
      </c>
      <c r="AJ277" s="2" t="e">
        <f t="shared" si="105"/>
        <v>#REF!</v>
      </c>
      <c r="AK277" s="2" t="e">
        <f t="shared" si="105"/>
        <v>#REF!</v>
      </c>
      <c r="AL277" s="2" t="e">
        <f t="shared" si="103"/>
        <v>#REF!</v>
      </c>
    </row>
    <row r="278" spans="1:38">
      <c r="E278" t="s">
        <v>314</v>
      </c>
      <c r="F278" t="s">
        <v>215</v>
      </c>
      <c r="G278" s="2" t="e">
        <f t="shared" ref="G278:AL278" ca="1" si="106">SUM(G268:G277)</f>
        <v>#REF!</v>
      </c>
      <c r="H278" s="2" t="e">
        <f t="shared" si="106"/>
        <v>#REF!</v>
      </c>
      <c r="I278" s="2" t="e">
        <f t="shared" si="106"/>
        <v>#REF!</v>
      </c>
      <c r="J278" s="2" t="e">
        <f t="shared" si="106"/>
        <v>#REF!</v>
      </c>
      <c r="K278" s="2" t="e">
        <f t="shared" si="106"/>
        <v>#REF!</v>
      </c>
      <c r="L278" s="2" t="e">
        <f t="shared" si="106"/>
        <v>#REF!</v>
      </c>
      <c r="M278" s="2" t="e">
        <f t="shared" si="106"/>
        <v>#REF!</v>
      </c>
      <c r="N278" s="2" t="e">
        <f t="shared" si="106"/>
        <v>#REF!</v>
      </c>
      <c r="O278" s="2" t="e">
        <f t="shared" si="106"/>
        <v>#REF!</v>
      </c>
      <c r="P278" s="2" t="e">
        <f t="shared" si="106"/>
        <v>#REF!</v>
      </c>
      <c r="Q278" s="2" t="e">
        <f t="shared" si="106"/>
        <v>#REF!</v>
      </c>
      <c r="R278" s="2" t="e">
        <f t="shared" si="106"/>
        <v>#REF!</v>
      </c>
      <c r="S278" s="2" t="e">
        <f t="shared" si="106"/>
        <v>#REF!</v>
      </c>
      <c r="T278" s="2" t="e">
        <f t="shared" si="106"/>
        <v>#REF!</v>
      </c>
      <c r="U278" s="2" t="e">
        <f t="shared" si="106"/>
        <v>#REF!</v>
      </c>
      <c r="V278" s="2" t="e">
        <f t="shared" si="106"/>
        <v>#REF!</v>
      </c>
      <c r="W278" s="2" t="e">
        <f t="shared" si="106"/>
        <v>#REF!</v>
      </c>
      <c r="X278" s="2" t="e">
        <f t="shared" si="106"/>
        <v>#REF!</v>
      </c>
      <c r="Y278" s="2" t="e">
        <f t="shared" si="106"/>
        <v>#REF!</v>
      </c>
      <c r="Z278" s="2" t="e">
        <f t="shared" si="106"/>
        <v>#REF!</v>
      </c>
      <c r="AA278" s="2" t="e">
        <f t="shared" si="106"/>
        <v>#REF!</v>
      </c>
      <c r="AB278" s="2" t="e">
        <f t="shared" si="106"/>
        <v>#REF!</v>
      </c>
      <c r="AC278" s="2" t="e">
        <f t="shared" si="106"/>
        <v>#REF!</v>
      </c>
      <c r="AD278" s="2" t="e">
        <f t="shared" si="106"/>
        <v>#REF!</v>
      </c>
      <c r="AE278" s="2" t="e">
        <f t="shared" si="106"/>
        <v>#REF!</v>
      </c>
      <c r="AF278" s="2" t="e">
        <f t="shared" si="106"/>
        <v>#REF!</v>
      </c>
      <c r="AG278" s="2" t="e">
        <f t="shared" si="106"/>
        <v>#REF!</v>
      </c>
      <c r="AH278" s="2" t="e">
        <f t="shared" si="106"/>
        <v>#REF!</v>
      </c>
      <c r="AI278" s="2" t="e">
        <f t="shared" si="106"/>
        <v>#REF!</v>
      </c>
      <c r="AJ278" s="2" t="e">
        <f t="shared" si="106"/>
        <v>#REF!</v>
      </c>
      <c r="AK278" s="2" t="e">
        <f t="shared" si="106"/>
        <v>#REF!</v>
      </c>
      <c r="AL278" s="2" t="e">
        <f t="shared" si="106"/>
        <v>#REF!</v>
      </c>
    </row>
    <row r="279" spans="1:38">
      <c r="E279" t="s">
        <v>315</v>
      </c>
      <c r="F279" t="s">
        <v>215</v>
      </c>
      <c r="G279" s="2" t="e">
        <f ca="1">NPV($G$15,H278:AL278)+G278</f>
        <v>#REF!</v>
      </c>
    </row>
    <row r="280" spans="1:38">
      <c r="E280" s="3" t="s">
        <v>317</v>
      </c>
      <c r="F280" s="3"/>
      <c r="G280" s="4" t="e">
        <f ca="1">IF(G279&gt;0,"N/A",IF(ABS(G279+G253)&gt;1,"Error","OK"))</f>
        <v>#REF!</v>
      </c>
    </row>
    <row r="282" spans="1:38">
      <c r="C282" s="1" t="s">
        <v>319</v>
      </c>
      <c r="D282" s="1"/>
    </row>
    <row r="283" spans="1:38">
      <c r="A283" s="14">
        <f>'Notes &amp; Assumptions'!A67</f>
        <v>54</v>
      </c>
      <c r="C283" s="1"/>
      <c r="D283" s="1"/>
      <c r="E283" t="s">
        <v>320</v>
      </c>
      <c r="F283" t="s">
        <v>232</v>
      </c>
      <c r="G283" s="10">
        <v>1</v>
      </c>
      <c r="H283" s="10">
        <v>1</v>
      </c>
      <c r="I283" s="10">
        <v>1</v>
      </c>
      <c r="J283" s="10">
        <v>1</v>
      </c>
      <c r="K283" s="10">
        <v>1</v>
      </c>
      <c r="L283" s="10">
        <v>1</v>
      </c>
      <c r="M283" s="10">
        <v>0</v>
      </c>
      <c r="N283" s="10">
        <v>0</v>
      </c>
      <c r="O283" s="10">
        <v>0</v>
      </c>
      <c r="P283" s="10">
        <v>0</v>
      </c>
      <c r="Q283" s="10">
        <v>0</v>
      </c>
      <c r="R283" s="10">
        <v>0</v>
      </c>
      <c r="S283" s="10">
        <v>0</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row>
    <row r="284" spans="1:38">
      <c r="E284" t="s">
        <v>321</v>
      </c>
      <c r="F284" t="s">
        <v>322</v>
      </c>
      <c r="G284" s="8" t="e">
        <f ca="1">MAX(0,-G311/(NPV($G$16,H283:AA283)+G283))</f>
        <v>#REF!</v>
      </c>
      <c r="H284" s="2" t="e">
        <f t="shared" ref="H284:AK284" ca="1" si="107">G284*(1+$G$14)</f>
        <v>#REF!</v>
      </c>
      <c r="I284" s="2" t="e">
        <f t="shared" ca="1" si="107"/>
        <v>#REF!</v>
      </c>
      <c r="J284" s="2" t="e">
        <f t="shared" ca="1" si="107"/>
        <v>#REF!</v>
      </c>
      <c r="K284" s="2" t="e">
        <f t="shared" ca="1" si="107"/>
        <v>#REF!</v>
      </c>
      <c r="L284" s="2" t="e">
        <f t="shared" ca="1" si="107"/>
        <v>#REF!</v>
      </c>
      <c r="M284" s="2" t="e">
        <f t="shared" ca="1" si="107"/>
        <v>#REF!</v>
      </c>
      <c r="N284" s="2" t="e">
        <f t="shared" ca="1" si="107"/>
        <v>#REF!</v>
      </c>
      <c r="O284" s="2" t="e">
        <f t="shared" ca="1" si="107"/>
        <v>#REF!</v>
      </c>
      <c r="P284" s="2" t="e">
        <f t="shared" ca="1" si="107"/>
        <v>#REF!</v>
      </c>
      <c r="Q284" s="2" t="e">
        <f t="shared" ca="1" si="107"/>
        <v>#REF!</v>
      </c>
      <c r="R284" s="2" t="e">
        <f t="shared" ca="1" si="107"/>
        <v>#REF!</v>
      </c>
      <c r="S284" s="2" t="e">
        <f t="shared" ca="1" si="107"/>
        <v>#REF!</v>
      </c>
      <c r="T284" s="2" t="e">
        <f t="shared" ca="1" si="107"/>
        <v>#REF!</v>
      </c>
      <c r="U284" s="2" t="e">
        <f t="shared" ca="1" si="107"/>
        <v>#REF!</v>
      </c>
      <c r="V284" s="2" t="e">
        <f t="shared" ca="1" si="107"/>
        <v>#REF!</v>
      </c>
      <c r="W284" s="2" t="e">
        <f t="shared" ca="1" si="107"/>
        <v>#REF!</v>
      </c>
      <c r="X284" s="2" t="e">
        <f t="shared" ca="1" si="107"/>
        <v>#REF!</v>
      </c>
      <c r="Y284" s="2" t="e">
        <f t="shared" ca="1" si="107"/>
        <v>#REF!</v>
      </c>
      <c r="Z284" s="2" t="e">
        <f t="shared" ca="1" si="107"/>
        <v>#REF!</v>
      </c>
      <c r="AA284" s="2" t="e">
        <f t="shared" ca="1" si="107"/>
        <v>#REF!</v>
      </c>
      <c r="AB284" s="2" t="e">
        <f t="shared" ca="1" si="107"/>
        <v>#REF!</v>
      </c>
      <c r="AC284" s="2" t="e">
        <f t="shared" ca="1" si="107"/>
        <v>#REF!</v>
      </c>
      <c r="AD284" s="2" t="e">
        <f t="shared" ca="1" si="107"/>
        <v>#REF!</v>
      </c>
      <c r="AE284" s="2" t="e">
        <f t="shared" ca="1" si="107"/>
        <v>#REF!</v>
      </c>
      <c r="AF284" s="2" t="e">
        <f t="shared" ca="1" si="107"/>
        <v>#REF!</v>
      </c>
      <c r="AG284" s="2" t="e">
        <f ca="1">AF284*(1+$G$14)</f>
        <v>#REF!</v>
      </c>
      <c r="AH284" s="2" t="e">
        <f t="shared" ca="1" si="107"/>
        <v>#REF!</v>
      </c>
      <c r="AI284" s="2" t="e">
        <f t="shared" ca="1" si="107"/>
        <v>#REF!</v>
      </c>
      <c r="AJ284" s="2" t="e">
        <f t="shared" ca="1" si="107"/>
        <v>#REF!</v>
      </c>
      <c r="AK284" s="2" t="e">
        <f t="shared" ca="1" si="107"/>
        <v>#REF!</v>
      </c>
    </row>
    <row r="285" spans="1:38">
      <c r="E285" t="s">
        <v>303</v>
      </c>
      <c r="F285" t="s">
        <v>215</v>
      </c>
      <c r="G285" s="2" t="e">
        <f ca="1">G283*G284</f>
        <v>#REF!</v>
      </c>
      <c r="H285" s="2" t="e">
        <f t="shared" ref="H285:AK285" ca="1" si="108">H283*H284</f>
        <v>#REF!</v>
      </c>
      <c r="I285" s="2" t="e">
        <f t="shared" ca="1" si="108"/>
        <v>#REF!</v>
      </c>
      <c r="J285" s="2" t="e">
        <f t="shared" ca="1" si="108"/>
        <v>#REF!</v>
      </c>
      <c r="K285" s="2" t="e">
        <f t="shared" ca="1" si="108"/>
        <v>#REF!</v>
      </c>
      <c r="L285" s="2" t="e">
        <f t="shared" ca="1" si="108"/>
        <v>#REF!</v>
      </c>
      <c r="M285" s="2" t="e">
        <f t="shared" ca="1" si="108"/>
        <v>#REF!</v>
      </c>
      <c r="N285" s="2" t="e">
        <f t="shared" ca="1" si="108"/>
        <v>#REF!</v>
      </c>
      <c r="O285" s="2" t="e">
        <f t="shared" ca="1" si="108"/>
        <v>#REF!</v>
      </c>
      <c r="P285" s="2" t="e">
        <f t="shared" ca="1" si="108"/>
        <v>#REF!</v>
      </c>
      <c r="Q285" s="2" t="e">
        <f t="shared" ca="1" si="108"/>
        <v>#REF!</v>
      </c>
      <c r="R285" s="2" t="e">
        <f t="shared" ca="1" si="108"/>
        <v>#REF!</v>
      </c>
      <c r="S285" s="2" t="e">
        <f t="shared" ca="1" si="108"/>
        <v>#REF!</v>
      </c>
      <c r="T285" s="2" t="e">
        <f t="shared" ca="1" si="108"/>
        <v>#REF!</v>
      </c>
      <c r="U285" s="2" t="e">
        <f t="shared" ca="1" si="108"/>
        <v>#REF!</v>
      </c>
      <c r="V285" s="2" t="e">
        <f t="shared" ca="1" si="108"/>
        <v>#REF!</v>
      </c>
      <c r="W285" s="2" t="e">
        <f t="shared" ca="1" si="108"/>
        <v>#REF!</v>
      </c>
      <c r="X285" s="2" t="e">
        <f t="shared" ca="1" si="108"/>
        <v>#REF!</v>
      </c>
      <c r="Y285" s="2" t="e">
        <f t="shared" ca="1" si="108"/>
        <v>#REF!</v>
      </c>
      <c r="Z285" s="2" t="e">
        <f t="shared" ca="1" si="108"/>
        <v>#REF!</v>
      </c>
      <c r="AA285" s="2" t="e">
        <f t="shared" ca="1" si="108"/>
        <v>#REF!</v>
      </c>
      <c r="AB285" s="2" t="e">
        <f t="shared" ca="1" si="108"/>
        <v>#REF!</v>
      </c>
      <c r="AC285" s="2" t="e">
        <f t="shared" ca="1" si="108"/>
        <v>#REF!</v>
      </c>
      <c r="AD285" s="2" t="e">
        <f t="shared" ca="1" si="108"/>
        <v>#REF!</v>
      </c>
      <c r="AE285" s="2" t="e">
        <f t="shared" ca="1" si="108"/>
        <v>#REF!</v>
      </c>
      <c r="AF285" s="2" t="e">
        <f t="shared" ca="1" si="108"/>
        <v>#REF!</v>
      </c>
      <c r="AG285" s="2" t="e">
        <f t="shared" ca="1" si="108"/>
        <v>#REF!</v>
      </c>
      <c r="AH285" s="2" t="e">
        <f t="shared" ca="1" si="108"/>
        <v>#REF!</v>
      </c>
      <c r="AI285" s="2" t="e">
        <f t="shared" ca="1" si="108"/>
        <v>#REF!</v>
      </c>
      <c r="AJ285" s="2" t="e">
        <f t="shared" ca="1" si="108"/>
        <v>#REF!</v>
      </c>
      <c r="AK285" s="2" t="e">
        <f t="shared" ca="1" si="108"/>
        <v>#REF!</v>
      </c>
    </row>
    <row r="287" spans="1:38">
      <c r="D287" t="s">
        <v>304</v>
      </c>
    </row>
    <row r="288" spans="1:38">
      <c r="E288" t="s">
        <v>219</v>
      </c>
      <c r="F288" t="s">
        <v>215</v>
      </c>
      <c r="G288" s="2">
        <f t="shared" ref="G288:AK293" si="109">G222</f>
        <v>0</v>
      </c>
      <c r="H288" s="2">
        <f t="shared" si="109"/>
        <v>12913668.556207305</v>
      </c>
      <c r="I288" s="2">
        <f t="shared" si="109"/>
        <v>13058968.282179633</v>
      </c>
      <c r="J288" s="2">
        <f t="shared" si="109"/>
        <v>13338982.21153185</v>
      </c>
      <c r="K288" s="2">
        <f t="shared" si="109"/>
        <v>14032530.237656675</v>
      </c>
      <c r="L288" s="2">
        <f t="shared" si="109"/>
        <v>14365425.50757798</v>
      </c>
      <c r="M288" s="2">
        <f t="shared" si="109"/>
        <v>14631723.141676826</v>
      </c>
      <c r="N288" s="2">
        <f t="shared" si="109"/>
        <v>14891178.237644793</v>
      </c>
      <c r="O288" s="2">
        <f t="shared" si="109"/>
        <v>15176022.709823478</v>
      </c>
      <c r="P288" s="2">
        <f t="shared" si="109"/>
        <v>15151238.8378195</v>
      </c>
      <c r="Q288" s="2">
        <f t="shared" si="109"/>
        <v>15345895.290776493</v>
      </c>
      <c r="R288" s="2">
        <f t="shared" si="109"/>
        <v>15498314.664293198</v>
      </c>
      <c r="S288" s="2">
        <f t="shared" si="109"/>
        <v>15640804.078637565</v>
      </c>
      <c r="T288" s="2">
        <f t="shared" si="109"/>
        <v>15747961.417061051</v>
      </c>
      <c r="U288" s="2">
        <f t="shared" si="109"/>
        <v>16225779.231654076</v>
      </c>
      <c r="V288" s="2">
        <f t="shared" si="109"/>
        <v>16426737.778540147</v>
      </c>
      <c r="W288" s="2">
        <f t="shared" si="109"/>
        <v>16713833.087611252</v>
      </c>
      <c r="X288" s="2">
        <f t="shared" si="109"/>
        <v>16987407.506257236</v>
      </c>
      <c r="Y288" s="2">
        <f t="shared" si="109"/>
        <v>17341689.364524562</v>
      </c>
      <c r="Z288" s="2">
        <f t="shared" si="109"/>
        <v>17815978.002120309</v>
      </c>
      <c r="AA288" s="2">
        <f t="shared" si="109"/>
        <v>18186138.024288129</v>
      </c>
      <c r="AB288" s="2">
        <f t="shared" si="109"/>
        <v>18534953.591478363</v>
      </c>
      <c r="AC288" s="2">
        <f t="shared" si="109"/>
        <v>18911713.225708354</v>
      </c>
      <c r="AD288" s="2">
        <f t="shared" si="109"/>
        <v>19305154.719047647</v>
      </c>
      <c r="AE288" s="2">
        <f t="shared" si="109"/>
        <v>19721073.445909377</v>
      </c>
      <c r="AF288" s="2">
        <f t="shared" si="109"/>
        <v>20148208.707220882</v>
      </c>
      <c r="AG288" s="2">
        <f t="shared" si="109"/>
        <v>0</v>
      </c>
      <c r="AH288" s="2">
        <f t="shared" si="109"/>
        <v>0</v>
      </c>
      <c r="AI288" s="2">
        <f t="shared" si="109"/>
        <v>0</v>
      </c>
      <c r="AJ288" s="2">
        <f t="shared" si="109"/>
        <v>0</v>
      </c>
      <c r="AK288" s="2">
        <f t="shared" si="109"/>
        <v>0</v>
      </c>
    </row>
    <row r="289" spans="4:38">
      <c r="E289" t="s">
        <v>305</v>
      </c>
      <c r="F289" t="s">
        <v>215</v>
      </c>
      <c r="G289" s="2">
        <f t="shared" si="109"/>
        <v>0</v>
      </c>
      <c r="H289" s="2" t="e">
        <f t="shared" si="109"/>
        <v>#REF!</v>
      </c>
      <c r="I289" s="2" t="e">
        <f t="shared" si="109"/>
        <v>#REF!</v>
      </c>
      <c r="J289" s="2" t="e">
        <f t="shared" si="109"/>
        <v>#REF!</v>
      </c>
      <c r="K289" s="2" t="e">
        <f t="shared" si="109"/>
        <v>#REF!</v>
      </c>
      <c r="L289" s="2" t="e">
        <f t="shared" si="109"/>
        <v>#REF!</v>
      </c>
      <c r="M289" s="2" t="e">
        <f t="shared" si="109"/>
        <v>#REF!</v>
      </c>
      <c r="N289" s="2" t="e">
        <f t="shared" si="109"/>
        <v>#REF!</v>
      </c>
      <c r="O289" s="2" t="e">
        <f t="shared" si="109"/>
        <v>#REF!</v>
      </c>
      <c r="P289" s="2" t="e">
        <f t="shared" si="109"/>
        <v>#REF!</v>
      </c>
      <c r="Q289" s="2" t="e">
        <f t="shared" si="109"/>
        <v>#REF!</v>
      </c>
      <c r="R289" s="2" t="e">
        <f t="shared" si="109"/>
        <v>#REF!</v>
      </c>
      <c r="S289" s="2" t="e">
        <f t="shared" si="109"/>
        <v>#REF!</v>
      </c>
      <c r="T289" s="2" t="e">
        <f t="shared" si="109"/>
        <v>#REF!</v>
      </c>
      <c r="U289" s="2" t="e">
        <f t="shared" si="109"/>
        <v>#REF!</v>
      </c>
      <c r="V289" s="2" t="e">
        <f t="shared" si="109"/>
        <v>#REF!</v>
      </c>
      <c r="W289" s="2" t="e">
        <f t="shared" si="109"/>
        <v>#REF!</v>
      </c>
      <c r="X289" s="2" t="e">
        <f t="shared" si="109"/>
        <v>#REF!</v>
      </c>
      <c r="Y289" s="2" t="e">
        <f t="shared" si="109"/>
        <v>#REF!</v>
      </c>
      <c r="Z289" s="2" t="e">
        <f t="shared" si="109"/>
        <v>#REF!</v>
      </c>
      <c r="AA289" s="2" t="e">
        <f t="shared" si="109"/>
        <v>#REF!</v>
      </c>
      <c r="AB289" s="2" t="e">
        <f t="shared" si="109"/>
        <v>#REF!</v>
      </c>
      <c r="AC289" s="2" t="e">
        <f t="shared" si="109"/>
        <v>#REF!</v>
      </c>
      <c r="AD289" s="2" t="e">
        <f t="shared" si="109"/>
        <v>#REF!</v>
      </c>
      <c r="AE289" s="2" t="e">
        <f t="shared" si="109"/>
        <v>#REF!</v>
      </c>
      <c r="AF289" s="2" t="e">
        <f t="shared" si="109"/>
        <v>#REF!</v>
      </c>
      <c r="AG289" s="2" t="e">
        <f t="shared" si="109"/>
        <v>#REF!</v>
      </c>
      <c r="AH289" s="2" t="e">
        <f t="shared" si="109"/>
        <v>#REF!</v>
      </c>
      <c r="AI289" s="2" t="e">
        <f t="shared" si="109"/>
        <v>#REF!</v>
      </c>
      <c r="AJ289" s="2" t="e">
        <f t="shared" si="109"/>
        <v>#REF!</v>
      </c>
      <c r="AK289" s="2" t="e">
        <f t="shared" si="109"/>
        <v>#REF!</v>
      </c>
    </row>
    <row r="290" spans="4:38">
      <c r="E290" t="s">
        <v>282</v>
      </c>
      <c r="F290" t="s">
        <v>215</v>
      </c>
      <c r="G290" s="2">
        <f t="shared" si="109"/>
        <v>0</v>
      </c>
      <c r="H290" s="2" t="e">
        <f t="shared" si="109"/>
        <v>#REF!</v>
      </c>
      <c r="I290" s="2" t="e">
        <f t="shared" si="109"/>
        <v>#REF!</v>
      </c>
      <c r="J290" s="2" t="e">
        <f t="shared" si="109"/>
        <v>#REF!</v>
      </c>
      <c r="K290" s="2" t="e">
        <f t="shared" si="109"/>
        <v>#REF!</v>
      </c>
      <c r="L290" s="2" t="e">
        <f t="shared" si="109"/>
        <v>#REF!</v>
      </c>
      <c r="M290" s="2" t="e">
        <f t="shared" si="109"/>
        <v>#REF!</v>
      </c>
      <c r="N290" s="2" t="e">
        <f t="shared" si="109"/>
        <v>#REF!</v>
      </c>
      <c r="O290" s="2" t="e">
        <f t="shared" si="109"/>
        <v>#REF!</v>
      </c>
      <c r="P290" s="2" t="e">
        <f t="shared" si="109"/>
        <v>#REF!</v>
      </c>
      <c r="Q290" s="2" t="e">
        <f t="shared" si="109"/>
        <v>#REF!</v>
      </c>
      <c r="R290" s="2" t="e">
        <f t="shared" si="109"/>
        <v>#REF!</v>
      </c>
      <c r="S290" s="2" t="e">
        <f t="shared" si="109"/>
        <v>#REF!</v>
      </c>
      <c r="T290" s="2" t="e">
        <f t="shared" si="109"/>
        <v>#REF!</v>
      </c>
      <c r="U290" s="2" t="e">
        <f t="shared" si="109"/>
        <v>#REF!</v>
      </c>
      <c r="V290" s="2" t="e">
        <f t="shared" si="109"/>
        <v>#REF!</v>
      </c>
      <c r="W290" s="2" t="e">
        <f t="shared" si="109"/>
        <v>#REF!</v>
      </c>
      <c r="X290" s="2" t="e">
        <f t="shared" si="109"/>
        <v>#REF!</v>
      </c>
      <c r="Y290" s="2" t="e">
        <f t="shared" si="109"/>
        <v>#REF!</v>
      </c>
      <c r="Z290" s="2" t="e">
        <f t="shared" si="109"/>
        <v>#REF!</v>
      </c>
      <c r="AA290" s="2" t="e">
        <f t="shared" si="109"/>
        <v>#REF!</v>
      </c>
      <c r="AB290" s="2" t="e">
        <f t="shared" si="109"/>
        <v>#REF!</v>
      </c>
      <c r="AC290" s="2" t="e">
        <f t="shared" si="109"/>
        <v>#REF!</v>
      </c>
      <c r="AD290" s="2" t="e">
        <f t="shared" si="109"/>
        <v>#REF!</v>
      </c>
      <c r="AE290" s="2" t="e">
        <f t="shared" si="109"/>
        <v>#REF!</v>
      </c>
      <c r="AF290" s="2" t="e">
        <f t="shared" si="109"/>
        <v>#REF!</v>
      </c>
      <c r="AG290" s="2" t="e">
        <f t="shared" si="109"/>
        <v>#REF!</v>
      </c>
      <c r="AH290" s="2" t="e">
        <f t="shared" si="109"/>
        <v>#REF!</v>
      </c>
      <c r="AI290" s="2" t="e">
        <f t="shared" si="109"/>
        <v>#REF!</v>
      </c>
      <c r="AJ290" s="2" t="e">
        <f t="shared" si="109"/>
        <v>#REF!</v>
      </c>
      <c r="AK290" s="2" t="e">
        <f t="shared" si="109"/>
        <v>#REF!</v>
      </c>
    </row>
    <row r="291" spans="4:38">
      <c r="E291" t="s">
        <v>283</v>
      </c>
      <c r="F291" t="s">
        <v>215</v>
      </c>
      <c r="G291" s="2">
        <f t="shared" si="109"/>
        <v>0</v>
      </c>
      <c r="H291" s="2" t="e">
        <f t="shared" si="109"/>
        <v>#REF!</v>
      </c>
      <c r="I291" s="2" t="e">
        <f t="shared" si="109"/>
        <v>#REF!</v>
      </c>
      <c r="J291" s="2" t="e">
        <f t="shared" si="109"/>
        <v>#REF!</v>
      </c>
      <c r="K291" s="2" t="e">
        <f t="shared" si="109"/>
        <v>#REF!</v>
      </c>
      <c r="L291" s="2" t="e">
        <f t="shared" si="109"/>
        <v>#REF!</v>
      </c>
      <c r="M291" s="2" t="e">
        <f t="shared" si="109"/>
        <v>#REF!</v>
      </c>
      <c r="N291" s="2" t="e">
        <f t="shared" si="109"/>
        <v>#REF!</v>
      </c>
      <c r="O291" s="2" t="e">
        <f t="shared" si="109"/>
        <v>#REF!</v>
      </c>
      <c r="P291" s="2" t="e">
        <f t="shared" si="109"/>
        <v>#REF!</v>
      </c>
      <c r="Q291" s="2" t="e">
        <f t="shared" si="109"/>
        <v>#REF!</v>
      </c>
      <c r="R291" s="2" t="e">
        <f t="shared" si="109"/>
        <v>#REF!</v>
      </c>
      <c r="S291" s="2" t="e">
        <f t="shared" si="109"/>
        <v>#REF!</v>
      </c>
      <c r="T291" s="2" t="e">
        <f t="shared" si="109"/>
        <v>#REF!</v>
      </c>
      <c r="U291" s="2" t="e">
        <f t="shared" si="109"/>
        <v>#REF!</v>
      </c>
      <c r="V291" s="2" t="e">
        <f t="shared" si="109"/>
        <v>#REF!</v>
      </c>
      <c r="W291" s="2" t="e">
        <f t="shared" si="109"/>
        <v>#REF!</v>
      </c>
      <c r="X291" s="2" t="e">
        <f t="shared" si="109"/>
        <v>#REF!</v>
      </c>
      <c r="Y291" s="2" t="e">
        <f t="shared" si="109"/>
        <v>#REF!</v>
      </c>
      <c r="Z291" s="2" t="e">
        <f t="shared" si="109"/>
        <v>#REF!</v>
      </c>
      <c r="AA291" s="2" t="e">
        <f t="shared" si="109"/>
        <v>#REF!</v>
      </c>
      <c r="AB291" s="2" t="e">
        <f t="shared" si="109"/>
        <v>#REF!</v>
      </c>
      <c r="AC291" s="2" t="e">
        <f t="shared" si="109"/>
        <v>#REF!</v>
      </c>
      <c r="AD291" s="2" t="e">
        <f t="shared" si="109"/>
        <v>#REF!</v>
      </c>
      <c r="AE291" s="2" t="e">
        <f t="shared" si="109"/>
        <v>#REF!</v>
      </c>
      <c r="AF291" s="2" t="e">
        <f t="shared" si="109"/>
        <v>#REF!</v>
      </c>
      <c r="AG291" s="2" t="e">
        <f t="shared" si="109"/>
        <v>#REF!</v>
      </c>
      <c r="AH291" s="2" t="e">
        <f t="shared" si="109"/>
        <v>#REF!</v>
      </c>
      <c r="AI291" s="2" t="e">
        <f t="shared" si="109"/>
        <v>#REF!</v>
      </c>
      <c r="AJ291" s="2" t="e">
        <f t="shared" si="109"/>
        <v>#REF!</v>
      </c>
      <c r="AK291" s="2" t="e">
        <f t="shared" si="109"/>
        <v>#REF!</v>
      </c>
    </row>
    <row r="292" spans="4:38">
      <c r="E292" t="s">
        <v>306</v>
      </c>
      <c r="F292" t="s">
        <v>215</v>
      </c>
      <c r="G292" s="2">
        <f t="shared" si="109"/>
        <v>-1259915.7910719742</v>
      </c>
      <c r="H292" s="2">
        <f t="shared" si="109"/>
        <v>-1871629.5392807724</v>
      </c>
      <c r="I292" s="2">
        <f t="shared" si="109"/>
        <v>-2496561.0280240607</v>
      </c>
      <c r="J292" s="2">
        <f t="shared" si="109"/>
        <v>-3192881.7655871632</v>
      </c>
      <c r="K292" s="2">
        <f t="shared" si="109"/>
        <v>-3778050.9770295639</v>
      </c>
      <c r="L292" s="2">
        <f t="shared" si="109"/>
        <v>-4400376.5119464509</v>
      </c>
      <c r="M292" s="2">
        <f t="shared" si="109"/>
        <v>-5199841.8780281525</v>
      </c>
      <c r="N292" s="2">
        <f t="shared" si="109"/>
        <v>-5802617.7968025776</v>
      </c>
      <c r="O292" s="2">
        <f t="shared" si="109"/>
        <v>-6173262.7457543788</v>
      </c>
      <c r="P292" s="2">
        <f t="shared" si="109"/>
        <v>-6569816.1693593469</v>
      </c>
      <c r="Q292" s="2">
        <f t="shared" si="109"/>
        <v>-6851926.1358956881</v>
      </c>
      <c r="R292" s="2">
        <f t="shared" si="109"/>
        <v>-7045655.0691993525</v>
      </c>
      <c r="S292" s="2">
        <f t="shared" si="109"/>
        <v>-7241165.1201823223</v>
      </c>
      <c r="T292" s="2">
        <f t="shared" si="109"/>
        <v>-7438014.637895585</v>
      </c>
      <c r="U292" s="2">
        <f t="shared" si="109"/>
        <v>-7640836.8782912605</v>
      </c>
      <c r="V292" s="2">
        <f t="shared" si="109"/>
        <v>-7846171.1005230127</v>
      </c>
      <c r="W292" s="2">
        <f t="shared" si="109"/>
        <v>-8055094.0141181536</v>
      </c>
      <c r="X292" s="2">
        <f t="shared" si="109"/>
        <v>-8267436.6079463679</v>
      </c>
      <c r="Y292" s="2">
        <f t="shared" si="109"/>
        <v>-8484207.7250029258</v>
      </c>
      <c r="Z292" s="2">
        <f t="shared" si="109"/>
        <v>-8706907.450029429</v>
      </c>
      <c r="AA292" s="2">
        <f t="shared" si="109"/>
        <v>-8934234.1753330305</v>
      </c>
      <c r="AB292" s="2">
        <f t="shared" si="109"/>
        <v>-9165921.0952265095</v>
      </c>
      <c r="AC292" s="2">
        <f t="shared" si="109"/>
        <v>-9402317.5105478652</v>
      </c>
      <c r="AD292" s="2">
        <f t="shared" si="109"/>
        <v>-9643631.9445359595</v>
      </c>
      <c r="AE292" s="2">
        <f t="shared" si="109"/>
        <v>-9890145.362609826</v>
      </c>
      <c r="AF292" s="2">
        <f t="shared" si="109"/>
        <v>-10141997.971450087</v>
      </c>
      <c r="AG292" s="2">
        <f t="shared" si="109"/>
        <v>-10141997.971450087</v>
      </c>
      <c r="AH292" s="2">
        <f t="shared" si="109"/>
        <v>-10141997.971450087</v>
      </c>
      <c r="AI292" s="2">
        <f t="shared" si="109"/>
        <v>-10141997.971450087</v>
      </c>
      <c r="AJ292" s="2">
        <f t="shared" si="109"/>
        <v>-10141997.971450087</v>
      </c>
      <c r="AK292" s="2">
        <f t="shared" si="109"/>
        <v>-10141997.971450087</v>
      </c>
    </row>
    <row r="293" spans="4:38">
      <c r="E293" t="s">
        <v>290</v>
      </c>
      <c r="F293" t="s">
        <v>215</v>
      </c>
      <c r="G293" s="2">
        <f t="shared" si="109"/>
        <v>0</v>
      </c>
      <c r="H293" s="2">
        <f t="shared" si="109"/>
        <v>0</v>
      </c>
      <c r="I293" s="2">
        <f t="shared" si="109"/>
        <v>0</v>
      </c>
      <c r="J293" s="2">
        <f t="shared" si="109"/>
        <v>0</v>
      </c>
      <c r="K293" s="2">
        <f t="shared" si="109"/>
        <v>0</v>
      </c>
      <c r="L293" s="2">
        <f t="shared" si="109"/>
        <v>0</v>
      </c>
      <c r="M293" s="2">
        <f t="shared" si="109"/>
        <v>0</v>
      </c>
      <c r="N293" s="2">
        <f t="shared" si="109"/>
        <v>0</v>
      </c>
      <c r="O293" s="2">
        <f t="shared" si="109"/>
        <v>0</v>
      </c>
      <c r="P293" s="2">
        <f t="shared" si="109"/>
        <v>0</v>
      </c>
      <c r="Q293" s="2">
        <f t="shared" si="109"/>
        <v>0</v>
      </c>
      <c r="R293" s="2">
        <f t="shared" si="109"/>
        <v>0</v>
      </c>
      <c r="S293" s="2">
        <f t="shared" si="109"/>
        <v>0</v>
      </c>
      <c r="T293" s="2">
        <f t="shared" si="109"/>
        <v>0</v>
      </c>
      <c r="U293" s="2">
        <f t="shared" si="109"/>
        <v>0</v>
      </c>
      <c r="V293" s="2">
        <f t="shared" si="109"/>
        <v>0</v>
      </c>
      <c r="W293" s="2">
        <f t="shared" si="109"/>
        <v>0</v>
      </c>
      <c r="X293" s="2">
        <f t="shared" si="109"/>
        <v>0</v>
      </c>
      <c r="Y293" s="2">
        <f t="shared" si="109"/>
        <v>0</v>
      </c>
      <c r="Z293" s="2">
        <f t="shared" si="109"/>
        <v>0</v>
      </c>
      <c r="AA293" s="2">
        <f t="shared" si="109"/>
        <v>0</v>
      </c>
      <c r="AB293" s="2">
        <f t="shared" si="109"/>
        <v>0</v>
      </c>
      <c r="AC293" s="2">
        <f t="shared" si="109"/>
        <v>0</v>
      </c>
      <c r="AD293" s="2">
        <f t="shared" si="109"/>
        <v>0</v>
      </c>
      <c r="AE293" s="2">
        <f t="shared" si="109"/>
        <v>0</v>
      </c>
      <c r="AF293" s="2">
        <f t="shared" si="109"/>
        <v>0</v>
      </c>
      <c r="AG293" s="2">
        <f t="shared" si="109"/>
        <v>0</v>
      </c>
      <c r="AH293" s="2">
        <f t="shared" si="109"/>
        <v>0</v>
      </c>
      <c r="AI293" s="2">
        <f t="shared" si="109"/>
        <v>0</v>
      </c>
      <c r="AJ293" s="2">
        <f t="shared" si="109"/>
        <v>0</v>
      </c>
      <c r="AK293" s="2">
        <f t="shared" si="109"/>
        <v>0</v>
      </c>
    </row>
    <row r="294" spans="4:38">
      <c r="E294" t="s">
        <v>307</v>
      </c>
      <c r="F294" t="s">
        <v>215</v>
      </c>
      <c r="G294" s="2" t="e">
        <f t="shared" ref="G294:AK294" ca="1" si="110">G285</f>
        <v>#REF!</v>
      </c>
      <c r="H294" s="2" t="e">
        <f t="shared" ca="1" si="110"/>
        <v>#REF!</v>
      </c>
      <c r="I294" s="2" t="e">
        <f t="shared" ca="1" si="110"/>
        <v>#REF!</v>
      </c>
      <c r="J294" s="2" t="e">
        <f t="shared" ca="1" si="110"/>
        <v>#REF!</v>
      </c>
      <c r="K294" s="2" t="e">
        <f t="shared" ca="1" si="110"/>
        <v>#REF!</v>
      </c>
      <c r="L294" s="2" t="e">
        <f t="shared" ca="1" si="110"/>
        <v>#REF!</v>
      </c>
      <c r="M294" s="2" t="e">
        <f t="shared" ca="1" si="110"/>
        <v>#REF!</v>
      </c>
      <c r="N294" s="2" t="e">
        <f t="shared" ca="1" si="110"/>
        <v>#REF!</v>
      </c>
      <c r="O294" s="2" t="e">
        <f t="shared" ca="1" si="110"/>
        <v>#REF!</v>
      </c>
      <c r="P294" s="2" t="e">
        <f t="shared" ca="1" si="110"/>
        <v>#REF!</v>
      </c>
      <c r="Q294" s="2" t="e">
        <f t="shared" ca="1" si="110"/>
        <v>#REF!</v>
      </c>
      <c r="R294" s="2" t="e">
        <f t="shared" ca="1" si="110"/>
        <v>#REF!</v>
      </c>
      <c r="S294" s="2" t="e">
        <f t="shared" ca="1" si="110"/>
        <v>#REF!</v>
      </c>
      <c r="T294" s="2" t="e">
        <f t="shared" ca="1" si="110"/>
        <v>#REF!</v>
      </c>
      <c r="U294" s="2" t="e">
        <f t="shared" ca="1" si="110"/>
        <v>#REF!</v>
      </c>
      <c r="V294" s="2" t="e">
        <f t="shared" ca="1" si="110"/>
        <v>#REF!</v>
      </c>
      <c r="W294" s="2" t="e">
        <f t="shared" ca="1" si="110"/>
        <v>#REF!</v>
      </c>
      <c r="X294" s="2" t="e">
        <f t="shared" ca="1" si="110"/>
        <v>#REF!</v>
      </c>
      <c r="Y294" s="2" t="e">
        <f t="shared" ca="1" si="110"/>
        <v>#REF!</v>
      </c>
      <c r="Z294" s="2" t="e">
        <f t="shared" ca="1" si="110"/>
        <v>#REF!</v>
      </c>
      <c r="AA294" s="2" t="e">
        <f t="shared" ca="1" si="110"/>
        <v>#REF!</v>
      </c>
      <c r="AB294" s="2" t="e">
        <f t="shared" ca="1" si="110"/>
        <v>#REF!</v>
      </c>
      <c r="AC294" s="2" t="e">
        <f t="shared" ca="1" si="110"/>
        <v>#REF!</v>
      </c>
      <c r="AD294" s="2" t="e">
        <f t="shared" ca="1" si="110"/>
        <v>#REF!</v>
      </c>
      <c r="AE294" s="2" t="e">
        <f t="shared" ca="1" si="110"/>
        <v>#REF!</v>
      </c>
      <c r="AF294" s="2" t="e">
        <f t="shared" ca="1" si="110"/>
        <v>#REF!</v>
      </c>
      <c r="AG294" s="2" t="e">
        <f t="shared" ca="1" si="110"/>
        <v>#REF!</v>
      </c>
      <c r="AH294" s="2" t="e">
        <f t="shared" ca="1" si="110"/>
        <v>#REF!</v>
      </c>
      <c r="AI294" s="2" t="e">
        <f t="shared" ca="1" si="110"/>
        <v>#REF!</v>
      </c>
      <c r="AJ294" s="2" t="e">
        <f t="shared" ca="1" si="110"/>
        <v>#REF!</v>
      </c>
      <c r="AK294" s="2" t="e">
        <f t="shared" ca="1" si="110"/>
        <v>#REF!</v>
      </c>
    </row>
    <row r="296" spans="4:38">
      <c r="E296" t="s">
        <v>308</v>
      </c>
      <c r="F296" t="s">
        <v>215</v>
      </c>
      <c r="G296" s="2" t="e">
        <f t="shared" ref="G296:AK296" ca="1" si="111">SUM(G288:G294)</f>
        <v>#REF!</v>
      </c>
      <c r="H296" s="2" t="e">
        <f t="shared" si="111"/>
        <v>#REF!</v>
      </c>
      <c r="I296" s="2" t="e">
        <f t="shared" si="111"/>
        <v>#REF!</v>
      </c>
      <c r="J296" s="2" t="e">
        <f t="shared" si="111"/>
        <v>#REF!</v>
      </c>
      <c r="K296" s="2" t="e">
        <f t="shared" si="111"/>
        <v>#REF!</v>
      </c>
      <c r="L296" s="2" t="e">
        <f t="shared" si="111"/>
        <v>#REF!</v>
      </c>
      <c r="M296" s="2" t="e">
        <f t="shared" si="111"/>
        <v>#REF!</v>
      </c>
      <c r="N296" s="2" t="e">
        <f t="shared" si="111"/>
        <v>#REF!</v>
      </c>
      <c r="O296" s="2" t="e">
        <f t="shared" si="111"/>
        <v>#REF!</v>
      </c>
      <c r="P296" s="2" t="e">
        <f t="shared" si="111"/>
        <v>#REF!</v>
      </c>
      <c r="Q296" s="2" t="e">
        <f t="shared" si="111"/>
        <v>#REF!</v>
      </c>
      <c r="R296" s="2" t="e">
        <f t="shared" si="111"/>
        <v>#REF!</v>
      </c>
      <c r="S296" s="2" t="e">
        <f t="shared" si="111"/>
        <v>#REF!</v>
      </c>
      <c r="T296" s="2" t="e">
        <f t="shared" si="111"/>
        <v>#REF!</v>
      </c>
      <c r="U296" s="2" t="e">
        <f t="shared" si="111"/>
        <v>#REF!</v>
      </c>
      <c r="V296" s="2" t="e">
        <f t="shared" si="111"/>
        <v>#REF!</v>
      </c>
      <c r="W296" s="2" t="e">
        <f t="shared" si="111"/>
        <v>#REF!</v>
      </c>
      <c r="X296" s="2" t="e">
        <f t="shared" si="111"/>
        <v>#REF!</v>
      </c>
      <c r="Y296" s="2" t="e">
        <f t="shared" si="111"/>
        <v>#REF!</v>
      </c>
      <c r="Z296" s="2" t="e">
        <f t="shared" si="111"/>
        <v>#REF!</v>
      </c>
      <c r="AA296" s="2" t="e">
        <f t="shared" si="111"/>
        <v>#REF!</v>
      </c>
      <c r="AB296" s="2" t="e">
        <f t="shared" si="111"/>
        <v>#REF!</v>
      </c>
      <c r="AC296" s="2" t="e">
        <f t="shared" si="111"/>
        <v>#REF!</v>
      </c>
      <c r="AD296" s="2" t="e">
        <f t="shared" si="111"/>
        <v>#REF!</v>
      </c>
      <c r="AE296" s="2" t="e">
        <f t="shared" si="111"/>
        <v>#REF!</v>
      </c>
      <c r="AF296" s="2" t="e">
        <f t="shared" si="111"/>
        <v>#REF!</v>
      </c>
      <c r="AG296" s="2" t="e">
        <f t="shared" si="111"/>
        <v>#REF!</v>
      </c>
      <c r="AH296" s="2" t="e">
        <f t="shared" si="111"/>
        <v>#REF!</v>
      </c>
      <c r="AI296" s="2" t="e">
        <f t="shared" si="111"/>
        <v>#REF!</v>
      </c>
      <c r="AJ296" s="2" t="e">
        <f t="shared" si="111"/>
        <v>#REF!</v>
      </c>
      <c r="AK296" s="2" t="e">
        <f t="shared" si="111"/>
        <v>#REF!</v>
      </c>
    </row>
    <row r="297" spans="4:38">
      <c r="E297" t="s">
        <v>309</v>
      </c>
      <c r="F297" t="s">
        <v>215</v>
      </c>
      <c r="G297" s="2" t="e">
        <f t="shared" ref="G297:AK297" ca="1" si="112">-G296*G$18</f>
        <v>#REF!</v>
      </c>
      <c r="H297" s="2" t="e">
        <f t="shared" si="112"/>
        <v>#REF!</v>
      </c>
      <c r="I297" s="2" t="e">
        <f t="shared" si="112"/>
        <v>#REF!</v>
      </c>
      <c r="J297" s="2" t="e">
        <f t="shared" si="112"/>
        <v>#REF!</v>
      </c>
      <c r="K297" s="2" t="e">
        <f t="shared" si="112"/>
        <v>#REF!</v>
      </c>
      <c r="L297" s="2" t="e">
        <f t="shared" si="112"/>
        <v>#REF!</v>
      </c>
      <c r="M297" s="2" t="e">
        <f t="shared" si="112"/>
        <v>#REF!</v>
      </c>
      <c r="N297" s="2" t="e">
        <f t="shared" si="112"/>
        <v>#REF!</v>
      </c>
      <c r="O297" s="2" t="e">
        <f t="shared" si="112"/>
        <v>#REF!</v>
      </c>
      <c r="P297" s="2" t="e">
        <f t="shared" si="112"/>
        <v>#REF!</v>
      </c>
      <c r="Q297" s="2" t="e">
        <f t="shared" si="112"/>
        <v>#REF!</v>
      </c>
      <c r="R297" s="2" t="e">
        <f t="shared" si="112"/>
        <v>#REF!</v>
      </c>
      <c r="S297" s="2" t="e">
        <f t="shared" si="112"/>
        <v>#REF!</v>
      </c>
      <c r="T297" s="2" t="e">
        <f t="shared" si="112"/>
        <v>#REF!</v>
      </c>
      <c r="U297" s="2" t="e">
        <f t="shared" si="112"/>
        <v>#REF!</v>
      </c>
      <c r="V297" s="2" t="e">
        <f t="shared" si="112"/>
        <v>#REF!</v>
      </c>
      <c r="W297" s="2" t="e">
        <f t="shared" si="112"/>
        <v>#REF!</v>
      </c>
      <c r="X297" s="2" t="e">
        <f t="shared" si="112"/>
        <v>#REF!</v>
      </c>
      <c r="Y297" s="2" t="e">
        <f t="shared" si="112"/>
        <v>#REF!</v>
      </c>
      <c r="Z297" s="2" t="e">
        <f t="shared" si="112"/>
        <v>#REF!</v>
      </c>
      <c r="AA297" s="2" t="e">
        <f t="shared" si="112"/>
        <v>#REF!</v>
      </c>
      <c r="AB297" s="2" t="e">
        <f t="shared" si="112"/>
        <v>#REF!</v>
      </c>
      <c r="AC297" s="2" t="e">
        <f t="shared" si="112"/>
        <v>#REF!</v>
      </c>
      <c r="AD297" s="2" t="e">
        <f t="shared" si="112"/>
        <v>#REF!</v>
      </c>
      <c r="AE297" s="2" t="e">
        <f t="shared" si="112"/>
        <v>#REF!</v>
      </c>
      <c r="AF297" s="2" t="e">
        <f t="shared" si="112"/>
        <v>#REF!</v>
      </c>
      <c r="AG297" s="2" t="e">
        <f t="shared" si="112"/>
        <v>#REF!</v>
      </c>
      <c r="AH297" s="2" t="e">
        <f t="shared" si="112"/>
        <v>#REF!</v>
      </c>
      <c r="AI297" s="2" t="e">
        <f t="shared" si="112"/>
        <v>#REF!</v>
      </c>
      <c r="AJ297" s="2" t="e">
        <f t="shared" si="112"/>
        <v>#REF!</v>
      </c>
      <c r="AK297" s="2" t="e">
        <f t="shared" si="112"/>
        <v>#REF!</v>
      </c>
    </row>
    <row r="299" spans="4:38">
      <c r="D299" t="s">
        <v>310</v>
      </c>
    </row>
    <row r="300" spans="4:38">
      <c r="E300" t="s">
        <v>214</v>
      </c>
      <c r="F300" t="s">
        <v>215</v>
      </c>
      <c r="G300" s="2">
        <f t="shared" ref="G300:AK307" si="113">G234</f>
        <v>-100793263.28575793</v>
      </c>
      <c r="H300" s="2">
        <f t="shared" si="113"/>
        <v>-36023431.300496556</v>
      </c>
      <c r="I300" s="2">
        <f t="shared" si="113"/>
        <v>-36935550.817283399</v>
      </c>
      <c r="J300" s="2">
        <f t="shared" si="113"/>
        <v>-42366676.793516375</v>
      </c>
      <c r="K300" s="2">
        <f t="shared" si="113"/>
        <v>-32781006.677735411</v>
      </c>
      <c r="L300" s="2">
        <f t="shared" si="113"/>
        <v>-35420617.285772927</v>
      </c>
      <c r="M300" s="2">
        <f t="shared" si="113"/>
        <v>-49325506.144859366</v>
      </c>
      <c r="N300" s="2">
        <f t="shared" si="113"/>
        <v>-33330895.264309164</v>
      </c>
      <c r="O300" s="2">
        <f t="shared" si="113"/>
        <v>-14475573.206320638</v>
      </c>
      <c r="P300" s="2">
        <f t="shared" si="113"/>
        <v>-16573035.050577985</v>
      </c>
      <c r="Q300" s="2">
        <f t="shared" si="113"/>
        <v>-7222902.0321307424</v>
      </c>
      <c r="R300" s="2">
        <f t="shared" si="113"/>
        <v>0</v>
      </c>
      <c r="S300" s="2">
        <f t="shared" si="113"/>
        <v>0</v>
      </c>
      <c r="T300" s="2">
        <f t="shared" si="113"/>
        <v>0</v>
      </c>
      <c r="U300" s="2">
        <f t="shared" si="113"/>
        <v>0</v>
      </c>
      <c r="V300" s="2">
        <f t="shared" si="113"/>
        <v>0</v>
      </c>
      <c r="W300" s="2">
        <f t="shared" si="113"/>
        <v>0</v>
      </c>
      <c r="X300" s="2">
        <f t="shared" si="113"/>
        <v>0</v>
      </c>
      <c r="Y300" s="2">
        <f t="shared" si="113"/>
        <v>0</v>
      </c>
      <c r="Z300" s="2">
        <f t="shared" si="113"/>
        <v>0</v>
      </c>
      <c r="AA300" s="2">
        <f t="shared" si="113"/>
        <v>0</v>
      </c>
      <c r="AB300" s="2">
        <f t="shared" si="113"/>
        <v>0</v>
      </c>
      <c r="AC300" s="2">
        <f t="shared" si="113"/>
        <v>0</v>
      </c>
      <c r="AD300" s="2">
        <f t="shared" si="113"/>
        <v>0</v>
      </c>
      <c r="AE300" s="2">
        <f t="shared" si="113"/>
        <v>0</v>
      </c>
      <c r="AF300" s="2">
        <f t="shared" si="113"/>
        <v>0</v>
      </c>
      <c r="AG300" s="2">
        <f t="shared" si="113"/>
        <v>0</v>
      </c>
      <c r="AH300" s="2">
        <f t="shared" si="113"/>
        <v>0</v>
      </c>
      <c r="AI300" s="2">
        <f t="shared" si="113"/>
        <v>0</v>
      </c>
      <c r="AJ300" s="2">
        <f t="shared" si="113"/>
        <v>0</v>
      </c>
      <c r="AK300" s="2">
        <f t="shared" si="113"/>
        <v>0</v>
      </c>
    </row>
    <row r="301" spans="4:38">
      <c r="E301" t="s">
        <v>311</v>
      </c>
      <c r="F301" t="s">
        <v>215</v>
      </c>
      <c r="G301" s="2">
        <f t="shared" si="113"/>
        <v>0</v>
      </c>
      <c r="H301" s="2">
        <f t="shared" si="113"/>
        <v>0</v>
      </c>
      <c r="I301" s="2">
        <f t="shared" si="113"/>
        <v>0</v>
      </c>
      <c r="J301" s="2">
        <f t="shared" si="113"/>
        <v>0</v>
      </c>
      <c r="K301" s="2">
        <f t="shared" si="113"/>
        <v>0</v>
      </c>
      <c r="L301" s="2">
        <f t="shared" si="113"/>
        <v>0</v>
      </c>
      <c r="M301" s="2">
        <f t="shared" si="113"/>
        <v>0</v>
      </c>
      <c r="N301" s="2">
        <f t="shared" si="113"/>
        <v>0</v>
      </c>
      <c r="O301" s="2">
        <f t="shared" si="113"/>
        <v>0</v>
      </c>
      <c r="P301" s="2">
        <f t="shared" si="113"/>
        <v>0</v>
      </c>
      <c r="Q301" s="2">
        <f t="shared" si="113"/>
        <v>0</v>
      </c>
      <c r="R301" s="2">
        <f t="shared" si="113"/>
        <v>0</v>
      </c>
      <c r="S301" s="2">
        <f t="shared" si="113"/>
        <v>0</v>
      </c>
      <c r="T301" s="2">
        <f t="shared" si="113"/>
        <v>0</v>
      </c>
      <c r="U301" s="2">
        <f t="shared" si="113"/>
        <v>0</v>
      </c>
      <c r="V301" s="2">
        <f t="shared" si="113"/>
        <v>0</v>
      </c>
      <c r="W301" s="2">
        <f t="shared" si="113"/>
        <v>0</v>
      </c>
      <c r="X301" s="2">
        <f t="shared" si="113"/>
        <v>0</v>
      </c>
      <c r="Y301" s="2">
        <f t="shared" si="113"/>
        <v>0</v>
      </c>
      <c r="Z301" s="2">
        <f t="shared" si="113"/>
        <v>0</v>
      </c>
      <c r="AA301" s="2">
        <f t="shared" si="113"/>
        <v>0</v>
      </c>
      <c r="AB301" s="2">
        <f t="shared" si="113"/>
        <v>0</v>
      </c>
      <c r="AC301" s="2">
        <f t="shared" si="113"/>
        <v>0</v>
      </c>
      <c r="AD301" s="2">
        <f t="shared" si="113"/>
        <v>0</v>
      </c>
      <c r="AE301" s="2">
        <f t="shared" si="113"/>
        <v>0</v>
      </c>
      <c r="AF301" s="2">
        <f t="shared" si="113"/>
        <v>0</v>
      </c>
      <c r="AG301" s="2">
        <f t="shared" si="113"/>
        <v>0</v>
      </c>
      <c r="AH301" s="2">
        <f t="shared" si="113"/>
        <v>0</v>
      </c>
      <c r="AI301" s="2">
        <f t="shared" si="113"/>
        <v>0</v>
      </c>
      <c r="AJ301" s="2">
        <f t="shared" si="113"/>
        <v>0</v>
      </c>
      <c r="AK301" s="2">
        <f t="shared" si="113"/>
        <v>0</v>
      </c>
    </row>
    <row r="302" spans="4:38">
      <c r="E302" t="s">
        <v>222</v>
      </c>
      <c r="F302" t="s">
        <v>215</v>
      </c>
      <c r="G302" s="2">
        <f t="shared" si="113"/>
        <v>0</v>
      </c>
      <c r="H302" s="2">
        <f t="shared" si="113"/>
        <v>0</v>
      </c>
      <c r="I302" s="2">
        <f t="shared" si="113"/>
        <v>0</v>
      </c>
      <c r="J302" s="2">
        <f t="shared" si="113"/>
        <v>0</v>
      </c>
      <c r="K302" s="2">
        <f t="shared" si="113"/>
        <v>0</v>
      </c>
      <c r="L302" s="2">
        <f t="shared" si="113"/>
        <v>0</v>
      </c>
      <c r="M302" s="2">
        <f t="shared" si="113"/>
        <v>0</v>
      </c>
      <c r="N302" s="2">
        <f t="shared" si="113"/>
        <v>0</v>
      </c>
      <c r="O302" s="2">
        <f t="shared" si="113"/>
        <v>0</v>
      </c>
      <c r="P302" s="2">
        <f t="shared" si="113"/>
        <v>0</v>
      </c>
      <c r="Q302" s="2">
        <f t="shared" si="113"/>
        <v>0</v>
      </c>
      <c r="R302" s="2">
        <f t="shared" si="113"/>
        <v>0</v>
      </c>
      <c r="S302" s="2">
        <f t="shared" si="113"/>
        <v>0</v>
      </c>
      <c r="T302" s="2">
        <f t="shared" si="113"/>
        <v>0</v>
      </c>
      <c r="U302" s="2">
        <f t="shared" si="113"/>
        <v>0</v>
      </c>
      <c r="V302" s="2">
        <f t="shared" si="113"/>
        <v>0</v>
      </c>
      <c r="W302" s="2">
        <f t="shared" si="113"/>
        <v>0</v>
      </c>
      <c r="X302" s="2">
        <f t="shared" si="113"/>
        <v>0</v>
      </c>
      <c r="Y302" s="2">
        <f t="shared" si="113"/>
        <v>0</v>
      </c>
      <c r="Z302" s="2">
        <f t="shared" si="113"/>
        <v>0</v>
      </c>
      <c r="AA302" s="2">
        <f t="shared" si="113"/>
        <v>0</v>
      </c>
      <c r="AB302" s="2">
        <f t="shared" si="113"/>
        <v>0</v>
      </c>
      <c r="AC302" s="2">
        <f t="shared" si="113"/>
        <v>0</v>
      </c>
      <c r="AD302" s="2">
        <f t="shared" si="113"/>
        <v>0</v>
      </c>
      <c r="AE302" s="2">
        <f t="shared" si="113"/>
        <v>0</v>
      </c>
      <c r="AF302" s="2">
        <f t="shared" si="113"/>
        <v>0</v>
      </c>
      <c r="AG302" s="2">
        <f t="shared" si="113"/>
        <v>0</v>
      </c>
      <c r="AH302" s="2">
        <f t="shared" si="113"/>
        <v>0</v>
      </c>
      <c r="AI302" s="2">
        <f t="shared" si="113"/>
        <v>0</v>
      </c>
      <c r="AJ302" s="2">
        <f t="shared" si="113"/>
        <v>0</v>
      </c>
      <c r="AK302" s="2">
        <f t="shared" si="113"/>
        <v>0</v>
      </c>
    </row>
    <row r="303" spans="4:38">
      <c r="E303" t="s">
        <v>305</v>
      </c>
      <c r="F303" t="s">
        <v>215</v>
      </c>
      <c r="G303" s="2">
        <f t="shared" si="113"/>
        <v>0</v>
      </c>
      <c r="H303" s="2" t="e">
        <f t="shared" si="113"/>
        <v>#REF!</v>
      </c>
      <c r="I303" s="2" t="e">
        <f t="shared" si="113"/>
        <v>#REF!</v>
      </c>
      <c r="J303" s="2" t="e">
        <f t="shared" si="113"/>
        <v>#REF!</v>
      </c>
      <c r="K303" s="2" t="e">
        <f t="shared" si="113"/>
        <v>#REF!</v>
      </c>
      <c r="L303" s="2" t="e">
        <f t="shared" si="113"/>
        <v>#REF!</v>
      </c>
      <c r="M303" s="2" t="e">
        <f t="shared" si="113"/>
        <v>#REF!</v>
      </c>
      <c r="N303" s="2" t="e">
        <f t="shared" si="113"/>
        <v>#REF!</v>
      </c>
      <c r="O303" s="2" t="e">
        <f t="shared" si="113"/>
        <v>#REF!</v>
      </c>
      <c r="P303" s="2" t="e">
        <f t="shared" si="113"/>
        <v>#REF!</v>
      </c>
      <c r="Q303" s="2" t="e">
        <f t="shared" si="113"/>
        <v>#REF!</v>
      </c>
      <c r="R303" s="2" t="e">
        <f t="shared" si="113"/>
        <v>#REF!</v>
      </c>
      <c r="S303" s="2" t="e">
        <f t="shared" si="113"/>
        <v>#REF!</v>
      </c>
      <c r="T303" s="2" t="e">
        <f t="shared" si="113"/>
        <v>#REF!</v>
      </c>
      <c r="U303" s="2" t="e">
        <f t="shared" si="113"/>
        <v>#REF!</v>
      </c>
      <c r="V303" s="2" t="e">
        <f t="shared" si="113"/>
        <v>#REF!</v>
      </c>
      <c r="W303" s="2" t="e">
        <f t="shared" si="113"/>
        <v>#REF!</v>
      </c>
      <c r="X303" s="2" t="e">
        <f t="shared" si="113"/>
        <v>#REF!</v>
      </c>
      <c r="Y303" s="2" t="e">
        <f t="shared" si="113"/>
        <v>#REF!</v>
      </c>
      <c r="Z303" s="2" t="e">
        <f t="shared" si="113"/>
        <v>#REF!</v>
      </c>
      <c r="AA303" s="2" t="e">
        <f t="shared" si="113"/>
        <v>#REF!</v>
      </c>
      <c r="AB303" s="2" t="e">
        <f t="shared" si="113"/>
        <v>#REF!</v>
      </c>
      <c r="AC303" s="2" t="e">
        <f t="shared" si="113"/>
        <v>#REF!</v>
      </c>
      <c r="AD303" s="2" t="e">
        <f t="shared" si="113"/>
        <v>#REF!</v>
      </c>
      <c r="AE303" s="2" t="e">
        <f t="shared" si="113"/>
        <v>#REF!</v>
      </c>
      <c r="AF303" s="2" t="e">
        <f t="shared" si="113"/>
        <v>#REF!</v>
      </c>
      <c r="AG303" s="2" t="e">
        <f t="shared" si="113"/>
        <v>#REF!</v>
      </c>
      <c r="AH303" s="2" t="e">
        <f t="shared" si="113"/>
        <v>#REF!</v>
      </c>
      <c r="AI303" s="2" t="e">
        <f t="shared" si="113"/>
        <v>#REF!</v>
      </c>
      <c r="AJ303" s="2" t="e">
        <f t="shared" si="113"/>
        <v>#REF!</v>
      </c>
      <c r="AK303" s="2" t="e">
        <f t="shared" si="113"/>
        <v>#REF!</v>
      </c>
      <c r="AL303" s="2" t="e">
        <f t="shared" ref="AL303:AL309" si="114">IF(AF303=0,0,IF($G$15&gt;(AK303/AF303)^(1/5)-1+2%,AK303*(AK303/AF303)^(1/5)/($G$15-((AK303/AF303)^(1/5)-1)),AK303*(1+$G$14)/$G$16))</f>
        <v>#REF!</v>
      </c>
    </row>
    <row r="304" spans="4:38">
      <c r="E304" t="s">
        <v>282</v>
      </c>
      <c r="F304" t="s">
        <v>215</v>
      </c>
      <c r="G304" s="2">
        <f t="shared" si="113"/>
        <v>0</v>
      </c>
      <c r="H304" s="2" t="e">
        <f t="shared" si="113"/>
        <v>#REF!</v>
      </c>
      <c r="I304" s="2" t="e">
        <f t="shared" si="113"/>
        <v>#REF!</v>
      </c>
      <c r="J304" s="2" t="e">
        <f t="shared" si="113"/>
        <v>#REF!</v>
      </c>
      <c r="K304" s="2" t="e">
        <f t="shared" si="113"/>
        <v>#REF!</v>
      </c>
      <c r="L304" s="2" t="e">
        <f t="shared" si="113"/>
        <v>#REF!</v>
      </c>
      <c r="M304" s="2" t="e">
        <f t="shared" si="113"/>
        <v>#REF!</v>
      </c>
      <c r="N304" s="2" t="e">
        <f t="shared" si="113"/>
        <v>#REF!</v>
      </c>
      <c r="O304" s="2" t="e">
        <f t="shared" si="113"/>
        <v>#REF!</v>
      </c>
      <c r="P304" s="2" t="e">
        <f t="shared" si="113"/>
        <v>#REF!</v>
      </c>
      <c r="Q304" s="2" t="e">
        <f t="shared" si="113"/>
        <v>#REF!</v>
      </c>
      <c r="R304" s="2" t="e">
        <f t="shared" si="113"/>
        <v>#REF!</v>
      </c>
      <c r="S304" s="2" t="e">
        <f t="shared" si="113"/>
        <v>#REF!</v>
      </c>
      <c r="T304" s="2" t="e">
        <f t="shared" si="113"/>
        <v>#REF!</v>
      </c>
      <c r="U304" s="2" t="e">
        <f t="shared" si="113"/>
        <v>#REF!</v>
      </c>
      <c r="V304" s="2" t="e">
        <f t="shared" si="113"/>
        <v>#REF!</v>
      </c>
      <c r="W304" s="2" t="e">
        <f t="shared" si="113"/>
        <v>#REF!</v>
      </c>
      <c r="X304" s="2" t="e">
        <f t="shared" si="113"/>
        <v>#REF!</v>
      </c>
      <c r="Y304" s="2" t="e">
        <f t="shared" si="113"/>
        <v>#REF!</v>
      </c>
      <c r="Z304" s="2" t="e">
        <f t="shared" si="113"/>
        <v>#REF!</v>
      </c>
      <c r="AA304" s="2" t="e">
        <f t="shared" si="113"/>
        <v>#REF!</v>
      </c>
      <c r="AB304" s="2" t="e">
        <f t="shared" si="113"/>
        <v>#REF!</v>
      </c>
      <c r="AC304" s="2" t="e">
        <f t="shared" si="113"/>
        <v>#REF!</v>
      </c>
      <c r="AD304" s="2" t="e">
        <f t="shared" si="113"/>
        <v>#REF!</v>
      </c>
      <c r="AE304" s="2" t="e">
        <f t="shared" si="113"/>
        <v>#REF!</v>
      </c>
      <c r="AF304" s="2" t="e">
        <f t="shared" si="113"/>
        <v>#REF!</v>
      </c>
      <c r="AG304" s="2" t="e">
        <f t="shared" si="113"/>
        <v>#REF!</v>
      </c>
      <c r="AH304" s="2" t="e">
        <f t="shared" si="113"/>
        <v>#REF!</v>
      </c>
      <c r="AI304" s="2" t="e">
        <f t="shared" si="113"/>
        <v>#REF!</v>
      </c>
      <c r="AJ304" s="2" t="e">
        <f t="shared" si="113"/>
        <v>#REF!</v>
      </c>
      <c r="AK304" s="2" t="e">
        <f t="shared" si="113"/>
        <v>#REF!</v>
      </c>
      <c r="AL304" s="2" t="e">
        <f t="shared" si="114"/>
        <v>#REF!</v>
      </c>
    </row>
    <row r="305" spans="1:38">
      <c r="E305" t="s">
        <v>283</v>
      </c>
      <c r="F305" t="s">
        <v>215</v>
      </c>
      <c r="G305" s="2">
        <f t="shared" si="113"/>
        <v>0</v>
      </c>
      <c r="H305" s="2" t="e">
        <f t="shared" si="113"/>
        <v>#REF!</v>
      </c>
      <c r="I305" s="2" t="e">
        <f t="shared" si="113"/>
        <v>#REF!</v>
      </c>
      <c r="J305" s="2" t="e">
        <f t="shared" si="113"/>
        <v>#REF!</v>
      </c>
      <c r="K305" s="2" t="e">
        <f t="shared" si="113"/>
        <v>#REF!</v>
      </c>
      <c r="L305" s="2" t="e">
        <f t="shared" si="113"/>
        <v>#REF!</v>
      </c>
      <c r="M305" s="2" t="e">
        <f t="shared" si="113"/>
        <v>#REF!</v>
      </c>
      <c r="N305" s="2" t="e">
        <f t="shared" si="113"/>
        <v>#REF!</v>
      </c>
      <c r="O305" s="2" t="e">
        <f t="shared" si="113"/>
        <v>#REF!</v>
      </c>
      <c r="P305" s="2" t="e">
        <f t="shared" si="113"/>
        <v>#REF!</v>
      </c>
      <c r="Q305" s="2" t="e">
        <f t="shared" si="113"/>
        <v>#REF!</v>
      </c>
      <c r="R305" s="2" t="e">
        <f t="shared" si="113"/>
        <v>#REF!</v>
      </c>
      <c r="S305" s="2" t="e">
        <f t="shared" si="113"/>
        <v>#REF!</v>
      </c>
      <c r="T305" s="2" t="e">
        <f t="shared" si="113"/>
        <v>#REF!</v>
      </c>
      <c r="U305" s="2" t="e">
        <f t="shared" si="113"/>
        <v>#REF!</v>
      </c>
      <c r="V305" s="2" t="e">
        <f t="shared" si="113"/>
        <v>#REF!</v>
      </c>
      <c r="W305" s="2" t="e">
        <f t="shared" si="113"/>
        <v>#REF!</v>
      </c>
      <c r="X305" s="2" t="e">
        <f t="shared" si="113"/>
        <v>#REF!</v>
      </c>
      <c r="Y305" s="2" t="e">
        <f t="shared" si="113"/>
        <v>#REF!</v>
      </c>
      <c r="Z305" s="2" t="e">
        <f t="shared" si="113"/>
        <v>#REF!</v>
      </c>
      <c r="AA305" s="2" t="e">
        <f t="shared" si="113"/>
        <v>#REF!</v>
      </c>
      <c r="AB305" s="2" t="e">
        <f t="shared" si="113"/>
        <v>#REF!</v>
      </c>
      <c r="AC305" s="2" t="e">
        <f t="shared" si="113"/>
        <v>#REF!</v>
      </c>
      <c r="AD305" s="2" t="e">
        <f t="shared" si="113"/>
        <v>#REF!</v>
      </c>
      <c r="AE305" s="2" t="e">
        <f t="shared" si="113"/>
        <v>#REF!</v>
      </c>
      <c r="AF305" s="2" t="e">
        <f t="shared" si="113"/>
        <v>#REF!</v>
      </c>
      <c r="AG305" s="2" t="e">
        <f t="shared" si="113"/>
        <v>#REF!</v>
      </c>
      <c r="AH305" s="2" t="e">
        <f t="shared" si="113"/>
        <v>#REF!</v>
      </c>
      <c r="AI305" s="2" t="e">
        <f t="shared" si="113"/>
        <v>#REF!</v>
      </c>
      <c r="AJ305" s="2" t="e">
        <f t="shared" si="113"/>
        <v>#REF!</v>
      </c>
      <c r="AK305" s="2" t="e">
        <f t="shared" si="113"/>
        <v>#REF!</v>
      </c>
      <c r="AL305" s="2" t="e">
        <f t="shared" si="114"/>
        <v>#REF!</v>
      </c>
    </row>
    <row r="306" spans="1:38">
      <c r="E306" t="s">
        <v>290</v>
      </c>
      <c r="F306" t="s">
        <v>215</v>
      </c>
      <c r="G306" s="2">
        <f t="shared" si="113"/>
        <v>0</v>
      </c>
      <c r="H306" s="2">
        <f t="shared" si="113"/>
        <v>0</v>
      </c>
      <c r="I306" s="2">
        <f t="shared" si="113"/>
        <v>0</v>
      </c>
      <c r="J306" s="2">
        <f t="shared" si="113"/>
        <v>0</v>
      </c>
      <c r="K306" s="2">
        <f t="shared" si="113"/>
        <v>0</v>
      </c>
      <c r="L306" s="2">
        <f t="shared" si="113"/>
        <v>0</v>
      </c>
      <c r="M306" s="2">
        <f t="shared" si="113"/>
        <v>0</v>
      </c>
      <c r="N306" s="2">
        <f t="shared" si="113"/>
        <v>0</v>
      </c>
      <c r="O306" s="2">
        <f t="shared" si="113"/>
        <v>0</v>
      </c>
      <c r="P306" s="2">
        <f t="shared" si="113"/>
        <v>0</v>
      </c>
      <c r="Q306" s="2">
        <f t="shared" si="113"/>
        <v>0</v>
      </c>
      <c r="R306" s="2">
        <f t="shared" si="113"/>
        <v>0</v>
      </c>
      <c r="S306" s="2">
        <f t="shared" si="113"/>
        <v>0</v>
      </c>
      <c r="T306" s="2">
        <f t="shared" si="113"/>
        <v>0</v>
      </c>
      <c r="U306" s="2">
        <f t="shared" si="113"/>
        <v>0</v>
      </c>
      <c r="V306" s="2">
        <f t="shared" si="113"/>
        <v>0</v>
      </c>
      <c r="W306" s="2">
        <f t="shared" si="113"/>
        <v>0</v>
      </c>
      <c r="X306" s="2">
        <f t="shared" si="113"/>
        <v>0</v>
      </c>
      <c r="Y306" s="2">
        <f t="shared" si="113"/>
        <v>0</v>
      </c>
      <c r="Z306" s="2">
        <f t="shared" si="113"/>
        <v>0</v>
      </c>
      <c r="AA306" s="2">
        <f t="shared" si="113"/>
        <v>0</v>
      </c>
      <c r="AB306" s="2">
        <f t="shared" si="113"/>
        <v>0</v>
      </c>
      <c r="AC306" s="2">
        <f t="shared" si="113"/>
        <v>0</v>
      </c>
      <c r="AD306" s="2">
        <f t="shared" si="113"/>
        <v>0</v>
      </c>
      <c r="AE306" s="2">
        <f t="shared" si="113"/>
        <v>0</v>
      </c>
      <c r="AF306" s="2">
        <f t="shared" si="113"/>
        <v>0</v>
      </c>
      <c r="AG306" s="2">
        <f t="shared" si="113"/>
        <v>0</v>
      </c>
      <c r="AH306" s="2">
        <f t="shared" si="113"/>
        <v>0</v>
      </c>
      <c r="AI306" s="2">
        <f t="shared" si="113"/>
        <v>0</v>
      </c>
      <c r="AJ306" s="2">
        <f t="shared" si="113"/>
        <v>0</v>
      </c>
      <c r="AK306" s="2">
        <f t="shared" si="113"/>
        <v>0</v>
      </c>
      <c r="AL306" s="2">
        <f t="shared" si="114"/>
        <v>0</v>
      </c>
    </row>
    <row r="307" spans="1:38">
      <c r="E307" t="s">
        <v>295</v>
      </c>
      <c r="F307" t="s">
        <v>215</v>
      </c>
      <c r="G307" s="2">
        <f t="shared" si="113"/>
        <v>0</v>
      </c>
      <c r="H307" s="2">
        <f t="shared" si="113"/>
        <v>0</v>
      </c>
      <c r="I307" s="2">
        <f t="shared" si="113"/>
        <v>0</v>
      </c>
      <c r="J307" s="2">
        <f t="shared" si="113"/>
        <v>0</v>
      </c>
      <c r="K307" s="2">
        <f t="shared" si="113"/>
        <v>0</v>
      </c>
      <c r="L307" s="2">
        <f t="shared" si="113"/>
        <v>0</v>
      </c>
      <c r="M307" s="2">
        <f t="shared" si="113"/>
        <v>0</v>
      </c>
      <c r="N307" s="2">
        <f t="shared" si="113"/>
        <v>0</v>
      </c>
      <c r="O307" s="2">
        <f t="shared" si="113"/>
        <v>0</v>
      </c>
      <c r="P307" s="2">
        <f t="shared" si="113"/>
        <v>0</v>
      </c>
      <c r="Q307" s="2">
        <f t="shared" si="113"/>
        <v>0</v>
      </c>
      <c r="R307" s="2">
        <f t="shared" si="113"/>
        <v>0</v>
      </c>
      <c r="S307" s="2">
        <f t="shared" si="113"/>
        <v>0</v>
      </c>
      <c r="T307" s="2">
        <f t="shared" si="113"/>
        <v>0</v>
      </c>
      <c r="U307" s="2">
        <f t="shared" si="113"/>
        <v>0</v>
      </c>
      <c r="V307" s="2">
        <f t="shared" si="113"/>
        <v>0</v>
      </c>
      <c r="W307" s="2">
        <f t="shared" si="113"/>
        <v>0</v>
      </c>
      <c r="X307" s="2">
        <f t="shared" si="113"/>
        <v>0</v>
      </c>
      <c r="Y307" s="2">
        <f t="shared" si="113"/>
        <v>0</v>
      </c>
      <c r="Z307" s="2">
        <f t="shared" si="113"/>
        <v>0</v>
      </c>
      <c r="AA307" s="2">
        <f t="shared" si="113"/>
        <v>0</v>
      </c>
      <c r="AB307" s="2">
        <f t="shared" si="113"/>
        <v>0</v>
      </c>
      <c r="AC307" s="2">
        <f t="shared" si="113"/>
        <v>0</v>
      </c>
      <c r="AD307" s="2">
        <f t="shared" si="113"/>
        <v>0</v>
      </c>
      <c r="AE307" s="2">
        <f t="shared" si="113"/>
        <v>0</v>
      </c>
      <c r="AF307" s="2">
        <f t="shared" si="113"/>
        <v>0</v>
      </c>
      <c r="AG307" s="2">
        <f t="shared" si="113"/>
        <v>0</v>
      </c>
      <c r="AH307" s="2">
        <f t="shared" si="113"/>
        <v>0</v>
      </c>
      <c r="AI307" s="2">
        <f t="shared" si="113"/>
        <v>0</v>
      </c>
      <c r="AJ307" s="2">
        <f t="shared" si="113"/>
        <v>0</v>
      </c>
      <c r="AK307" s="2">
        <f t="shared" si="113"/>
        <v>0</v>
      </c>
      <c r="AL307" s="2">
        <f t="shared" si="114"/>
        <v>0</v>
      </c>
    </row>
    <row r="308" spans="1:38">
      <c r="E308" t="s">
        <v>312</v>
      </c>
      <c r="F308" t="s">
        <v>215</v>
      </c>
      <c r="G308" s="2" t="e">
        <f t="shared" ref="G308:AK308" ca="1" si="115">G297</f>
        <v>#REF!</v>
      </c>
      <c r="H308" s="2" t="e">
        <f t="shared" si="115"/>
        <v>#REF!</v>
      </c>
      <c r="I308" s="2" t="e">
        <f t="shared" si="115"/>
        <v>#REF!</v>
      </c>
      <c r="J308" s="2" t="e">
        <f t="shared" si="115"/>
        <v>#REF!</v>
      </c>
      <c r="K308" s="2" t="e">
        <f t="shared" si="115"/>
        <v>#REF!</v>
      </c>
      <c r="L308" s="2" t="e">
        <f t="shared" si="115"/>
        <v>#REF!</v>
      </c>
      <c r="M308" s="2" t="e">
        <f t="shared" si="115"/>
        <v>#REF!</v>
      </c>
      <c r="N308" s="2" t="e">
        <f t="shared" si="115"/>
        <v>#REF!</v>
      </c>
      <c r="O308" s="2" t="e">
        <f t="shared" si="115"/>
        <v>#REF!</v>
      </c>
      <c r="P308" s="2" t="e">
        <f t="shared" si="115"/>
        <v>#REF!</v>
      </c>
      <c r="Q308" s="2" t="e">
        <f t="shared" si="115"/>
        <v>#REF!</v>
      </c>
      <c r="R308" s="2" t="e">
        <f t="shared" si="115"/>
        <v>#REF!</v>
      </c>
      <c r="S308" s="2" t="e">
        <f t="shared" si="115"/>
        <v>#REF!</v>
      </c>
      <c r="T308" s="2" t="e">
        <f t="shared" si="115"/>
        <v>#REF!</v>
      </c>
      <c r="U308" s="2" t="e">
        <f t="shared" si="115"/>
        <v>#REF!</v>
      </c>
      <c r="V308" s="2" t="e">
        <f t="shared" si="115"/>
        <v>#REF!</v>
      </c>
      <c r="W308" s="2" t="e">
        <f t="shared" si="115"/>
        <v>#REF!</v>
      </c>
      <c r="X308" s="2" t="e">
        <f t="shared" si="115"/>
        <v>#REF!</v>
      </c>
      <c r="Y308" s="2" t="e">
        <f t="shared" si="115"/>
        <v>#REF!</v>
      </c>
      <c r="Z308" s="2" t="e">
        <f t="shared" si="115"/>
        <v>#REF!</v>
      </c>
      <c r="AA308" s="2" t="e">
        <f t="shared" si="115"/>
        <v>#REF!</v>
      </c>
      <c r="AB308" s="2" t="e">
        <f t="shared" si="115"/>
        <v>#REF!</v>
      </c>
      <c r="AC308" s="2" t="e">
        <f t="shared" si="115"/>
        <v>#REF!</v>
      </c>
      <c r="AD308" s="2" t="e">
        <f t="shared" si="115"/>
        <v>#REF!</v>
      </c>
      <c r="AE308" s="2" t="e">
        <f t="shared" si="115"/>
        <v>#REF!</v>
      </c>
      <c r="AF308" s="2" t="e">
        <f t="shared" si="115"/>
        <v>#REF!</v>
      </c>
      <c r="AG308" s="2" t="e">
        <f t="shared" si="115"/>
        <v>#REF!</v>
      </c>
      <c r="AH308" s="2" t="e">
        <f t="shared" si="115"/>
        <v>#REF!</v>
      </c>
      <c r="AI308" s="2" t="e">
        <f t="shared" si="115"/>
        <v>#REF!</v>
      </c>
      <c r="AJ308" s="2" t="e">
        <f t="shared" si="115"/>
        <v>#REF!</v>
      </c>
      <c r="AK308" s="2" t="e">
        <f t="shared" si="115"/>
        <v>#REF!</v>
      </c>
      <c r="AL308" s="2" t="e">
        <f t="shared" si="114"/>
        <v>#REF!</v>
      </c>
    </row>
    <row r="309" spans="1:38">
      <c r="E309" t="s">
        <v>313</v>
      </c>
      <c r="F309" t="s">
        <v>215</v>
      </c>
      <c r="G309" s="2" t="e">
        <f ca="1">-$G$17*G308</f>
        <v>#REF!</v>
      </c>
      <c r="H309" s="2" t="e">
        <f t="shared" ref="H309:AK309" si="116">-$G$17*H308</f>
        <v>#REF!</v>
      </c>
      <c r="I309" s="2" t="e">
        <f t="shared" si="116"/>
        <v>#REF!</v>
      </c>
      <c r="J309" s="2" t="e">
        <f t="shared" si="116"/>
        <v>#REF!</v>
      </c>
      <c r="K309" s="2" t="e">
        <f t="shared" si="116"/>
        <v>#REF!</v>
      </c>
      <c r="L309" s="2" t="e">
        <f t="shared" si="116"/>
        <v>#REF!</v>
      </c>
      <c r="M309" s="2" t="e">
        <f t="shared" si="116"/>
        <v>#REF!</v>
      </c>
      <c r="N309" s="2" t="e">
        <f t="shared" si="116"/>
        <v>#REF!</v>
      </c>
      <c r="O309" s="2" t="e">
        <f t="shared" si="116"/>
        <v>#REF!</v>
      </c>
      <c r="P309" s="2" t="e">
        <f t="shared" si="116"/>
        <v>#REF!</v>
      </c>
      <c r="Q309" s="2" t="e">
        <f t="shared" si="116"/>
        <v>#REF!</v>
      </c>
      <c r="R309" s="2" t="e">
        <f t="shared" si="116"/>
        <v>#REF!</v>
      </c>
      <c r="S309" s="2" t="e">
        <f t="shared" si="116"/>
        <v>#REF!</v>
      </c>
      <c r="T309" s="2" t="e">
        <f t="shared" si="116"/>
        <v>#REF!</v>
      </c>
      <c r="U309" s="2" t="e">
        <f t="shared" si="116"/>
        <v>#REF!</v>
      </c>
      <c r="V309" s="2" t="e">
        <f t="shared" si="116"/>
        <v>#REF!</v>
      </c>
      <c r="W309" s="2" t="e">
        <f t="shared" si="116"/>
        <v>#REF!</v>
      </c>
      <c r="X309" s="2" t="e">
        <f t="shared" si="116"/>
        <v>#REF!</v>
      </c>
      <c r="Y309" s="2" t="e">
        <f t="shared" si="116"/>
        <v>#REF!</v>
      </c>
      <c r="Z309" s="2" t="e">
        <f t="shared" si="116"/>
        <v>#REF!</v>
      </c>
      <c r="AA309" s="2" t="e">
        <f t="shared" si="116"/>
        <v>#REF!</v>
      </c>
      <c r="AB309" s="2" t="e">
        <f t="shared" si="116"/>
        <v>#REF!</v>
      </c>
      <c r="AC309" s="2" t="e">
        <f t="shared" si="116"/>
        <v>#REF!</v>
      </c>
      <c r="AD309" s="2" t="e">
        <f t="shared" si="116"/>
        <v>#REF!</v>
      </c>
      <c r="AE309" s="2" t="e">
        <f t="shared" si="116"/>
        <v>#REF!</v>
      </c>
      <c r="AF309" s="2" t="e">
        <f t="shared" si="116"/>
        <v>#REF!</v>
      </c>
      <c r="AG309" s="2" t="e">
        <f t="shared" si="116"/>
        <v>#REF!</v>
      </c>
      <c r="AH309" s="2" t="e">
        <f t="shared" si="116"/>
        <v>#REF!</v>
      </c>
      <c r="AI309" s="2" t="e">
        <f t="shared" si="116"/>
        <v>#REF!</v>
      </c>
      <c r="AJ309" s="2" t="e">
        <f t="shared" si="116"/>
        <v>#REF!</v>
      </c>
      <c r="AK309" s="2" t="e">
        <f t="shared" si="116"/>
        <v>#REF!</v>
      </c>
      <c r="AL309" s="2" t="e">
        <f t="shared" si="114"/>
        <v>#REF!</v>
      </c>
    </row>
    <row r="310" spans="1:38">
      <c r="E310" t="s">
        <v>314</v>
      </c>
      <c r="F310" t="s">
        <v>215</v>
      </c>
      <c r="G310" s="2" t="e">
        <f t="shared" ref="G310:AL310" ca="1" si="117">SUM(G300:G309)</f>
        <v>#REF!</v>
      </c>
      <c r="H310" s="2" t="e">
        <f t="shared" si="117"/>
        <v>#REF!</v>
      </c>
      <c r="I310" s="2" t="e">
        <f t="shared" si="117"/>
        <v>#REF!</v>
      </c>
      <c r="J310" s="2" t="e">
        <f t="shared" si="117"/>
        <v>#REF!</v>
      </c>
      <c r="K310" s="2" t="e">
        <f t="shared" si="117"/>
        <v>#REF!</v>
      </c>
      <c r="L310" s="2" t="e">
        <f t="shared" si="117"/>
        <v>#REF!</v>
      </c>
      <c r="M310" s="2" t="e">
        <f t="shared" si="117"/>
        <v>#REF!</v>
      </c>
      <c r="N310" s="2" t="e">
        <f t="shared" si="117"/>
        <v>#REF!</v>
      </c>
      <c r="O310" s="2" t="e">
        <f t="shared" si="117"/>
        <v>#REF!</v>
      </c>
      <c r="P310" s="2" t="e">
        <f t="shared" si="117"/>
        <v>#REF!</v>
      </c>
      <c r="Q310" s="2" t="e">
        <f t="shared" si="117"/>
        <v>#REF!</v>
      </c>
      <c r="R310" s="2" t="e">
        <f t="shared" si="117"/>
        <v>#REF!</v>
      </c>
      <c r="S310" s="2" t="e">
        <f t="shared" si="117"/>
        <v>#REF!</v>
      </c>
      <c r="T310" s="2" t="e">
        <f t="shared" si="117"/>
        <v>#REF!</v>
      </c>
      <c r="U310" s="2" t="e">
        <f t="shared" si="117"/>
        <v>#REF!</v>
      </c>
      <c r="V310" s="2" t="e">
        <f t="shared" si="117"/>
        <v>#REF!</v>
      </c>
      <c r="W310" s="2" t="e">
        <f t="shared" si="117"/>
        <v>#REF!</v>
      </c>
      <c r="X310" s="2" t="e">
        <f t="shared" si="117"/>
        <v>#REF!</v>
      </c>
      <c r="Y310" s="2" t="e">
        <f t="shared" si="117"/>
        <v>#REF!</v>
      </c>
      <c r="Z310" s="2" t="e">
        <f t="shared" si="117"/>
        <v>#REF!</v>
      </c>
      <c r="AA310" s="2" t="e">
        <f t="shared" si="117"/>
        <v>#REF!</v>
      </c>
      <c r="AB310" s="2" t="e">
        <f t="shared" si="117"/>
        <v>#REF!</v>
      </c>
      <c r="AC310" s="2" t="e">
        <f t="shared" si="117"/>
        <v>#REF!</v>
      </c>
      <c r="AD310" s="2" t="e">
        <f t="shared" si="117"/>
        <v>#REF!</v>
      </c>
      <c r="AE310" s="2" t="e">
        <f t="shared" si="117"/>
        <v>#REF!</v>
      </c>
      <c r="AF310" s="2" t="e">
        <f t="shared" si="117"/>
        <v>#REF!</v>
      </c>
      <c r="AG310" s="2" t="e">
        <f t="shared" si="117"/>
        <v>#REF!</v>
      </c>
      <c r="AH310" s="2" t="e">
        <f t="shared" si="117"/>
        <v>#REF!</v>
      </c>
      <c r="AI310" s="2" t="e">
        <f t="shared" si="117"/>
        <v>#REF!</v>
      </c>
      <c r="AJ310" s="2" t="e">
        <f t="shared" si="117"/>
        <v>#REF!</v>
      </c>
      <c r="AK310" s="2" t="e">
        <f t="shared" si="117"/>
        <v>#REF!</v>
      </c>
      <c r="AL310" s="2" t="e">
        <f t="shared" si="117"/>
        <v>#REF!</v>
      </c>
    </row>
    <row r="311" spans="1:38">
      <c r="E311" t="s">
        <v>315</v>
      </c>
      <c r="F311" t="s">
        <v>215</v>
      </c>
      <c r="G311" s="2" t="e">
        <f ca="1">NPV($G$15,H310:AL310)+G310</f>
        <v>#REF!</v>
      </c>
    </row>
    <row r="313" spans="1:38">
      <c r="E313" t="s">
        <v>307</v>
      </c>
      <c r="F313" t="s">
        <v>215</v>
      </c>
      <c r="G313" s="2" t="e">
        <f t="shared" ref="G313:AK313" ca="1" si="118">G285</f>
        <v>#REF!</v>
      </c>
      <c r="H313" s="2" t="e">
        <f t="shared" ca="1" si="118"/>
        <v>#REF!</v>
      </c>
      <c r="I313" s="2" t="e">
        <f t="shared" ca="1" si="118"/>
        <v>#REF!</v>
      </c>
      <c r="J313" s="2" t="e">
        <f t="shared" ca="1" si="118"/>
        <v>#REF!</v>
      </c>
      <c r="K313" s="2" t="e">
        <f t="shared" ca="1" si="118"/>
        <v>#REF!</v>
      </c>
      <c r="L313" s="2" t="e">
        <f t="shared" ca="1" si="118"/>
        <v>#REF!</v>
      </c>
      <c r="M313" s="2" t="e">
        <f t="shared" ca="1" si="118"/>
        <v>#REF!</v>
      </c>
      <c r="N313" s="2" t="e">
        <f t="shared" ca="1" si="118"/>
        <v>#REF!</v>
      </c>
      <c r="O313" s="2" t="e">
        <f t="shared" ca="1" si="118"/>
        <v>#REF!</v>
      </c>
      <c r="P313" s="2" t="e">
        <f t="shared" ca="1" si="118"/>
        <v>#REF!</v>
      </c>
      <c r="Q313" s="2" t="e">
        <f t="shared" ca="1" si="118"/>
        <v>#REF!</v>
      </c>
      <c r="R313" s="2" t="e">
        <f t="shared" ca="1" si="118"/>
        <v>#REF!</v>
      </c>
      <c r="S313" s="2" t="e">
        <f t="shared" ca="1" si="118"/>
        <v>#REF!</v>
      </c>
      <c r="T313" s="2" t="e">
        <f t="shared" ca="1" si="118"/>
        <v>#REF!</v>
      </c>
      <c r="U313" s="2" t="e">
        <f t="shared" ca="1" si="118"/>
        <v>#REF!</v>
      </c>
      <c r="V313" s="2" t="e">
        <f t="shared" ca="1" si="118"/>
        <v>#REF!</v>
      </c>
      <c r="W313" s="2" t="e">
        <f t="shared" ca="1" si="118"/>
        <v>#REF!</v>
      </c>
      <c r="X313" s="2" t="e">
        <f t="shared" ca="1" si="118"/>
        <v>#REF!</v>
      </c>
      <c r="Y313" s="2" t="e">
        <f t="shared" ca="1" si="118"/>
        <v>#REF!</v>
      </c>
      <c r="Z313" s="2" t="e">
        <f t="shared" ca="1" si="118"/>
        <v>#REF!</v>
      </c>
      <c r="AA313" s="2" t="e">
        <f t="shared" ca="1" si="118"/>
        <v>#REF!</v>
      </c>
      <c r="AB313" s="2" t="e">
        <f t="shared" ca="1" si="118"/>
        <v>#REF!</v>
      </c>
      <c r="AC313" s="2" t="e">
        <f t="shared" ca="1" si="118"/>
        <v>#REF!</v>
      </c>
      <c r="AD313" s="2" t="e">
        <f t="shared" ca="1" si="118"/>
        <v>#REF!</v>
      </c>
      <c r="AE313" s="2" t="e">
        <f t="shared" ca="1" si="118"/>
        <v>#REF!</v>
      </c>
      <c r="AF313" s="2" t="e">
        <f t="shared" ca="1" si="118"/>
        <v>#REF!</v>
      </c>
      <c r="AG313" s="2" t="e">
        <f t="shared" ca="1" si="118"/>
        <v>#REF!</v>
      </c>
      <c r="AH313" s="2" t="e">
        <f t="shared" ca="1" si="118"/>
        <v>#REF!</v>
      </c>
      <c r="AI313" s="2" t="e">
        <f t="shared" ca="1" si="118"/>
        <v>#REF!</v>
      </c>
      <c r="AJ313" s="2" t="e">
        <f t="shared" ca="1" si="118"/>
        <v>#REF!</v>
      </c>
      <c r="AK313" s="2" t="e">
        <f t="shared" ca="1" si="118"/>
        <v>#REF!</v>
      </c>
    </row>
    <row r="314" spans="1:38">
      <c r="E314" t="s">
        <v>316</v>
      </c>
      <c r="F314" t="s">
        <v>215</v>
      </c>
      <c r="G314" s="2" t="e">
        <f ca="1">NPV($G$15,H313:AK313)+G313</f>
        <v>#REF!</v>
      </c>
    </row>
    <row r="315" spans="1:38">
      <c r="E315" s="3" t="s">
        <v>317</v>
      </c>
      <c r="F315" s="3"/>
      <c r="G315" s="4" t="e">
        <f ca="1">IF(G311&gt;0,"N/A",IF(ABS(G311+G314)&gt;1,"Error","OK"))</f>
        <v>#REF!</v>
      </c>
    </row>
    <row r="318" spans="1:38">
      <c r="C318" s="1" t="s">
        <v>324</v>
      </c>
    </row>
    <row r="319" spans="1:38">
      <c r="E319" t="s">
        <v>325</v>
      </c>
      <c r="F319" t="s">
        <v>326</v>
      </c>
    </row>
    <row r="320" spans="1:38">
      <c r="A320" s="14">
        <f>'Notes &amp; Assumptions'!A68</f>
        <v>55</v>
      </c>
      <c r="E320" s="19" t="s">
        <v>327</v>
      </c>
      <c r="F320" s="19" t="s">
        <v>328</v>
      </c>
    </row>
    <row r="321" spans="5:6">
      <c r="E321" s="19" t="s">
        <v>199</v>
      </c>
      <c r="F321" s="19" t="s">
        <v>329</v>
      </c>
    </row>
    <row r="322" spans="5:6">
      <c r="E322" s="19" t="s">
        <v>330</v>
      </c>
      <c r="F322" s="19" t="s">
        <v>331</v>
      </c>
    </row>
  </sheetData>
  <mergeCells count="1">
    <mergeCell ref="G4:H4"/>
  </mergeCells>
  <dataValidations count="1">
    <dataValidation type="list" showInputMessage="1" showErrorMessage="1" sqref="G4" xr:uid="{00000000-0002-0000-0700-000000000000}">
      <formula1>$E$320:$E$322</formula1>
    </dataValidation>
  </dataValidations>
  <pageMargins left="0.74803149606299213" right="0.74803149606299213" top="0.98425196850393704" bottom="0.98425196850393704" header="0.51181102362204722" footer="0.51181102362204722"/>
  <pageSetup paperSize="8" scale="21" fitToHeight="2" orientation="portrait" horizontalDpi="4294967292" verticalDpi="4294967292"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4384681863274E9B0A8A5AB34DECB9" ma:contentTypeVersion="12" ma:contentTypeDescription="Create a new document." ma:contentTypeScope="" ma:versionID="c168b71d5a8eec1ac79ed0d12c04cc73">
  <xsd:schema xmlns:xsd="http://www.w3.org/2001/XMLSchema" xmlns:xs="http://www.w3.org/2001/XMLSchema" xmlns:p="http://schemas.microsoft.com/office/2006/metadata/properties" xmlns:ns2="df6200bd-f671-4b39-aa54-140d868443d6" xmlns:ns3="83cb3d5a-7ae5-4e85-baec-ae517aa373a4" xmlns:ns4="2ee41fb0-7a7d-4882-ae4f-5505adec40f2" targetNamespace="http://schemas.microsoft.com/office/2006/metadata/properties" ma:root="true" ma:fieldsID="8410b76c316609e2b52cf079f01c353f" ns2:_="" ns3:_="" ns4:_="">
    <xsd:import namespace="df6200bd-f671-4b39-aa54-140d868443d6"/>
    <xsd:import namespace="83cb3d5a-7ae5-4e85-baec-ae517aa373a4"/>
    <xsd:import namespace="2ee41fb0-7a7d-4882-ae4f-5505adec40f2"/>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lcf76f155ced4ddcb4097134ff3c332f" minOccurs="0"/>
                <xsd:element ref="ns4: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200bd-f671-4b39-aa54-140d868443d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cb3d5a-7ae5-4e85-baec-ae517aa373a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b26f-223a-4053-bd2d-050a842095b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41fb0-7a7d-4882-ae4f-5505adec40f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72ef4c6-49a0-48bb-a619-db2b5d892e45}" ma:internalName="TaxCatchAll" ma:showField="CatchAllData" ma:web="df6200bd-f671-4b39-aa54-140d868443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b747140-f783-4f59-8614-018c6afd717d">
      <Terms xmlns="http://schemas.microsoft.com/office/infopath/2007/PartnerControls"/>
    </lcf76f155ced4ddcb4097134ff3c332f>
    <TaxCatchAll xmlns="9735b189-7d43-444d-8bb4-0cf2e8ea0f1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716B8A2C91BC45ABDD92CEA8618734" ma:contentTypeVersion="14" ma:contentTypeDescription="Create a new document." ma:contentTypeScope="" ma:versionID="927416c30794a877d1c2650a734c5096">
  <xsd:schema xmlns:xsd="http://www.w3.org/2001/XMLSchema" xmlns:xs="http://www.w3.org/2001/XMLSchema" xmlns:p="http://schemas.microsoft.com/office/2006/metadata/properties" xmlns:ns2="fb747140-f783-4f59-8614-018c6afd717d" xmlns:ns3="9735b189-7d43-444d-8bb4-0cf2e8ea0f16" targetNamespace="http://schemas.microsoft.com/office/2006/metadata/properties" ma:root="true" ma:fieldsID="dc82c2e97be3ea8d77e23cc1c7751e68" ns2:_="" ns3:_="">
    <xsd:import namespace="fb747140-f783-4f59-8614-018c6afd717d"/>
    <xsd:import namespace="9735b189-7d43-444d-8bb4-0cf2e8ea0f1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747140-f783-4f59-8614-018c6afd71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f688115-0302-4e1f-a4da-adfe537ad00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35b189-7d43-444d-8bb4-0cf2e8ea0f1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175a91f-47c8-4324-9b6e-041578865764}" ma:internalName="TaxCatchAll" ma:showField="CatchAllData" ma:web="9735b189-7d43-444d-8bb4-0cf2e8ea0f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162C75-2AAD-482B-AC96-62013332931C}"/>
</file>

<file path=customXml/itemProps2.xml><?xml version="1.0" encoding="utf-8"?>
<ds:datastoreItem xmlns:ds="http://schemas.openxmlformats.org/officeDocument/2006/customXml" ds:itemID="{74A1CCFA-35F6-45A4-B05C-D5455EBDCD8C}"/>
</file>

<file path=customXml/itemProps3.xml><?xml version="1.0" encoding="utf-8"?>
<ds:datastoreItem xmlns:ds="http://schemas.openxmlformats.org/officeDocument/2006/customXml" ds:itemID="{FB0B6359-FCD8-4C31-A6E4-DE9A48DE4C3D}"/>
</file>

<file path=customXml/itemProps4.xml><?xml version="1.0" encoding="utf-8"?>
<ds:datastoreItem xmlns:ds="http://schemas.openxmlformats.org/officeDocument/2006/customXml" ds:itemID="{766E9EEE-29E8-4BD6-88D2-B24866A23310}"/>
</file>

<file path=docProps/app.xml><?xml version="1.0" encoding="utf-8"?>
<Properties xmlns="http://schemas.openxmlformats.org/officeDocument/2006/extended-properties" xmlns:vt="http://schemas.openxmlformats.org/officeDocument/2006/docPropsVTypes">
  <Application>Microsoft Excel Online</Application>
  <Manager/>
  <Company>Wedgewood White Ltd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Webber</dc:creator>
  <cp:keywords/>
  <dc:description/>
  <cp:lastModifiedBy>Low, Clement</cp:lastModifiedBy>
  <cp:revision/>
  <dcterms:created xsi:type="dcterms:W3CDTF">2012-07-17T23:28:04Z</dcterms:created>
  <dcterms:modified xsi:type="dcterms:W3CDTF">2023-02-03T02:43:14Z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0x0101007F4384681863274E9B0A8A5AB34DECB9</vt:lpwstr>
  </property>
  <property fmtid="{D5CDD505-2E9C-101B-9397-08002B2CF9AE}" pid="3" name="MediaServiceImageTags">
    <vt:lpwstr/>
  </property>
  <property fmtid="{D5CDD505-2E9C-101B-9397-08002B2CF9AE}" pid="4" name="_dlc_DocIdItemGuid">
    <vt:lpwstr>f771fbd4-c989-4190-aabd-daf31fa4741c</vt:lpwstr>
  </property>
</Properties>
</file>